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vin\Documents\venv\jarvis\instance\uploads\"/>
    </mc:Choice>
  </mc:AlternateContent>
  <xr:revisionPtr revIDLastSave="0" documentId="13_ncr:1_{1645F222-0C41-4CD8-B397-EDD98C52F87A}" xr6:coauthVersionLast="47" xr6:coauthVersionMax="47" xr10:uidLastSave="{00000000-0000-0000-0000-000000000000}"/>
  <bookViews>
    <workbookView xWindow="-108" yWindow="-108" windowWidth="23256" windowHeight="12576" firstSheet="34" activeTab="43" xr2:uid="{00000000-000D-0000-FFFF-FFFF00000000}"/>
  </bookViews>
  <sheets>
    <sheet name="Jan2017" sheetId="7" r:id="rId1"/>
    <sheet name="Feb2017" sheetId="8" r:id="rId2"/>
    <sheet name="Mar2017" sheetId="9" r:id="rId3"/>
    <sheet name="April2017" sheetId="10" r:id="rId4"/>
    <sheet name="May2017" sheetId="12" r:id="rId5"/>
    <sheet name="June2017" sheetId="13" r:id="rId6"/>
    <sheet name="July2017" sheetId="14" r:id="rId7"/>
    <sheet name="August2017" sheetId="15" r:id="rId8"/>
    <sheet name="Sept2017" sheetId="16" r:id="rId9"/>
    <sheet name="Oct2017" sheetId="17" r:id="rId10"/>
    <sheet name="Nov2017" sheetId="18" r:id="rId11"/>
    <sheet name="Dec2017" sheetId="19" r:id="rId12"/>
    <sheet name="Jan2018" sheetId="20" r:id="rId13"/>
    <sheet name="Feb2018" sheetId="21" r:id="rId14"/>
    <sheet name="March2018" sheetId="22" r:id="rId15"/>
    <sheet name="April2018" sheetId="23" r:id="rId16"/>
    <sheet name="May2018" sheetId="24" r:id="rId17"/>
    <sheet name="June2018" sheetId="25" r:id="rId18"/>
    <sheet name="July2018" sheetId="26" r:id="rId19"/>
    <sheet name="Aug2018" sheetId="27" r:id="rId20"/>
    <sheet name="Sept2018" sheetId="28" r:id="rId21"/>
    <sheet name="Oct2018" sheetId="29" r:id="rId22"/>
    <sheet name="Nov2018" sheetId="30" r:id="rId23"/>
    <sheet name="Dec2018" sheetId="31" r:id="rId24"/>
    <sheet name="Jan2019" sheetId="32" r:id="rId25"/>
    <sheet name="Feb2019" sheetId="33" r:id="rId26"/>
    <sheet name="Mar2019" sheetId="34" r:id="rId27"/>
    <sheet name="April2019" sheetId="35" r:id="rId28"/>
    <sheet name="May2019" sheetId="36" r:id="rId29"/>
    <sheet name="June2019" sheetId="37" r:id="rId30"/>
    <sheet name="July2019" sheetId="38" r:id="rId31"/>
    <sheet name="Oct2019" sheetId="39" r:id="rId32"/>
    <sheet name="Nov2019" sheetId="40" r:id="rId33"/>
    <sheet name="Dec2019" sheetId="41" r:id="rId34"/>
    <sheet name="Jan2020" sheetId="42" r:id="rId35"/>
    <sheet name="Feb2020" sheetId="43" r:id="rId36"/>
    <sheet name="Mar2020" sheetId="44" r:id="rId37"/>
    <sheet name="April2020" sheetId="45" r:id="rId38"/>
    <sheet name="May2020" sheetId="46" r:id="rId39"/>
    <sheet name="June2020" sheetId="47" r:id="rId40"/>
    <sheet name="July2020" sheetId="48" r:id="rId41"/>
    <sheet name="Aug2020" sheetId="49" r:id="rId42"/>
    <sheet name="Sept2020" sheetId="50" r:id="rId43"/>
    <sheet name="Oct2020" sheetId="51" r:id="rId44"/>
  </sheets>
  <externalReferences>
    <externalReference r:id="rId45"/>
    <externalReference r:id="rId46"/>
    <externalReference r:id="rId47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5" i="51" l="1"/>
  <c r="P5" i="51" s="1"/>
  <c r="N5" i="51"/>
  <c r="AI5" i="51" s="1"/>
  <c r="O5" i="51"/>
  <c r="B6" i="51"/>
  <c r="B7" i="51" s="1"/>
  <c r="B8" i="51" s="1"/>
  <c r="B9" i="51" s="1"/>
  <c r="B10" i="51" s="1"/>
  <c r="M6" i="51"/>
  <c r="Z6" i="51" s="1"/>
  <c r="N6" i="51"/>
  <c r="AI6" i="51" s="1"/>
  <c r="O6" i="51"/>
  <c r="M7" i="51"/>
  <c r="P7" i="51" s="1"/>
  <c r="N7" i="51"/>
  <c r="O7" i="51"/>
  <c r="M8" i="51"/>
  <c r="Z8" i="51" s="1"/>
  <c r="N8" i="51"/>
  <c r="AI8" i="51" s="1"/>
  <c r="O8" i="51"/>
  <c r="M9" i="51"/>
  <c r="P9" i="51" s="1"/>
  <c r="N9" i="51"/>
  <c r="O9" i="51"/>
  <c r="M10" i="51"/>
  <c r="Z10" i="51" s="1"/>
  <c r="N10" i="51"/>
  <c r="AI10" i="51" s="1"/>
  <c r="O10" i="51"/>
  <c r="B11" i="51"/>
  <c r="B12" i="51" s="1"/>
  <c r="B13" i="51" s="1"/>
  <c r="B14" i="51" s="1"/>
  <c r="B15" i="51" s="1"/>
  <c r="B16" i="51" s="1"/>
  <c r="B17" i="51" s="1"/>
  <c r="B18" i="51" s="1"/>
  <c r="B19" i="51" s="1"/>
  <c r="B20" i="51" s="1"/>
  <c r="B21" i="51" s="1"/>
  <c r="B22" i="51" s="1"/>
  <c r="B23" i="51" s="1"/>
  <c r="M11" i="51"/>
  <c r="P11" i="51" s="1"/>
  <c r="N11" i="51"/>
  <c r="AI11" i="51" s="1"/>
  <c r="O11" i="51"/>
  <c r="M12" i="51"/>
  <c r="Z12" i="51" s="1"/>
  <c r="N12" i="51"/>
  <c r="O12" i="51"/>
  <c r="M13" i="51"/>
  <c r="AH13" i="51" s="1"/>
  <c r="AH25" i="51" s="1"/>
  <c r="N13" i="51"/>
  <c r="AI13" i="51" s="1"/>
  <c r="O13" i="51"/>
  <c r="M14" i="51"/>
  <c r="Q14" i="51" s="1"/>
  <c r="N14" i="51"/>
  <c r="O14" i="51"/>
  <c r="M15" i="51"/>
  <c r="V15" i="51" s="1"/>
  <c r="V25" i="51" s="1"/>
  <c r="N15" i="51"/>
  <c r="AI15" i="51" s="1"/>
  <c r="O15" i="51"/>
  <c r="M16" i="51"/>
  <c r="P16" i="51" s="1"/>
  <c r="N16" i="51"/>
  <c r="O16" i="51"/>
  <c r="M17" i="51"/>
  <c r="P17" i="51" s="1"/>
  <c r="N17" i="51"/>
  <c r="AI17" i="51" s="1"/>
  <c r="O17" i="51"/>
  <c r="M18" i="51"/>
  <c r="Z18" i="51" s="1"/>
  <c r="N18" i="51"/>
  <c r="O18" i="51"/>
  <c r="M19" i="51"/>
  <c r="P19" i="51" s="1"/>
  <c r="N19" i="51"/>
  <c r="AI19" i="51" s="1"/>
  <c r="O19" i="51"/>
  <c r="O25" i="51" s="1"/>
  <c r="M20" i="51"/>
  <c r="Q20" i="51" s="1"/>
  <c r="N20" i="51"/>
  <c r="O20" i="51"/>
  <c r="M21" i="51"/>
  <c r="P21" i="51" s="1"/>
  <c r="N21" i="51"/>
  <c r="AI21" i="51" s="1"/>
  <c r="O21" i="51"/>
  <c r="M22" i="51"/>
  <c r="Z22" i="51" s="1"/>
  <c r="N22" i="51"/>
  <c r="O22" i="51"/>
  <c r="M23" i="51"/>
  <c r="P23" i="51" s="1"/>
  <c r="N23" i="51"/>
  <c r="AI23" i="51" s="1"/>
  <c r="O23" i="51"/>
  <c r="H25" i="51"/>
  <c r="I25" i="51"/>
  <c r="J25" i="51"/>
  <c r="K25" i="51"/>
  <c r="K27" i="51" s="1"/>
  <c r="R25" i="51"/>
  <c r="S25" i="51"/>
  <c r="T25" i="51"/>
  <c r="U25" i="51"/>
  <c r="W25" i="51"/>
  <c r="X25" i="51"/>
  <c r="Y25" i="51"/>
  <c r="AA25" i="51"/>
  <c r="AB25" i="51"/>
  <c r="AC25" i="51"/>
  <c r="AD25" i="51"/>
  <c r="AE25" i="51"/>
  <c r="AF25" i="51"/>
  <c r="AG25" i="51"/>
  <c r="M5" i="50"/>
  <c r="M28" i="50" s="1"/>
  <c r="N5" i="50"/>
  <c r="O5" i="50"/>
  <c r="O28" i="50" s="1"/>
  <c r="B6" i="50"/>
  <c r="M6" i="50"/>
  <c r="P6" i="50" s="1"/>
  <c r="N6" i="50"/>
  <c r="O6" i="50"/>
  <c r="B7" i="50"/>
  <c r="B8" i="50" s="1"/>
  <c r="B9" i="50" s="1"/>
  <c r="B10" i="50" s="1"/>
  <c r="B11" i="50" s="1"/>
  <c r="B12" i="50" s="1"/>
  <c r="B13" i="50" s="1"/>
  <c r="B14" i="50" s="1"/>
  <c r="B15" i="50" s="1"/>
  <c r="B16" i="50" s="1"/>
  <c r="B17" i="50" s="1"/>
  <c r="M7" i="50"/>
  <c r="Z7" i="50" s="1"/>
  <c r="N7" i="50"/>
  <c r="O7" i="50"/>
  <c r="M8" i="50"/>
  <c r="P8" i="50" s="1"/>
  <c r="N8" i="50"/>
  <c r="AI8" i="50" s="1"/>
  <c r="O8" i="50"/>
  <c r="M9" i="50"/>
  <c r="Z9" i="50" s="1"/>
  <c r="N9" i="50"/>
  <c r="O9" i="50"/>
  <c r="M10" i="50"/>
  <c r="P10" i="50" s="1"/>
  <c r="N10" i="50"/>
  <c r="AI10" i="50" s="1"/>
  <c r="O10" i="50"/>
  <c r="M11" i="50"/>
  <c r="Z11" i="50" s="1"/>
  <c r="N11" i="50"/>
  <c r="O11" i="50"/>
  <c r="M12" i="50"/>
  <c r="P12" i="50" s="1"/>
  <c r="N12" i="50"/>
  <c r="AI12" i="50" s="1"/>
  <c r="O12" i="50"/>
  <c r="M13" i="50"/>
  <c r="Z13" i="50" s="1"/>
  <c r="N13" i="50"/>
  <c r="O13" i="50"/>
  <c r="M14" i="50"/>
  <c r="P14" i="50" s="1"/>
  <c r="N14" i="50"/>
  <c r="AI14" i="50" s="1"/>
  <c r="O14" i="50"/>
  <c r="M15" i="50"/>
  <c r="Z15" i="50" s="1"/>
  <c r="N15" i="50"/>
  <c r="O15" i="50"/>
  <c r="M16" i="50"/>
  <c r="P16" i="50" s="1"/>
  <c r="N16" i="50"/>
  <c r="AI16" i="50" s="1"/>
  <c r="O16" i="50"/>
  <c r="M17" i="50"/>
  <c r="Z17" i="50" s="1"/>
  <c r="N17" i="50"/>
  <c r="O17" i="50"/>
  <c r="M18" i="50"/>
  <c r="W18" i="50" s="1"/>
  <c r="N18" i="50"/>
  <c r="AI18" i="50" s="1"/>
  <c r="O18" i="50"/>
  <c r="B19" i="50"/>
  <c r="M19" i="50"/>
  <c r="P19" i="50" s="1"/>
  <c r="N19" i="50"/>
  <c r="AI19" i="50" s="1"/>
  <c r="O19" i="50"/>
  <c r="B20" i="50"/>
  <c r="M20" i="50"/>
  <c r="Z20" i="50" s="1"/>
  <c r="N20" i="50"/>
  <c r="AI20" i="50" s="1"/>
  <c r="O20" i="50"/>
  <c r="B21" i="50"/>
  <c r="M21" i="50"/>
  <c r="P21" i="50" s="1"/>
  <c r="N21" i="50"/>
  <c r="AI21" i="50" s="1"/>
  <c r="O21" i="50"/>
  <c r="B22" i="50"/>
  <c r="M22" i="50"/>
  <c r="Z22" i="50" s="1"/>
  <c r="N22" i="50"/>
  <c r="AI22" i="50" s="1"/>
  <c r="O22" i="50"/>
  <c r="B23" i="50"/>
  <c r="M23" i="50"/>
  <c r="U23" i="50" s="1"/>
  <c r="U28" i="50" s="1"/>
  <c r="N23" i="50"/>
  <c r="AI23" i="50" s="1"/>
  <c r="O23" i="50"/>
  <c r="B24" i="50"/>
  <c r="M24" i="50"/>
  <c r="W24" i="50" s="1"/>
  <c r="N24" i="50"/>
  <c r="AI24" i="50" s="1"/>
  <c r="O24" i="50"/>
  <c r="B25" i="50"/>
  <c r="M25" i="50"/>
  <c r="P25" i="50" s="1"/>
  <c r="N25" i="50"/>
  <c r="AI25" i="50" s="1"/>
  <c r="O25" i="50"/>
  <c r="B26" i="50"/>
  <c r="M26" i="50"/>
  <c r="Z26" i="50" s="1"/>
  <c r="N26" i="50"/>
  <c r="AI26" i="50" s="1"/>
  <c r="O26" i="50"/>
  <c r="H28" i="50"/>
  <c r="I28" i="50"/>
  <c r="J28" i="50"/>
  <c r="K30" i="50" s="1"/>
  <c r="K28" i="50"/>
  <c r="Q28" i="50"/>
  <c r="R28" i="50"/>
  <c r="S28" i="50"/>
  <c r="T28" i="50"/>
  <c r="V28" i="50"/>
  <c r="X28" i="50"/>
  <c r="Y28" i="50"/>
  <c r="AA28" i="50"/>
  <c r="AB28" i="50"/>
  <c r="AC28" i="50"/>
  <c r="AD28" i="50"/>
  <c r="AE28" i="50"/>
  <c r="AF28" i="50"/>
  <c r="AG28" i="50"/>
  <c r="M5" i="49"/>
  <c r="N5" i="49"/>
  <c r="AI5" i="49" s="1"/>
  <c r="O5" i="49"/>
  <c r="O23" i="49" s="1"/>
  <c r="P5" i="49"/>
  <c r="B6" i="49"/>
  <c r="M6" i="49"/>
  <c r="N6" i="49"/>
  <c r="O6" i="49"/>
  <c r="AI6" i="49" s="1"/>
  <c r="AJ6" i="49" s="1"/>
  <c r="Z6" i="49"/>
  <c r="B7" i="49"/>
  <c r="M7" i="49"/>
  <c r="N7" i="49"/>
  <c r="O7" i="49"/>
  <c r="P7" i="49"/>
  <c r="AI7" i="49"/>
  <c r="AJ7" i="49" s="1"/>
  <c r="M8" i="49"/>
  <c r="M23" i="49" s="1"/>
  <c r="N8" i="49"/>
  <c r="O8" i="49"/>
  <c r="B9" i="49"/>
  <c r="B10" i="49" s="1"/>
  <c r="M9" i="49"/>
  <c r="W9" i="49" s="1"/>
  <c r="W23" i="49" s="1"/>
  <c r="N9" i="49"/>
  <c r="AI9" i="49" s="1"/>
  <c r="AJ9" i="49" s="1"/>
  <c r="O9" i="49"/>
  <c r="M10" i="49"/>
  <c r="P10" i="49" s="1"/>
  <c r="N10" i="49"/>
  <c r="O10" i="49"/>
  <c r="M11" i="49"/>
  <c r="N11" i="49"/>
  <c r="AI11" i="49" s="1"/>
  <c r="AJ11" i="49" s="1"/>
  <c r="O11" i="49"/>
  <c r="Z11" i="49"/>
  <c r="B12" i="49"/>
  <c r="M12" i="49"/>
  <c r="N12" i="49"/>
  <c r="O12" i="49"/>
  <c r="AI12" i="49" s="1"/>
  <c r="AJ12" i="49" s="1"/>
  <c r="P12" i="49"/>
  <c r="B13" i="49"/>
  <c r="M13" i="49"/>
  <c r="N13" i="49"/>
  <c r="O13" i="49"/>
  <c r="Z13" i="49"/>
  <c r="AI13" i="49"/>
  <c r="AJ13" i="49" s="1"/>
  <c r="B14" i="49"/>
  <c r="M14" i="49"/>
  <c r="P14" i="49" s="1"/>
  <c r="AI14" i="49" s="1"/>
  <c r="AJ14" i="49" s="1"/>
  <c r="N14" i="49"/>
  <c r="O14" i="49"/>
  <c r="M15" i="49"/>
  <c r="Z15" i="49" s="1"/>
  <c r="N15" i="49"/>
  <c r="O15" i="49"/>
  <c r="M16" i="49"/>
  <c r="Q16" i="49" s="1"/>
  <c r="Q23" i="49" s="1"/>
  <c r="N16" i="49"/>
  <c r="AI16" i="49" s="1"/>
  <c r="AJ16" i="49" s="1"/>
  <c r="O16" i="49"/>
  <c r="B17" i="49"/>
  <c r="B18" i="49" s="1"/>
  <c r="B19" i="49" s="1"/>
  <c r="B20" i="49" s="1"/>
  <c r="M17" i="49"/>
  <c r="N17" i="49"/>
  <c r="AI17" i="49" s="1"/>
  <c r="AJ17" i="49" s="1"/>
  <c r="O17" i="49"/>
  <c r="P17" i="49"/>
  <c r="M18" i="49"/>
  <c r="N18" i="49"/>
  <c r="O18" i="49"/>
  <c r="P18" i="49"/>
  <c r="M19" i="49"/>
  <c r="N19" i="49"/>
  <c r="O19" i="49"/>
  <c r="Z19" i="49"/>
  <c r="AI19" i="49"/>
  <c r="AJ19" i="49" s="1"/>
  <c r="M20" i="49"/>
  <c r="P20" i="49" s="1"/>
  <c r="AI20" i="49" s="1"/>
  <c r="AJ20" i="49" s="1"/>
  <c r="N20" i="49"/>
  <c r="O20" i="49"/>
  <c r="M21" i="49"/>
  <c r="Z21" i="49" s="1"/>
  <c r="N21" i="49"/>
  <c r="O21" i="49"/>
  <c r="H23" i="49"/>
  <c r="I23" i="49"/>
  <c r="J23" i="49"/>
  <c r="K23" i="49"/>
  <c r="K25" i="49" s="1"/>
  <c r="R23" i="49"/>
  <c r="S23" i="49"/>
  <c r="T23" i="49"/>
  <c r="U23" i="49"/>
  <c r="V23" i="49"/>
  <c r="X23" i="49"/>
  <c r="Y23" i="49"/>
  <c r="AA23" i="49"/>
  <c r="AB23" i="49"/>
  <c r="AC23" i="49"/>
  <c r="AD23" i="49"/>
  <c r="AE23" i="49"/>
  <c r="AF23" i="49"/>
  <c r="AG23" i="49"/>
  <c r="AH23" i="49"/>
  <c r="M5" i="48"/>
  <c r="AH5" i="48" s="1"/>
  <c r="AH21" i="48" s="1"/>
  <c r="N5" i="48"/>
  <c r="O5" i="48"/>
  <c r="B6" i="48"/>
  <c r="M6" i="48"/>
  <c r="P6" i="48" s="1"/>
  <c r="N6" i="48"/>
  <c r="AI6" i="48" s="1"/>
  <c r="O6" i="48"/>
  <c r="B7" i="48"/>
  <c r="J7" i="48"/>
  <c r="O7" i="48" s="1"/>
  <c r="M7" i="48"/>
  <c r="P7" i="48" s="1"/>
  <c r="N7" i="48"/>
  <c r="J8" i="48"/>
  <c r="O8" i="48" s="1"/>
  <c r="M8" i="48"/>
  <c r="Z8" i="48" s="1"/>
  <c r="N8" i="48"/>
  <c r="AI8" i="48" s="1"/>
  <c r="B9" i="48"/>
  <c r="J9" i="48"/>
  <c r="J21" i="48" s="1"/>
  <c r="K23" i="48" s="1"/>
  <c r="N9" i="48"/>
  <c r="J10" i="48"/>
  <c r="N10" i="48"/>
  <c r="B11" i="48"/>
  <c r="M11" i="48"/>
  <c r="P11" i="48" s="1"/>
  <c r="N11" i="48"/>
  <c r="AI11" i="48" s="1"/>
  <c r="O11" i="48"/>
  <c r="B12" i="48"/>
  <c r="B13" i="48" s="1"/>
  <c r="B14" i="48" s="1"/>
  <c r="B15" i="48" s="1"/>
  <c r="B16" i="48" s="1"/>
  <c r="B17" i="48" s="1"/>
  <c r="B18" i="48" s="1"/>
  <c r="B19" i="48" s="1"/>
  <c r="J12" i="48"/>
  <c r="O12" i="48" s="1"/>
  <c r="M12" i="48"/>
  <c r="P12" i="48" s="1"/>
  <c r="N12" i="48"/>
  <c r="J13" i="48"/>
  <c r="M13" i="48" s="1"/>
  <c r="Z13" i="48" s="1"/>
  <c r="N13" i="48"/>
  <c r="M14" i="48"/>
  <c r="P14" i="48" s="1"/>
  <c r="AI14" i="48" s="1"/>
  <c r="AK14" i="48" s="1"/>
  <c r="N14" i="48"/>
  <c r="O14" i="48"/>
  <c r="M15" i="48"/>
  <c r="Z15" i="48" s="1"/>
  <c r="AI15" i="48" s="1"/>
  <c r="AK15" i="48" s="1"/>
  <c r="N15" i="48"/>
  <c r="O15" i="48"/>
  <c r="J16" i="48"/>
  <c r="M16" i="48" s="1"/>
  <c r="P16" i="48" s="1"/>
  <c r="N16" i="48"/>
  <c r="J17" i="48"/>
  <c r="M17" i="48"/>
  <c r="N17" i="48"/>
  <c r="O17" i="48"/>
  <c r="AI17" i="48" s="1"/>
  <c r="Z17" i="48"/>
  <c r="J18" i="48"/>
  <c r="M18" i="48" s="1"/>
  <c r="P18" i="48" s="1"/>
  <c r="N18" i="48"/>
  <c r="O18" i="48"/>
  <c r="J19" i="48"/>
  <c r="M19" i="48"/>
  <c r="Z19" i="48" s="1"/>
  <c r="N19" i="48"/>
  <c r="O19" i="48"/>
  <c r="H21" i="48"/>
  <c r="I21" i="48"/>
  <c r="K21" i="48"/>
  <c r="Q21" i="48"/>
  <c r="R21" i="48"/>
  <c r="S21" i="48"/>
  <c r="T21" i="48"/>
  <c r="U21" i="48"/>
  <c r="V21" i="48"/>
  <c r="W21" i="48"/>
  <c r="X21" i="48"/>
  <c r="Y21" i="48"/>
  <c r="AA21" i="48"/>
  <c r="AB21" i="48"/>
  <c r="AC21" i="48"/>
  <c r="AD21" i="48"/>
  <c r="AE21" i="48"/>
  <c r="AF21" i="48"/>
  <c r="AG21" i="48"/>
  <c r="M5" i="47"/>
  <c r="P5" i="47" s="1"/>
  <c r="N5" i="47"/>
  <c r="O5" i="47"/>
  <c r="AI5" i="47" s="1"/>
  <c r="B6" i="47"/>
  <c r="M6" i="47"/>
  <c r="U6" i="47" s="1"/>
  <c r="U99" i="47" s="1"/>
  <c r="N6" i="47"/>
  <c r="AI6" i="47" s="1"/>
  <c r="O6" i="47"/>
  <c r="AM6" i="47"/>
  <c r="B7" i="47"/>
  <c r="B8" i="47" s="1"/>
  <c r="M7" i="47"/>
  <c r="P7" i="47" s="1"/>
  <c r="N7" i="47"/>
  <c r="O7" i="47"/>
  <c r="AI7" i="47" s="1"/>
  <c r="AM7" i="47"/>
  <c r="M8" i="47"/>
  <c r="N8" i="47"/>
  <c r="AI8" i="47" s="1"/>
  <c r="O8" i="47"/>
  <c r="P8" i="47"/>
  <c r="AM8" i="47"/>
  <c r="M9" i="47"/>
  <c r="N9" i="47"/>
  <c r="AI9" i="47" s="1"/>
  <c r="O9" i="47"/>
  <c r="Z9" i="47"/>
  <c r="AM9" i="47"/>
  <c r="M10" i="47"/>
  <c r="N10" i="47"/>
  <c r="AI10" i="47" s="1"/>
  <c r="O10" i="47"/>
  <c r="AM10" i="47" s="1"/>
  <c r="AH10" i="47"/>
  <c r="B11" i="47"/>
  <c r="M11" i="47"/>
  <c r="P11" i="47" s="1"/>
  <c r="N11" i="47"/>
  <c r="O11" i="47"/>
  <c r="AM11" i="47" s="1"/>
  <c r="B12" i="47"/>
  <c r="M12" i="47"/>
  <c r="Z12" i="47" s="1"/>
  <c r="N12" i="47"/>
  <c r="O12" i="47"/>
  <c r="AM12" i="47"/>
  <c r="B13" i="47"/>
  <c r="B14" i="47" s="1"/>
  <c r="M13" i="47"/>
  <c r="N13" i="47"/>
  <c r="O13" i="47"/>
  <c r="P13" i="47"/>
  <c r="AI13" i="47" s="1"/>
  <c r="AM13" i="47"/>
  <c r="M14" i="47"/>
  <c r="N14" i="47"/>
  <c r="AI14" i="47" s="1"/>
  <c r="O14" i="47"/>
  <c r="AM14" i="47" s="1"/>
  <c r="W14" i="47"/>
  <c r="M15" i="47"/>
  <c r="N15" i="47"/>
  <c r="AI15" i="47" s="1"/>
  <c r="O15" i="47"/>
  <c r="AM15" i="47" s="1"/>
  <c r="P15" i="47"/>
  <c r="B16" i="47"/>
  <c r="M16" i="47"/>
  <c r="Z16" i="47" s="1"/>
  <c r="N16" i="47"/>
  <c r="AI16" i="47" s="1"/>
  <c r="O16" i="47"/>
  <c r="AM16" i="47" s="1"/>
  <c r="B17" i="47"/>
  <c r="M17" i="47"/>
  <c r="P17" i="47" s="1"/>
  <c r="N17" i="47"/>
  <c r="O17" i="47"/>
  <c r="AM17" i="47"/>
  <c r="B18" i="47"/>
  <c r="B19" i="47" s="1"/>
  <c r="B20" i="47" s="1"/>
  <c r="B21" i="47" s="1"/>
  <c r="M18" i="47"/>
  <c r="Z18" i="47" s="1"/>
  <c r="AI18" i="47" s="1"/>
  <c r="N18" i="47"/>
  <c r="O18" i="47"/>
  <c r="AM18" i="47"/>
  <c r="M19" i="47"/>
  <c r="N19" i="47"/>
  <c r="AI19" i="47" s="1"/>
  <c r="O19" i="47"/>
  <c r="W19" i="47"/>
  <c r="AM19" i="47"/>
  <c r="M20" i="47"/>
  <c r="P20" i="47" s="1"/>
  <c r="N20" i="47"/>
  <c r="AI20" i="47" s="1"/>
  <c r="O20" i="47"/>
  <c r="AM20" i="47" s="1"/>
  <c r="M21" i="47"/>
  <c r="Z21" i="47" s="1"/>
  <c r="AI21" i="47" s="1"/>
  <c r="N21" i="47"/>
  <c r="O21" i="47"/>
  <c r="AM21" i="47"/>
  <c r="M22" i="47"/>
  <c r="N22" i="47"/>
  <c r="AI22" i="47" s="1"/>
  <c r="AJ22" i="47" s="1"/>
  <c r="O22" i="47"/>
  <c r="M23" i="47"/>
  <c r="N23" i="47"/>
  <c r="O23" i="47"/>
  <c r="AI23" i="47"/>
  <c r="AJ23" i="47" s="1"/>
  <c r="M24" i="47"/>
  <c r="N24" i="47"/>
  <c r="O24" i="47"/>
  <c r="AI24" i="47" s="1"/>
  <c r="AJ24" i="47" s="1"/>
  <c r="M25" i="47"/>
  <c r="N25" i="47"/>
  <c r="AI25" i="47" s="1"/>
  <c r="AJ25" i="47" s="1"/>
  <c r="O25" i="47"/>
  <c r="M26" i="47"/>
  <c r="N26" i="47"/>
  <c r="AI26" i="47" s="1"/>
  <c r="AJ26" i="47" s="1"/>
  <c r="O26" i="47"/>
  <c r="M27" i="47"/>
  <c r="N27" i="47"/>
  <c r="O27" i="47"/>
  <c r="AI27" i="47"/>
  <c r="AJ27" i="47" s="1"/>
  <c r="M28" i="47"/>
  <c r="N28" i="47"/>
  <c r="O28" i="47"/>
  <c r="AI28" i="47"/>
  <c r="AJ28" i="47" s="1"/>
  <c r="M29" i="47"/>
  <c r="N29" i="47"/>
  <c r="AI29" i="47" s="1"/>
  <c r="AJ29" i="47" s="1"/>
  <c r="O29" i="47"/>
  <c r="M30" i="47"/>
  <c r="N30" i="47"/>
  <c r="AI30" i="47" s="1"/>
  <c r="AJ30" i="47" s="1"/>
  <c r="O30" i="47"/>
  <c r="M31" i="47"/>
  <c r="N31" i="47"/>
  <c r="O31" i="47"/>
  <c r="AI31" i="47"/>
  <c r="AJ31" i="47"/>
  <c r="M32" i="47"/>
  <c r="N32" i="47"/>
  <c r="O32" i="47"/>
  <c r="AI32" i="47" s="1"/>
  <c r="AJ32" i="47" s="1"/>
  <c r="M33" i="47"/>
  <c r="N33" i="47"/>
  <c r="AI33" i="47" s="1"/>
  <c r="AJ33" i="47" s="1"/>
  <c r="O33" i="47"/>
  <c r="M34" i="47"/>
  <c r="N34" i="47"/>
  <c r="AI34" i="47" s="1"/>
  <c r="AJ34" i="47" s="1"/>
  <c r="O34" i="47"/>
  <c r="M35" i="47"/>
  <c r="N35" i="47"/>
  <c r="O35" i="47"/>
  <c r="AI35" i="47"/>
  <c r="AJ35" i="47" s="1"/>
  <c r="M36" i="47"/>
  <c r="N36" i="47"/>
  <c r="O36" i="47"/>
  <c r="AI36" i="47"/>
  <c r="AJ36" i="47" s="1"/>
  <c r="M37" i="47"/>
  <c r="N37" i="47"/>
  <c r="AI37" i="47" s="1"/>
  <c r="AJ37" i="47" s="1"/>
  <c r="O37" i="47"/>
  <c r="M38" i="47"/>
  <c r="N38" i="47"/>
  <c r="AI38" i="47" s="1"/>
  <c r="AJ38" i="47" s="1"/>
  <c r="O38" i="47"/>
  <c r="M39" i="47"/>
  <c r="N39" i="47"/>
  <c r="O39" i="47"/>
  <c r="AI39" i="47"/>
  <c r="AJ39" i="47"/>
  <c r="M40" i="47"/>
  <c r="N40" i="47"/>
  <c r="O40" i="47"/>
  <c r="AI40" i="47" s="1"/>
  <c r="AJ40" i="47" s="1"/>
  <c r="M41" i="47"/>
  <c r="N41" i="47"/>
  <c r="AI41" i="47" s="1"/>
  <c r="AJ41" i="47" s="1"/>
  <c r="O41" i="47"/>
  <c r="M42" i="47"/>
  <c r="M99" i="47" s="1"/>
  <c r="N42" i="47"/>
  <c r="AI42" i="47" s="1"/>
  <c r="AJ42" i="47" s="1"/>
  <c r="O42" i="47"/>
  <c r="M43" i="47"/>
  <c r="N43" i="47"/>
  <c r="O43" i="47"/>
  <c r="AI43" i="47"/>
  <c r="AJ43" i="47" s="1"/>
  <c r="M44" i="47"/>
  <c r="N44" i="47"/>
  <c r="O44" i="47"/>
  <c r="AI44" i="47"/>
  <c r="AJ44" i="47" s="1"/>
  <c r="M45" i="47"/>
  <c r="N45" i="47"/>
  <c r="AI45" i="47" s="1"/>
  <c r="AJ45" i="47" s="1"/>
  <c r="O45" i="47"/>
  <c r="M46" i="47"/>
  <c r="N46" i="47"/>
  <c r="AI46" i="47" s="1"/>
  <c r="AJ46" i="47" s="1"/>
  <c r="O46" i="47"/>
  <c r="M47" i="47"/>
  <c r="N47" i="47"/>
  <c r="O47" i="47"/>
  <c r="AI47" i="47"/>
  <c r="AJ47" i="47"/>
  <c r="M48" i="47"/>
  <c r="N48" i="47"/>
  <c r="O48" i="47"/>
  <c r="AI48" i="47" s="1"/>
  <c r="AJ48" i="47" s="1"/>
  <c r="M49" i="47"/>
  <c r="N49" i="47"/>
  <c r="AI49" i="47" s="1"/>
  <c r="AJ49" i="47" s="1"/>
  <c r="O49" i="47"/>
  <c r="M50" i="47"/>
  <c r="N50" i="47"/>
  <c r="AI50" i="47" s="1"/>
  <c r="AJ50" i="47" s="1"/>
  <c r="O50" i="47"/>
  <c r="M51" i="47"/>
  <c r="N51" i="47"/>
  <c r="O51" i="47"/>
  <c r="AI51" i="47"/>
  <c r="AJ51" i="47" s="1"/>
  <c r="M52" i="47"/>
  <c r="N52" i="47"/>
  <c r="O52" i="47"/>
  <c r="AI52" i="47"/>
  <c r="AJ52" i="47" s="1"/>
  <c r="M53" i="47"/>
  <c r="N53" i="47"/>
  <c r="AI53" i="47" s="1"/>
  <c r="AJ53" i="47" s="1"/>
  <c r="O53" i="47"/>
  <c r="M54" i="47"/>
  <c r="N54" i="47"/>
  <c r="AI54" i="47" s="1"/>
  <c r="AJ54" i="47" s="1"/>
  <c r="O54" i="47"/>
  <c r="M55" i="47"/>
  <c r="N55" i="47"/>
  <c r="O55" i="47"/>
  <c r="AI55" i="47"/>
  <c r="AJ55" i="47"/>
  <c r="M56" i="47"/>
  <c r="N56" i="47"/>
  <c r="O56" i="47"/>
  <c r="AI56" i="47" s="1"/>
  <c r="AJ56" i="47" s="1"/>
  <c r="M57" i="47"/>
  <c r="N57" i="47"/>
  <c r="AI57" i="47" s="1"/>
  <c r="AJ57" i="47" s="1"/>
  <c r="O57" i="47"/>
  <c r="M58" i="47"/>
  <c r="N58" i="47"/>
  <c r="AI58" i="47" s="1"/>
  <c r="AJ58" i="47" s="1"/>
  <c r="O58" i="47"/>
  <c r="M59" i="47"/>
  <c r="N59" i="47"/>
  <c r="O59" i="47"/>
  <c r="AI59" i="47"/>
  <c r="AJ59" i="47" s="1"/>
  <c r="M60" i="47"/>
  <c r="N60" i="47"/>
  <c r="O60" i="47"/>
  <c r="AI60" i="47"/>
  <c r="AJ60" i="47" s="1"/>
  <c r="M61" i="47"/>
  <c r="N61" i="47"/>
  <c r="AI61" i="47" s="1"/>
  <c r="AJ61" i="47" s="1"/>
  <c r="O61" i="47"/>
  <c r="M62" i="47"/>
  <c r="N62" i="47"/>
  <c r="AI62" i="47" s="1"/>
  <c r="AJ62" i="47" s="1"/>
  <c r="O62" i="47"/>
  <c r="M63" i="47"/>
  <c r="N63" i="47"/>
  <c r="O63" i="47"/>
  <c r="AI63" i="47"/>
  <c r="AJ63" i="47"/>
  <c r="M64" i="47"/>
  <c r="N64" i="47"/>
  <c r="O64" i="47"/>
  <c r="AI64" i="47" s="1"/>
  <c r="AJ64" i="47" s="1"/>
  <c r="M65" i="47"/>
  <c r="N65" i="47"/>
  <c r="AI65" i="47" s="1"/>
  <c r="AJ65" i="47" s="1"/>
  <c r="O65" i="47"/>
  <c r="M66" i="47"/>
  <c r="N66" i="47"/>
  <c r="AI66" i="47" s="1"/>
  <c r="AJ66" i="47" s="1"/>
  <c r="O66" i="47"/>
  <c r="M67" i="47"/>
  <c r="N67" i="47"/>
  <c r="O67" i="47"/>
  <c r="AI67" i="47"/>
  <c r="AJ67" i="47" s="1"/>
  <c r="M68" i="47"/>
  <c r="N68" i="47"/>
  <c r="O68" i="47"/>
  <c r="AI68" i="47"/>
  <c r="AJ68" i="47" s="1"/>
  <c r="M69" i="47"/>
  <c r="N69" i="47"/>
  <c r="AI69" i="47" s="1"/>
  <c r="AJ69" i="47" s="1"/>
  <c r="O69" i="47"/>
  <c r="M70" i="47"/>
  <c r="N70" i="47"/>
  <c r="AI70" i="47" s="1"/>
  <c r="AJ70" i="47" s="1"/>
  <c r="O70" i="47"/>
  <c r="M71" i="47"/>
  <c r="N71" i="47"/>
  <c r="O71" i="47"/>
  <c r="AI71" i="47"/>
  <c r="AJ71" i="47"/>
  <c r="M72" i="47"/>
  <c r="N72" i="47"/>
  <c r="O72" i="47"/>
  <c r="AI72" i="47" s="1"/>
  <c r="AJ72" i="47" s="1"/>
  <c r="M73" i="47"/>
  <c r="N73" i="47"/>
  <c r="AI73" i="47" s="1"/>
  <c r="AJ73" i="47" s="1"/>
  <c r="O73" i="47"/>
  <c r="M74" i="47"/>
  <c r="N74" i="47"/>
  <c r="AI74" i="47" s="1"/>
  <c r="AJ74" i="47" s="1"/>
  <c r="O74" i="47"/>
  <c r="M75" i="47"/>
  <c r="N75" i="47"/>
  <c r="O75" i="47"/>
  <c r="AI75" i="47"/>
  <c r="AJ75" i="47" s="1"/>
  <c r="M76" i="47"/>
  <c r="N76" i="47"/>
  <c r="O76" i="47"/>
  <c r="AI76" i="47"/>
  <c r="AJ76" i="47" s="1"/>
  <c r="M77" i="47"/>
  <c r="N77" i="47"/>
  <c r="AI77" i="47" s="1"/>
  <c r="AJ77" i="47" s="1"/>
  <c r="O77" i="47"/>
  <c r="M78" i="47"/>
  <c r="N78" i="47"/>
  <c r="AI78" i="47" s="1"/>
  <c r="AJ78" i="47" s="1"/>
  <c r="O78" i="47"/>
  <c r="M79" i="47"/>
  <c r="N79" i="47"/>
  <c r="O79" i="47"/>
  <c r="AI79" i="47"/>
  <c r="AJ79" i="47"/>
  <c r="M80" i="47"/>
  <c r="N80" i="47"/>
  <c r="O80" i="47"/>
  <c r="AI80" i="47" s="1"/>
  <c r="AJ80" i="47" s="1"/>
  <c r="M81" i="47"/>
  <c r="N81" i="47"/>
  <c r="AI81" i="47" s="1"/>
  <c r="AJ81" i="47" s="1"/>
  <c r="O81" i="47"/>
  <c r="M82" i="47"/>
  <c r="N82" i="47"/>
  <c r="AI82" i="47" s="1"/>
  <c r="AJ82" i="47" s="1"/>
  <c r="O82" i="47"/>
  <c r="M83" i="47"/>
  <c r="N83" i="47"/>
  <c r="O83" i="47"/>
  <c r="AI83" i="47"/>
  <c r="AJ83" i="47" s="1"/>
  <c r="M84" i="47"/>
  <c r="N84" i="47"/>
  <c r="O84" i="47"/>
  <c r="AI84" i="47"/>
  <c r="AJ84" i="47" s="1"/>
  <c r="M85" i="47"/>
  <c r="N85" i="47"/>
  <c r="AI85" i="47" s="1"/>
  <c r="AJ85" i="47" s="1"/>
  <c r="O85" i="47"/>
  <c r="M86" i="47"/>
  <c r="N86" i="47"/>
  <c r="AI86" i="47" s="1"/>
  <c r="AJ86" i="47" s="1"/>
  <c r="O86" i="47"/>
  <c r="M87" i="47"/>
  <c r="N87" i="47"/>
  <c r="O87" i="47"/>
  <c r="AI87" i="47"/>
  <c r="AJ87" i="47"/>
  <c r="M88" i="47"/>
  <c r="N88" i="47"/>
  <c r="O88" i="47"/>
  <c r="AI88" i="47" s="1"/>
  <c r="AJ88" i="47" s="1"/>
  <c r="M89" i="47"/>
  <c r="N89" i="47"/>
  <c r="AI89" i="47" s="1"/>
  <c r="AJ89" i="47" s="1"/>
  <c r="O89" i="47"/>
  <c r="M90" i="47"/>
  <c r="N90" i="47"/>
  <c r="AI90" i="47" s="1"/>
  <c r="AJ90" i="47" s="1"/>
  <c r="O90" i="47"/>
  <c r="M91" i="47"/>
  <c r="N91" i="47"/>
  <c r="O91" i="47"/>
  <c r="AI91" i="47"/>
  <c r="AJ91" i="47" s="1"/>
  <c r="M92" i="47"/>
  <c r="N92" i="47"/>
  <c r="O92" i="47"/>
  <c r="AI92" i="47"/>
  <c r="AJ92" i="47" s="1"/>
  <c r="M93" i="47"/>
  <c r="N93" i="47"/>
  <c r="AI93" i="47" s="1"/>
  <c r="AJ93" i="47" s="1"/>
  <c r="O93" i="47"/>
  <c r="M94" i="47"/>
  <c r="N94" i="47"/>
  <c r="AI94" i="47" s="1"/>
  <c r="AJ94" i="47" s="1"/>
  <c r="O94" i="47"/>
  <c r="M95" i="47"/>
  <c r="N95" i="47"/>
  <c r="O95" i="47"/>
  <c r="AI95" i="47"/>
  <c r="AJ95" i="47"/>
  <c r="M96" i="47"/>
  <c r="N96" i="47"/>
  <c r="O96" i="47"/>
  <c r="AI96" i="47" s="1"/>
  <c r="AJ96" i="47" s="1"/>
  <c r="M97" i="47"/>
  <c r="N97" i="47"/>
  <c r="AI97" i="47" s="1"/>
  <c r="AJ97" i="47" s="1"/>
  <c r="O97" i="47"/>
  <c r="H99" i="47"/>
  <c r="I99" i="47"/>
  <c r="J99" i="47"/>
  <c r="K99" i="47"/>
  <c r="Q99" i="47"/>
  <c r="R99" i="47"/>
  <c r="S99" i="47"/>
  <c r="T99" i="47"/>
  <c r="V99" i="47"/>
  <c r="W99" i="47"/>
  <c r="X99" i="47"/>
  <c r="Y99" i="47"/>
  <c r="AA99" i="47"/>
  <c r="AB99" i="47"/>
  <c r="AC99" i="47"/>
  <c r="AD99" i="47"/>
  <c r="AE99" i="47"/>
  <c r="AF99" i="47"/>
  <c r="AG99" i="47"/>
  <c r="AH99" i="47"/>
  <c r="K101" i="47"/>
  <c r="M5" i="46"/>
  <c r="N5" i="46"/>
  <c r="AI5" i="46" s="1"/>
  <c r="O5" i="46"/>
  <c r="P5" i="46"/>
  <c r="C6" i="46"/>
  <c r="M6" i="46"/>
  <c r="N6" i="46"/>
  <c r="AI6" i="46" s="1"/>
  <c r="AJ6" i="46" s="1"/>
  <c r="O6" i="46"/>
  <c r="P6" i="46"/>
  <c r="B7" i="46"/>
  <c r="C7" i="46"/>
  <c r="M7" i="46"/>
  <c r="N7" i="46"/>
  <c r="AI7" i="46" s="1"/>
  <c r="AJ7" i="46" s="1"/>
  <c r="O7" i="46"/>
  <c r="Z7" i="46"/>
  <c r="B8" i="46"/>
  <c r="C8" i="46"/>
  <c r="M8" i="46"/>
  <c r="N8" i="46"/>
  <c r="AI8" i="46" s="1"/>
  <c r="AJ8" i="46" s="1"/>
  <c r="O8" i="46"/>
  <c r="AH8" i="46"/>
  <c r="B9" i="46"/>
  <c r="C9" i="46"/>
  <c r="M9" i="46"/>
  <c r="N9" i="46"/>
  <c r="AI9" i="46" s="1"/>
  <c r="AJ9" i="46" s="1"/>
  <c r="O9" i="46"/>
  <c r="W9" i="46"/>
  <c r="B10" i="46"/>
  <c r="C10" i="46"/>
  <c r="M10" i="46"/>
  <c r="N10" i="46"/>
  <c r="AI10" i="46" s="1"/>
  <c r="AJ10" i="46" s="1"/>
  <c r="O10" i="46"/>
  <c r="P10" i="46"/>
  <c r="B11" i="46"/>
  <c r="C11" i="46"/>
  <c r="M11" i="46"/>
  <c r="N11" i="46"/>
  <c r="AI11" i="46" s="1"/>
  <c r="AJ11" i="46" s="1"/>
  <c r="O11" i="46"/>
  <c r="P11" i="46"/>
  <c r="B12" i="46"/>
  <c r="C12" i="46"/>
  <c r="M12" i="46"/>
  <c r="N12" i="46"/>
  <c r="AI12" i="46" s="1"/>
  <c r="AJ12" i="46" s="1"/>
  <c r="O12" i="46"/>
  <c r="P12" i="46"/>
  <c r="B13" i="46"/>
  <c r="B14" i="46" s="1"/>
  <c r="B15" i="46" s="1"/>
  <c r="B16" i="46" s="1"/>
  <c r="B17" i="46" s="1"/>
  <c r="B18" i="46" s="1"/>
  <c r="B19" i="46" s="1"/>
  <c r="B20" i="46" s="1"/>
  <c r="B21" i="46" s="1"/>
  <c r="B22" i="46" s="1"/>
  <c r="B23" i="46" s="1"/>
  <c r="B24" i="46" s="1"/>
  <c r="B25" i="46" s="1"/>
  <c r="B26" i="46" s="1"/>
  <c r="B27" i="46" s="1"/>
  <c r="B28" i="46" s="1"/>
  <c r="B29" i="46" s="1"/>
  <c r="B30" i="46" s="1"/>
  <c r="B31" i="46" s="1"/>
  <c r="B32" i="46" s="1"/>
  <c r="M13" i="46"/>
  <c r="N13" i="46"/>
  <c r="O13" i="46"/>
  <c r="AI13" i="46" s="1"/>
  <c r="AJ13" i="46" s="1"/>
  <c r="M14" i="46"/>
  <c r="N14" i="46"/>
  <c r="AI14" i="46" s="1"/>
  <c r="AJ14" i="46" s="1"/>
  <c r="O14" i="46"/>
  <c r="M15" i="46"/>
  <c r="N15" i="46"/>
  <c r="O15" i="46"/>
  <c r="AI15" i="46"/>
  <c r="AJ15" i="46" s="1"/>
  <c r="M16" i="46"/>
  <c r="N16" i="46"/>
  <c r="AI16" i="46" s="1"/>
  <c r="AJ16" i="46" s="1"/>
  <c r="O16" i="46"/>
  <c r="M17" i="46"/>
  <c r="N17" i="46"/>
  <c r="O17" i="46"/>
  <c r="AI17" i="46" s="1"/>
  <c r="AJ17" i="46" s="1"/>
  <c r="M18" i="46"/>
  <c r="N18" i="46"/>
  <c r="AI18" i="46" s="1"/>
  <c r="AJ18" i="46" s="1"/>
  <c r="O18" i="46"/>
  <c r="M19" i="46"/>
  <c r="N19" i="46"/>
  <c r="O19" i="46"/>
  <c r="AI19" i="46"/>
  <c r="AJ19" i="46" s="1"/>
  <c r="M20" i="46"/>
  <c r="N20" i="46"/>
  <c r="AI20" i="46" s="1"/>
  <c r="AJ20" i="46" s="1"/>
  <c r="O20" i="46"/>
  <c r="M21" i="46"/>
  <c r="N21" i="46"/>
  <c r="O21" i="46"/>
  <c r="AI21" i="46" s="1"/>
  <c r="AJ21" i="46" s="1"/>
  <c r="M22" i="46"/>
  <c r="N22" i="46"/>
  <c r="AI22" i="46" s="1"/>
  <c r="AJ22" i="46" s="1"/>
  <c r="O22" i="46"/>
  <c r="M23" i="46"/>
  <c r="N23" i="46"/>
  <c r="O23" i="46"/>
  <c r="AI23" i="46"/>
  <c r="AJ23" i="46" s="1"/>
  <c r="M24" i="46"/>
  <c r="N24" i="46"/>
  <c r="AI24" i="46" s="1"/>
  <c r="AJ24" i="46" s="1"/>
  <c r="O24" i="46"/>
  <c r="M25" i="46"/>
  <c r="N25" i="46"/>
  <c r="O25" i="46"/>
  <c r="AI25" i="46" s="1"/>
  <c r="AJ25" i="46" s="1"/>
  <c r="M26" i="46"/>
  <c r="N26" i="46"/>
  <c r="AI26" i="46" s="1"/>
  <c r="AJ26" i="46" s="1"/>
  <c r="O26" i="46"/>
  <c r="M27" i="46"/>
  <c r="N27" i="46"/>
  <c r="O27" i="46"/>
  <c r="AI27" i="46"/>
  <c r="AJ27" i="46" s="1"/>
  <c r="M28" i="46"/>
  <c r="N28" i="46"/>
  <c r="AI28" i="46" s="1"/>
  <c r="AJ28" i="46" s="1"/>
  <c r="O28" i="46"/>
  <c r="M29" i="46"/>
  <c r="N29" i="46"/>
  <c r="O29" i="46"/>
  <c r="AI29" i="46" s="1"/>
  <c r="AJ29" i="46" s="1"/>
  <c r="M30" i="46"/>
  <c r="N30" i="46"/>
  <c r="AI30" i="46" s="1"/>
  <c r="AJ30" i="46" s="1"/>
  <c r="O30" i="46"/>
  <c r="M31" i="46"/>
  <c r="N31" i="46"/>
  <c r="O31" i="46"/>
  <c r="AI31" i="46"/>
  <c r="AJ31" i="46" s="1"/>
  <c r="M32" i="46"/>
  <c r="N32" i="46"/>
  <c r="AI32" i="46" s="1"/>
  <c r="AJ32" i="46" s="1"/>
  <c r="O32" i="46"/>
  <c r="M33" i="46"/>
  <c r="N33" i="46"/>
  <c r="O33" i="46"/>
  <c r="AI33" i="46"/>
  <c r="AJ33" i="46" s="1"/>
  <c r="M34" i="46"/>
  <c r="N34" i="46"/>
  <c r="O34" i="46"/>
  <c r="AI34" i="46"/>
  <c r="AJ34" i="46" s="1"/>
  <c r="M35" i="46"/>
  <c r="N35" i="46"/>
  <c r="AI35" i="46" s="1"/>
  <c r="AJ35" i="46" s="1"/>
  <c r="O35" i="46"/>
  <c r="M36" i="46"/>
  <c r="N36" i="46"/>
  <c r="AI36" i="46" s="1"/>
  <c r="AJ36" i="46" s="1"/>
  <c r="O36" i="46"/>
  <c r="M37" i="46"/>
  <c r="N37" i="46"/>
  <c r="O37" i="46"/>
  <c r="AI37" i="46"/>
  <c r="AJ37" i="46"/>
  <c r="M38" i="46"/>
  <c r="N38" i="46"/>
  <c r="O38" i="46"/>
  <c r="AI38" i="46" s="1"/>
  <c r="AJ38" i="46" s="1"/>
  <c r="M39" i="46"/>
  <c r="N39" i="46"/>
  <c r="AI39" i="46" s="1"/>
  <c r="AJ39" i="46" s="1"/>
  <c r="O39" i="46"/>
  <c r="M40" i="46"/>
  <c r="N40" i="46"/>
  <c r="AI40" i="46" s="1"/>
  <c r="AJ40" i="46" s="1"/>
  <c r="O40" i="46"/>
  <c r="M41" i="46"/>
  <c r="N41" i="46"/>
  <c r="O41" i="46"/>
  <c r="AI41" i="46"/>
  <c r="AJ41" i="46" s="1"/>
  <c r="M42" i="46"/>
  <c r="N42" i="46"/>
  <c r="O42" i="46"/>
  <c r="AI42" i="46"/>
  <c r="AJ42" i="46" s="1"/>
  <c r="M43" i="46"/>
  <c r="N43" i="46"/>
  <c r="AI43" i="46" s="1"/>
  <c r="AJ43" i="46" s="1"/>
  <c r="O43" i="46"/>
  <c r="M44" i="46"/>
  <c r="N44" i="46"/>
  <c r="AI44" i="46" s="1"/>
  <c r="AJ44" i="46" s="1"/>
  <c r="O44" i="46"/>
  <c r="M45" i="46"/>
  <c r="N45" i="46"/>
  <c r="O45" i="46"/>
  <c r="AI45" i="46"/>
  <c r="AJ45" i="46"/>
  <c r="M46" i="46"/>
  <c r="N46" i="46"/>
  <c r="O46" i="46"/>
  <c r="AI46" i="46" s="1"/>
  <c r="AJ46" i="46" s="1"/>
  <c r="M47" i="46"/>
  <c r="N47" i="46"/>
  <c r="AI47" i="46" s="1"/>
  <c r="AJ47" i="46" s="1"/>
  <c r="O47" i="46"/>
  <c r="M48" i="46"/>
  <c r="M99" i="46" s="1"/>
  <c r="N48" i="46"/>
  <c r="AI48" i="46" s="1"/>
  <c r="AJ48" i="46" s="1"/>
  <c r="O48" i="46"/>
  <c r="M49" i="46"/>
  <c r="N49" i="46"/>
  <c r="O49" i="46"/>
  <c r="AI49" i="46"/>
  <c r="AJ49" i="46" s="1"/>
  <c r="M50" i="46"/>
  <c r="N50" i="46"/>
  <c r="O50" i="46"/>
  <c r="AI50" i="46"/>
  <c r="AJ50" i="46" s="1"/>
  <c r="M51" i="46"/>
  <c r="N51" i="46"/>
  <c r="N99" i="46" s="1"/>
  <c r="O51" i="46"/>
  <c r="M52" i="46"/>
  <c r="N52" i="46"/>
  <c r="AI52" i="46" s="1"/>
  <c r="AJ52" i="46" s="1"/>
  <c r="O52" i="46"/>
  <c r="M53" i="46"/>
  <c r="N53" i="46"/>
  <c r="O53" i="46"/>
  <c r="AI53" i="46"/>
  <c r="AJ53" i="46"/>
  <c r="M54" i="46"/>
  <c r="N54" i="46"/>
  <c r="O54" i="46"/>
  <c r="AI54" i="46" s="1"/>
  <c r="AJ54" i="46" s="1"/>
  <c r="M55" i="46"/>
  <c r="N55" i="46"/>
  <c r="AI55" i="46" s="1"/>
  <c r="AJ55" i="46" s="1"/>
  <c r="O55" i="46"/>
  <c r="M56" i="46"/>
  <c r="N56" i="46"/>
  <c r="AI56" i="46" s="1"/>
  <c r="AJ56" i="46" s="1"/>
  <c r="O56" i="46"/>
  <c r="M57" i="46"/>
  <c r="N57" i="46"/>
  <c r="O57" i="46"/>
  <c r="AI57" i="46"/>
  <c r="AJ57" i="46" s="1"/>
  <c r="M58" i="46"/>
  <c r="N58" i="46"/>
  <c r="O58" i="46"/>
  <c r="AI58" i="46"/>
  <c r="AJ58" i="46" s="1"/>
  <c r="M59" i="46"/>
  <c r="N59" i="46"/>
  <c r="AI59" i="46" s="1"/>
  <c r="AJ59" i="46" s="1"/>
  <c r="O59" i="46"/>
  <c r="M60" i="46"/>
  <c r="N60" i="46"/>
  <c r="AI60" i="46" s="1"/>
  <c r="AJ60" i="46" s="1"/>
  <c r="O60" i="46"/>
  <c r="M61" i="46"/>
  <c r="N61" i="46"/>
  <c r="O61" i="46"/>
  <c r="AI61" i="46"/>
  <c r="AJ61" i="46"/>
  <c r="M62" i="46"/>
  <c r="N62" i="46"/>
  <c r="O62" i="46"/>
  <c r="AI62" i="46" s="1"/>
  <c r="AJ62" i="46" s="1"/>
  <c r="M63" i="46"/>
  <c r="N63" i="46"/>
  <c r="AI63" i="46" s="1"/>
  <c r="AJ63" i="46" s="1"/>
  <c r="O63" i="46"/>
  <c r="M64" i="46"/>
  <c r="N64" i="46"/>
  <c r="AI64" i="46" s="1"/>
  <c r="AJ64" i="46" s="1"/>
  <c r="O64" i="46"/>
  <c r="M65" i="46"/>
  <c r="N65" i="46"/>
  <c r="O65" i="46"/>
  <c r="AI65" i="46"/>
  <c r="AJ65" i="46" s="1"/>
  <c r="M66" i="46"/>
  <c r="N66" i="46"/>
  <c r="O66" i="46"/>
  <c r="AI66" i="46"/>
  <c r="AJ66" i="46" s="1"/>
  <c r="M67" i="46"/>
  <c r="N67" i="46"/>
  <c r="AI67" i="46" s="1"/>
  <c r="AJ67" i="46" s="1"/>
  <c r="O67" i="46"/>
  <c r="M68" i="46"/>
  <c r="N68" i="46"/>
  <c r="AI68" i="46" s="1"/>
  <c r="AJ68" i="46" s="1"/>
  <c r="O68" i="46"/>
  <c r="M69" i="46"/>
  <c r="N69" i="46"/>
  <c r="O69" i="46"/>
  <c r="AI69" i="46"/>
  <c r="AJ69" i="46"/>
  <c r="M70" i="46"/>
  <c r="N70" i="46"/>
  <c r="O70" i="46"/>
  <c r="AI70" i="46" s="1"/>
  <c r="AJ70" i="46" s="1"/>
  <c r="M71" i="46"/>
  <c r="N71" i="46"/>
  <c r="AI71" i="46" s="1"/>
  <c r="AJ71" i="46" s="1"/>
  <c r="O71" i="46"/>
  <c r="M72" i="46"/>
  <c r="N72" i="46"/>
  <c r="AI72" i="46" s="1"/>
  <c r="AJ72" i="46" s="1"/>
  <c r="O72" i="46"/>
  <c r="M73" i="46"/>
  <c r="N73" i="46"/>
  <c r="O73" i="46"/>
  <c r="AI73" i="46"/>
  <c r="AJ73" i="46" s="1"/>
  <c r="M74" i="46"/>
  <c r="N74" i="46"/>
  <c r="O74" i="46"/>
  <c r="AI74" i="46"/>
  <c r="AJ74" i="46" s="1"/>
  <c r="M75" i="46"/>
  <c r="N75" i="46"/>
  <c r="AI75" i="46" s="1"/>
  <c r="AJ75" i="46" s="1"/>
  <c r="O75" i="46"/>
  <c r="M76" i="46"/>
  <c r="N76" i="46"/>
  <c r="AI76" i="46" s="1"/>
  <c r="AJ76" i="46" s="1"/>
  <c r="O76" i="46"/>
  <c r="M77" i="46"/>
  <c r="N77" i="46"/>
  <c r="O77" i="46"/>
  <c r="AI77" i="46"/>
  <c r="AJ77" i="46"/>
  <c r="M78" i="46"/>
  <c r="N78" i="46"/>
  <c r="O78" i="46"/>
  <c r="AI78" i="46" s="1"/>
  <c r="AJ78" i="46" s="1"/>
  <c r="M79" i="46"/>
  <c r="N79" i="46"/>
  <c r="AI79" i="46" s="1"/>
  <c r="AJ79" i="46" s="1"/>
  <c r="O79" i="46"/>
  <c r="M80" i="46"/>
  <c r="N80" i="46"/>
  <c r="AI80" i="46" s="1"/>
  <c r="AJ80" i="46" s="1"/>
  <c r="O80" i="46"/>
  <c r="M81" i="46"/>
  <c r="N81" i="46"/>
  <c r="O81" i="46"/>
  <c r="AI81" i="46"/>
  <c r="AJ81" i="46" s="1"/>
  <c r="M82" i="46"/>
  <c r="N82" i="46"/>
  <c r="O82" i="46"/>
  <c r="AI82" i="46"/>
  <c r="AJ82" i="46" s="1"/>
  <c r="M83" i="46"/>
  <c r="N83" i="46"/>
  <c r="AI83" i="46" s="1"/>
  <c r="AJ83" i="46" s="1"/>
  <c r="O83" i="46"/>
  <c r="M84" i="46"/>
  <c r="N84" i="46"/>
  <c r="AI84" i="46" s="1"/>
  <c r="AJ84" i="46" s="1"/>
  <c r="O84" i="46"/>
  <c r="M85" i="46"/>
  <c r="N85" i="46"/>
  <c r="O85" i="46"/>
  <c r="AI85" i="46"/>
  <c r="AJ85" i="46"/>
  <c r="M86" i="46"/>
  <c r="N86" i="46"/>
  <c r="O86" i="46"/>
  <c r="AI86" i="46" s="1"/>
  <c r="AJ86" i="46" s="1"/>
  <c r="M87" i="46"/>
  <c r="N87" i="46"/>
  <c r="AI87" i="46" s="1"/>
  <c r="AJ87" i="46" s="1"/>
  <c r="O87" i="46"/>
  <c r="M88" i="46"/>
  <c r="N88" i="46"/>
  <c r="AI88" i="46" s="1"/>
  <c r="AJ88" i="46" s="1"/>
  <c r="O88" i="46"/>
  <c r="M89" i="46"/>
  <c r="N89" i="46"/>
  <c r="O89" i="46"/>
  <c r="AI89" i="46"/>
  <c r="AJ89" i="46" s="1"/>
  <c r="M90" i="46"/>
  <c r="N90" i="46"/>
  <c r="O90" i="46"/>
  <c r="AI90" i="46"/>
  <c r="AJ90" i="46" s="1"/>
  <c r="M91" i="46"/>
  <c r="N91" i="46"/>
  <c r="AI91" i="46" s="1"/>
  <c r="AJ91" i="46" s="1"/>
  <c r="O91" i="46"/>
  <c r="M92" i="46"/>
  <c r="N92" i="46"/>
  <c r="AI92" i="46" s="1"/>
  <c r="AJ92" i="46" s="1"/>
  <c r="O92" i="46"/>
  <c r="M93" i="46"/>
  <c r="N93" i="46"/>
  <c r="O93" i="46"/>
  <c r="AI93" i="46"/>
  <c r="AJ93" i="46"/>
  <c r="M94" i="46"/>
  <c r="N94" i="46"/>
  <c r="O94" i="46"/>
  <c r="AI94" i="46" s="1"/>
  <c r="AJ94" i="46" s="1"/>
  <c r="M95" i="46"/>
  <c r="N95" i="46"/>
  <c r="AI95" i="46" s="1"/>
  <c r="AJ95" i="46" s="1"/>
  <c r="O95" i="46"/>
  <c r="M96" i="46"/>
  <c r="N96" i="46"/>
  <c r="AI96" i="46" s="1"/>
  <c r="AJ96" i="46" s="1"/>
  <c r="O96" i="46"/>
  <c r="M97" i="46"/>
  <c r="N97" i="46"/>
  <c r="O97" i="46"/>
  <c r="AI97" i="46"/>
  <c r="AJ97" i="46" s="1"/>
  <c r="H99" i="46"/>
  <c r="I99" i="46"/>
  <c r="J99" i="46"/>
  <c r="K99" i="46"/>
  <c r="K101" i="46" s="1"/>
  <c r="O99" i="46"/>
  <c r="P99" i="46"/>
  <c r="Q99" i="46"/>
  <c r="R99" i="46"/>
  <c r="S99" i="46"/>
  <c r="T99" i="46"/>
  <c r="U99" i="46"/>
  <c r="V99" i="46"/>
  <c r="W99" i="46"/>
  <c r="X99" i="46"/>
  <c r="Y99" i="46"/>
  <c r="Z99" i="46"/>
  <c r="AA99" i="46"/>
  <c r="AB99" i="46"/>
  <c r="AC99" i="46"/>
  <c r="AD99" i="46"/>
  <c r="AE99" i="46"/>
  <c r="AF99" i="46"/>
  <c r="AG99" i="46"/>
  <c r="AH99" i="46"/>
  <c r="P101" i="46"/>
  <c r="M5" i="45"/>
  <c r="N5" i="45"/>
  <c r="O5" i="45"/>
  <c r="AI5" i="45"/>
  <c r="AJ5" i="45" s="1"/>
  <c r="M6" i="45"/>
  <c r="N6" i="45"/>
  <c r="AI6" i="45" s="1"/>
  <c r="AJ6" i="45" s="1"/>
  <c r="O6" i="45"/>
  <c r="M7" i="45"/>
  <c r="N7" i="45"/>
  <c r="AI7" i="45" s="1"/>
  <c r="AJ7" i="45" s="1"/>
  <c r="O7" i="45"/>
  <c r="M8" i="45"/>
  <c r="N8" i="45"/>
  <c r="O8" i="45"/>
  <c r="AI8" i="45"/>
  <c r="AJ8" i="45"/>
  <c r="M9" i="45"/>
  <c r="N9" i="45"/>
  <c r="O9" i="45"/>
  <c r="AI9" i="45" s="1"/>
  <c r="M10" i="45"/>
  <c r="N10" i="45"/>
  <c r="AI10" i="45" s="1"/>
  <c r="AJ10" i="45" s="1"/>
  <c r="O10" i="45"/>
  <c r="M11" i="45"/>
  <c r="N11" i="45"/>
  <c r="AI11" i="45" s="1"/>
  <c r="AJ11" i="45" s="1"/>
  <c r="O11" i="45"/>
  <c r="M12" i="45"/>
  <c r="N12" i="45"/>
  <c r="O12" i="45"/>
  <c r="AI12" i="45"/>
  <c r="AJ12" i="45" s="1"/>
  <c r="M13" i="45"/>
  <c r="N13" i="45"/>
  <c r="O13" i="45"/>
  <c r="AI13" i="45"/>
  <c r="AJ13" i="45" s="1"/>
  <c r="M14" i="45"/>
  <c r="N14" i="45"/>
  <c r="AI14" i="45" s="1"/>
  <c r="AJ14" i="45" s="1"/>
  <c r="O14" i="45"/>
  <c r="M15" i="45"/>
  <c r="N15" i="45"/>
  <c r="AI15" i="45" s="1"/>
  <c r="AJ15" i="45" s="1"/>
  <c r="O15" i="45"/>
  <c r="M16" i="45"/>
  <c r="N16" i="45"/>
  <c r="O16" i="45"/>
  <c r="AI16" i="45"/>
  <c r="AJ16" i="45"/>
  <c r="M17" i="45"/>
  <c r="N17" i="45"/>
  <c r="O17" i="45"/>
  <c r="AI17" i="45" s="1"/>
  <c r="AJ17" i="45" s="1"/>
  <c r="M18" i="45"/>
  <c r="N18" i="45"/>
  <c r="AI18" i="45" s="1"/>
  <c r="AJ18" i="45" s="1"/>
  <c r="O18" i="45"/>
  <c r="M19" i="45"/>
  <c r="N19" i="45"/>
  <c r="AI19" i="45" s="1"/>
  <c r="AJ19" i="45" s="1"/>
  <c r="O19" i="45"/>
  <c r="M20" i="45"/>
  <c r="N20" i="45"/>
  <c r="O20" i="45"/>
  <c r="AI20" i="45"/>
  <c r="AJ20" i="45" s="1"/>
  <c r="M21" i="45"/>
  <c r="N21" i="45"/>
  <c r="O21" i="45"/>
  <c r="AI21" i="45"/>
  <c r="AJ21" i="45" s="1"/>
  <c r="M22" i="45"/>
  <c r="N22" i="45"/>
  <c r="AI22" i="45" s="1"/>
  <c r="AJ22" i="45" s="1"/>
  <c r="O22" i="45"/>
  <c r="M23" i="45"/>
  <c r="N23" i="45"/>
  <c r="AI23" i="45" s="1"/>
  <c r="AJ23" i="45" s="1"/>
  <c r="O23" i="45"/>
  <c r="M24" i="45"/>
  <c r="N24" i="45"/>
  <c r="O24" i="45"/>
  <c r="AI24" i="45"/>
  <c r="AJ24" i="45" s="1"/>
  <c r="M25" i="45"/>
  <c r="N25" i="45"/>
  <c r="O25" i="45"/>
  <c r="AI25" i="45" s="1"/>
  <c r="AJ25" i="45" s="1"/>
  <c r="M26" i="45"/>
  <c r="N26" i="45"/>
  <c r="AI26" i="45" s="1"/>
  <c r="AJ26" i="45" s="1"/>
  <c r="O26" i="45"/>
  <c r="M27" i="45"/>
  <c r="N27" i="45"/>
  <c r="AI27" i="45" s="1"/>
  <c r="AJ27" i="45" s="1"/>
  <c r="O27" i="45"/>
  <c r="M28" i="45"/>
  <c r="N28" i="45"/>
  <c r="O28" i="45"/>
  <c r="AI28" i="45"/>
  <c r="AJ28" i="45" s="1"/>
  <c r="M29" i="45"/>
  <c r="N29" i="45"/>
  <c r="O29" i="45"/>
  <c r="AI29" i="45"/>
  <c r="AJ29" i="45" s="1"/>
  <c r="M30" i="45"/>
  <c r="N30" i="45"/>
  <c r="AI30" i="45" s="1"/>
  <c r="AJ30" i="45" s="1"/>
  <c r="O30" i="45"/>
  <c r="M31" i="45"/>
  <c r="N31" i="45"/>
  <c r="AI31" i="45" s="1"/>
  <c r="AJ31" i="45" s="1"/>
  <c r="O31" i="45"/>
  <c r="M32" i="45"/>
  <c r="N32" i="45"/>
  <c r="O32" i="45"/>
  <c r="AI32" i="45"/>
  <c r="AJ32" i="45" s="1"/>
  <c r="M33" i="45"/>
  <c r="N33" i="45"/>
  <c r="O33" i="45"/>
  <c r="AI33" i="45" s="1"/>
  <c r="AJ33" i="45" s="1"/>
  <c r="M34" i="45"/>
  <c r="N34" i="45"/>
  <c r="AI34" i="45" s="1"/>
  <c r="AJ34" i="45" s="1"/>
  <c r="O34" i="45"/>
  <c r="M35" i="45"/>
  <c r="N35" i="45"/>
  <c r="AI35" i="45" s="1"/>
  <c r="AJ35" i="45" s="1"/>
  <c r="O35" i="45"/>
  <c r="M36" i="45"/>
  <c r="N36" i="45"/>
  <c r="O36" i="45"/>
  <c r="AI36" i="45"/>
  <c r="AJ36" i="45" s="1"/>
  <c r="M37" i="45"/>
  <c r="N37" i="45"/>
  <c r="O37" i="45"/>
  <c r="AI37" i="45" s="1"/>
  <c r="AJ37" i="45" s="1"/>
  <c r="M38" i="45"/>
  <c r="N38" i="45"/>
  <c r="AI38" i="45" s="1"/>
  <c r="AJ38" i="45" s="1"/>
  <c r="O38" i="45"/>
  <c r="M39" i="45"/>
  <c r="N39" i="45"/>
  <c r="AI39" i="45" s="1"/>
  <c r="AJ39" i="45" s="1"/>
  <c r="O39" i="45"/>
  <c r="M40" i="45"/>
  <c r="N40" i="45"/>
  <c r="O40" i="45"/>
  <c r="AI40" i="45"/>
  <c r="AJ40" i="45" s="1"/>
  <c r="M41" i="45"/>
  <c r="N41" i="45"/>
  <c r="O41" i="45"/>
  <c r="AI41" i="45" s="1"/>
  <c r="AJ41" i="45" s="1"/>
  <c r="M42" i="45"/>
  <c r="N42" i="45"/>
  <c r="AI42" i="45" s="1"/>
  <c r="AJ42" i="45" s="1"/>
  <c r="O42" i="45"/>
  <c r="M43" i="45"/>
  <c r="N43" i="45"/>
  <c r="AI43" i="45" s="1"/>
  <c r="AJ43" i="45" s="1"/>
  <c r="O43" i="45"/>
  <c r="M44" i="45"/>
  <c r="N44" i="45"/>
  <c r="O44" i="45"/>
  <c r="AI44" i="45"/>
  <c r="AJ44" i="45" s="1"/>
  <c r="M45" i="45"/>
  <c r="N45" i="45"/>
  <c r="O45" i="45"/>
  <c r="AI45" i="45" s="1"/>
  <c r="AJ45" i="45" s="1"/>
  <c r="M46" i="45"/>
  <c r="N46" i="45"/>
  <c r="AI46" i="45" s="1"/>
  <c r="AJ46" i="45" s="1"/>
  <c r="O46" i="45"/>
  <c r="M47" i="45"/>
  <c r="N47" i="45"/>
  <c r="AI47" i="45" s="1"/>
  <c r="AJ47" i="45" s="1"/>
  <c r="O47" i="45"/>
  <c r="M48" i="45"/>
  <c r="N48" i="45"/>
  <c r="O48" i="45"/>
  <c r="AI48" i="45"/>
  <c r="AJ48" i="45" s="1"/>
  <c r="M49" i="45"/>
  <c r="N49" i="45"/>
  <c r="O49" i="45"/>
  <c r="AI49" i="45" s="1"/>
  <c r="AJ49" i="45" s="1"/>
  <c r="M50" i="45"/>
  <c r="N50" i="45"/>
  <c r="AI50" i="45" s="1"/>
  <c r="AJ50" i="45" s="1"/>
  <c r="O50" i="45"/>
  <c r="M51" i="45"/>
  <c r="N51" i="45"/>
  <c r="AI51" i="45" s="1"/>
  <c r="AJ51" i="45" s="1"/>
  <c r="O51" i="45"/>
  <c r="M52" i="45"/>
  <c r="N52" i="45"/>
  <c r="O52" i="45"/>
  <c r="AI52" i="45"/>
  <c r="AJ52" i="45" s="1"/>
  <c r="M53" i="45"/>
  <c r="N53" i="45"/>
  <c r="O53" i="45"/>
  <c r="AI53" i="45" s="1"/>
  <c r="AJ53" i="45" s="1"/>
  <c r="M54" i="45"/>
  <c r="N54" i="45"/>
  <c r="AI54" i="45" s="1"/>
  <c r="AJ54" i="45" s="1"/>
  <c r="O54" i="45"/>
  <c r="M55" i="45"/>
  <c r="N55" i="45"/>
  <c r="AI55" i="45" s="1"/>
  <c r="AJ55" i="45" s="1"/>
  <c r="O55" i="45"/>
  <c r="M56" i="45"/>
  <c r="N56" i="45"/>
  <c r="O56" i="45"/>
  <c r="AI56" i="45"/>
  <c r="AJ56" i="45" s="1"/>
  <c r="M57" i="45"/>
  <c r="N57" i="45"/>
  <c r="O57" i="45"/>
  <c r="AI57" i="45" s="1"/>
  <c r="AJ57" i="45" s="1"/>
  <c r="M58" i="45"/>
  <c r="N58" i="45"/>
  <c r="AI58" i="45" s="1"/>
  <c r="AJ58" i="45" s="1"/>
  <c r="O58" i="45"/>
  <c r="M59" i="45"/>
  <c r="N59" i="45"/>
  <c r="AI59" i="45" s="1"/>
  <c r="AJ59" i="45" s="1"/>
  <c r="O59" i="45"/>
  <c r="M60" i="45"/>
  <c r="N60" i="45"/>
  <c r="O60" i="45"/>
  <c r="AI60" i="45"/>
  <c r="AJ60" i="45" s="1"/>
  <c r="M61" i="45"/>
  <c r="N61" i="45"/>
  <c r="O61" i="45"/>
  <c r="AI61" i="45" s="1"/>
  <c r="AJ61" i="45" s="1"/>
  <c r="M62" i="45"/>
  <c r="N62" i="45"/>
  <c r="AI62" i="45" s="1"/>
  <c r="AJ62" i="45" s="1"/>
  <c r="O62" i="45"/>
  <c r="M63" i="45"/>
  <c r="N63" i="45"/>
  <c r="AI63" i="45" s="1"/>
  <c r="AJ63" i="45" s="1"/>
  <c r="O63" i="45"/>
  <c r="M64" i="45"/>
  <c r="N64" i="45"/>
  <c r="O64" i="45"/>
  <c r="AI64" i="45"/>
  <c r="AJ64" i="45" s="1"/>
  <c r="M65" i="45"/>
  <c r="N65" i="45"/>
  <c r="O65" i="45"/>
  <c r="AI65" i="45" s="1"/>
  <c r="AJ65" i="45" s="1"/>
  <c r="M66" i="45"/>
  <c r="N66" i="45"/>
  <c r="AI66" i="45" s="1"/>
  <c r="AJ66" i="45" s="1"/>
  <c r="O66" i="45"/>
  <c r="M67" i="45"/>
  <c r="N67" i="45"/>
  <c r="AI67" i="45" s="1"/>
  <c r="AJ67" i="45" s="1"/>
  <c r="O67" i="45"/>
  <c r="M68" i="45"/>
  <c r="N68" i="45"/>
  <c r="O68" i="45"/>
  <c r="AI68" i="45"/>
  <c r="AJ68" i="45" s="1"/>
  <c r="M69" i="45"/>
  <c r="N69" i="45"/>
  <c r="O69" i="45"/>
  <c r="AI69" i="45" s="1"/>
  <c r="AJ69" i="45" s="1"/>
  <c r="M70" i="45"/>
  <c r="N70" i="45"/>
  <c r="AI70" i="45" s="1"/>
  <c r="AJ70" i="45" s="1"/>
  <c r="O70" i="45"/>
  <c r="M71" i="45"/>
  <c r="N71" i="45"/>
  <c r="AI71" i="45" s="1"/>
  <c r="AJ71" i="45" s="1"/>
  <c r="O71" i="45"/>
  <c r="M72" i="45"/>
  <c r="N72" i="45"/>
  <c r="O72" i="45"/>
  <c r="AI72" i="45"/>
  <c r="AJ72" i="45" s="1"/>
  <c r="M73" i="45"/>
  <c r="N73" i="45"/>
  <c r="O73" i="45"/>
  <c r="AI73" i="45" s="1"/>
  <c r="AJ73" i="45" s="1"/>
  <c r="M74" i="45"/>
  <c r="N74" i="45"/>
  <c r="AI74" i="45" s="1"/>
  <c r="AJ74" i="45" s="1"/>
  <c r="O74" i="45"/>
  <c r="M75" i="45"/>
  <c r="N75" i="45"/>
  <c r="AI75" i="45" s="1"/>
  <c r="AJ75" i="45" s="1"/>
  <c r="O75" i="45"/>
  <c r="M76" i="45"/>
  <c r="N76" i="45"/>
  <c r="O76" i="45"/>
  <c r="AI76" i="45"/>
  <c r="AJ76" i="45" s="1"/>
  <c r="M77" i="45"/>
  <c r="N77" i="45"/>
  <c r="O77" i="45"/>
  <c r="AI77" i="45" s="1"/>
  <c r="AJ77" i="45" s="1"/>
  <c r="M78" i="45"/>
  <c r="N78" i="45"/>
  <c r="AI78" i="45" s="1"/>
  <c r="AJ78" i="45" s="1"/>
  <c r="O78" i="45"/>
  <c r="M79" i="45"/>
  <c r="N79" i="45"/>
  <c r="AI79" i="45" s="1"/>
  <c r="AJ79" i="45" s="1"/>
  <c r="O79" i="45"/>
  <c r="M80" i="45"/>
  <c r="N80" i="45"/>
  <c r="O80" i="45"/>
  <c r="AI80" i="45"/>
  <c r="AJ80" i="45" s="1"/>
  <c r="M81" i="45"/>
  <c r="N81" i="45"/>
  <c r="O81" i="45"/>
  <c r="AI81" i="45" s="1"/>
  <c r="AJ81" i="45" s="1"/>
  <c r="M82" i="45"/>
  <c r="N82" i="45"/>
  <c r="AI82" i="45" s="1"/>
  <c r="AJ82" i="45" s="1"/>
  <c r="O82" i="45"/>
  <c r="M83" i="45"/>
  <c r="N83" i="45"/>
  <c r="AI83" i="45" s="1"/>
  <c r="AJ83" i="45" s="1"/>
  <c r="O83" i="45"/>
  <c r="M84" i="45"/>
  <c r="N84" i="45"/>
  <c r="O84" i="45"/>
  <c r="AI84" i="45"/>
  <c r="AJ84" i="45" s="1"/>
  <c r="M85" i="45"/>
  <c r="N85" i="45"/>
  <c r="O85" i="45"/>
  <c r="AI85" i="45" s="1"/>
  <c r="AJ85" i="45" s="1"/>
  <c r="M86" i="45"/>
  <c r="N86" i="45"/>
  <c r="AI86" i="45" s="1"/>
  <c r="AJ86" i="45" s="1"/>
  <c r="O86" i="45"/>
  <c r="M87" i="45"/>
  <c r="N87" i="45"/>
  <c r="AI87" i="45" s="1"/>
  <c r="AJ87" i="45" s="1"/>
  <c r="O87" i="45"/>
  <c r="M88" i="45"/>
  <c r="N88" i="45"/>
  <c r="O88" i="45"/>
  <c r="AI88" i="45"/>
  <c r="AJ88" i="45" s="1"/>
  <c r="M89" i="45"/>
  <c r="N89" i="45"/>
  <c r="O89" i="45"/>
  <c r="AI89" i="45" s="1"/>
  <c r="AJ89" i="45" s="1"/>
  <c r="M90" i="45"/>
  <c r="N90" i="45"/>
  <c r="AI90" i="45" s="1"/>
  <c r="AJ90" i="45" s="1"/>
  <c r="O90" i="45"/>
  <c r="M91" i="45"/>
  <c r="M99" i="45" s="1"/>
  <c r="N91" i="45"/>
  <c r="AI91" i="45" s="1"/>
  <c r="AJ91" i="45" s="1"/>
  <c r="O91" i="45"/>
  <c r="M92" i="45"/>
  <c r="N92" i="45"/>
  <c r="O92" i="45"/>
  <c r="AI92" i="45"/>
  <c r="AJ92" i="45" s="1"/>
  <c r="M93" i="45"/>
  <c r="N93" i="45"/>
  <c r="O93" i="45"/>
  <c r="AI93" i="45" s="1"/>
  <c r="AJ93" i="45" s="1"/>
  <c r="M94" i="45"/>
  <c r="N94" i="45"/>
  <c r="AI94" i="45" s="1"/>
  <c r="AJ94" i="45" s="1"/>
  <c r="O94" i="45"/>
  <c r="M95" i="45"/>
  <c r="N95" i="45"/>
  <c r="AI95" i="45" s="1"/>
  <c r="O95" i="45"/>
  <c r="AJ95" i="45"/>
  <c r="M96" i="45"/>
  <c r="N96" i="45"/>
  <c r="O96" i="45"/>
  <c r="AI96" i="45"/>
  <c r="AJ96" i="45" s="1"/>
  <c r="M97" i="45"/>
  <c r="N97" i="45"/>
  <c r="O97" i="45"/>
  <c r="H99" i="45"/>
  <c r="I99" i="45"/>
  <c r="J99" i="45"/>
  <c r="K99" i="45"/>
  <c r="N99" i="45"/>
  <c r="N101" i="45" s="1"/>
  <c r="P99" i="45"/>
  <c r="Q99" i="45"/>
  <c r="R99" i="45"/>
  <c r="S99" i="45"/>
  <c r="T99" i="45"/>
  <c r="U99" i="45"/>
  <c r="V99" i="45"/>
  <c r="W99" i="45"/>
  <c r="X99" i="45"/>
  <c r="Y99" i="45"/>
  <c r="Z99" i="45"/>
  <c r="AA99" i="45"/>
  <c r="AB99" i="45"/>
  <c r="AC99" i="45"/>
  <c r="AD99" i="45"/>
  <c r="AE99" i="45"/>
  <c r="AF99" i="45"/>
  <c r="AG99" i="45"/>
  <c r="AH99" i="45"/>
  <c r="K101" i="45"/>
  <c r="P101" i="45"/>
  <c r="M5" i="44"/>
  <c r="N5" i="44"/>
  <c r="O5" i="44"/>
  <c r="B6" i="44"/>
  <c r="B7" i="44" s="1"/>
  <c r="B8" i="44" s="1"/>
  <c r="C6" i="44"/>
  <c r="M6" i="44"/>
  <c r="P6" i="44" s="1"/>
  <c r="N6" i="44"/>
  <c r="O6" i="44"/>
  <c r="C7" i="44"/>
  <c r="M7" i="44"/>
  <c r="P7" i="44" s="1"/>
  <c r="N7" i="44"/>
  <c r="AI7" i="44" s="1"/>
  <c r="AJ7" i="44" s="1"/>
  <c r="O7" i="44"/>
  <c r="C8" i="44"/>
  <c r="M8" i="44"/>
  <c r="P8" i="44" s="1"/>
  <c r="N8" i="44"/>
  <c r="O8" i="44"/>
  <c r="AI8" i="44"/>
  <c r="AJ8" i="44" s="1"/>
  <c r="C9" i="44"/>
  <c r="C10" i="44" s="1"/>
  <c r="C11" i="44" s="1"/>
  <c r="C12" i="44" s="1"/>
  <c r="C13" i="44" s="1"/>
  <c r="M9" i="44"/>
  <c r="N9" i="44"/>
  <c r="O9" i="44"/>
  <c r="Z9" i="44"/>
  <c r="B10" i="44"/>
  <c r="M10" i="44"/>
  <c r="N10" i="44"/>
  <c r="AI10" i="44" s="1"/>
  <c r="AJ10" i="44" s="1"/>
  <c r="O10" i="44"/>
  <c r="P10" i="44"/>
  <c r="B11" i="44"/>
  <c r="M11" i="44"/>
  <c r="N11" i="44"/>
  <c r="AI11" i="44" s="1"/>
  <c r="AJ11" i="44" s="1"/>
  <c r="O11" i="44"/>
  <c r="P11" i="44"/>
  <c r="B12" i="44"/>
  <c r="B13" i="44" s="1"/>
  <c r="M12" i="44"/>
  <c r="N12" i="44"/>
  <c r="AI12" i="44" s="1"/>
  <c r="AJ12" i="44" s="1"/>
  <c r="O12" i="44"/>
  <c r="P12" i="44"/>
  <c r="M13" i="44"/>
  <c r="N13" i="44"/>
  <c r="AI13" i="44" s="1"/>
  <c r="AJ13" i="44" s="1"/>
  <c r="O13" i="44"/>
  <c r="Z13" i="44"/>
  <c r="C14" i="44"/>
  <c r="C15" i="44" s="1"/>
  <c r="C16" i="44" s="1"/>
  <c r="C17" i="44" s="1"/>
  <c r="C18" i="44" s="1"/>
  <c r="C19" i="44" s="1"/>
  <c r="C20" i="44" s="1"/>
  <c r="C21" i="44" s="1"/>
  <c r="C22" i="44" s="1"/>
  <c r="C23" i="44" s="1"/>
  <c r="C24" i="44" s="1"/>
  <c r="C25" i="44" s="1"/>
  <c r="C26" i="44" s="1"/>
  <c r="C27" i="44" s="1"/>
  <c r="C28" i="44" s="1"/>
  <c r="M14" i="44"/>
  <c r="N14" i="44"/>
  <c r="O14" i="44"/>
  <c r="AH14" i="44"/>
  <c r="AI14" i="44"/>
  <c r="AJ14" i="44" s="1"/>
  <c r="B15" i="44"/>
  <c r="M15" i="44"/>
  <c r="N15" i="44"/>
  <c r="O15" i="44"/>
  <c r="V15" i="44"/>
  <c r="AI15" i="44"/>
  <c r="AJ15" i="44" s="1"/>
  <c r="B16" i="44"/>
  <c r="M16" i="44"/>
  <c r="N16" i="44"/>
  <c r="O16" i="44"/>
  <c r="U16" i="44"/>
  <c r="AI16" i="44"/>
  <c r="AJ16" i="44" s="1"/>
  <c r="B17" i="44"/>
  <c r="M17" i="44"/>
  <c r="P17" i="44" s="1"/>
  <c r="AI17" i="44" s="1"/>
  <c r="AJ17" i="44" s="1"/>
  <c r="N17" i="44"/>
  <c r="O17" i="44"/>
  <c r="B18" i="44"/>
  <c r="M18" i="44"/>
  <c r="P18" i="44" s="1"/>
  <c r="AI18" i="44" s="1"/>
  <c r="AJ18" i="44" s="1"/>
  <c r="N18" i="44"/>
  <c r="O18" i="44"/>
  <c r="B19" i="44"/>
  <c r="M19" i="44"/>
  <c r="P19" i="44" s="1"/>
  <c r="AI19" i="44" s="1"/>
  <c r="AJ19" i="44" s="1"/>
  <c r="N19" i="44"/>
  <c r="O19" i="44"/>
  <c r="B20" i="44"/>
  <c r="M20" i="44"/>
  <c r="P20" i="44" s="1"/>
  <c r="AI20" i="44" s="1"/>
  <c r="AJ20" i="44" s="1"/>
  <c r="N20" i="44"/>
  <c r="O20" i="44"/>
  <c r="B21" i="44"/>
  <c r="M21" i="44"/>
  <c r="P21" i="44" s="1"/>
  <c r="AI21" i="44" s="1"/>
  <c r="AJ21" i="44" s="1"/>
  <c r="N21" i="44"/>
  <c r="O21" i="44"/>
  <c r="B22" i="44"/>
  <c r="M22" i="44"/>
  <c r="Q22" i="44" s="1"/>
  <c r="AI22" i="44" s="1"/>
  <c r="AJ22" i="44" s="1"/>
  <c r="N22" i="44"/>
  <c r="O22" i="44"/>
  <c r="B23" i="44"/>
  <c r="M23" i="44"/>
  <c r="P23" i="44" s="1"/>
  <c r="AI23" i="44" s="1"/>
  <c r="AJ23" i="44" s="1"/>
  <c r="N23" i="44"/>
  <c r="O23" i="44"/>
  <c r="B24" i="44"/>
  <c r="M24" i="44"/>
  <c r="W24" i="44" s="1"/>
  <c r="N24" i="44"/>
  <c r="O24" i="44"/>
  <c r="B25" i="44"/>
  <c r="M25" i="44"/>
  <c r="Z25" i="44" s="1"/>
  <c r="N25" i="44"/>
  <c r="O25" i="44"/>
  <c r="B26" i="44"/>
  <c r="M26" i="44"/>
  <c r="P26" i="44" s="1"/>
  <c r="AI26" i="44" s="1"/>
  <c r="AJ26" i="44" s="1"/>
  <c r="N26" i="44"/>
  <c r="O26" i="44"/>
  <c r="B27" i="44"/>
  <c r="M27" i="44"/>
  <c r="P27" i="44" s="1"/>
  <c r="AI27" i="44" s="1"/>
  <c r="AJ27" i="44" s="1"/>
  <c r="N27" i="44"/>
  <c r="O27" i="44"/>
  <c r="B28" i="44"/>
  <c r="M28" i="44"/>
  <c r="Z28" i="44" s="1"/>
  <c r="AI28" i="44" s="1"/>
  <c r="AJ28" i="44" s="1"/>
  <c r="N28" i="44"/>
  <c r="O28" i="44"/>
  <c r="M29" i="44"/>
  <c r="N29" i="44"/>
  <c r="AI29" i="44" s="1"/>
  <c r="AJ29" i="44" s="1"/>
  <c r="O29" i="44"/>
  <c r="M30" i="44"/>
  <c r="N30" i="44"/>
  <c r="AI30" i="44" s="1"/>
  <c r="O30" i="44"/>
  <c r="AJ30" i="44"/>
  <c r="M31" i="44"/>
  <c r="N31" i="44"/>
  <c r="O31" i="44"/>
  <c r="AI31" i="44" s="1"/>
  <c r="AJ31" i="44" s="1"/>
  <c r="M32" i="44"/>
  <c r="N32" i="44"/>
  <c r="AI32" i="44" s="1"/>
  <c r="AJ32" i="44" s="1"/>
  <c r="O32" i="44"/>
  <c r="M33" i="44"/>
  <c r="N33" i="44"/>
  <c r="AI33" i="44" s="1"/>
  <c r="AJ33" i="44" s="1"/>
  <c r="O33" i="44"/>
  <c r="M34" i="44"/>
  <c r="N34" i="44"/>
  <c r="O34" i="44"/>
  <c r="AI34" i="44"/>
  <c r="AJ34" i="44" s="1"/>
  <c r="M35" i="44"/>
  <c r="N35" i="44"/>
  <c r="O35" i="44"/>
  <c r="AI35" i="44"/>
  <c r="AJ35" i="44" s="1"/>
  <c r="M36" i="44"/>
  <c r="N36" i="44"/>
  <c r="O36" i="44"/>
  <c r="AI36" i="44"/>
  <c r="AJ36" i="44" s="1"/>
  <c r="M37" i="44"/>
  <c r="N37" i="44"/>
  <c r="AI37" i="44" s="1"/>
  <c r="AJ37" i="44" s="1"/>
  <c r="O37" i="44"/>
  <c r="M38" i="44"/>
  <c r="N38" i="44"/>
  <c r="AI38" i="44" s="1"/>
  <c r="AJ38" i="44" s="1"/>
  <c r="O38" i="44"/>
  <c r="M39" i="44"/>
  <c r="N39" i="44"/>
  <c r="O39" i="44"/>
  <c r="AI39" i="44" s="1"/>
  <c r="AJ39" i="44" s="1"/>
  <c r="M40" i="44"/>
  <c r="N40" i="44"/>
  <c r="O40" i="44"/>
  <c r="M41" i="44"/>
  <c r="N41" i="44"/>
  <c r="AI41" i="44" s="1"/>
  <c r="AJ41" i="44" s="1"/>
  <c r="O41" i="44"/>
  <c r="M42" i="44"/>
  <c r="N42" i="44"/>
  <c r="O42" i="44"/>
  <c r="AI42" i="44"/>
  <c r="AJ42" i="44" s="1"/>
  <c r="M43" i="44"/>
  <c r="N43" i="44"/>
  <c r="O43" i="44"/>
  <c r="AI43" i="44"/>
  <c r="AJ43" i="44" s="1"/>
  <c r="M44" i="44"/>
  <c r="N44" i="44"/>
  <c r="O44" i="44"/>
  <c r="AI44" i="44"/>
  <c r="AJ44" i="44" s="1"/>
  <c r="M45" i="44"/>
  <c r="N45" i="44"/>
  <c r="AI45" i="44" s="1"/>
  <c r="AJ45" i="44" s="1"/>
  <c r="O45" i="44"/>
  <c r="M46" i="44"/>
  <c r="N46" i="44"/>
  <c r="AI46" i="44" s="1"/>
  <c r="O46" i="44"/>
  <c r="AJ46" i="44"/>
  <c r="M47" i="44"/>
  <c r="N47" i="44"/>
  <c r="O47" i="44"/>
  <c r="AI47" i="44" s="1"/>
  <c r="AJ47" i="44" s="1"/>
  <c r="M48" i="44"/>
  <c r="N48" i="44"/>
  <c r="AI48" i="44" s="1"/>
  <c r="AJ48" i="44" s="1"/>
  <c r="O48" i="44"/>
  <c r="M49" i="44"/>
  <c r="N49" i="44"/>
  <c r="AI49" i="44" s="1"/>
  <c r="AJ49" i="44" s="1"/>
  <c r="O49" i="44"/>
  <c r="M50" i="44"/>
  <c r="N50" i="44"/>
  <c r="O50" i="44"/>
  <c r="AI50" i="44"/>
  <c r="AJ50" i="44" s="1"/>
  <c r="M51" i="44"/>
  <c r="N51" i="44"/>
  <c r="O51" i="44"/>
  <c r="AI51" i="44"/>
  <c r="AJ51" i="44" s="1"/>
  <c r="M52" i="44"/>
  <c r="N52" i="44"/>
  <c r="O52" i="44"/>
  <c r="AI52" i="44"/>
  <c r="AJ52" i="44" s="1"/>
  <c r="M53" i="44"/>
  <c r="N53" i="44"/>
  <c r="AI53" i="44" s="1"/>
  <c r="AJ53" i="44" s="1"/>
  <c r="O53" i="44"/>
  <c r="M54" i="44"/>
  <c r="N54" i="44"/>
  <c r="AI54" i="44" s="1"/>
  <c r="AJ54" i="44" s="1"/>
  <c r="O54" i="44"/>
  <c r="M55" i="44"/>
  <c r="N55" i="44"/>
  <c r="O55" i="44"/>
  <c r="AI55" i="44" s="1"/>
  <c r="AJ55" i="44" s="1"/>
  <c r="M56" i="44"/>
  <c r="N56" i="44"/>
  <c r="O56" i="44"/>
  <c r="M57" i="44"/>
  <c r="N57" i="44"/>
  <c r="AI57" i="44" s="1"/>
  <c r="AJ57" i="44" s="1"/>
  <c r="O57" i="44"/>
  <c r="M58" i="44"/>
  <c r="N58" i="44"/>
  <c r="O58" i="44"/>
  <c r="AI58" i="44"/>
  <c r="AJ58" i="44" s="1"/>
  <c r="M59" i="44"/>
  <c r="N59" i="44"/>
  <c r="O59" i="44"/>
  <c r="AI59" i="44"/>
  <c r="AJ59" i="44" s="1"/>
  <c r="M60" i="44"/>
  <c r="N60" i="44"/>
  <c r="O60" i="44"/>
  <c r="AI60" i="44"/>
  <c r="AJ60" i="44" s="1"/>
  <c r="M61" i="44"/>
  <c r="N61" i="44"/>
  <c r="AI61" i="44" s="1"/>
  <c r="AJ61" i="44" s="1"/>
  <c r="O61" i="44"/>
  <c r="M62" i="44"/>
  <c r="N62" i="44"/>
  <c r="AI62" i="44" s="1"/>
  <c r="O62" i="44"/>
  <c r="AJ62" i="44"/>
  <c r="M63" i="44"/>
  <c r="N63" i="44"/>
  <c r="O63" i="44"/>
  <c r="AI63" i="44" s="1"/>
  <c r="AJ63" i="44" s="1"/>
  <c r="M64" i="44"/>
  <c r="N64" i="44"/>
  <c r="AI64" i="44" s="1"/>
  <c r="AJ64" i="44" s="1"/>
  <c r="O64" i="44"/>
  <c r="M65" i="44"/>
  <c r="N65" i="44"/>
  <c r="AI65" i="44" s="1"/>
  <c r="AJ65" i="44" s="1"/>
  <c r="O65" i="44"/>
  <c r="M66" i="44"/>
  <c r="N66" i="44"/>
  <c r="O66" i="44"/>
  <c r="AI66" i="44"/>
  <c r="AJ66" i="44" s="1"/>
  <c r="M67" i="44"/>
  <c r="N67" i="44"/>
  <c r="O67" i="44"/>
  <c r="AI67" i="44"/>
  <c r="AJ67" i="44" s="1"/>
  <c r="M68" i="44"/>
  <c r="N68" i="44"/>
  <c r="O68" i="44"/>
  <c r="AI68" i="44"/>
  <c r="AJ68" i="44" s="1"/>
  <c r="M69" i="44"/>
  <c r="N69" i="44"/>
  <c r="AI69" i="44" s="1"/>
  <c r="AJ69" i="44" s="1"/>
  <c r="O69" i="44"/>
  <c r="M70" i="44"/>
  <c r="N70" i="44"/>
  <c r="AI70" i="44" s="1"/>
  <c r="AJ70" i="44" s="1"/>
  <c r="O70" i="44"/>
  <c r="M71" i="44"/>
  <c r="N71" i="44"/>
  <c r="O71" i="44"/>
  <c r="AI71" i="44" s="1"/>
  <c r="AJ71" i="44" s="1"/>
  <c r="M72" i="44"/>
  <c r="N72" i="44"/>
  <c r="O72" i="44"/>
  <c r="M73" i="44"/>
  <c r="N73" i="44"/>
  <c r="O73" i="44"/>
  <c r="AI73" i="44" s="1"/>
  <c r="AJ73" i="44" s="1"/>
  <c r="M74" i="44"/>
  <c r="N74" i="44"/>
  <c r="O74" i="44"/>
  <c r="AI74" i="44"/>
  <c r="AJ74" i="44" s="1"/>
  <c r="M75" i="44"/>
  <c r="N75" i="44"/>
  <c r="O75" i="44"/>
  <c r="AI75" i="44"/>
  <c r="AJ75" i="44" s="1"/>
  <c r="M76" i="44"/>
  <c r="N76" i="44"/>
  <c r="O76" i="44"/>
  <c r="AI76" i="44"/>
  <c r="AJ76" i="44" s="1"/>
  <c r="M77" i="44"/>
  <c r="N77" i="44"/>
  <c r="AI77" i="44" s="1"/>
  <c r="AJ77" i="44" s="1"/>
  <c r="O77" i="44"/>
  <c r="M78" i="44"/>
  <c r="N78" i="44"/>
  <c r="AI78" i="44" s="1"/>
  <c r="O78" i="44"/>
  <c r="AJ78" i="44"/>
  <c r="M79" i="44"/>
  <c r="N79" i="44"/>
  <c r="O79" i="44"/>
  <c r="AI79" i="44" s="1"/>
  <c r="AJ79" i="44" s="1"/>
  <c r="M80" i="44"/>
  <c r="N80" i="44"/>
  <c r="AI80" i="44" s="1"/>
  <c r="AJ80" i="44" s="1"/>
  <c r="O80" i="44"/>
  <c r="M81" i="44"/>
  <c r="N81" i="44"/>
  <c r="O81" i="44"/>
  <c r="AI81" i="44" s="1"/>
  <c r="AJ81" i="44" s="1"/>
  <c r="M82" i="44"/>
  <c r="N82" i="44"/>
  <c r="O82" i="44"/>
  <c r="AI82" i="44"/>
  <c r="AJ82" i="44" s="1"/>
  <c r="M83" i="44"/>
  <c r="N83" i="44"/>
  <c r="O83" i="44"/>
  <c r="AI83" i="44"/>
  <c r="AJ83" i="44" s="1"/>
  <c r="M84" i="44"/>
  <c r="N84" i="44"/>
  <c r="O84" i="44"/>
  <c r="AI84" i="44"/>
  <c r="AJ84" i="44" s="1"/>
  <c r="M85" i="44"/>
  <c r="N85" i="44"/>
  <c r="AI85" i="44" s="1"/>
  <c r="AJ85" i="44" s="1"/>
  <c r="O85" i="44"/>
  <c r="M86" i="44"/>
  <c r="N86" i="44"/>
  <c r="AI86" i="44" s="1"/>
  <c r="AJ86" i="44" s="1"/>
  <c r="O86" i="44"/>
  <c r="M87" i="44"/>
  <c r="N87" i="44"/>
  <c r="O87" i="44"/>
  <c r="AI87" i="44" s="1"/>
  <c r="AJ87" i="44" s="1"/>
  <c r="M88" i="44"/>
  <c r="N88" i="44"/>
  <c r="O88" i="44"/>
  <c r="M89" i="44"/>
  <c r="N89" i="44"/>
  <c r="AI89" i="44" s="1"/>
  <c r="AJ89" i="44" s="1"/>
  <c r="O89" i="44"/>
  <c r="M90" i="44"/>
  <c r="N90" i="44"/>
  <c r="O90" i="44"/>
  <c r="AI90" i="44"/>
  <c r="AJ90" i="44" s="1"/>
  <c r="M91" i="44"/>
  <c r="N91" i="44"/>
  <c r="O91" i="44"/>
  <c r="AI91" i="44"/>
  <c r="AJ91" i="44" s="1"/>
  <c r="M92" i="44"/>
  <c r="N92" i="44"/>
  <c r="O92" i="44"/>
  <c r="AI92" i="44"/>
  <c r="AJ92" i="44" s="1"/>
  <c r="M93" i="44"/>
  <c r="N93" i="44"/>
  <c r="AI93" i="44" s="1"/>
  <c r="AJ93" i="44" s="1"/>
  <c r="O93" i="44"/>
  <c r="M94" i="44"/>
  <c r="N94" i="44"/>
  <c r="AI94" i="44" s="1"/>
  <c r="O94" i="44"/>
  <c r="AJ94" i="44"/>
  <c r="M95" i="44"/>
  <c r="N95" i="44"/>
  <c r="O95" i="44"/>
  <c r="AI95" i="44" s="1"/>
  <c r="AJ95" i="44" s="1"/>
  <c r="M96" i="44"/>
  <c r="N96" i="44"/>
  <c r="AI96" i="44" s="1"/>
  <c r="AJ96" i="44" s="1"/>
  <c r="O96" i="44"/>
  <c r="M97" i="44"/>
  <c r="N97" i="44"/>
  <c r="AI97" i="44" s="1"/>
  <c r="AJ97" i="44" s="1"/>
  <c r="O97" i="44"/>
  <c r="H99" i="44"/>
  <c r="I99" i="44"/>
  <c r="J99" i="44"/>
  <c r="K99" i="44"/>
  <c r="K101" i="44" s="1"/>
  <c r="Q99" i="44"/>
  <c r="R99" i="44"/>
  <c r="S99" i="44"/>
  <c r="T99" i="44"/>
  <c r="U99" i="44"/>
  <c r="V99" i="44"/>
  <c r="X99" i="44"/>
  <c r="Y99" i="44"/>
  <c r="AA99" i="44"/>
  <c r="AB99" i="44"/>
  <c r="AC99" i="44"/>
  <c r="AD99" i="44"/>
  <c r="AE99" i="44"/>
  <c r="AF99" i="44"/>
  <c r="AG99" i="44"/>
  <c r="AH99" i="44"/>
  <c r="M5" i="43"/>
  <c r="N5" i="43"/>
  <c r="O5" i="43"/>
  <c r="B6" i="43"/>
  <c r="C6" i="43"/>
  <c r="M6" i="43"/>
  <c r="Q6" i="43" s="1"/>
  <c r="N6" i="43"/>
  <c r="AI6" i="43" s="1"/>
  <c r="AJ6" i="43" s="1"/>
  <c r="O6" i="43"/>
  <c r="B7" i="43"/>
  <c r="C7" i="43"/>
  <c r="M7" i="43"/>
  <c r="P7" i="43" s="1"/>
  <c r="N7" i="43"/>
  <c r="O7" i="43"/>
  <c r="B8" i="43"/>
  <c r="C8" i="43"/>
  <c r="M8" i="43"/>
  <c r="Z8" i="43" s="1"/>
  <c r="N8" i="43"/>
  <c r="O8" i="43"/>
  <c r="B9" i="43"/>
  <c r="C9" i="43"/>
  <c r="M9" i="43"/>
  <c r="P9" i="43" s="1"/>
  <c r="N9" i="43"/>
  <c r="O9" i="43"/>
  <c r="C10" i="43"/>
  <c r="M10" i="43"/>
  <c r="N10" i="43"/>
  <c r="O10" i="43"/>
  <c r="Z10" i="43"/>
  <c r="B11" i="43"/>
  <c r="C11" i="43"/>
  <c r="M11" i="43"/>
  <c r="N11" i="43"/>
  <c r="AI11" i="43" s="1"/>
  <c r="AJ11" i="43" s="1"/>
  <c r="O11" i="43"/>
  <c r="P11" i="43"/>
  <c r="B12" i="43"/>
  <c r="C12" i="43"/>
  <c r="M12" i="43"/>
  <c r="P12" i="43" s="1"/>
  <c r="N12" i="43"/>
  <c r="O12" i="43"/>
  <c r="B13" i="43"/>
  <c r="C13" i="43"/>
  <c r="M13" i="43"/>
  <c r="W13" i="43" s="1"/>
  <c r="N13" i="43"/>
  <c r="AI13" i="43" s="1"/>
  <c r="AJ13" i="43" s="1"/>
  <c r="O13" i="43"/>
  <c r="B14" i="43"/>
  <c r="C14" i="43"/>
  <c r="M14" i="43"/>
  <c r="P14" i="43" s="1"/>
  <c r="N14" i="43"/>
  <c r="AI14" i="43" s="1"/>
  <c r="AJ14" i="43" s="1"/>
  <c r="O14" i="43"/>
  <c r="B15" i="43"/>
  <c r="C15" i="43"/>
  <c r="M15" i="43"/>
  <c r="W15" i="43" s="1"/>
  <c r="N15" i="43"/>
  <c r="AI15" i="43" s="1"/>
  <c r="AJ15" i="43" s="1"/>
  <c r="O15" i="43"/>
  <c r="B16" i="43"/>
  <c r="C16" i="43"/>
  <c r="M16" i="43"/>
  <c r="P16" i="43" s="1"/>
  <c r="N16" i="43"/>
  <c r="AI16" i="43" s="1"/>
  <c r="AJ16" i="43" s="1"/>
  <c r="O16" i="43"/>
  <c r="B17" i="43"/>
  <c r="C17" i="43"/>
  <c r="M17" i="43"/>
  <c r="P17" i="43" s="1"/>
  <c r="N17" i="43"/>
  <c r="AI17" i="43" s="1"/>
  <c r="AJ17" i="43" s="1"/>
  <c r="O17" i="43"/>
  <c r="B18" i="43"/>
  <c r="C18" i="43"/>
  <c r="M18" i="43"/>
  <c r="P18" i="43" s="1"/>
  <c r="N18" i="43"/>
  <c r="O18" i="43"/>
  <c r="B19" i="43"/>
  <c r="C19" i="43"/>
  <c r="M19" i="43"/>
  <c r="P19" i="43" s="1"/>
  <c r="N19" i="43"/>
  <c r="O19" i="43"/>
  <c r="B20" i="43"/>
  <c r="C20" i="43"/>
  <c r="M20" i="43"/>
  <c r="P20" i="43" s="1"/>
  <c r="N20" i="43"/>
  <c r="O20" i="43"/>
  <c r="B21" i="43"/>
  <c r="C21" i="43"/>
  <c r="M21" i="43"/>
  <c r="W21" i="43" s="1"/>
  <c r="N21" i="43"/>
  <c r="AI21" i="43" s="1"/>
  <c r="AJ21" i="43" s="1"/>
  <c r="O21" i="43"/>
  <c r="B22" i="43"/>
  <c r="C22" i="43"/>
  <c r="M22" i="43"/>
  <c r="P22" i="43" s="1"/>
  <c r="N22" i="43"/>
  <c r="AI22" i="43" s="1"/>
  <c r="AJ22" i="43" s="1"/>
  <c r="O22" i="43"/>
  <c r="B23" i="43"/>
  <c r="C23" i="43"/>
  <c r="M23" i="43"/>
  <c r="P23" i="43" s="1"/>
  <c r="N23" i="43"/>
  <c r="AI23" i="43" s="1"/>
  <c r="AJ23" i="43" s="1"/>
  <c r="O23" i="43"/>
  <c r="B24" i="43"/>
  <c r="C24" i="43"/>
  <c r="M24" i="43"/>
  <c r="AH24" i="43" s="1"/>
  <c r="AH99" i="43" s="1"/>
  <c r="N24" i="43"/>
  <c r="AI24" i="43" s="1"/>
  <c r="AJ24" i="43" s="1"/>
  <c r="O24" i="43"/>
  <c r="B25" i="43"/>
  <c r="C25" i="43"/>
  <c r="M25" i="43"/>
  <c r="P25" i="43" s="1"/>
  <c r="N25" i="43"/>
  <c r="AI25" i="43" s="1"/>
  <c r="AJ25" i="43" s="1"/>
  <c r="O25" i="43"/>
  <c r="B26" i="43"/>
  <c r="C26" i="43"/>
  <c r="M26" i="43"/>
  <c r="P26" i="43" s="1"/>
  <c r="N26" i="43"/>
  <c r="O26" i="43"/>
  <c r="B27" i="43"/>
  <c r="C27" i="43"/>
  <c r="M27" i="43"/>
  <c r="P27" i="43" s="1"/>
  <c r="N27" i="43"/>
  <c r="O27" i="43"/>
  <c r="B28" i="43"/>
  <c r="C28" i="43"/>
  <c r="M28" i="43"/>
  <c r="P28" i="43" s="1"/>
  <c r="N28" i="43"/>
  <c r="O28" i="43"/>
  <c r="C29" i="43"/>
  <c r="M29" i="43"/>
  <c r="N29" i="43"/>
  <c r="O29" i="43"/>
  <c r="Q29" i="43"/>
  <c r="B30" i="43"/>
  <c r="C30" i="43"/>
  <c r="M30" i="43"/>
  <c r="N30" i="43"/>
  <c r="AI30" i="43" s="1"/>
  <c r="AJ30" i="43" s="1"/>
  <c r="O30" i="43"/>
  <c r="P30" i="43"/>
  <c r="B31" i="43"/>
  <c r="C31" i="43"/>
  <c r="M31" i="43"/>
  <c r="N31" i="43"/>
  <c r="O31" i="43"/>
  <c r="P31" i="43"/>
  <c r="B32" i="43"/>
  <c r="C32" i="43"/>
  <c r="M32" i="43"/>
  <c r="N32" i="43"/>
  <c r="O32" i="43"/>
  <c r="Z32" i="43"/>
  <c r="B33" i="43"/>
  <c r="C33" i="43"/>
  <c r="C34" i="43" s="1"/>
  <c r="C35" i="43" s="1"/>
  <c r="C36" i="43" s="1"/>
  <c r="C37" i="43" s="1"/>
  <c r="C38" i="43" s="1"/>
  <c r="C39" i="43" s="1"/>
  <c r="C40" i="43" s="1"/>
  <c r="C41" i="43" s="1"/>
  <c r="C42" i="43" s="1"/>
  <c r="C43" i="43" s="1"/>
  <c r="C44" i="43" s="1"/>
  <c r="C45" i="43" s="1"/>
  <c r="C46" i="43" s="1"/>
  <c r="C47" i="43" s="1"/>
  <c r="C48" i="43" s="1"/>
  <c r="C49" i="43" s="1"/>
  <c r="C50" i="43" s="1"/>
  <c r="C51" i="43" s="1"/>
  <c r="C52" i="43" s="1"/>
  <c r="C53" i="43" s="1"/>
  <c r="C54" i="43" s="1"/>
  <c r="C55" i="43" s="1"/>
  <c r="C56" i="43" s="1"/>
  <c r="C57" i="43" s="1"/>
  <c r="C58" i="43" s="1"/>
  <c r="C59" i="43" s="1"/>
  <c r="C60" i="43" s="1"/>
  <c r="C61" i="43" s="1"/>
  <c r="C62" i="43" s="1"/>
  <c r="C63" i="43" s="1"/>
  <c r="C64" i="43" s="1"/>
  <c r="C65" i="43" s="1"/>
  <c r="C66" i="43" s="1"/>
  <c r="C67" i="43" s="1"/>
  <c r="C68" i="43" s="1"/>
  <c r="C69" i="43" s="1"/>
  <c r="C70" i="43" s="1"/>
  <c r="M33" i="43"/>
  <c r="N33" i="43"/>
  <c r="O33" i="43"/>
  <c r="P33" i="43"/>
  <c r="M34" i="43"/>
  <c r="N34" i="43"/>
  <c r="O34" i="43"/>
  <c r="Z34" i="43"/>
  <c r="B35" i="43"/>
  <c r="M35" i="43"/>
  <c r="N35" i="43"/>
  <c r="O35" i="43"/>
  <c r="Q35" i="43"/>
  <c r="Q99" i="43" s="1"/>
  <c r="B36" i="43"/>
  <c r="M36" i="43"/>
  <c r="N36" i="43"/>
  <c r="O36" i="43"/>
  <c r="P36" i="43"/>
  <c r="B37" i="43"/>
  <c r="M37" i="43"/>
  <c r="N37" i="43"/>
  <c r="O37" i="43"/>
  <c r="P37" i="43"/>
  <c r="B38" i="43"/>
  <c r="M38" i="43"/>
  <c r="N38" i="43"/>
  <c r="O38" i="43"/>
  <c r="AI38" i="43" s="1"/>
  <c r="AJ38" i="43" s="1"/>
  <c r="P38" i="43"/>
  <c r="B39" i="43"/>
  <c r="M39" i="43"/>
  <c r="N39" i="43"/>
  <c r="O39" i="43"/>
  <c r="AI39" i="43" s="1"/>
  <c r="AJ39" i="43" s="1"/>
  <c r="P39" i="43"/>
  <c r="B40" i="43"/>
  <c r="M40" i="43"/>
  <c r="N40" i="43"/>
  <c r="O40" i="43"/>
  <c r="AI40" i="43" s="1"/>
  <c r="AJ40" i="43" s="1"/>
  <c r="P40" i="43"/>
  <c r="B41" i="43"/>
  <c r="M41" i="43"/>
  <c r="N41" i="43"/>
  <c r="O41" i="43"/>
  <c r="P41" i="43"/>
  <c r="B42" i="43"/>
  <c r="M42" i="43"/>
  <c r="N42" i="43"/>
  <c r="O42" i="43"/>
  <c r="Z42" i="43"/>
  <c r="B43" i="43"/>
  <c r="M43" i="43"/>
  <c r="N43" i="43"/>
  <c r="O43" i="43"/>
  <c r="P43" i="43"/>
  <c r="M44" i="43"/>
  <c r="N44" i="43"/>
  <c r="O44" i="43"/>
  <c r="Z44" i="43"/>
  <c r="AI44" i="43"/>
  <c r="AJ44" i="43" s="1"/>
  <c r="B45" i="43"/>
  <c r="M45" i="43"/>
  <c r="N45" i="43"/>
  <c r="O45" i="43"/>
  <c r="AH45" i="43"/>
  <c r="AI45" i="43"/>
  <c r="AJ45" i="43" s="1"/>
  <c r="B46" i="43"/>
  <c r="M46" i="43"/>
  <c r="N46" i="43"/>
  <c r="O46" i="43"/>
  <c r="U46" i="43"/>
  <c r="AI46" i="43"/>
  <c r="AJ46" i="43" s="1"/>
  <c r="B47" i="43"/>
  <c r="M47" i="43"/>
  <c r="N47" i="43"/>
  <c r="O47" i="43"/>
  <c r="W47" i="43"/>
  <c r="AI47" i="43"/>
  <c r="AJ47" i="43" s="1"/>
  <c r="B48" i="43"/>
  <c r="M48" i="43"/>
  <c r="N48" i="43"/>
  <c r="O48" i="43"/>
  <c r="P48" i="43"/>
  <c r="AI48" i="43"/>
  <c r="AJ48" i="43" s="1"/>
  <c r="B49" i="43"/>
  <c r="M49" i="43"/>
  <c r="N49" i="43"/>
  <c r="O49" i="43"/>
  <c r="W49" i="43"/>
  <c r="AI49" i="43"/>
  <c r="AJ49" i="43" s="1"/>
  <c r="B50" i="43"/>
  <c r="M50" i="43"/>
  <c r="N50" i="43"/>
  <c r="O50" i="43"/>
  <c r="Q50" i="43"/>
  <c r="AI50" i="43"/>
  <c r="AJ50" i="43" s="1"/>
  <c r="B51" i="43"/>
  <c r="M51" i="43"/>
  <c r="N51" i="43"/>
  <c r="O51" i="43"/>
  <c r="P51" i="43"/>
  <c r="AI51" i="43"/>
  <c r="AJ51" i="43" s="1"/>
  <c r="B52" i="43"/>
  <c r="M52" i="43"/>
  <c r="N52" i="43"/>
  <c r="O52" i="43"/>
  <c r="V52" i="43"/>
  <c r="AI52" i="43"/>
  <c r="AJ52" i="43" s="1"/>
  <c r="B53" i="43"/>
  <c r="M53" i="43"/>
  <c r="N53" i="43"/>
  <c r="O53" i="43"/>
  <c r="P53" i="43"/>
  <c r="AI53" i="43"/>
  <c r="AJ53" i="43" s="1"/>
  <c r="B54" i="43"/>
  <c r="M54" i="43"/>
  <c r="N54" i="43"/>
  <c r="O54" i="43"/>
  <c r="P54" i="43"/>
  <c r="AI54" i="43"/>
  <c r="AJ54" i="43" s="1"/>
  <c r="B55" i="43"/>
  <c r="M55" i="43"/>
  <c r="N55" i="43"/>
  <c r="O55" i="43"/>
  <c r="P55" i="43"/>
  <c r="AI55" i="43"/>
  <c r="AJ55" i="43" s="1"/>
  <c r="B56" i="43"/>
  <c r="M56" i="43"/>
  <c r="N56" i="43"/>
  <c r="O56" i="43"/>
  <c r="P56" i="43"/>
  <c r="AI56" i="43"/>
  <c r="AJ56" i="43" s="1"/>
  <c r="B57" i="43"/>
  <c r="M57" i="43"/>
  <c r="N57" i="43"/>
  <c r="O57" i="43"/>
  <c r="P57" i="43"/>
  <c r="AI57" i="43"/>
  <c r="AJ57" i="43" s="1"/>
  <c r="B58" i="43"/>
  <c r="M58" i="43"/>
  <c r="N58" i="43"/>
  <c r="O58" i="43"/>
  <c r="P58" i="43"/>
  <c r="AI58" i="43"/>
  <c r="AJ58" i="43" s="1"/>
  <c r="B59" i="43"/>
  <c r="M59" i="43"/>
  <c r="N59" i="43"/>
  <c r="O59" i="43"/>
  <c r="Z59" i="43"/>
  <c r="AI59" i="43"/>
  <c r="AJ59" i="43" s="1"/>
  <c r="B60" i="43"/>
  <c r="M60" i="43"/>
  <c r="N60" i="43"/>
  <c r="O60" i="43"/>
  <c r="P60" i="43"/>
  <c r="AI60" i="43"/>
  <c r="AJ60" i="43" s="1"/>
  <c r="B61" i="43"/>
  <c r="M61" i="43"/>
  <c r="N61" i="43"/>
  <c r="O61" i="43"/>
  <c r="P61" i="43"/>
  <c r="AI61" i="43"/>
  <c r="AJ61" i="43" s="1"/>
  <c r="M62" i="43"/>
  <c r="N62" i="43"/>
  <c r="O62" i="43"/>
  <c r="Q62" i="43"/>
  <c r="AI62" i="43" s="1"/>
  <c r="AJ62" i="43"/>
  <c r="B63" i="43"/>
  <c r="M63" i="43"/>
  <c r="N63" i="43"/>
  <c r="O63" i="43"/>
  <c r="P63" i="43"/>
  <c r="AI63" i="43" s="1"/>
  <c r="AJ63" i="43" s="1"/>
  <c r="B64" i="43"/>
  <c r="M64" i="43"/>
  <c r="N64" i="43"/>
  <c r="O64" i="43"/>
  <c r="P64" i="43"/>
  <c r="AI64" i="43" s="1"/>
  <c r="AJ64" i="43" s="1"/>
  <c r="B65" i="43"/>
  <c r="M65" i="43"/>
  <c r="N65" i="43"/>
  <c r="O65" i="43"/>
  <c r="AI65" i="43" s="1"/>
  <c r="AJ65" i="43" s="1"/>
  <c r="P65" i="43"/>
  <c r="B66" i="43"/>
  <c r="M66" i="43"/>
  <c r="N66" i="43"/>
  <c r="O66" i="43"/>
  <c r="AI66" i="43" s="1"/>
  <c r="P66" i="43"/>
  <c r="AJ66" i="43"/>
  <c r="B67" i="43"/>
  <c r="M67" i="43"/>
  <c r="N67" i="43"/>
  <c r="O67" i="43"/>
  <c r="AI67" i="43" s="1"/>
  <c r="W67" i="43"/>
  <c r="AJ67" i="43"/>
  <c r="B68" i="43"/>
  <c r="M68" i="43"/>
  <c r="N68" i="43"/>
  <c r="O68" i="43"/>
  <c r="AI68" i="43" s="1"/>
  <c r="AJ68" i="43" s="1"/>
  <c r="AH68" i="43"/>
  <c r="B69" i="43"/>
  <c r="M69" i="43"/>
  <c r="N69" i="43"/>
  <c r="O69" i="43"/>
  <c r="AI69" i="43" s="1"/>
  <c r="AJ69" i="43" s="1"/>
  <c r="P69" i="43"/>
  <c r="B70" i="43"/>
  <c r="M70" i="43"/>
  <c r="N70" i="43"/>
  <c r="O70" i="43"/>
  <c r="AI70" i="43" s="1"/>
  <c r="P70" i="43"/>
  <c r="AJ70" i="43"/>
  <c r="M71" i="43"/>
  <c r="N71" i="43"/>
  <c r="O71" i="43"/>
  <c r="AI71" i="43"/>
  <c r="AJ71" i="43"/>
  <c r="M72" i="43"/>
  <c r="N72" i="43"/>
  <c r="O72" i="43"/>
  <c r="M73" i="43"/>
  <c r="N73" i="43"/>
  <c r="O73" i="43"/>
  <c r="AI73" i="43" s="1"/>
  <c r="AJ73" i="43" s="1"/>
  <c r="M74" i="43"/>
  <c r="N74" i="43"/>
  <c r="AI74" i="43" s="1"/>
  <c r="AJ74" i="43" s="1"/>
  <c r="O74" i="43"/>
  <c r="M75" i="43"/>
  <c r="N75" i="43"/>
  <c r="O75" i="43"/>
  <c r="AI75" i="43"/>
  <c r="AJ75" i="43" s="1"/>
  <c r="M76" i="43"/>
  <c r="N76" i="43"/>
  <c r="O76" i="43"/>
  <c r="AI76" i="43"/>
  <c r="AJ76" i="43" s="1"/>
  <c r="M77" i="43"/>
  <c r="N77" i="43"/>
  <c r="AI77" i="43" s="1"/>
  <c r="AJ77" i="43" s="1"/>
  <c r="O77" i="43"/>
  <c r="M78" i="43"/>
  <c r="N78" i="43"/>
  <c r="AI78" i="43" s="1"/>
  <c r="AJ78" i="43" s="1"/>
  <c r="O78" i="43"/>
  <c r="M79" i="43"/>
  <c r="N79" i="43"/>
  <c r="O79" i="43"/>
  <c r="AI79" i="43"/>
  <c r="AJ79" i="43"/>
  <c r="M80" i="43"/>
  <c r="N80" i="43"/>
  <c r="O80" i="43"/>
  <c r="M81" i="43"/>
  <c r="N81" i="43"/>
  <c r="O81" i="43"/>
  <c r="AI81" i="43" s="1"/>
  <c r="AJ81" i="43" s="1"/>
  <c r="M82" i="43"/>
  <c r="N82" i="43"/>
  <c r="AI82" i="43" s="1"/>
  <c r="AJ82" i="43" s="1"/>
  <c r="O82" i="43"/>
  <c r="M83" i="43"/>
  <c r="N83" i="43"/>
  <c r="O83" i="43"/>
  <c r="AI83" i="43"/>
  <c r="AJ83" i="43" s="1"/>
  <c r="M84" i="43"/>
  <c r="N84" i="43"/>
  <c r="O84" i="43"/>
  <c r="AI84" i="43"/>
  <c r="AJ84" i="43" s="1"/>
  <c r="M85" i="43"/>
  <c r="N85" i="43"/>
  <c r="AI85" i="43" s="1"/>
  <c r="AJ85" i="43" s="1"/>
  <c r="O85" i="43"/>
  <c r="M86" i="43"/>
  <c r="N86" i="43"/>
  <c r="AI86" i="43" s="1"/>
  <c r="AJ86" i="43" s="1"/>
  <c r="O86" i="43"/>
  <c r="M87" i="43"/>
  <c r="N87" i="43"/>
  <c r="O87" i="43"/>
  <c r="AI87" i="43"/>
  <c r="AJ87" i="43"/>
  <c r="M88" i="43"/>
  <c r="N88" i="43"/>
  <c r="O88" i="43"/>
  <c r="M89" i="43"/>
  <c r="N89" i="43"/>
  <c r="O89" i="43"/>
  <c r="AI89" i="43" s="1"/>
  <c r="AJ89" i="43" s="1"/>
  <c r="M90" i="43"/>
  <c r="N90" i="43"/>
  <c r="O90" i="43"/>
  <c r="AI90" i="43"/>
  <c r="AJ90" i="43"/>
  <c r="M91" i="43"/>
  <c r="N91" i="43"/>
  <c r="O91" i="43"/>
  <c r="AI91" i="43"/>
  <c r="AJ91" i="43" s="1"/>
  <c r="M92" i="43"/>
  <c r="N92" i="43"/>
  <c r="O92" i="43"/>
  <c r="AI92" i="43"/>
  <c r="AJ92" i="43" s="1"/>
  <c r="M93" i="43"/>
  <c r="N93" i="43"/>
  <c r="AI93" i="43" s="1"/>
  <c r="AJ93" i="43" s="1"/>
  <c r="O93" i="43"/>
  <c r="M94" i="43"/>
  <c r="N94" i="43"/>
  <c r="AI94" i="43" s="1"/>
  <c r="AJ94" i="43" s="1"/>
  <c r="O94" i="43"/>
  <c r="M95" i="43"/>
  <c r="N95" i="43"/>
  <c r="O95" i="43"/>
  <c r="AI95" i="43"/>
  <c r="AJ95" i="43"/>
  <c r="M96" i="43"/>
  <c r="N96" i="43"/>
  <c r="AI96" i="43" s="1"/>
  <c r="AJ96" i="43" s="1"/>
  <c r="O96" i="43"/>
  <c r="M97" i="43"/>
  <c r="N97" i="43"/>
  <c r="O97" i="43"/>
  <c r="AI97" i="43" s="1"/>
  <c r="AJ97" i="43" s="1"/>
  <c r="H99" i="43"/>
  <c r="I99" i="43"/>
  <c r="J99" i="43"/>
  <c r="K99" i="43"/>
  <c r="R99" i="43"/>
  <c r="S99" i="43"/>
  <c r="T99" i="43"/>
  <c r="U99" i="43"/>
  <c r="V99" i="43"/>
  <c r="X99" i="43"/>
  <c r="Y99" i="43"/>
  <c r="AA99" i="43"/>
  <c r="AB99" i="43"/>
  <c r="AC99" i="43"/>
  <c r="AD99" i="43"/>
  <c r="AE99" i="43"/>
  <c r="AF99" i="43"/>
  <c r="AG99" i="43"/>
  <c r="K101" i="43"/>
  <c r="M5" i="42"/>
  <c r="W5" i="42" s="1"/>
  <c r="AI5" i="42" s="1"/>
  <c r="AJ5" i="42" s="1"/>
  <c r="N5" i="42"/>
  <c r="O5" i="42"/>
  <c r="B6" i="42"/>
  <c r="C6" i="42"/>
  <c r="M6" i="42"/>
  <c r="P6" i="42" s="1"/>
  <c r="AI6" i="42" s="1"/>
  <c r="AJ6" i="42" s="1"/>
  <c r="N6" i="42"/>
  <c r="O6" i="42"/>
  <c r="B7" i="42"/>
  <c r="C7" i="42"/>
  <c r="M7" i="42"/>
  <c r="P7" i="42" s="1"/>
  <c r="AI7" i="42" s="1"/>
  <c r="AJ7" i="42" s="1"/>
  <c r="N7" i="42"/>
  <c r="O7" i="42"/>
  <c r="B8" i="42"/>
  <c r="C8" i="42"/>
  <c r="M8" i="42"/>
  <c r="Z8" i="42" s="1"/>
  <c r="AI8" i="42" s="1"/>
  <c r="AJ8" i="42" s="1"/>
  <c r="N8" i="42"/>
  <c r="O8" i="42"/>
  <c r="B9" i="42"/>
  <c r="C9" i="42"/>
  <c r="M9" i="42"/>
  <c r="P9" i="42" s="1"/>
  <c r="AI9" i="42" s="1"/>
  <c r="AJ9" i="42" s="1"/>
  <c r="N9" i="42"/>
  <c r="O9" i="42"/>
  <c r="B10" i="42"/>
  <c r="C10" i="42"/>
  <c r="M10" i="42"/>
  <c r="P10" i="42" s="1"/>
  <c r="AI10" i="42" s="1"/>
  <c r="AJ10" i="42" s="1"/>
  <c r="N10" i="42"/>
  <c r="O10" i="42"/>
  <c r="B11" i="42"/>
  <c r="C11" i="42"/>
  <c r="M11" i="42"/>
  <c r="P11" i="42" s="1"/>
  <c r="AI11" i="42" s="1"/>
  <c r="AJ11" i="42" s="1"/>
  <c r="N11" i="42"/>
  <c r="O11" i="42"/>
  <c r="B12" i="42"/>
  <c r="C12" i="42"/>
  <c r="M12" i="42"/>
  <c r="P12" i="42" s="1"/>
  <c r="AI12" i="42" s="1"/>
  <c r="N12" i="42"/>
  <c r="O12" i="42"/>
  <c r="AJ12" i="42"/>
  <c r="B13" i="42"/>
  <c r="C13" i="42"/>
  <c r="M13" i="42"/>
  <c r="P13" i="42" s="1"/>
  <c r="N13" i="42"/>
  <c r="O13" i="42"/>
  <c r="B14" i="42"/>
  <c r="C14" i="42"/>
  <c r="M14" i="42"/>
  <c r="P14" i="42" s="1"/>
  <c r="N14" i="42"/>
  <c r="O14" i="42"/>
  <c r="B15" i="42"/>
  <c r="C15" i="42"/>
  <c r="M15" i="42"/>
  <c r="P15" i="42" s="1"/>
  <c r="N15" i="42"/>
  <c r="O15" i="42"/>
  <c r="AI15" i="42" s="1"/>
  <c r="AJ15" i="42" s="1"/>
  <c r="B16" i="42"/>
  <c r="C16" i="42"/>
  <c r="M16" i="42"/>
  <c r="Z16" i="42" s="1"/>
  <c r="N16" i="42"/>
  <c r="O16" i="42"/>
  <c r="AI16" i="42" s="1"/>
  <c r="AJ16" i="42" s="1"/>
  <c r="B17" i="42"/>
  <c r="C17" i="42"/>
  <c r="M17" i="42"/>
  <c r="P17" i="42" s="1"/>
  <c r="N17" i="42"/>
  <c r="O17" i="42"/>
  <c r="AI17" i="42"/>
  <c r="AJ17" i="42" s="1"/>
  <c r="B18" i="42"/>
  <c r="C18" i="42"/>
  <c r="M18" i="42"/>
  <c r="AH18" i="42" s="1"/>
  <c r="N18" i="42"/>
  <c r="O18" i="42"/>
  <c r="AI18" i="42" s="1"/>
  <c r="AJ18" i="42" s="1"/>
  <c r="B19" i="42"/>
  <c r="C19" i="42"/>
  <c r="M19" i="42"/>
  <c r="P19" i="42" s="1"/>
  <c r="AI19" i="42" s="1"/>
  <c r="AJ19" i="42" s="1"/>
  <c r="N19" i="42"/>
  <c r="O19" i="42"/>
  <c r="C20" i="42"/>
  <c r="M20" i="42"/>
  <c r="Q20" i="42" s="1"/>
  <c r="N20" i="42"/>
  <c r="AI20" i="42" s="1"/>
  <c r="AJ20" i="42" s="1"/>
  <c r="O20" i="42"/>
  <c r="B21" i="42"/>
  <c r="C21" i="42"/>
  <c r="M21" i="42"/>
  <c r="Q21" i="42" s="1"/>
  <c r="N21" i="42"/>
  <c r="AI21" i="42" s="1"/>
  <c r="AJ21" i="42" s="1"/>
  <c r="O21" i="42"/>
  <c r="B22" i="42"/>
  <c r="C22" i="42"/>
  <c r="M22" i="42"/>
  <c r="P22" i="42" s="1"/>
  <c r="N22" i="42"/>
  <c r="O22" i="42"/>
  <c r="B23" i="42"/>
  <c r="C23" i="42"/>
  <c r="C24" i="42" s="1"/>
  <c r="C25" i="42" s="1"/>
  <c r="C26" i="42" s="1"/>
  <c r="C27" i="42" s="1"/>
  <c r="C28" i="42" s="1"/>
  <c r="C29" i="42" s="1"/>
  <c r="C30" i="42" s="1"/>
  <c r="C31" i="42" s="1"/>
  <c r="C32" i="42" s="1"/>
  <c r="C33" i="42" s="1"/>
  <c r="C34" i="42" s="1"/>
  <c r="C35" i="42" s="1"/>
  <c r="C36" i="42" s="1"/>
  <c r="C37" i="42" s="1"/>
  <c r="C38" i="42" s="1"/>
  <c r="C39" i="42" s="1"/>
  <c r="C40" i="42" s="1"/>
  <c r="C41" i="42" s="1"/>
  <c r="C42" i="42" s="1"/>
  <c r="C43" i="42" s="1"/>
  <c r="C44" i="42" s="1"/>
  <c r="C45" i="42" s="1"/>
  <c r="C46" i="42" s="1"/>
  <c r="C47" i="42" s="1"/>
  <c r="C48" i="42" s="1"/>
  <c r="C49" i="42" s="1"/>
  <c r="C50" i="42" s="1"/>
  <c r="C51" i="42" s="1"/>
  <c r="C52" i="42" s="1"/>
  <c r="C53" i="42" s="1"/>
  <c r="C54" i="42" s="1"/>
  <c r="C55" i="42" s="1"/>
  <c r="C56" i="42" s="1"/>
  <c r="C57" i="42" s="1"/>
  <c r="C58" i="42" s="1"/>
  <c r="C59" i="42" s="1"/>
  <c r="C60" i="42" s="1"/>
  <c r="C61" i="42" s="1"/>
  <c r="C62" i="42" s="1"/>
  <c r="C63" i="42" s="1"/>
  <c r="M23" i="42"/>
  <c r="P23" i="42" s="1"/>
  <c r="N23" i="42"/>
  <c r="O23" i="42"/>
  <c r="M24" i="42"/>
  <c r="N24" i="42"/>
  <c r="AI24" i="42" s="1"/>
  <c r="AJ24" i="42" s="1"/>
  <c r="O24" i="42"/>
  <c r="V24" i="42"/>
  <c r="V99" i="42" s="1"/>
  <c r="B25" i="42"/>
  <c r="M25" i="42"/>
  <c r="N25" i="42"/>
  <c r="AI25" i="42" s="1"/>
  <c r="AJ25" i="42" s="1"/>
  <c r="O25" i="42"/>
  <c r="P25" i="42"/>
  <c r="B26" i="42"/>
  <c r="M26" i="42"/>
  <c r="N26" i="42"/>
  <c r="AI26" i="42" s="1"/>
  <c r="AJ26" i="42" s="1"/>
  <c r="O26" i="42"/>
  <c r="P26" i="42"/>
  <c r="B27" i="42"/>
  <c r="M27" i="42"/>
  <c r="N27" i="42"/>
  <c r="AI27" i="42" s="1"/>
  <c r="AJ27" i="42" s="1"/>
  <c r="O27" i="42"/>
  <c r="P27" i="42"/>
  <c r="B28" i="42"/>
  <c r="M28" i="42"/>
  <c r="N28" i="42"/>
  <c r="AI28" i="42" s="1"/>
  <c r="AJ28" i="42" s="1"/>
  <c r="O28" i="42"/>
  <c r="Q28" i="42"/>
  <c r="B29" i="42"/>
  <c r="M29" i="42"/>
  <c r="N29" i="42"/>
  <c r="AI29" i="42" s="1"/>
  <c r="AJ29" i="42" s="1"/>
  <c r="O29" i="42"/>
  <c r="P29" i="42"/>
  <c r="B30" i="42"/>
  <c r="M30" i="42"/>
  <c r="N30" i="42"/>
  <c r="AI30" i="42" s="1"/>
  <c r="AJ30" i="42" s="1"/>
  <c r="O30" i="42"/>
  <c r="W30" i="42"/>
  <c r="B31" i="42"/>
  <c r="M31" i="42"/>
  <c r="N31" i="42"/>
  <c r="AI31" i="42" s="1"/>
  <c r="AJ31" i="42" s="1"/>
  <c r="O31" i="42"/>
  <c r="P31" i="42"/>
  <c r="B32" i="42"/>
  <c r="M32" i="42"/>
  <c r="N32" i="42"/>
  <c r="AI32" i="42" s="1"/>
  <c r="AJ32" i="42" s="1"/>
  <c r="O32" i="42"/>
  <c r="P32" i="42"/>
  <c r="B33" i="42"/>
  <c r="M33" i="42"/>
  <c r="N33" i="42"/>
  <c r="AI33" i="42" s="1"/>
  <c r="AJ33" i="42" s="1"/>
  <c r="O33" i="42"/>
  <c r="Z33" i="42"/>
  <c r="B34" i="42"/>
  <c r="M34" i="42"/>
  <c r="N34" i="42"/>
  <c r="AI34" i="42" s="1"/>
  <c r="AJ34" i="42" s="1"/>
  <c r="O34" i="42"/>
  <c r="Q34" i="42"/>
  <c r="B35" i="42"/>
  <c r="M35" i="42"/>
  <c r="N35" i="42"/>
  <c r="AI35" i="42" s="1"/>
  <c r="AJ35" i="42" s="1"/>
  <c r="O35" i="42"/>
  <c r="P35" i="42"/>
  <c r="M36" i="42"/>
  <c r="N36" i="42"/>
  <c r="O36" i="42"/>
  <c r="Z36" i="42"/>
  <c r="AI36" i="42"/>
  <c r="AJ36" i="42" s="1"/>
  <c r="B37" i="42"/>
  <c r="M37" i="42"/>
  <c r="N37" i="42"/>
  <c r="O37" i="42"/>
  <c r="P37" i="42"/>
  <c r="AI37" i="42"/>
  <c r="AJ37" i="42" s="1"/>
  <c r="B38" i="42"/>
  <c r="M38" i="42"/>
  <c r="N38" i="42"/>
  <c r="O38" i="42"/>
  <c r="AH38" i="42"/>
  <c r="AI38" i="42"/>
  <c r="AJ38" i="42" s="1"/>
  <c r="B39" i="42"/>
  <c r="M39" i="42"/>
  <c r="N39" i="42"/>
  <c r="O39" i="42"/>
  <c r="U39" i="42"/>
  <c r="AI39" i="42"/>
  <c r="AJ39" i="42" s="1"/>
  <c r="B40" i="42"/>
  <c r="M40" i="42"/>
  <c r="N40" i="42"/>
  <c r="O40" i="42"/>
  <c r="P40" i="42"/>
  <c r="AI40" i="42"/>
  <c r="AJ40" i="42" s="1"/>
  <c r="B41" i="42"/>
  <c r="M41" i="42"/>
  <c r="N41" i="42"/>
  <c r="O41" i="42"/>
  <c r="P41" i="42"/>
  <c r="AI41" i="42"/>
  <c r="AJ41" i="42" s="1"/>
  <c r="B42" i="42"/>
  <c r="M42" i="42"/>
  <c r="N42" i="42"/>
  <c r="O42" i="42"/>
  <c r="W42" i="42"/>
  <c r="AI42" i="42"/>
  <c r="AJ42" i="42" s="1"/>
  <c r="B43" i="42"/>
  <c r="M43" i="42"/>
  <c r="N43" i="42"/>
  <c r="O43" i="42"/>
  <c r="P43" i="42"/>
  <c r="AI43" i="42"/>
  <c r="AJ43" i="42" s="1"/>
  <c r="B44" i="42"/>
  <c r="M44" i="42"/>
  <c r="N44" i="42"/>
  <c r="O44" i="42"/>
  <c r="P44" i="42"/>
  <c r="AI44" i="42"/>
  <c r="AJ44" i="42" s="1"/>
  <c r="B45" i="42"/>
  <c r="M45" i="42"/>
  <c r="N45" i="42"/>
  <c r="O45" i="42"/>
  <c r="Z45" i="42"/>
  <c r="AI45" i="42"/>
  <c r="AJ45" i="42" s="1"/>
  <c r="B46" i="42"/>
  <c r="M46" i="42"/>
  <c r="N46" i="42"/>
  <c r="O46" i="42"/>
  <c r="P46" i="42"/>
  <c r="AI46" i="42"/>
  <c r="AJ46" i="42" s="1"/>
  <c r="M47" i="42"/>
  <c r="Z47" i="42" s="1"/>
  <c r="N47" i="42"/>
  <c r="O47" i="42"/>
  <c r="B48" i="42"/>
  <c r="M48" i="42"/>
  <c r="P48" i="42" s="1"/>
  <c r="N48" i="42"/>
  <c r="O48" i="42"/>
  <c r="AI48" i="42" s="1"/>
  <c r="AJ48" i="42" s="1"/>
  <c r="B49" i="42"/>
  <c r="M49" i="42"/>
  <c r="Q49" i="42" s="1"/>
  <c r="N49" i="42"/>
  <c r="O49" i="42"/>
  <c r="B50" i="42"/>
  <c r="M50" i="42"/>
  <c r="Q50" i="42" s="1"/>
  <c r="N50" i="42"/>
  <c r="O50" i="42"/>
  <c r="AI50" i="42" s="1"/>
  <c r="AJ50" i="42" s="1"/>
  <c r="B51" i="42"/>
  <c r="M51" i="42"/>
  <c r="P51" i="42" s="1"/>
  <c r="N51" i="42"/>
  <c r="O51" i="42"/>
  <c r="B52" i="42"/>
  <c r="M52" i="42"/>
  <c r="P52" i="42" s="1"/>
  <c r="N52" i="42"/>
  <c r="O52" i="42"/>
  <c r="AI52" i="42" s="1"/>
  <c r="AJ52" i="42" s="1"/>
  <c r="B53" i="42"/>
  <c r="M53" i="42"/>
  <c r="Q53" i="42" s="1"/>
  <c r="N53" i="42"/>
  <c r="O53" i="42"/>
  <c r="B54" i="42"/>
  <c r="M54" i="42"/>
  <c r="P54" i="42" s="1"/>
  <c r="N54" i="42"/>
  <c r="O54" i="42"/>
  <c r="AI54" i="42" s="1"/>
  <c r="AJ54" i="42" s="1"/>
  <c r="B55" i="42"/>
  <c r="M55" i="42"/>
  <c r="P55" i="42" s="1"/>
  <c r="N55" i="42"/>
  <c r="O55" i="42"/>
  <c r="B56" i="42"/>
  <c r="M56" i="42"/>
  <c r="Z56" i="42" s="1"/>
  <c r="N56" i="42"/>
  <c r="O56" i="42"/>
  <c r="AI56" i="42" s="1"/>
  <c r="AJ56" i="42" s="1"/>
  <c r="B57" i="42"/>
  <c r="M57" i="42"/>
  <c r="P57" i="42" s="1"/>
  <c r="N57" i="42"/>
  <c r="O57" i="42"/>
  <c r="B58" i="42"/>
  <c r="M58" i="42"/>
  <c r="Z58" i="42" s="1"/>
  <c r="N58" i="42"/>
  <c r="O58" i="42"/>
  <c r="AI58" i="42" s="1"/>
  <c r="AJ58" i="42" s="1"/>
  <c r="M59" i="42"/>
  <c r="N59" i="42"/>
  <c r="AI59" i="42" s="1"/>
  <c r="AJ59" i="42" s="1"/>
  <c r="O59" i="42"/>
  <c r="P59" i="42"/>
  <c r="B60" i="42"/>
  <c r="B61" i="42" s="1"/>
  <c r="B62" i="42" s="1"/>
  <c r="B63" i="42" s="1"/>
  <c r="M60" i="42"/>
  <c r="N60" i="42"/>
  <c r="AI60" i="42" s="1"/>
  <c r="AJ60" i="42" s="1"/>
  <c r="O60" i="42"/>
  <c r="U60" i="42"/>
  <c r="M61" i="42"/>
  <c r="N61" i="42"/>
  <c r="AI61" i="42" s="1"/>
  <c r="AJ61" i="42" s="1"/>
  <c r="O61" i="42"/>
  <c r="P61" i="42"/>
  <c r="M62" i="42"/>
  <c r="N62" i="42"/>
  <c r="AI62" i="42" s="1"/>
  <c r="AJ62" i="42" s="1"/>
  <c r="O62" i="42"/>
  <c r="AH62" i="42"/>
  <c r="M63" i="42"/>
  <c r="N63" i="42"/>
  <c r="AI63" i="42" s="1"/>
  <c r="AJ63" i="42" s="1"/>
  <c r="O63" i="42"/>
  <c r="V63" i="42"/>
  <c r="M64" i="42"/>
  <c r="N64" i="42"/>
  <c r="O64" i="42"/>
  <c r="AI64" i="42"/>
  <c r="AJ64" i="42" s="1"/>
  <c r="M65" i="42"/>
  <c r="N65" i="42"/>
  <c r="O65" i="42"/>
  <c r="AI65" i="42"/>
  <c r="AJ65" i="42" s="1"/>
  <c r="M66" i="42"/>
  <c r="N66" i="42"/>
  <c r="AI66" i="42" s="1"/>
  <c r="AJ66" i="42" s="1"/>
  <c r="O66" i="42"/>
  <c r="M67" i="42"/>
  <c r="N67" i="42"/>
  <c r="AI67" i="42" s="1"/>
  <c r="AJ67" i="42" s="1"/>
  <c r="O67" i="42"/>
  <c r="M68" i="42"/>
  <c r="N68" i="42"/>
  <c r="AI68" i="42" s="1"/>
  <c r="AJ68" i="42" s="1"/>
  <c r="O68" i="42"/>
  <c r="M69" i="42"/>
  <c r="N69" i="42"/>
  <c r="AI69" i="42" s="1"/>
  <c r="AJ69" i="42" s="1"/>
  <c r="O69" i="42"/>
  <c r="M70" i="42"/>
  <c r="N70" i="42"/>
  <c r="AI70" i="42" s="1"/>
  <c r="AJ70" i="42" s="1"/>
  <c r="O70" i="42"/>
  <c r="M71" i="42"/>
  <c r="N71" i="42"/>
  <c r="O71" i="42"/>
  <c r="AI71" i="42" s="1"/>
  <c r="AJ71" i="42" s="1"/>
  <c r="M72" i="42"/>
  <c r="N72" i="42"/>
  <c r="O72" i="42"/>
  <c r="AI72" i="42"/>
  <c r="AJ72" i="42" s="1"/>
  <c r="M73" i="42"/>
  <c r="N73" i="42"/>
  <c r="O73" i="42"/>
  <c r="AI73" i="42"/>
  <c r="AJ73" i="42" s="1"/>
  <c r="M74" i="42"/>
  <c r="N74" i="42"/>
  <c r="AI74" i="42" s="1"/>
  <c r="AJ74" i="42" s="1"/>
  <c r="O74" i="42"/>
  <c r="M75" i="42"/>
  <c r="N75" i="42"/>
  <c r="AI75" i="42" s="1"/>
  <c r="AJ75" i="42" s="1"/>
  <c r="O75" i="42"/>
  <c r="M76" i="42"/>
  <c r="N76" i="42"/>
  <c r="AI76" i="42" s="1"/>
  <c r="AJ76" i="42" s="1"/>
  <c r="O76" i="42"/>
  <c r="M77" i="42"/>
  <c r="N77" i="42"/>
  <c r="AI77" i="42" s="1"/>
  <c r="AJ77" i="42" s="1"/>
  <c r="O77" i="42"/>
  <c r="M78" i="42"/>
  <c r="N78" i="42"/>
  <c r="AI78" i="42" s="1"/>
  <c r="AJ78" i="42" s="1"/>
  <c r="O78" i="42"/>
  <c r="M79" i="42"/>
  <c r="N79" i="42"/>
  <c r="O79" i="42"/>
  <c r="AI79" i="42" s="1"/>
  <c r="AJ79" i="42" s="1"/>
  <c r="M80" i="42"/>
  <c r="N80" i="42"/>
  <c r="O80" i="42"/>
  <c r="AI80" i="42"/>
  <c r="AJ80" i="42" s="1"/>
  <c r="M81" i="42"/>
  <c r="N81" i="42"/>
  <c r="O81" i="42"/>
  <c r="AI81" i="42"/>
  <c r="AJ81" i="42" s="1"/>
  <c r="M82" i="42"/>
  <c r="N82" i="42"/>
  <c r="AI82" i="42" s="1"/>
  <c r="AJ82" i="42" s="1"/>
  <c r="O82" i="42"/>
  <c r="M83" i="42"/>
  <c r="N83" i="42"/>
  <c r="AI83" i="42" s="1"/>
  <c r="AJ83" i="42" s="1"/>
  <c r="O83" i="42"/>
  <c r="M84" i="42"/>
  <c r="N84" i="42"/>
  <c r="AI84" i="42" s="1"/>
  <c r="AJ84" i="42" s="1"/>
  <c r="O84" i="42"/>
  <c r="M85" i="42"/>
  <c r="N85" i="42"/>
  <c r="AI85" i="42" s="1"/>
  <c r="AJ85" i="42" s="1"/>
  <c r="O85" i="42"/>
  <c r="M86" i="42"/>
  <c r="N86" i="42"/>
  <c r="AI86" i="42" s="1"/>
  <c r="AJ86" i="42" s="1"/>
  <c r="O86" i="42"/>
  <c r="M87" i="42"/>
  <c r="N87" i="42"/>
  <c r="O87" i="42"/>
  <c r="AI87" i="42" s="1"/>
  <c r="AJ87" i="42" s="1"/>
  <c r="M88" i="42"/>
  <c r="N88" i="42"/>
  <c r="O88" i="42"/>
  <c r="AI88" i="42"/>
  <c r="AJ88" i="42" s="1"/>
  <c r="M89" i="42"/>
  <c r="N89" i="42"/>
  <c r="O89" i="42"/>
  <c r="AI89" i="42"/>
  <c r="AJ89" i="42" s="1"/>
  <c r="M90" i="42"/>
  <c r="N90" i="42"/>
  <c r="AI90" i="42" s="1"/>
  <c r="AJ90" i="42" s="1"/>
  <c r="O90" i="42"/>
  <c r="M91" i="42"/>
  <c r="N91" i="42"/>
  <c r="AI91" i="42" s="1"/>
  <c r="AJ91" i="42" s="1"/>
  <c r="O91" i="42"/>
  <c r="M92" i="42"/>
  <c r="N92" i="42"/>
  <c r="AI92" i="42" s="1"/>
  <c r="AJ92" i="42" s="1"/>
  <c r="O92" i="42"/>
  <c r="M93" i="42"/>
  <c r="N93" i="42"/>
  <c r="AI93" i="42" s="1"/>
  <c r="AJ93" i="42" s="1"/>
  <c r="O93" i="42"/>
  <c r="M94" i="42"/>
  <c r="N94" i="42"/>
  <c r="AI94" i="42" s="1"/>
  <c r="AJ94" i="42" s="1"/>
  <c r="O94" i="42"/>
  <c r="M95" i="42"/>
  <c r="N95" i="42"/>
  <c r="O95" i="42"/>
  <c r="AI95" i="42" s="1"/>
  <c r="AJ95" i="42" s="1"/>
  <c r="M96" i="42"/>
  <c r="N96" i="42"/>
  <c r="O96" i="42"/>
  <c r="AI96" i="42"/>
  <c r="AJ96" i="42" s="1"/>
  <c r="M97" i="42"/>
  <c r="N97" i="42"/>
  <c r="O97" i="42"/>
  <c r="AI97" i="42"/>
  <c r="AJ97" i="42" s="1"/>
  <c r="H99" i="42"/>
  <c r="I99" i="42"/>
  <c r="J99" i="42"/>
  <c r="K99" i="42"/>
  <c r="K101" i="42" s="1"/>
  <c r="O99" i="42"/>
  <c r="R99" i="42"/>
  <c r="S99" i="42"/>
  <c r="T99" i="42"/>
  <c r="U99" i="42"/>
  <c r="W99" i="42"/>
  <c r="X99" i="42"/>
  <c r="Y99" i="42"/>
  <c r="AA99" i="42"/>
  <c r="AB99" i="42"/>
  <c r="AC99" i="42"/>
  <c r="AD99" i="42"/>
  <c r="AE99" i="42"/>
  <c r="AF99" i="42"/>
  <c r="AG99" i="42"/>
  <c r="AH99" i="42"/>
  <c r="K103" i="41"/>
  <c r="AG99" i="41"/>
  <c r="AF99" i="41"/>
  <c r="AE99" i="41"/>
  <c r="AD99" i="41"/>
  <c r="AC99" i="41"/>
  <c r="AB99" i="41"/>
  <c r="AA99" i="41"/>
  <c r="Y99" i="41"/>
  <c r="X99" i="41"/>
  <c r="U99" i="41"/>
  <c r="T99" i="41"/>
  <c r="S99" i="41"/>
  <c r="R99" i="41"/>
  <c r="K99" i="41"/>
  <c r="K101" i="41" s="1"/>
  <c r="J99" i="41"/>
  <c r="I99" i="41"/>
  <c r="H99" i="41"/>
  <c r="O97" i="41"/>
  <c r="N97" i="41"/>
  <c r="AI97" i="41" s="1"/>
  <c r="AJ97" i="41" s="1"/>
  <c r="M97" i="41"/>
  <c r="AI96" i="41"/>
  <c r="AJ96" i="41" s="1"/>
  <c r="O96" i="41"/>
  <c r="N96" i="41"/>
  <c r="M96" i="41"/>
  <c r="O95" i="41"/>
  <c r="N95" i="41"/>
  <c r="AI95" i="41" s="1"/>
  <c r="AJ95" i="41" s="1"/>
  <c r="M95" i="41"/>
  <c r="O94" i="41"/>
  <c r="N94" i="41"/>
  <c r="AI94" i="41" s="1"/>
  <c r="AJ94" i="41" s="1"/>
  <c r="M94" i="41"/>
  <c r="O93" i="41"/>
  <c r="N93" i="41"/>
  <c r="M93" i="41"/>
  <c r="O92" i="41"/>
  <c r="N92" i="41"/>
  <c r="AI92" i="41" s="1"/>
  <c r="AJ92" i="41" s="1"/>
  <c r="M92" i="41"/>
  <c r="AJ91" i="41"/>
  <c r="AI91" i="41"/>
  <c r="O91" i="41"/>
  <c r="N91" i="41"/>
  <c r="M91" i="41"/>
  <c r="O90" i="41"/>
  <c r="N90" i="41"/>
  <c r="AI90" i="41" s="1"/>
  <c r="AJ90" i="41" s="1"/>
  <c r="M90" i="41"/>
  <c r="O89" i="41"/>
  <c r="N89" i="41"/>
  <c r="AI89" i="41" s="1"/>
  <c r="AJ89" i="41" s="1"/>
  <c r="M89" i="41"/>
  <c r="AI88" i="41"/>
  <c r="AJ88" i="41" s="1"/>
  <c r="O88" i="41"/>
  <c r="N88" i="41"/>
  <c r="M88" i="41"/>
  <c r="O87" i="41"/>
  <c r="N87" i="41"/>
  <c r="AI87" i="41" s="1"/>
  <c r="AJ87" i="41" s="1"/>
  <c r="M87" i="41"/>
  <c r="O86" i="41"/>
  <c r="N86" i="41"/>
  <c r="AI86" i="41" s="1"/>
  <c r="AJ86" i="41" s="1"/>
  <c r="M86" i="41"/>
  <c r="O85" i="41"/>
  <c r="N85" i="41"/>
  <c r="AI85" i="41" s="1"/>
  <c r="AJ85" i="41" s="1"/>
  <c r="M85" i="41"/>
  <c r="O84" i="41"/>
  <c r="N84" i="41"/>
  <c r="AI84" i="41" s="1"/>
  <c r="AJ84" i="41" s="1"/>
  <c r="M84" i="41"/>
  <c r="AJ83" i="41"/>
  <c r="AI83" i="41"/>
  <c r="O83" i="41"/>
  <c r="N83" i="41"/>
  <c r="M83" i="41"/>
  <c r="O82" i="41"/>
  <c r="N82" i="41"/>
  <c r="AI82" i="41" s="1"/>
  <c r="AJ82" i="41" s="1"/>
  <c r="M82" i="41"/>
  <c r="O81" i="41"/>
  <c r="N81" i="41"/>
  <c r="AI81" i="41" s="1"/>
  <c r="AJ81" i="41" s="1"/>
  <c r="M81" i="41"/>
  <c r="AI80" i="41"/>
  <c r="AJ80" i="41" s="1"/>
  <c r="O80" i="41"/>
  <c r="N80" i="41"/>
  <c r="M80" i="41"/>
  <c r="O79" i="41"/>
  <c r="N79" i="41"/>
  <c r="AI79" i="41" s="1"/>
  <c r="AJ79" i="41" s="1"/>
  <c r="M79" i="41"/>
  <c r="O78" i="41"/>
  <c r="N78" i="41"/>
  <c r="AI78" i="41" s="1"/>
  <c r="AJ78" i="41" s="1"/>
  <c r="M78" i="41"/>
  <c r="O77" i="41"/>
  <c r="N77" i="41"/>
  <c r="M77" i="41"/>
  <c r="O76" i="41"/>
  <c r="N76" i="41"/>
  <c r="AI76" i="41" s="1"/>
  <c r="AJ76" i="41" s="1"/>
  <c r="M76" i="41"/>
  <c r="AJ75" i="41"/>
  <c r="AI75" i="41"/>
  <c r="O75" i="41"/>
  <c r="N75" i="41"/>
  <c r="M75" i="41"/>
  <c r="O74" i="41"/>
  <c r="N74" i="41"/>
  <c r="AI74" i="41" s="1"/>
  <c r="AJ74" i="41" s="1"/>
  <c r="M74" i="41"/>
  <c r="O73" i="41"/>
  <c r="N73" i="41"/>
  <c r="AI73" i="41" s="1"/>
  <c r="AJ73" i="41" s="1"/>
  <c r="M73" i="41"/>
  <c r="AI72" i="41"/>
  <c r="AJ72" i="41" s="1"/>
  <c r="O72" i="41"/>
  <c r="N72" i="41"/>
  <c r="M72" i="41"/>
  <c r="O71" i="41"/>
  <c r="N71" i="41"/>
  <c r="AI71" i="41" s="1"/>
  <c r="AJ71" i="41" s="1"/>
  <c r="M71" i="41"/>
  <c r="O70" i="41"/>
  <c r="N70" i="41"/>
  <c r="AI70" i="41" s="1"/>
  <c r="AJ70" i="41" s="1"/>
  <c r="M70" i="41"/>
  <c r="O69" i="41"/>
  <c r="N69" i="41"/>
  <c r="M69" i="41"/>
  <c r="O68" i="41"/>
  <c r="N68" i="41"/>
  <c r="AI68" i="41" s="1"/>
  <c r="AJ68" i="41" s="1"/>
  <c r="M68" i="41"/>
  <c r="AJ67" i="41"/>
  <c r="AI67" i="41"/>
  <c r="O67" i="41"/>
  <c r="N67" i="41"/>
  <c r="M67" i="41"/>
  <c r="O66" i="41"/>
  <c r="N66" i="41"/>
  <c r="AI66" i="41" s="1"/>
  <c r="AJ66" i="41" s="1"/>
  <c r="M66" i="41"/>
  <c r="O65" i="41"/>
  <c r="N65" i="41"/>
  <c r="AI65" i="41" s="1"/>
  <c r="AJ65" i="41" s="1"/>
  <c r="M65" i="41"/>
  <c r="AI64" i="41"/>
  <c r="AJ64" i="41" s="1"/>
  <c r="O64" i="41"/>
  <c r="N64" i="41"/>
  <c r="M64" i="41"/>
  <c r="O63" i="41"/>
  <c r="N63" i="41"/>
  <c r="AI63" i="41" s="1"/>
  <c r="AJ63" i="41" s="1"/>
  <c r="M63" i="41"/>
  <c r="O62" i="41"/>
  <c r="N62" i="41"/>
  <c r="AI62" i="41" s="1"/>
  <c r="AJ62" i="41" s="1"/>
  <c r="M62" i="41"/>
  <c r="O61" i="41"/>
  <c r="N61" i="41"/>
  <c r="M61" i="41"/>
  <c r="O60" i="41"/>
  <c r="N60" i="41"/>
  <c r="AI60" i="41" s="1"/>
  <c r="AJ60" i="41" s="1"/>
  <c r="M60" i="41"/>
  <c r="AJ59" i="41"/>
  <c r="AI59" i="41"/>
  <c r="O59" i="41"/>
  <c r="N59" i="41"/>
  <c r="M59" i="41"/>
  <c r="O58" i="41"/>
  <c r="N58" i="41"/>
  <c r="AI58" i="41" s="1"/>
  <c r="AJ58" i="41" s="1"/>
  <c r="M58" i="41"/>
  <c r="O57" i="41"/>
  <c r="N57" i="41"/>
  <c r="AI57" i="41" s="1"/>
  <c r="AJ57" i="41" s="1"/>
  <c r="M57" i="41"/>
  <c r="AI56" i="41"/>
  <c r="AJ56" i="41" s="1"/>
  <c r="O56" i="41"/>
  <c r="N56" i="41"/>
  <c r="M56" i="41"/>
  <c r="O55" i="41"/>
  <c r="N55" i="41"/>
  <c r="AI55" i="41" s="1"/>
  <c r="AJ55" i="41" s="1"/>
  <c r="M55" i="41"/>
  <c r="O54" i="41"/>
  <c r="AI54" i="41" s="1"/>
  <c r="AJ54" i="41" s="1"/>
  <c r="N54" i="41"/>
  <c r="M54" i="41"/>
  <c r="P53" i="41"/>
  <c r="O53" i="41"/>
  <c r="N53" i="41"/>
  <c r="AI53" i="41" s="1"/>
  <c r="AJ53" i="41" s="1"/>
  <c r="M53" i="41"/>
  <c r="O52" i="41"/>
  <c r="N52" i="41"/>
  <c r="AI52" i="41" s="1"/>
  <c r="AJ52" i="41" s="1"/>
  <c r="M52" i="41"/>
  <c r="P52" i="41" s="1"/>
  <c r="O51" i="41"/>
  <c r="N51" i="41"/>
  <c r="M51" i="41"/>
  <c r="Z51" i="41" s="1"/>
  <c r="O50" i="41"/>
  <c r="N50" i="41"/>
  <c r="M50" i="41"/>
  <c r="P50" i="41" s="1"/>
  <c r="B50" i="41"/>
  <c r="B51" i="41" s="1"/>
  <c r="B52" i="41" s="1"/>
  <c r="O49" i="41"/>
  <c r="N49" i="41"/>
  <c r="AI49" i="41" s="1"/>
  <c r="AJ49" i="41" s="1"/>
  <c r="M49" i="41"/>
  <c r="P49" i="41" s="1"/>
  <c r="O48" i="41"/>
  <c r="N48" i="41"/>
  <c r="M48" i="41"/>
  <c r="P48" i="41" s="1"/>
  <c r="AI48" i="41" s="1"/>
  <c r="AJ48" i="41" s="1"/>
  <c r="AI47" i="41"/>
  <c r="AJ47" i="41" s="1"/>
  <c r="P47" i="41"/>
  <c r="O47" i="41"/>
  <c r="N47" i="41"/>
  <c r="M47" i="41"/>
  <c r="W46" i="41"/>
  <c r="O46" i="41"/>
  <c r="N46" i="41"/>
  <c r="M46" i="41"/>
  <c r="O45" i="41"/>
  <c r="N45" i="41"/>
  <c r="AI45" i="41" s="1"/>
  <c r="AJ45" i="41" s="1"/>
  <c r="M45" i="41"/>
  <c r="P45" i="41" s="1"/>
  <c r="O44" i="41"/>
  <c r="N44" i="41"/>
  <c r="AI44" i="41" s="1"/>
  <c r="AJ44" i="41" s="1"/>
  <c r="M44" i="41"/>
  <c r="P44" i="41" s="1"/>
  <c r="O43" i="41"/>
  <c r="N43" i="41"/>
  <c r="AI43" i="41" s="1"/>
  <c r="AJ43" i="41" s="1"/>
  <c r="M43" i="41"/>
  <c r="P43" i="41" s="1"/>
  <c r="O42" i="41"/>
  <c r="N42" i="41"/>
  <c r="M42" i="41"/>
  <c r="P42" i="41" s="1"/>
  <c r="B42" i="41"/>
  <c r="B43" i="41" s="1"/>
  <c r="B44" i="41" s="1"/>
  <c r="B45" i="41" s="1"/>
  <c r="B46" i="41" s="1"/>
  <c r="B47" i="41" s="1"/>
  <c r="B48" i="41" s="1"/>
  <c r="B49" i="41" s="1"/>
  <c r="O41" i="41"/>
  <c r="N41" i="41"/>
  <c r="M41" i="41"/>
  <c r="AH41" i="41" s="1"/>
  <c r="AH99" i="41" s="1"/>
  <c r="AI40" i="41"/>
  <c r="AJ40" i="41" s="1"/>
  <c r="Z40" i="41"/>
  <c r="O40" i="41"/>
  <c r="N40" i="41"/>
  <c r="M40" i="41"/>
  <c r="P39" i="41"/>
  <c r="O39" i="41"/>
  <c r="N39" i="41"/>
  <c r="AI39" i="41" s="1"/>
  <c r="AJ39" i="41" s="1"/>
  <c r="M39" i="41"/>
  <c r="O38" i="41"/>
  <c r="N38" i="41"/>
  <c r="M38" i="41"/>
  <c r="Z38" i="41" s="1"/>
  <c r="O37" i="41"/>
  <c r="N37" i="41"/>
  <c r="M37" i="41"/>
  <c r="P37" i="41" s="1"/>
  <c r="O36" i="41"/>
  <c r="N36" i="41"/>
  <c r="M36" i="41"/>
  <c r="P36" i="41" s="1"/>
  <c r="O35" i="41"/>
  <c r="N35" i="41"/>
  <c r="M35" i="41"/>
  <c r="P35" i="41" s="1"/>
  <c r="O34" i="41"/>
  <c r="N34" i="41"/>
  <c r="AI34" i="41" s="1"/>
  <c r="AJ34" i="41" s="1"/>
  <c r="M34" i="41"/>
  <c r="P34" i="41" s="1"/>
  <c r="AJ33" i="41"/>
  <c r="O33" i="41"/>
  <c r="N33" i="41"/>
  <c r="M33" i="41"/>
  <c r="P33" i="41" s="1"/>
  <c r="AI33" i="41" s="1"/>
  <c r="AI32" i="41"/>
  <c r="AJ32" i="41" s="1"/>
  <c r="Q32" i="41"/>
  <c r="O32" i="41"/>
  <c r="N32" i="41"/>
  <c r="M32" i="41"/>
  <c r="Q31" i="41"/>
  <c r="O31" i="41"/>
  <c r="AI31" i="41" s="1"/>
  <c r="AJ31" i="41" s="1"/>
  <c r="N31" i="41"/>
  <c r="M31" i="41"/>
  <c r="P30" i="41"/>
  <c r="O30" i="41"/>
  <c r="N30" i="41"/>
  <c r="M30" i="41"/>
  <c r="O29" i="41"/>
  <c r="N29" i="41"/>
  <c r="M29" i="41"/>
  <c r="P29" i="41" s="1"/>
  <c r="O28" i="41"/>
  <c r="N28" i="41"/>
  <c r="M28" i="41"/>
  <c r="P28" i="41" s="1"/>
  <c r="O27" i="41"/>
  <c r="N27" i="41"/>
  <c r="AI27" i="41" s="1"/>
  <c r="AJ27" i="41" s="1"/>
  <c r="M27" i="41"/>
  <c r="Q27" i="41" s="1"/>
  <c r="B27" i="4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O26" i="41"/>
  <c r="N26" i="41"/>
  <c r="M26" i="41"/>
  <c r="W26" i="41" s="1"/>
  <c r="B26" i="41"/>
  <c r="O25" i="41"/>
  <c r="N25" i="41"/>
  <c r="M25" i="41"/>
  <c r="W25" i="41" s="1"/>
  <c r="P24" i="41"/>
  <c r="O24" i="41"/>
  <c r="N24" i="41"/>
  <c r="M24" i="41"/>
  <c r="B24" i="41"/>
  <c r="P23" i="41"/>
  <c r="O23" i="41"/>
  <c r="N23" i="41"/>
  <c r="AI23" i="41" s="1"/>
  <c r="AJ23" i="41" s="1"/>
  <c r="M23" i="41"/>
  <c r="O22" i="41"/>
  <c r="N22" i="41"/>
  <c r="M22" i="41"/>
  <c r="P22" i="41" s="1"/>
  <c r="O21" i="41"/>
  <c r="N21" i="41"/>
  <c r="AI21" i="41" s="1"/>
  <c r="AJ21" i="41" s="1"/>
  <c r="M21" i="41"/>
  <c r="P21" i="41" s="1"/>
  <c r="O20" i="41"/>
  <c r="N20" i="41"/>
  <c r="M20" i="41"/>
  <c r="Z20" i="41" s="1"/>
  <c r="AJ19" i="41"/>
  <c r="O19" i="41"/>
  <c r="N19" i="41"/>
  <c r="M19" i="41"/>
  <c r="P19" i="41" s="1"/>
  <c r="AI19" i="41" s="1"/>
  <c r="AI18" i="41"/>
  <c r="AJ18" i="41" s="1"/>
  <c r="P18" i="41"/>
  <c r="O18" i="41"/>
  <c r="N18" i="41"/>
  <c r="M18" i="41"/>
  <c r="Q17" i="41"/>
  <c r="Q99" i="41" s="1"/>
  <c r="O17" i="41"/>
  <c r="AI17" i="41" s="1"/>
  <c r="AJ17" i="41" s="1"/>
  <c r="N17" i="41"/>
  <c r="M17" i="41"/>
  <c r="P16" i="41"/>
  <c r="O16" i="41"/>
  <c r="N16" i="41"/>
  <c r="AI16" i="41" s="1"/>
  <c r="AJ16" i="41" s="1"/>
  <c r="M16" i="41"/>
  <c r="O15" i="41"/>
  <c r="N15" i="41"/>
  <c r="AI15" i="41" s="1"/>
  <c r="AJ15" i="41" s="1"/>
  <c r="M15" i="41"/>
  <c r="P15" i="41" s="1"/>
  <c r="O14" i="41"/>
  <c r="N14" i="41"/>
  <c r="AI14" i="41" s="1"/>
  <c r="AJ14" i="41" s="1"/>
  <c r="M14" i="41"/>
  <c r="P14" i="41" s="1"/>
  <c r="O13" i="41"/>
  <c r="N13" i="41"/>
  <c r="AI13" i="41" s="1"/>
  <c r="AJ13" i="41" s="1"/>
  <c r="M13" i="41"/>
  <c r="P13" i="41" s="1"/>
  <c r="B13" i="41"/>
  <c r="B14" i="41" s="1"/>
  <c r="B15" i="41" s="1"/>
  <c r="B16" i="41" s="1"/>
  <c r="B17" i="41" s="1"/>
  <c r="B18" i="41" s="1"/>
  <c r="B19" i="41" s="1"/>
  <c r="B20" i="41" s="1"/>
  <c r="B21" i="41" s="1"/>
  <c r="B22" i="41" s="1"/>
  <c r="O12" i="41"/>
  <c r="N12" i="41"/>
  <c r="M12" i="41"/>
  <c r="P12" i="41" s="1"/>
  <c r="O11" i="41"/>
  <c r="N11" i="41"/>
  <c r="M11" i="41"/>
  <c r="V11" i="41" s="1"/>
  <c r="B11" i="41"/>
  <c r="B12" i="41" s="1"/>
  <c r="AI10" i="41"/>
  <c r="AJ10" i="41" s="1"/>
  <c r="AH10" i="41"/>
  <c r="O10" i="41"/>
  <c r="N10" i="41"/>
  <c r="M10" i="41"/>
  <c r="B10" i="41"/>
  <c r="Z9" i="41"/>
  <c r="Z99" i="41" s="1"/>
  <c r="O9" i="41"/>
  <c r="AI9" i="41" s="1"/>
  <c r="AJ9" i="41" s="1"/>
  <c r="N9" i="41"/>
  <c r="M9" i="41"/>
  <c r="O8" i="41"/>
  <c r="N8" i="41"/>
  <c r="AI8" i="41" s="1"/>
  <c r="AJ8" i="41" s="1"/>
  <c r="M8" i="41"/>
  <c r="P8" i="41" s="1"/>
  <c r="O7" i="41"/>
  <c r="N7" i="41"/>
  <c r="AI7" i="41" s="1"/>
  <c r="AJ7" i="41" s="1"/>
  <c r="M7" i="41"/>
  <c r="B7" i="41"/>
  <c r="B8" i="41" s="1"/>
  <c r="O6" i="41"/>
  <c r="N6" i="41"/>
  <c r="AI6" i="41" s="1"/>
  <c r="AJ6" i="41" s="1"/>
  <c r="M6" i="41"/>
  <c r="P6" i="41" s="1"/>
  <c r="B6" i="41"/>
  <c r="O5" i="41"/>
  <c r="N5" i="41"/>
  <c r="N99" i="41" s="1"/>
  <c r="M5" i="41"/>
  <c r="P5" i="41" s="1"/>
  <c r="K101" i="40"/>
  <c r="AG99" i="40"/>
  <c r="AF99" i="40"/>
  <c r="AE99" i="40"/>
  <c r="AD99" i="40"/>
  <c r="AC99" i="40"/>
  <c r="AB99" i="40"/>
  <c r="AA99" i="40"/>
  <c r="Y99" i="40"/>
  <c r="X99" i="40"/>
  <c r="T99" i="40"/>
  <c r="R99" i="40"/>
  <c r="N99" i="40"/>
  <c r="K99" i="40"/>
  <c r="J99" i="40"/>
  <c r="I99" i="40"/>
  <c r="H99" i="40"/>
  <c r="O97" i="40"/>
  <c r="N97" i="40"/>
  <c r="AI97" i="40" s="1"/>
  <c r="AJ97" i="40" s="1"/>
  <c r="M97" i="40"/>
  <c r="O96" i="40"/>
  <c r="N96" i="40"/>
  <c r="AI96" i="40" s="1"/>
  <c r="AJ96" i="40" s="1"/>
  <c r="M96" i="40"/>
  <c r="AJ95" i="40"/>
  <c r="AI95" i="40"/>
  <c r="O95" i="40"/>
  <c r="N95" i="40"/>
  <c r="M95" i="40"/>
  <c r="O94" i="40"/>
  <c r="N94" i="40"/>
  <c r="AI94" i="40" s="1"/>
  <c r="AJ94" i="40" s="1"/>
  <c r="M94" i="40"/>
  <c r="O93" i="40"/>
  <c r="N93" i="40"/>
  <c r="AI93" i="40" s="1"/>
  <c r="AJ93" i="40" s="1"/>
  <c r="M93" i="40"/>
  <c r="AI92" i="40"/>
  <c r="AJ92" i="40" s="1"/>
  <c r="O92" i="40"/>
  <c r="N92" i="40"/>
  <c r="M92" i="40"/>
  <c r="O91" i="40"/>
  <c r="AI91" i="40" s="1"/>
  <c r="AJ91" i="40" s="1"/>
  <c r="N91" i="40"/>
  <c r="M91" i="40"/>
  <c r="O90" i="40"/>
  <c r="N90" i="40"/>
  <c r="AI90" i="40" s="1"/>
  <c r="AJ90" i="40" s="1"/>
  <c r="M90" i="40"/>
  <c r="O89" i="40"/>
  <c r="N89" i="40"/>
  <c r="AI89" i="40" s="1"/>
  <c r="AJ89" i="40" s="1"/>
  <c r="M89" i="40"/>
  <c r="O88" i="40"/>
  <c r="N88" i="40"/>
  <c r="AI88" i="40" s="1"/>
  <c r="AJ88" i="40" s="1"/>
  <c r="M88" i="40"/>
  <c r="AI87" i="40"/>
  <c r="AJ87" i="40" s="1"/>
  <c r="O87" i="40"/>
  <c r="N87" i="40"/>
  <c r="M87" i="40"/>
  <c r="O86" i="40"/>
  <c r="N86" i="40"/>
  <c r="AI86" i="40" s="1"/>
  <c r="AJ86" i="40" s="1"/>
  <c r="M86" i="40"/>
  <c r="O85" i="40"/>
  <c r="N85" i="40"/>
  <c r="AI85" i="40" s="1"/>
  <c r="AJ85" i="40" s="1"/>
  <c r="M85" i="40"/>
  <c r="AI84" i="40"/>
  <c r="AJ84" i="40" s="1"/>
  <c r="O84" i="40"/>
  <c r="N84" i="40"/>
  <c r="M84" i="40"/>
  <c r="O83" i="40"/>
  <c r="AI83" i="40" s="1"/>
  <c r="AJ83" i="40" s="1"/>
  <c r="N83" i="40"/>
  <c r="M83" i="40"/>
  <c r="O82" i="40"/>
  <c r="N82" i="40"/>
  <c r="AI82" i="40" s="1"/>
  <c r="AJ82" i="40" s="1"/>
  <c r="M82" i="40"/>
  <c r="O81" i="40"/>
  <c r="N81" i="40"/>
  <c r="AI81" i="40" s="1"/>
  <c r="AJ81" i="40" s="1"/>
  <c r="M81" i="40"/>
  <c r="O80" i="40"/>
  <c r="N80" i="40"/>
  <c r="AI80" i="40" s="1"/>
  <c r="AJ80" i="40" s="1"/>
  <c r="M80" i="40"/>
  <c r="AJ79" i="40"/>
  <c r="AI79" i="40"/>
  <c r="O79" i="40"/>
  <c r="N79" i="40"/>
  <c r="M79" i="40"/>
  <c r="O78" i="40"/>
  <c r="N78" i="40"/>
  <c r="AI78" i="40" s="1"/>
  <c r="AJ78" i="40" s="1"/>
  <c r="M78" i="40"/>
  <c r="O77" i="40"/>
  <c r="N77" i="40"/>
  <c r="AI77" i="40" s="1"/>
  <c r="AJ77" i="40" s="1"/>
  <c r="M77" i="40"/>
  <c r="AI76" i="40"/>
  <c r="AJ76" i="40" s="1"/>
  <c r="O76" i="40"/>
  <c r="N76" i="40"/>
  <c r="M76" i="40"/>
  <c r="O75" i="40"/>
  <c r="AI75" i="40" s="1"/>
  <c r="AJ75" i="40" s="1"/>
  <c r="N75" i="40"/>
  <c r="M75" i="40"/>
  <c r="O74" i="40"/>
  <c r="N74" i="40"/>
  <c r="AI74" i="40" s="1"/>
  <c r="AJ74" i="40" s="1"/>
  <c r="M74" i="40"/>
  <c r="O73" i="40"/>
  <c r="N73" i="40"/>
  <c r="AI73" i="40" s="1"/>
  <c r="AJ73" i="40" s="1"/>
  <c r="M73" i="40"/>
  <c r="O72" i="40"/>
  <c r="N72" i="40"/>
  <c r="AI72" i="40" s="1"/>
  <c r="AJ72" i="40" s="1"/>
  <c r="M72" i="40"/>
  <c r="AI71" i="40"/>
  <c r="AJ71" i="40" s="1"/>
  <c r="O71" i="40"/>
  <c r="N71" i="40"/>
  <c r="M71" i="40"/>
  <c r="O70" i="40"/>
  <c r="N70" i="40"/>
  <c r="AI70" i="40" s="1"/>
  <c r="AJ70" i="40" s="1"/>
  <c r="M70" i="40"/>
  <c r="O69" i="40"/>
  <c r="N69" i="40"/>
  <c r="AI69" i="40" s="1"/>
  <c r="AJ69" i="40" s="1"/>
  <c r="M69" i="40"/>
  <c r="AI68" i="40"/>
  <c r="AJ68" i="40" s="1"/>
  <c r="O68" i="40"/>
  <c r="N68" i="40"/>
  <c r="M68" i="40"/>
  <c r="O67" i="40"/>
  <c r="AI67" i="40" s="1"/>
  <c r="AJ67" i="40" s="1"/>
  <c r="N67" i="40"/>
  <c r="M67" i="40"/>
  <c r="O66" i="40"/>
  <c r="N66" i="40"/>
  <c r="AI66" i="40" s="1"/>
  <c r="AJ66" i="40" s="1"/>
  <c r="M66" i="40"/>
  <c r="O65" i="40"/>
  <c r="N65" i="40"/>
  <c r="AI65" i="40" s="1"/>
  <c r="AJ65" i="40" s="1"/>
  <c r="M65" i="40"/>
  <c r="O64" i="40"/>
  <c r="N64" i="40"/>
  <c r="AI64" i="40" s="1"/>
  <c r="AJ64" i="40" s="1"/>
  <c r="M64" i="40"/>
  <c r="AJ63" i="40"/>
  <c r="AI63" i="40"/>
  <c r="O63" i="40"/>
  <c r="N63" i="40"/>
  <c r="M63" i="40"/>
  <c r="O62" i="40"/>
  <c r="N62" i="40"/>
  <c r="AI62" i="40" s="1"/>
  <c r="AJ62" i="40" s="1"/>
  <c r="M62" i="40"/>
  <c r="O61" i="40"/>
  <c r="N61" i="40"/>
  <c r="AI61" i="40" s="1"/>
  <c r="AJ61" i="40" s="1"/>
  <c r="M61" i="40"/>
  <c r="AI60" i="40"/>
  <c r="AJ60" i="40" s="1"/>
  <c r="O60" i="40"/>
  <c r="N60" i="40"/>
  <c r="M60" i="40"/>
  <c r="O59" i="40"/>
  <c r="N59" i="40"/>
  <c r="AI59" i="40" s="1"/>
  <c r="AJ59" i="40" s="1"/>
  <c r="M59" i="40"/>
  <c r="P59" i="40" s="1"/>
  <c r="P58" i="40"/>
  <c r="O58" i="40"/>
  <c r="N58" i="40"/>
  <c r="AI58" i="40" s="1"/>
  <c r="AJ58" i="40" s="1"/>
  <c r="M58" i="40"/>
  <c r="AI57" i="40"/>
  <c r="AJ57" i="40" s="1"/>
  <c r="O57" i="40"/>
  <c r="N57" i="40"/>
  <c r="M57" i="40"/>
  <c r="Q57" i="40" s="1"/>
  <c r="U56" i="40"/>
  <c r="O56" i="40"/>
  <c r="N56" i="40"/>
  <c r="AI56" i="40" s="1"/>
  <c r="AJ56" i="40" s="1"/>
  <c r="M56" i="40"/>
  <c r="O55" i="40"/>
  <c r="N55" i="40"/>
  <c r="AI55" i="40" s="1"/>
  <c r="AJ55" i="40" s="1"/>
  <c r="M55" i="40"/>
  <c r="P55" i="40" s="1"/>
  <c r="O54" i="40"/>
  <c r="N54" i="40"/>
  <c r="AI54" i="40" s="1"/>
  <c r="AJ54" i="40" s="1"/>
  <c r="M54" i="40"/>
  <c r="Z54" i="40" s="1"/>
  <c r="AJ53" i="40"/>
  <c r="AI53" i="40"/>
  <c r="O53" i="40"/>
  <c r="N53" i="40"/>
  <c r="M53" i="40"/>
  <c r="P53" i="40" s="1"/>
  <c r="P52" i="40"/>
  <c r="O52" i="40"/>
  <c r="AI52" i="40" s="1"/>
  <c r="AJ52" i="40" s="1"/>
  <c r="N52" i="40"/>
  <c r="M52" i="40"/>
  <c r="O51" i="40"/>
  <c r="N51" i="40"/>
  <c r="M51" i="40"/>
  <c r="P51" i="40" s="1"/>
  <c r="O50" i="40"/>
  <c r="N50" i="40"/>
  <c r="M50" i="40"/>
  <c r="P50" i="40" s="1"/>
  <c r="AI49" i="40"/>
  <c r="AJ49" i="40" s="1"/>
  <c r="O49" i="40"/>
  <c r="N49" i="40"/>
  <c r="M49" i="40"/>
  <c r="P49" i="40" s="1"/>
  <c r="P48" i="40"/>
  <c r="O48" i="40"/>
  <c r="AI48" i="40" s="1"/>
  <c r="AJ48" i="40" s="1"/>
  <c r="N48" i="40"/>
  <c r="M48" i="40"/>
  <c r="O47" i="40"/>
  <c r="N47" i="40"/>
  <c r="M47" i="40"/>
  <c r="W47" i="40" s="1"/>
  <c r="O46" i="40"/>
  <c r="N46" i="40"/>
  <c r="M46" i="40"/>
  <c r="P46" i="40" s="1"/>
  <c r="O45" i="40"/>
  <c r="N45" i="40"/>
  <c r="M45" i="40"/>
  <c r="Q45" i="40" s="1"/>
  <c r="AI45" i="40" s="1"/>
  <c r="AJ45" i="40" s="1"/>
  <c r="P44" i="40"/>
  <c r="O44" i="40"/>
  <c r="N44" i="40"/>
  <c r="M44" i="40"/>
  <c r="O43" i="40"/>
  <c r="N43" i="40"/>
  <c r="AI43" i="40" s="1"/>
  <c r="AJ43" i="40" s="1"/>
  <c r="M43" i="40"/>
  <c r="P43" i="40" s="1"/>
  <c r="O42" i="40"/>
  <c r="N42" i="40"/>
  <c r="AI42" i="40" s="1"/>
  <c r="AJ42" i="40" s="1"/>
  <c r="M42" i="40"/>
  <c r="S42" i="40" s="1"/>
  <c r="S99" i="40" s="1"/>
  <c r="AI41" i="40"/>
  <c r="AJ41" i="40" s="1"/>
  <c r="O41" i="40"/>
  <c r="N41" i="40"/>
  <c r="M41" i="40"/>
  <c r="Z41" i="40" s="1"/>
  <c r="P40" i="40"/>
  <c r="O40" i="40"/>
  <c r="AI40" i="40" s="1"/>
  <c r="AJ40" i="40" s="1"/>
  <c r="N40" i="40"/>
  <c r="M40" i="40"/>
  <c r="O39" i="40"/>
  <c r="N39" i="40"/>
  <c r="M39" i="40"/>
  <c r="P39" i="40" s="1"/>
  <c r="O38" i="40"/>
  <c r="N38" i="40"/>
  <c r="M38" i="40"/>
  <c r="AH38" i="40" s="1"/>
  <c r="O37" i="40"/>
  <c r="N37" i="40"/>
  <c r="M37" i="40"/>
  <c r="P37" i="40" s="1"/>
  <c r="AI37" i="40" s="1"/>
  <c r="AJ37" i="40" s="1"/>
  <c r="W36" i="40"/>
  <c r="O36" i="40"/>
  <c r="AI36" i="40" s="1"/>
  <c r="AJ36" i="40" s="1"/>
  <c r="N36" i="40"/>
  <c r="M36" i="40"/>
  <c r="O35" i="40"/>
  <c r="N35" i="40"/>
  <c r="AI35" i="40" s="1"/>
  <c r="AJ35" i="40" s="1"/>
  <c r="M35" i="40"/>
  <c r="P35" i="40" s="1"/>
  <c r="O34" i="40"/>
  <c r="N34" i="40"/>
  <c r="M34" i="40"/>
  <c r="P34" i="40" s="1"/>
  <c r="O33" i="40"/>
  <c r="N33" i="40"/>
  <c r="M33" i="40"/>
  <c r="P33" i="40" s="1"/>
  <c r="AI33" i="40" s="1"/>
  <c r="AJ33" i="40" s="1"/>
  <c r="P32" i="40"/>
  <c r="O32" i="40"/>
  <c r="N32" i="40"/>
  <c r="M32" i="40"/>
  <c r="O31" i="40"/>
  <c r="N31" i="40"/>
  <c r="M31" i="40"/>
  <c r="P31" i="40" s="1"/>
  <c r="O30" i="40"/>
  <c r="N30" i="40"/>
  <c r="AI30" i="40" s="1"/>
  <c r="AJ30" i="40" s="1"/>
  <c r="M30" i="40"/>
  <c r="P30" i="40" s="1"/>
  <c r="O29" i="40"/>
  <c r="N29" i="40"/>
  <c r="M29" i="40"/>
  <c r="P29" i="40" s="1"/>
  <c r="AI29" i="40" s="1"/>
  <c r="AJ29" i="40" s="1"/>
  <c r="P28" i="40"/>
  <c r="O28" i="40"/>
  <c r="AI28" i="40" s="1"/>
  <c r="AJ28" i="40" s="1"/>
  <c r="N28" i="40"/>
  <c r="M28" i="40"/>
  <c r="O27" i="40"/>
  <c r="N27" i="40"/>
  <c r="M27" i="40"/>
  <c r="Q27" i="40" s="1"/>
  <c r="O26" i="40"/>
  <c r="N26" i="40"/>
  <c r="M26" i="40"/>
  <c r="P26" i="40" s="1"/>
  <c r="AI25" i="40"/>
  <c r="AJ25" i="40" s="1"/>
  <c r="O25" i="40"/>
  <c r="N25" i="40"/>
  <c r="M25" i="40"/>
  <c r="P25" i="40" s="1"/>
  <c r="AI24" i="40"/>
  <c r="AJ24" i="40" s="1"/>
  <c r="Z24" i="40"/>
  <c r="O24" i="40"/>
  <c r="N24" i="40"/>
  <c r="M24" i="40"/>
  <c r="P23" i="40"/>
  <c r="O23" i="40"/>
  <c r="N23" i="40"/>
  <c r="M23" i="40"/>
  <c r="P22" i="40"/>
  <c r="O22" i="40"/>
  <c r="N22" i="40"/>
  <c r="M22" i="40"/>
  <c r="O21" i="40"/>
  <c r="N21" i="40"/>
  <c r="M21" i="40"/>
  <c r="Q21" i="40" s="1"/>
  <c r="O20" i="40"/>
  <c r="N20" i="40"/>
  <c r="M20" i="40"/>
  <c r="W20" i="40" s="1"/>
  <c r="W99" i="40" s="1"/>
  <c r="O19" i="40"/>
  <c r="N19" i="40"/>
  <c r="AI19" i="40" s="1"/>
  <c r="AJ19" i="40" s="1"/>
  <c r="M19" i="40"/>
  <c r="P19" i="40" s="1"/>
  <c r="B19" i="40"/>
  <c r="B20" i="40" s="1"/>
  <c r="B21" i="40" s="1"/>
  <c r="B22" i="40" s="1"/>
  <c r="B23" i="40" s="1"/>
  <c r="B24" i="40" s="1"/>
  <c r="B25" i="40" s="1"/>
  <c r="O18" i="40"/>
  <c r="N18" i="40"/>
  <c r="AI18" i="40" s="1"/>
  <c r="AJ18" i="40" s="1"/>
  <c r="M18" i="40"/>
  <c r="AH18" i="40" s="1"/>
  <c r="P17" i="40"/>
  <c r="AI17" i="40" s="1"/>
  <c r="AJ17" i="40" s="1"/>
  <c r="O17" i="40"/>
  <c r="N17" i="40"/>
  <c r="M17" i="40"/>
  <c r="V16" i="40"/>
  <c r="V99" i="40" s="1"/>
  <c r="O16" i="40"/>
  <c r="N16" i="40"/>
  <c r="M16" i="40"/>
  <c r="P15" i="40"/>
  <c r="O15" i="40"/>
  <c r="N15" i="40"/>
  <c r="AI15" i="40" s="1"/>
  <c r="AJ15" i="40" s="1"/>
  <c r="M15" i="40"/>
  <c r="P14" i="40"/>
  <c r="O14" i="40"/>
  <c r="N14" i="40"/>
  <c r="AI14" i="40" s="1"/>
  <c r="AJ14" i="40" s="1"/>
  <c r="M14" i="40"/>
  <c r="O13" i="40"/>
  <c r="N13" i="40"/>
  <c r="AI13" i="40" s="1"/>
  <c r="AJ13" i="40" s="1"/>
  <c r="M13" i="40"/>
  <c r="P13" i="40" s="1"/>
  <c r="B13" i="40"/>
  <c r="B14" i="40" s="1"/>
  <c r="B15" i="40" s="1"/>
  <c r="B16" i="40" s="1"/>
  <c r="B17" i="40" s="1"/>
  <c r="O12" i="40"/>
  <c r="N12" i="40"/>
  <c r="M12" i="40"/>
  <c r="U12" i="40" s="1"/>
  <c r="U99" i="40" s="1"/>
  <c r="O11" i="40"/>
  <c r="N11" i="40"/>
  <c r="M11" i="40"/>
  <c r="P11" i="40" s="1"/>
  <c r="AI11" i="40" s="1"/>
  <c r="AJ11" i="40" s="1"/>
  <c r="B11" i="40"/>
  <c r="Q10" i="40"/>
  <c r="Q99" i="40" s="1"/>
  <c r="O10" i="40"/>
  <c r="N10" i="40"/>
  <c r="M10" i="40"/>
  <c r="B10" i="40"/>
  <c r="AJ9" i="40"/>
  <c r="P9" i="40"/>
  <c r="O9" i="40"/>
  <c r="AI9" i="40" s="1"/>
  <c r="N9" i="40"/>
  <c r="M9" i="40"/>
  <c r="O8" i="40"/>
  <c r="N8" i="40"/>
  <c r="M8" i="40"/>
  <c r="P8" i="40" s="1"/>
  <c r="O7" i="40"/>
  <c r="N7" i="40"/>
  <c r="M7" i="40"/>
  <c r="Z7" i="40" s="1"/>
  <c r="Z99" i="40" s="1"/>
  <c r="O6" i="40"/>
  <c r="N6" i="40"/>
  <c r="AI6" i="40" s="1"/>
  <c r="AJ6" i="40" s="1"/>
  <c r="M6" i="40"/>
  <c r="P6" i="40" s="1"/>
  <c r="B6" i="40"/>
  <c r="B7" i="40" s="1"/>
  <c r="B8" i="40" s="1"/>
  <c r="O5" i="40"/>
  <c r="N5" i="40"/>
  <c r="M5" i="40"/>
  <c r="P72" i="39"/>
  <c r="O72" i="39"/>
  <c r="N72" i="39"/>
  <c r="M72" i="39"/>
  <c r="O71" i="39"/>
  <c r="N71" i="39"/>
  <c r="M71" i="39"/>
  <c r="W71" i="39" s="1"/>
  <c r="B71" i="39"/>
  <c r="B72" i="39" s="1"/>
  <c r="AH70" i="39"/>
  <c r="O70" i="39"/>
  <c r="N70" i="39"/>
  <c r="M70" i="39"/>
  <c r="O69" i="39"/>
  <c r="N69" i="39"/>
  <c r="M69" i="39"/>
  <c r="Z69" i="39" s="1"/>
  <c r="B69" i="39"/>
  <c r="O68" i="39"/>
  <c r="N68" i="39"/>
  <c r="M68" i="39"/>
  <c r="P68" i="39" s="1"/>
  <c r="P67" i="39"/>
  <c r="O67" i="39"/>
  <c r="N67" i="39"/>
  <c r="AI67" i="39" s="1"/>
  <c r="AJ67" i="39" s="1"/>
  <c r="M67" i="39"/>
  <c r="Q66" i="39"/>
  <c r="O66" i="39"/>
  <c r="N66" i="39"/>
  <c r="M66" i="39"/>
  <c r="O65" i="39"/>
  <c r="N65" i="39"/>
  <c r="M65" i="39"/>
  <c r="P65" i="39" s="1"/>
  <c r="O64" i="39"/>
  <c r="N64" i="39"/>
  <c r="M64" i="39"/>
  <c r="P64" i="39" s="1"/>
  <c r="O63" i="39"/>
  <c r="N63" i="39"/>
  <c r="M63" i="39"/>
  <c r="P63" i="39" s="1"/>
  <c r="O62" i="39"/>
  <c r="N62" i="39"/>
  <c r="M62" i="39"/>
  <c r="P62" i="39" s="1"/>
  <c r="O61" i="39"/>
  <c r="N61" i="39"/>
  <c r="M61" i="39"/>
  <c r="W61" i="39" s="1"/>
  <c r="Q60" i="39"/>
  <c r="O60" i="39"/>
  <c r="N60" i="39"/>
  <c r="M60" i="39"/>
  <c r="B60" i="39"/>
  <c r="B61" i="39" s="1"/>
  <c r="B62" i="39" s="1"/>
  <c r="B63" i="39" s="1"/>
  <c r="B64" i="39" s="1"/>
  <c r="B65" i="39" s="1"/>
  <c r="B66" i="39" s="1"/>
  <c r="B67" i="39" s="1"/>
  <c r="S59" i="39"/>
  <c r="O59" i="39"/>
  <c r="N59" i="39"/>
  <c r="AI59" i="39" s="1"/>
  <c r="AJ59" i="39" s="1"/>
  <c r="M59" i="39"/>
  <c r="B59" i="39"/>
  <c r="O58" i="39"/>
  <c r="N58" i="39"/>
  <c r="M58" i="39"/>
  <c r="P58" i="39" s="1"/>
  <c r="P57" i="39"/>
  <c r="O57" i="39"/>
  <c r="N57" i="39"/>
  <c r="M57" i="39"/>
  <c r="O56" i="39"/>
  <c r="N56" i="39"/>
  <c r="AI56" i="39" s="1"/>
  <c r="AJ56" i="39" s="1"/>
  <c r="M56" i="39"/>
  <c r="Z56" i="39" s="1"/>
  <c r="O55" i="39"/>
  <c r="N55" i="39"/>
  <c r="M55" i="39"/>
  <c r="P55" i="39" s="1"/>
  <c r="O54" i="39"/>
  <c r="N54" i="39"/>
  <c r="M54" i="39"/>
  <c r="P54" i="39" s="1"/>
  <c r="AI54" i="39" s="1"/>
  <c r="AJ54" i="39" s="1"/>
  <c r="B54" i="39"/>
  <c r="B55" i="39" s="1"/>
  <c r="B56" i="39" s="1"/>
  <c r="B57" i="39" s="1"/>
  <c r="P53" i="39"/>
  <c r="O53" i="39"/>
  <c r="AI53" i="39" s="1"/>
  <c r="AJ53" i="39" s="1"/>
  <c r="N53" i="39"/>
  <c r="M53" i="39"/>
  <c r="O52" i="39"/>
  <c r="N52" i="39"/>
  <c r="M52" i="39"/>
  <c r="P52" i="39" s="1"/>
  <c r="O51" i="39"/>
  <c r="N51" i="39"/>
  <c r="M51" i="39"/>
  <c r="V51" i="39" s="1"/>
  <c r="O50" i="39"/>
  <c r="N50" i="39"/>
  <c r="M50" i="39"/>
  <c r="P50" i="39" s="1"/>
  <c r="O49" i="39"/>
  <c r="N49" i="39"/>
  <c r="M49" i="39"/>
  <c r="P49" i="39" s="1"/>
  <c r="O48" i="39"/>
  <c r="N48" i="39"/>
  <c r="M48" i="39"/>
  <c r="U48" i="39" s="1"/>
  <c r="O47" i="39"/>
  <c r="N47" i="39"/>
  <c r="M47" i="39"/>
  <c r="P47" i="39" s="1"/>
  <c r="AI47" i="39" s="1"/>
  <c r="AJ47" i="39" s="1"/>
  <c r="P46" i="39"/>
  <c r="O46" i="39"/>
  <c r="N46" i="39"/>
  <c r="M46" i="39"/>
  <c r="B46" i="39"/>
  <c r="B47" i="39" s="1"/>
  <c r="B48" i="39" s="1"/>
  <c r="B49" i="39" s="1"/>
  <c r="B50" i="39" s="1"/>
  <c r="B51" i="39" s="1"/>
  <c r="B52" i="39" s="1"/>
  <c r="P45" i="39"/>
  <c r="O45" i="39"/>
  <c r="N45" i="39"/>
  <c r="AI45" i="39" s="1"/>
  <c r="AJ45" i="39" s="1"/>
  <c r="M45" i="39"/>
  <c r="B45" i="39"/>
  <c r="O44" i="39"/>
  <c r="N44" i="39"/>
  <c r="M44" i="39"/>
  <c r="W44" i="39" s="1"/>
  <c r="P43" i="39"/>
  <c r="O43" i="39"/>
  <c r="N43" i="39"/>
  <c r="M43" i="39"/>
  <c r="O42" i="39"/>
  <c r="N42" i="39"/>
  <c r="AI42" i="39" s="1"/>
  <c r="AJ42" i="39" s="1"/>
  <c r="M42" i="39"/>
  <c r="AH42" i="39" s="1"/>
  <c r="O41" i="39"/>
  <c r="N41" i="39"/>
  <c r="M41" i="39"/>
  <c r="P41" i="39" s="1"/>
  <c r="AI41" i="39" s="1"/>
  <c r="AJ41" i="39" s="1"/>
  <c r="O40" i="39"/>
  <c r="N40" i="39"/>
  <c r="M40" i="39"/>
  <c r="AH40" i="39" s="1"/>
  <c r="O39" i="39"/>
  <c r="N39" i="39"/>
  <c r="M39" i="39"/>
  <c r="Z39" i="39" s="1"/>
  <c r="O38" i="39"/>
  <c r="N38" i="39"/>
  <c r="M38" i="39"/>
  <c r="P38" i="39" s="1"/>
  <c r="P37" i="39"/>
  <c r="O37" i="39"/>
  <c r="N37" i="39"/>
  <c r="M37" i="39"/>
  <c r="O36" i="39"/>
  <c r="N36" i="39"/>
  <c r="M36" i="39"/>
  <c r="P36" i="39" s="1"/>
  <c r="O35" i="39"/>
  <c r="N35" i="39"/>
  <c r="M35" i="39"/>
  <c r="P35" i="39" s="1"/>
  <c r="O34" i="39"/>
  <c r="N34" i="39"/>
  <c r="M34" i="39"/>
  <c r="Q34" i="39" s="1"/>
  <c r="O33" i="39"/>
  <c r="N33" i="39"/>
  <c r="M33" i="39"/>
  <c r="P33" i="39" s="1"/>
  <c r="W32" i="39"/>
  <c r="O32" i="39"/>
  <c r="N32" i="39"/>
  <c r="M32" i="39"/>
  <c r="O31" i="39"/>
  <c r="N31" i="39"/>
  <c r="M31" i="39"/>
  <c r="P31" i="39" s="1"/>
  <c r="P30" i="39"/>
  <c r="AI30" i="39" s="1"/>
  <c r="AJ30" i="39" s="1"/>
  <c r="O30" i="39"/>
  <c r="N30" i="39"/>
  <c r="M30" i="39"/>
  <c r="P29" i="39"/>
  <c r="AI29" i="39" s="1"/>
  <c r="AJ29" i="39" s="1"/>
  <c r="O29" i="39"/>
  <c r="N29" i="39"/>
  <c r="M29" i="39"/>
  <c r="O28" i="39"/>
  <c r="AI28" i="39" s="1"/>
  <c r="AJ28" i="39" s="1"/>
  <c r="N28" i="39"/>
  <c r="M28" i="39"/>
  <c r="P28" i="39" s="1"/>
  <c r="O27" i="39"/>
  <c r="N27" i="39"/>
  <c r="M27" i="39"/>
  <c r="P27" i="39" s="1"/>
  <c r="O26" i="39"/>
  <c r="N26" i="39"/>
  <c r="AI26" i="39" s="1"/>
  <c r="AJ26" i="39" s="1"/>
  <c r="M26" i="39"/>
  <c r="P26" i="39" s="1"/>
  <c r="O25" i="39"/>
  <c r="N25" i="39"/>
  <c r="M25" i="39"/>
  <c r="P25" i="39" s="1"/>
  <c r="AI25" i="39" s="1"/>
  <c r="AJ25" i="39" s="1"/>
  <c r="O24" i="39"/>
  <c r="N24" i="39"/>
  <c r="M24" i="39"/>
  <c r="P24" i="39" s="1"/>
  <c r="AI24" i="39" s="1"/>
  <c r="AJ24" i="39" s="1"/>
  <c r="O23" i="39"/>
  <c r="N23" i="39"/>
  <c r="M23" i="39"/>
  <c r="P23" i="39" s="1"/>
  <c r="O22" i="39"/>
  <c r="N22" i="39"/>
  <c r="M22" i="39"/>
  <c r="V22" i="39" s="1"/>
  <c r="P21" i="39"/>
  <c r="O21" i="39"/>
  <c r="N21" i="39"/>
  <c r="M21" i="39"/>
  <c r="O20" i="39"/>
  <c r="N20" i="39"/>
  <c r="M20" i="39"/>
  <c r="P20" i="39" s="1"/>
  <c r="O19" i="39"/>
  <c r="N19" i="39"/>
  <c r="M19" i="39"/>
  <c r="P19" i="39" s="1"/>
  <c r="O18" i="39"/>
  <c r="N18" i="39"/>
  <c r="M18" i="39"/>
  <c r="P18" i="39" s="1"/>
  <c r="O17" i="39"/>
  <c r="N17" i="39"/>
  <c r="M17" i="39"/>
  <c r="P17" i="39" s="1"/>
  <c r="O16" i="39"/>
  <c r="N16" i="39"/>
  <c r="M16" i="39"/>
  <c r="P16" i="39" s="1"/>
  <c r="AI16" i="39" s="1"/>
  <c r="AJ16" i="39" s="1"/>
  <c r="Q15" i="39"/>
  <c r="O15" i="39"/>
  <c r="AI15" i="39" s="1"/>
  <c r="AJ15" i="39" s="1"/>
  <c r="N15" i="39"/>
  <c r="M15" i="39"/>
  <c r="B15" i="39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O14" i="39"/>
  <c r="N14" i="39"/>
  <c r="M14" i="39"/>
  <c r="P14" i="39" s="1"/>
  <c r="AI14" i="39" s="1"/>
  <c r="AJ14" i="39" s="1"/>
  <c r="O13" i="39"/>
  <c r="N13" i="39"/>
  <c r="M13" i="39"/>
  <c r="P13" i="39" s="1"/>
  <c r="Q12" i="39"/>
  <c r="O12" i="39"/>
  <c r="N12" i="39"/>
  <c r="M12" i="39"/>
  <c r="O11" i="39"/>
  <c r="N11" i="39"/>
  <c r="M11" i="39"/>
  <c r="Z11" i="39" s="1"/>
  <c r="O10" i="39"/>
  <c r="N10" i="39"/>
  <c r="M10" i="39"/>
  <c r="P10" i="39" s="1"/>
  <c r="P9" i="39"/>
  <c r="O9" i="39"/>
  <c r="N9" i="39"/>
  <c r="M9" i="39"/>
  <c r="P8" i="39"/>
  <c r="O8" i="39"/>
  <c r="AI8" i="39" s="1"/>
  <c r="AJ8" i="39" s="1"/>
  <c r="N8" i="39"/>
  <c r="M8" i="39"/>
  <c r="B8" i="39"/>
  <c r="B9" i="39" s="1"/>
  <c r="B10" i="39" s="1"/>
  <c r="B11" i="39" s="1"/>
  <c r="B12" i="39" s="1"/>
  <c r="B13" i="39" s="1"/>
  <c r="O7" i="39"/>
  <c r="N7" i="39"/>
  <c r="M7" i="39"/>
  <c r="Q7" i="39" s="1"/>
  <c r="AI7" i="39" s="1"/>
  <c r="AJ7" i="39" s="1"/>
  <c r="B7" i="39"/>
  <c r="Y6" i="39"/>
  <c r="O6" i="39"/>
  <c r="N6" i="39"/>
  <c r="AI6" i="39" s="1"/>
  <c r="AJ6" i="39" s="1"/>
  <c r="M6" i="39"/>
  <c r="O5" i="39"/>
  <c r="N5" i="39"/>
  <c r="AI5" i="39" s="1"/>
  <c r="M5" i="39"/>
  <c r="O52" i="38"/>
  <c r="N52" i="38"/>
  <c r="M52" i="38"/>
  <c r="P52" i="38" s="1"/>
  <c r="O51" i="38"/>
  <c r="N51" i="38"/>
  <c r="M51" i="38"/>
  <c r="Z51" i="38" s="1"/>
  <c r="O50" i="38"/>
  <c r="N50" i="38"/>
  <c r="M50" i="38"/>
  <c r="Z50" i="38" s="1"/>
  <c r="O49" i="38"/>
  <c r="N49" i="38"/>
  <c r="M49" i="38"/>
  <c r="P49" i="38" s="1"/>
  <c r="O48" i="38"/>
  <c r="N48" i="38"/>
  <c r="M48" i="38"/>
  <c r="P48" i="38" s="1"/>
  <c r="O47" i="38"/>
  <c r="N47" i="38"/>
  <c r="M47" i="38"/>
  <c r="Z47" i="38" s="1"/>
  <c r="O46" i="38"/>
  <c r="N46" i="38"/>
  <c r="M46" i="38"/>
  <c r="P46" i="38" s="1"/>
  <c r="AI46" i="38" s="1"/>
  <c r="AJ46" i="38" s="1"/>
  <c r="O45" i="38"/>
  <c r="N45" i="38"/>
  <c r="M45" i="38"/>
  <c r="P45" i="38" s="1"/>
  <c r="O44" i="38"/>
  <c r="N44" i="38"/>
  <c r="M44" i="38"/>
  <c r="P44" i="38" s="1"/>
  <c r="O43" i="38"/>
  <c r="N43" i="38"/>
  <c r="M43" i="38"/>
  <c r="P43" i="38" s="1"/>
  <c r="O42" i="38"/>
  <c r="N42" i="38"/>
  <c r="M42" i="38"/>
  <c r="Z42" i="38" s="1"/>
  <c r="O41" i="38"/>
  <c r="N41" i="38"/>
  <c r="M41" i="38"/>
  <c r="P41" i="38" s="1"/>
  <c r="O40" i="38"/>
  <c r="N40" i="38"/>
  <c r="M40" i="38"/>
  <c r="Z40" i="38" s="1"/>
  <c r="O39" i="38"/>
  <c r="N39" i="38"/>
  <c r="M39" i="38"/>
  <c r="P39" i="38" s="1"/>
  <c r="O38" i="38"/>
  <c r="N38" i="38"/>
  <c r="M38" i="38"/>
  <c r="W38" i="38" s="1"/>
  <c r="O37" i="38"/>
  <c r="N37" i="38"/>
  <c r="M37" i="38"/>
  <c r="U37" i="38" s="1"/>
  <c r="O36" i="38"/>
  <c r="N36" i="38"/>
  <c r="M36" i="38"/>
  <c r="Q36" i="38" s="1"/>
  <c r="O35" i="38"/>
  <c r="N35" i="38"/>
  <c r="M35" i="38"/>
  <c r="P35" i="38" s="1"/>
  <c r="O34" i="38"/>
  <c r="N34" i="38"/>
  <c r="M34" i="38"/>
  <c r="P34" i="38" s="1"/>
  <c r="O33" i="38"/>
  <c r="N33" i="38"/>
  <c r="M33" i="38"/>
  <c r="Z33" i="38" s="1"/>
  <c r="O32" i="38"/>
  <c r="N32" i="38"/>
  <c r="M32" i="38"/>
  <c r="W32" i="38" s="1"/>
  <c r="O31" i="38"/>
  <c r="N31" i="38"/>
  <c r="M31" i="38"/>
  <c r="W31" i="38" s="1"/>
  <c r="O30" i="38"/>
  <c r="N30" i="38"/>
  <c r="M30" i="38"/>
  <c r="P30" i="38" s="1"/>
  <c r="O29" i="38"/>
  <c r="N29" i="38"/>
  <c r="M29" i="38"/>
  <c r="Z29" i="38" s="1"/>
  <c r="O28" i="38"/>
  <c r="N28" i="38"/>
  <c r="M28" i="38"/>
  <c r="P28" i="38" s="1"/>
  <c r="O27" i="38"/>
  <c r="N27" i="38"/>
  <c r="M27" i="38"/>
  <c r="Q27" i="38" s="1"/>
  <c r="O26" i="38"/>
  <c r="N26" i="38"/>
  <c r="M26" i="38"/>
  <c r="AH26" i="38" s="1"/>
  <c r="O25" i="38"/>
  <c r="N25" i="38"/>
  <c r="M25" i="38"/>
  <c r="P25" i="38" s="1"/>
  <c r="O24" i="38"/>
  <c r="N24" i="38"/>
  <c r="M24" i="38"/>
  <c r="P24" i="38" s="1"/>
  <c r="O23" i="38"/>
  <c r="N23" i="38"/>
  <c r="M23" i="38"/>
  <c r="P23" i="38" s="1"/>
  <c r="O22" i="38"/>
  <c r="N22" i="38"/>
  <c r="M22" i="38"/>
  <c r="P22" i="38" s="1"/>
  <c r="O21" i="38"/>
  <c r="N21" i="38"/>
  <c r="M21" i="38"/>
  <c r="Z21" i="38" s="1"/>
  <c r="O20" i="38"/>
  <c r="N20" i="38"/>
  <c r="M20" i="38"/>
  <c r="P20" i="38" s="1"/>
  <c r="O19" i="38"/>
  <c r="N19" i="38"/>
  <c r="M19" i="38"/>
  <c r="Z19" i="38" s="1"/>
  <c r="O18" i="38"/>
  <c r="N18" i="38"/>
  <c r="M18" i="38"/>
  <c r="P18" i="38" s="1"/>
  <c r="O17" i="38"/>
  <c r="N17" i="38"/>
  <c r="M17" i="38"/>
  <c r="P17" i="38" s="1"/>
  <c r="O16" i="38"/>
  <c r="N16" i="38"/>
  <c r="M16" i="38"/>
  <c r="P16" i="38" s="1"/>
  <c r="O15" i="38"/>
  <c r="N15" i="38"/>
  <c r="M15" i="38"/>
  <c r="P15" i="38" s="1"/>
  <c r="O14" i="38"/>
  <c r="N14" i="38"/>
  <c r="M14" i="38"/>
  <c r="P14" i="38" s="1"/>
  <c r="O13" i="38"/>
  <c r="N13" i="38"/>
  <c r="M13" i="38"/>
  <c r="P13" i="38" s="1"/>
  <c r="O12" i="38"/>
  <c r="N12" i="38"/>
  <c r="M12" i="38"/>
  <c r="Z12" i="38" s="1"/>
  <c r="O11" i="38"/>
  <c r="N11" i="38"/>
  <c r="M11" i="38"/>
  <c r="U11" i="38" s="1"/>
  <c r="O10" i="38"/>
  <c r="N10" i="38"/>
  <c r="M10" i="38"/>
  <c r="W10" i="38" s="1"/>
  <c r="O9" i="38"/>
  <c r="N9" i="38"/>
  <c r="M9" i="38"/>
  <c r="W9" i="38" s="1"/>
  <c r="O8" i="38"/>
  <c r="N8" i="38"/>
  <c r="M8" i="38"/>
  <c r="Z8" i="38" s="1"/>
  <c r="O7" i="38"/>
  <c r="N7" i="38"/>
  <c r="M7" i="38"/>
  <c r="P7" i="38" s="1"/>
  <c r="O6" i="38"/>
  <c r="N6" i="38"/>
  <c r="M6" i="38"/>
  <c r="AH6" i="38" s="1"/>
  <c r="O5" i="38"/>
  <c r="N5" i="38"/>
  <c r="M5" i="38"/>
  <c r="P5" i="38" s="1"/>
  <c r="O52" i="37"/>
  <c r="N52" i="37"/>
  <c r="M52" i="37"/>
  <c r="P52" i="37" s="1"/>
  <c r="O51" i="37"/>
  <c r="N51" i="37"/>
  <c r="M51" i="37"/>
  <c r="P51" i="37" s="1"/>
  <c r="W50" i="37"/>
  <c r="O50" i="37"/>
  <c r="N50" i="37"/>
  <c r="M50" i="37"/>
  <c r="O49" i="37"/>
  <c r="N49" i="37"/>
  <c r="M49" i="37"/>
  <c r="P49" i="37" s="1"/>
  <c r="AI49" i="37" s="1"/>
  <c r="AJ49" i="37" s="1"/>
  <c r="O48" i="37"/>
  <c r="N48" i="37"/>
  <c r="M48" i="37"/>
  <c r="P48" i="37" s="1"/>
  <c r="O47" i="37"/>
  <c r="N47" i="37"/>
  <c r="M47" i="37"/>
  <c r="P47" i="37" s="1"/>
  <c r="Z46" i="37"/>
  <c r="O46" i="37"/>
  <c r="N46" i="37"/>
  <c r="M46" i="37"/>
  <c r="O45" i="37"/>
  <c r="N45" i="37"/>
  <c r="M45" i="37"/>
  <c r="Z45" i="37" s="1"/>
  <c r="AI45" i="37" s="1"/>
  <c r="AJ45" i="37" s="1"/>
  <c r="O44" i="37"/>
  <c r="N44" i="37"/>
  <c r="M44" i="37"/>
  <c r="P44" i="37" s="1"/>
  <c r="O43" i="37"/>
  <c r="N43" i="37"/>
  <c r="M43" i="37"/>
  <c r="P43" i="37" s="1"/>
  <c r="AH42" i="37"/>
  <c r="O42" i="37"/>
  <c r="N42" i="37"/>
  <c r="M42" i="37"/>
  <c r="O41" i="37"/>
  <c r="N41" i="37"/>
  <c r="M41" i="37"/>
  <c r="P41" i="37" s="1"/>
  <c r="AI41" i="37" s="1"/>
  <c r="AJ41" i="37" s="1"/>
  <c r="O40" i="37"/>
  <c r="N40" i="37"/>
  <c r="M40" i="37"/>
  <c r="P40" i="37" s="1"/>
  <c r="O39" i="37"/>
  <c r="N39" i="37"/>
  <c r="M39" i="37"/>
  <c r="Q39" i="37" s="1"/>
  <c r="V38" i="37"/>
  <c r="O38" i="37"/>
  <c r="N38" i="37"/>
  <c r="M38" i="37"/>
  <c r="O37" i="37"/>
  <c r="N37" i="37"/>
  <c r="M37" i="37"/>
  <c r="V37" i="37" s="1"/>
  <c r="AI37" i="37" s="1"/>
  <c r="AJ37" i="37" s="1"/>
  <c r="O36" i="37"/>
  <c r="N36" i="37"/>
  <c r="M36" i="37"/>
  <c r="P36" i="37" s="1"/>
  <c r="O35" i="37"/>
  <c r="N35" i="37"/>
  <c r="M35" i="37"/>
  <c r="Z35" i="37" s="1"/>
  <c r="Z34" i="37"/>
  <c r="O34" i="37"/>
  <c r="N34" i="37"/>
  <c r="M34" i="37"/>
  <c r="O33" i="37"/>
  <c r="N33" i="37"/>
  <c r="M33" i="37"/>
  <c r="P33" i="37" s="1"/>
  <c r="AI33" i="37" s="1"/>
  <c r="AJ33" i="37" s="1"/>
  <c r="O32" i="37"/>
  <c r="N32" i="37"/>
  <c r="M32" i="37"/>
  <c r="P32" i="37" s="1"/>
  <c r="O31" i="37"/>
  <c r="N31" i="37"/>
  <c r="M31" i="37"/>
  <c r="P31" i="37" s="1"/>
  <c r="P30" i="37"/>
  <c r="O30" i="37"/>
  <c r="N30" i="37"/>
  <c r="M30" i="37"/>
  <c r="O29" i="37"/>
  <c r="N29" i="37"/>
  <c r="M29" i="37"/>
  <c r="W29" i="37" s="1"/>
  <c r="AI29" i="37" s="1"/>
  <c r="AJ29" i="37" s="1"/>
  <c r="O28" i="37"/>
  <c r="N28" i="37"/>
  <c r="M28" i="37"/>
  <c r="P28" i="37" s="1"/>
  <c r="O27" i="37"/>
  <c r="N27" i="37"/>
  <c r="M27" i="37"/>
  <c r="Q27" i="37" s="1"/>
  <c r="O26" i="37"/>
  <c r="N26" i="37"/>
  <c r="M26" i="37"/>
  <c r="P26" i="37" s="1"/>
  <c r="P25" i="37"/>
  <c r="O25" i="37"/>
  <c r="N25" i="37"/>
  <c r="AI25" i="37" s="1"/>
  <c r="AJ25" i="37" s="1"/>
  <c r="M25" i="37"/>
  <c r="Z24" i="37"/>
  <c r="O24" i="37"/>
  <c r="N24" i="37"/>
  <c r="M24" i="37"/>
  <c r="O23" i="37"/>
  <c r="N23" i="37"/>
  <c r="M23" i="37"/>
  <c r="P23" i="37" s="1"/>
  <c r="O22" i="37"/>
  <c r="N22" i="37"/>
  <c r="AI22" i="37" s="1"/>
  <c r="AJ22" i="37" s="1"/>
  <c r="M22" i="37"/>
  <c r="Q22" i="37" s="1"/>
  <c r="O21" i="37"/>
  <c r="N21" i="37"/>
  <c r="M21" i="37"/>
  <c r="Z21" i="37" s="1"/>
  <c r="AI21" i="37" s="1"/>
  <c r="AJ21" i="37" s="1"/>
  <c r="O20" i="37"/>
  <c r="N20" i="37"/>
  <c r="M20" i="37"/>
  <c r="P20" i="37" s="1"/>
  <c r="O19" i="37"/>
  <c r="N19" i="37"/>
  <c r="AI19" i="37" s="1"/>
  <c r="AJ19" i="37" s="1"/>
  <c r="M19" i="37"/>
  <c r="P19" i="37" s="1"/>
  <c r="O18" i="37"/>
  <c r="N18" i="37"/>
  <c r="M18" i="37"/>
  <c r="P18" i="37" s="1"/>
  <c r="P17" i="37"/>
  <c r="O17" i="37"/>
  <c r="N17" i="37"/>
  <c r="AI17" i="37" s="1"/>
  <c r="AJ17" i="37" s="1"/>
  <c r="M17" i="37"/>
  <c r="O16" i="37"/>
  <c r="N16" i="37"/>
  <c r="M16" i="37"/>
  <c r="P16" i="37" s="1"/>
  <c r="O15" i="37"/>
  <c r="N15" i="37"/>
  <c r="M15" i="37"/>
  <c r="W15" i="37" s="1"/>
  <c r="O14" i="37"/>
  <c r="N14" i="37"/>
  <c r="M14" i="37"/>
  <c r="P14" i="37" s="1"/>
  <c r="O13" i="37"/>
  <c r="N13" i="37"/>
  <c r="M13" i="37"/>
  <c r="P13" i="37" s="1"/>
  <c r="AI13" i="37" s="1"/>
  <c r="AJ13" i="37" s="1"/>
  <c r="O12" i="37"/>
  <c r="N12" i="37"/>
  <c r="M12" i="37"/>
  <c r="P12" i="37" s="1"/>
  <c r="O11" i="37"/>
  <c r="N11" i="37"/>
  <c r="AI11" i="37" s="1"/>
  <c r="AJ11" i="37" s="1"/>
  <c r="M11" i="37"/>
  <c r="P11" i="37" s="1"/>
  <c r="O10" i="37"/>
  <c r="N10" i="37"/>
  <c r="M10" i="37"/>
  <c r="P10" i="37" s="1"/>
  <c r="Z9" i="37"/>
  <c r="O9" i="37"/>
  <c r="N9" i="37"/>
  <c r="AI9" i="37" s="1"/>
  <c r="AJ9" i="37" s="1"/>
  <c r="M9" i="37"/>
  <c r="P8" i="37"/>
  <c r="O8" i="37"/>
  <c r="N8" i="37"/>
  <c r="M8" i="37"/>
  <c r="O7" i="37"/>
  <c r="N7" i="37"/>
  <c r="M7" i="37"/>
  <c r="P7" i="37" s="1"/>
  <c r="O6" i="37"/>
  <c r="N6" i="37"/>
  <c r="AI6" i="37" s="1"/>
  <c r="AJ6" i="37" s="1"/>
  <c r="M6" i="37"/>
  <c r="Z6" i="37" s="1"/>
  <c r="O5" i="37"/>
  <c r="N5" i="37"/>
  <c r="AI5" i="37" s="1"/>
  <c r="M5" i="37"/>
  <c r="AH5" i="37" s="1"/>
  <c r="K100" i="36"/>
  <c r="AG98" i="36"/>
  <c r="AF98" i="36"/>
  <c r="AE98" i="36"/>
  <c r="AD98" i="36"/>
  <c r="AC98" i="36"/>
  <c r="AB98" i="36"/>
  <c r="AA98" i="36"/>
  <c r="Y98" i="36"/>
  <c r="X98" i="36"/>
  <c r="T98" i="36"/>
  <c r="R98" i="36"/>
  <c r="K98" i="36"/>
  <c r="J98" i="36"/>
  <c r="I98" i="36"/>
  <c r="H98" i="36"/>
  <c r="O96" i="36"/>
  <c r="N96" i="36"/>
  <c r="AI96" i="36" s="1"/>
  <c r="AJ96" i="36" s="1"/>
  <c r="M96" i="36"/>
  <c r="O95" i="36"/>
  <c r="N95" i="36"/>
  <c r="AI95" i="36" s="1"/>
  <c r="AJ95" i="36" s="1"/>
  <c r="M95" i="36"/>
  <c r="AI94" i="36"/>
  <c r="AJ94" i="36" s="1"/>
  <c r="O94" i="36"/>
  <c r="N94" i="36"/>
  <c r="M94" i="36"/>
  <c r="O93" i="36"/>
  <c r="N93" i="36"/>
  <c r="AI93" i="36" s="1"/>
  <c r="AJ93" i="36" s="1"/>
  <c r="M93" i="36"/>
  <c r="O92" i="36"/>
  <c r="N92" i="36"/>
  <c r="AI92" i="36" s="1"/>
  <c r="AJ92" i="36" s="1"/>
  <c r="M92" i="36"/>
  <c r="O91" i="36"/>
  <c r="N91" i="36"/>
  <c r="AI91" i="36" s="1"/>
  <c r="AJ91" i="36" s="1"/>
  <c r="M91" i="36"/>
  <c r="AI90" i="36"/>
  <c r="AJ90" i="36" s="1"/>
  <c r="O90" i="36"/>
  <c r="N90" i="36"/>
  <c r="M90" i="36"/>
  <c r="AJ89" i="36"/>
  <c r="AI89" i="36"/>
  <c r="O89" i="36"/>
  <c r="N89" i="36"/>
  <c r="M89" i="36"/>
  <c r="O88" i="36"/>
  <c r="N88" i="36"/>
  <c r="AI88" i="36" s="1"/>
  <c r="AJ88" i="36" s="1"/>
  <c r="M88" i="36"/>
  <c r="O87" i="36"/>
  <c r="N87" i="36"/>
  <c r="AI87" i="36" s="1"/>
  <c r="AJ87" i="36" s="1"/>
  <c r="M87" i="36"/>
  <c r="AI86" i="36"/>
  <c r="AJ86" i="36" s="1"/>
  <c r="O86" i="36"/>
  <c r="N86" i="36"/>
  <c r="M86" i="36"/>
  <c r="O85" i="36"/>
  <c r="N85" i="36"/>
  <c r="AI85" i="36" s="1"/>
  <c r="AJ85" i="36" s="1"/>
  <c r="M85" i="36"/>
  <c r="O84" i="36"/>
  <c r="N84" i="36"/>
  <c r="AI84" i="36" s="1"/>
  <c r="AJ84" i="36" s="1"/>
  <c r="M84" i="36"/>
  <c r="O83" i="36"/>
  <c r="N83" i="36"/>
  <c r="AI83" i="36" s="1"/>
  <c r="AJ83" i="36" s="1"/>
  <c r="M83" i="36"/>
  <c r="AI82" i="36"/>
  <c r="AJ82" i="36" s="1"/>
  <c r="O82" i="36"/>
  <c r="N82" i="36"/>
  <c r="M82" i="36"/>
  <c r="AJ81" i="36"/>
  <c r="AI81" i="36"/>
  <c r="O81" i="36"/>
  <c r="N81" i="36"/>
  <c r="M81" i="36"/>
  <c r="O80" i="36"/>
  <c r="N80" i="36"/>
  <c r="AI80" i="36" s="1"/>
  <c r="AJ80" i="36" s="1"/>
  <c r="M80" i="36"/>
  <c r="O79" i="36"/>
  <c r="N79" i="36"/>
  <c r="AI79" i="36" s="1"/>
  <c r="AJ79" i="36" s="1"/>
  <c r="M79" i="36"/>
  <c r="AI78" i="36"/>
  <c r="AJ78" i="36" s="1"/>
  <c r="O78" i="36"/>
  <c r="N78" i="36"/>
  <c r="M78" i="36"/>
  <c r="O77" i="36"/>
  <c r="N77" i="36"/>
  <c r="AI77" i="36" s="1"/>
  <c r="AJ77" i="36" s="1"/>
  <c r="M77" i="36"/>
  <c r="O76" i="36"/>
  <c r="N76" i="36"/>
  <c r="AI76" i="36" s="1"/>
  <c r="AJ76" i="36" s="1"/>
  <c r="M76" i="36"/>
  <c r="O75" i="36"/>
  <c r="N75" i="36"/>
  <c r="AI75" i="36" s="1"/>
  <c r="AJ75" i="36" s="1"/>
  <c r="M75" i="36"/>
  <c r="AI74" i="36"/>
  <c r="AJ74" i="36" s="1"/>
  <c r="O74" i="36"/>
  <c r="N74" i="36"/>
  <c r="M74" i="36"/>
  <c r="AJ73" i="36"/>
  <c r="AI73" i="36"/>
  <c r="O73" i="36"/>
  <c r="N73" i="36"/>
  <c r="M73" i="36"/>
  <c r="O72" i="36"/>
  <c r="N72" i="36"/>
  <c r="AI72" i="36" s="1"/>
  <c r="AJ72" i="36" s="1"/>
  <c r="M72" i="36"/>
  <c r="O71" i="36"/>
  <c r="N71" i="36"/>
  <c r="AI71" i="36" s="1"/>
  <c r="AJ71" i="36" s="1"/>
  <c r="M71" i="36"/>
  <c r="AI70" i="36"/>
  <c r="AJ70" i="36" s="1"/>
  <c r="O70" i="36"/>
  <c r="N70" i="36"/>
  <c r="M70" i="36"/>
  <c r="O69" i="36"/>
  <c r="N69" i="36"/>
  <c r="AI69" i="36" s="1"/>
  <c r="AJ69" i="36" s="1"/>
  <c r="M69" i="36"/>
  <c r="O68" i="36"/>
  <c r="N68" i="36"/>
  <c r="AI68" i="36" s="1"/>
  <c r="AJ68" i="36" s="1"/>
  <c r="M68" i="36"/>
  <c r="O67" i="36"/>
  <c r="N67" i="36"/>
  <c r="AI67" i="36" s="1"/>
  <c r="AJ67" i="36" s="1"/>
  <c r="M67" i="36"/>
  <c r="O66" i="36"/>
  <c r="N66" i="36"/>
  <c r="M66" i="36"/>
  <c r="P66" i="36" s="1"/>
  <c r="AI66" i="36" s="1"/>
  <c r="AJ66" i="36" s="1"/>
  <c r="P65" i="36"/>
  <c r="O65" i="36"/>
  <c r="N65" i="36"/>
  <c r="AI65" i="36" s="1"/>
  <c r="AJ65" i="36" s="1"/>
  <c r="M65" i="36"/>
  <c r="O64" i="36"/>
  <c r="N64" i="36"/>
  <c r="M64" i="36"/>
  <c r="P64" i="36" s="1"/>
  <c r="AI64" i="36" s="1"/>
  <c r="AJ64" i="36" s="1"/>
  <c r="O63" i="36"/>
  <c r="N63" i="36"/>
  <c r="M63" i="36"/>
  <c r="S63" i="36" s="1"/>
  <c r="O62" i="36"/>
  <c r="N62" i="36"/>
  <c r="M62" i="36"/>
  <c r="S62" i="36" s="1"/>
  <c r="AI62" i="36" s="1"/>
  <c r="AJ62" i="36" s="1"/>
  <c r="O61" i="36"/>
  <c r="N61" i="36"/>
  <c r="M61" i="36"/>
  <c r="P61" i="36" s="1"/>
  <c r="O60" i="36"/>
  <c r="N60" i="36"/>
  <c r="M60" i="36"/>
  <c r="P60" i="36" s="1"/>
  <c r="AI60" i="36" s="1"/>
  <c r="AJ60" i="36" s="1"/>
  <c r="O59" i="36"/>
  <c r="N59" i="36"/>
  <c r="M59" i="36"/>
  <c r="Z59" i="36" s="1"/>
  <c r="O58" i="36"/>
  <c r="N58" i="36"/>
  <c r="M58" i="36"/>
  <c r="Z58" i="36" s="1"/>
  <c r="AI58" i="36" s="1"/>
  <c r="AJ58" i="36" s="1"/>
  <c r="O57" i="36"/>
  <c r="AI57" i="36" s="1"/>
  <c r="AJ57" i="36" s="1"/>
  <c r="N57" i="36"/>
  <c r="M57" i="36"/>
  <c r="P57" i="36" s="1"/>
  <c r="O56" i="36"/>
  <c r="N56" i="36"/>
  <c r="M56" i="36"/>
  <c r="P56" i="36" s="1"/>
  <c r="AI56" i="36" s="1"/>
  <c r="AJ56" i="36" s="1"/>
  <c r="O55" i="36"/>
  <c r="N55" i="36"/>
  <c r="AI55" i="36" s="1"/>
  <c r="AJ55" i="36" s="1"/>
  <c r="M55" i="36"/>
  <c r="Q55" i="36" s="1"/>
  <c r="O54" i="36"/>
  <c r="N54" i="36"/>
  <c r="M54" i="36"/>
  <c r="P54" i="36" s="1"/>
  <c r="AI54" i="36" s="1"/>
  <c r="AJ54" i="36" s="1"/>
  <c r="O53" i="36"/>
  <c r="AI53" i="36" s="1"/>
  <c r="AJ53" i="36" s="1"/>
  <c r="N53" i="36"/>
  <c r="M53" i="36"/>
  <c r="S53" i="36" s="1"/>
  <c r="AI52" i="36"/>
  <c r="AJ52" i="36" s="1"/>
  <c r="O52" i="36"/>
  <c r="N52" i="36"/>
  <c r="M52" i="36"/>
  <c r="P52" i="36" s="1"/>
  <c r="O51" i="36"/>
  <c r="N51" i="36"/>
  <c r="AI51" i="36" s="1"/>
  <c r="AJ51" i="36" s="1"/>
  <c r="M51" i="36"/>
  <c r="W51" i="36" s="1"/>
  <c r="O50" i="36"/>
  <c r="N50" i="36"/>
  <c r="M50" i="36"/>
  <c r="U50" i="36" s="1"/>
  <c r="AI50" i="36" s="1"/>
  <c r="AJ50" i="36" s="1"/>
  <c r="O49" i="36"/>
  <c r="AI49" i="36" s="1"/>
  <c r="AJ49" i="36" s="1"/>
  <c r="N49" i="36"/>
  <c r="M49" i="36"/>
  <c r="U49" i="36" s="1"/>
  <c r="U98" i="36" s="1"/>
  <c r="O48" i="36"/>
  <c r="N48" i="36"/>
  <c r="M48" i="36"/>
  <c r="P48" i="36" s="1"/>
  <c r="AI48" i="36" s="1"/>
  <c r="AJ48" i="36" s="1"/>
  <c r="O47" i="36"/>
  <c r="N47" i="36"/>
  <c r="AI47" i="36" s="1"/>
  <c r="AJ47" i="36" s="1"/>
  <c r="M47" i="36"/>
  <c r="Z47" i="36" s="1"/>
  <c r="O46" i="36"/>
  <c r="N46" i="36"/>
  <c r="M46" i="36"/>
  <c r="Z46" i="36" s="1"/>
  <c r="AI46" i="36" s="1"/>
  <c r="AJ46" i="36" s="1"/>
  <c r="O45" i="36"/>
  <c r="N45" i="36"/>
  <c r="M45" i="36"/>
  <c r="P45" i="36" s="1"/>
  <c r="AI44" i="36"/>
  <c r="AJ44" i="36" s="1"/>
  <c r="O44" i="36"/>
  <c r="N44" i="36"/>
  <c r="M44" i="36"/>
  <c r="V44" i="36" s="1"/>
  <c r="O43" i="36"/>
  <c r="N43" i="36"/>
  <c r="M43" i="36"/>
  <c r="V43" i="36" s="1"/>
  <c r="O42" i="36"/>
  <c r="N42" i="36"/>
  <c r="M42" i="36"/>
  <c r="P42" i="36" s="1"/>
  <c r="AI42" i="36" s="1"/>
  <c r="AJ42" i="36" s="1"/>
  <c r="O41" i="36"/>
  <c r="AI41" i="36" s="1"/>
  <c r="AJ41" i="36" s="1"/>
  <c r="N41" i="36"/>
  <c r="M41" i="36"/>
  <c r="AH41" i="36" s="1"/>
  <c r="O40" i="36"/>
  <c r="N40" i="36"/>
  <c r="M40" i="36"/>
  <c r="P40" i="36" s="1"/>
  <c r="AI40" i="36" s="1"/>
  <c r="AJ40" i="36" s="1"/>
  <c r="O39" i="36"/>
  <c r="N39" i="36"/>
  <c r="M39" i="36"/>
  <c r="P39" i="36" s="1"/>
  <c r="O38" i="36"/>
  <c r="N38" i="36"/>
  <c r="M38" i="36"/>
  <c r="P38" i="36" s="1"/>
  <c r="AI38" i="36" s="1"/>
  <c r="AJ38" i="36" s="1"/>
  <c r="O37" i="36"/>
  <c r="AI37" i="36" s="1"/>
  <c r="AJ37" i="36" s="1"/>
  <c r="N37" i="36"/>
  <c r="M37" i="36"/>
  <c r="P37" i="36" s="1"/>
  <c r="AI36" i="36"/>
  <c r="AJ36" i="36" s="1"/>
  <c r="O36" i="36"/>
  <c r="N36" i="36"/>
  <c r="M36" i="36"/>
  <c r="P36" i="36" s="1"/>
  <c r="O35" i="36"/>
  <c r="AI35" i="36" s="1"/>
  <c r="AJ35" i="36" s="1"/>
  <c r="N35" i="36"/>
  <c r="M35" i="36"/>
  <c r="P35" i="36" s="1"/>
  <c r="O34" i="36"/>
  <c r="N34" i="36"/>
  <c r="M34" i="36"/>
  <c r="P34" i="36" s="1"/>
  <c r="AI34" i="36" s="1"/>
  <c r="AJ34" i="36" s="1"/>
  <c r="O33" i="36"/>
  <c r="N33" i="36"/>
  <c r="M33" i="36"/>
  <c r="Z33" i="36" s="1"/>
  <c r="O32" i="36"/>
  <c r="N32" i="36"/>
  <c r="M32" i="36"/>
  <c r="Q32" i="36" s="1"/>
  <c r="AI32" i="36" s="1"/>
  <c r="AJ32" i="36" s="1"/>
  <c r="O31" i="36"/>
  <c r="AI31" i="36" s="1"/>
  <c r="AJ31" i="36" s="1"/>
  <c r="N31" i="36"/>
  <c r="M31" i="36"/>
  <c r="P31" i="36" s="1"/>
  <c r="O30" i="36"/>
  <c r="N30" i="36"/>
  <c r="M30" i="36"/>
  <c r="Z30" i="36" s="1"/>
  <c r="AI30" i="36" s="1"/>
  <c r="AJ30" i="36" s="1"/>
  <c r="O29" i="36"/>
  <c r="N29" i="36"/>
  <c r="M29" i="36"/>
  <c r="P29" i="36" s="1"/>
  <c r="O28" i="36"/>
  <c r="N28" i="36"/>
  <c r="M28" i="36"/>
  <c r="P28" i="36" s="1"/>
  <c r="AI28" i="36" s="1"/>
  <c r="AJ28" i="36" s="1"/>
  <c r="O27" i="36"/>
  <c r="AI27" i="36" s="1"/>
  <c r="AJ27" i="36" s="1"/>
  <c r="N27" i="36"/>
  <c r="M27" i="36"/>
  <c r="P27" i="36" s="1"/>
  <c r="O26" i="36"/>
  <c r="N26" i="36"/>
  <c r="M26" i="36"/>
  <c r="P26" i="36" s="1"/>
  <c r="AI26" i="36" s="1"/>
  <c r="AJ26" i="36" s="1"/>
  <c r="O25" i="36"/>
  <c r="AI25" i="36" s="1"/>
  <c r="AJ25" i="36" s="1"/>
  <c r="N25" i="36"/>
  <c r="M25" i="36"/>
  <c r="P25" i="36" s="1"/>
  <c r="O24" i="36"/>
  <c r="N24" i="36"/>
  <c r="M24" i="36"/>
  <c r="Q24" i="36" s="1"/>
  <c r="AI24" i="36" s="1"/>
  <c r="AJ24" i="36" s="1"/>
  <c r="O23" i="36"/>
  <c r="N23" i="36"/>
  <c r="M23" i="36"/>
  <c r="Q23" i="36" s="1"/>
  <c r="O22" i="36"/>
  <c r="N22" i="36"/>
  <c r="M22" i="36"/>
  <c r="W22" i="36" s="1"/>
  <c r="AI22" i="36" s="1"/>
  <c r="AJ22" i="36" s="1"/>
  <c r="O21" i="36"/>
  <c r="AI21" i="36" s="1"/>
  <c r="AJ21" i="36" s="1"/>
  <c r="N21" i="36"/>
  <c r="M21" i="36"/>
  <c r="W21" i="36" s="1"/>
  <c r="AI20" i="36"/>
  <c r="AJ20" i="36" s="1"/>
  <c r="O20" i="36"/>
  <c r="N20" i="36"/>
  <c r="M20" i="36"/>
  <c r="Z20" i="36" s="1"/>
  <c r="O19" i="36"/>
  <c r="AI19" i="36" s="1"/>
  <c r="AJ19" i="36" s="1"/>
  <c r="N19" i="36"/>
  <c r="M19" i="36"/>
  <c r="P19" i="36" s="1"/>
  <c r="O18" i="36"/>
  <c r="N18" i="36"/>
  <c r="M18" i="36"/>
  <c r="P18" i="36" s="1"/>
  <c r="AI18" i="36" s="1"/>
  <c r="AJ18" i="36" s="1"/>
  <c r="O17" i="36"/>
  <c r="AI17" i="36" s="1"/>
  <c r="AJ17" i="36" s="1"/>
  <c r="N17" i="36"/>
  <c r="M17" i="36"/>
  <c r="P17" i="36" s="1"/>
  <c r="O16" i="36"/>
  <c r="N16" i="36"/>
  <c r="M16" i="36"/>
  <c r="P16" i="36" s="1"/>
  <c r="AI16" i="36" s="1"/>
  <c r="AJ16" i="36" s="1"/>
  <c r="O15" i="36"/>
  <c r="AI15" i="36" s="1"/>
  <c r="AJ15" i="36" s="1"/>
  <c r="N15" i="36"/>
  <c r="M15" i="36"/>
  <c r="P15" i="36" s="1"/>
  <c r="O14" i="36"/>
  <c r="N14" i="36"/>
  <c r="M14" i="36"/>
  <c r="Z14" i="36" s="1"/>
  <c r="O13" i="36"/>
  <c r="N13" i="36"/>
  <c r="M13" i="36"/>
  <c r="W13" i="36" s="1"/>
  <c r="AI12" i="36"/>
  <c r="AJ12" i="36" s="1"/>
  <c r="O12" i="36"/>
  <c r="N12" i="36"/>
  <c r="M12" i="36"/>
  <c r="W12" i="36" s="1"/>
  <c r="O11" i="36"/>
  <c r="N11" i="36"/>
  <c r="M11" i="36"/>
  <c r="W11" i="36" s="1"/>
  <c r="O10" i="36"/>
  <c r="N10" i="36"/>
  <c r="M10" i="36"/>
  <c r="W10" i="36" s="1"/>
  <c r="AI10" i="36" s="1"/>
  <c r="AJ10" i="36" s="1"/>
  <c r="O9" i="36"/>
  <c r="AI9" i="36" s="1"/>
  <c r="AJ9" i="36" s="1"/>
  <c r="N9" i="36"/>
  <c r="M9" i="36"/>
  <c r="V9" i="36" s="1"/>
  <c r="AI8" i="36"/>
  <c r="AJ8" i="36" s="1"/>
  <c r="O8" i="36"/>
  <c r="N8" i="36"/>
  <c r="M8" i="36"/>
  <c r="Q8" i="36" s="1"/>
  <c r="O7" i="36"/>
  <c r="AI7" i="36" s="1"/>
  <c r="AJ7" i="36" s="1"/>
  <c r="N7" i="36"/>
  <c r="M7" i="36"/>
  <c r="AH7" i="36" s="1"/>
  <c r="AH98" i="36" s="1"/>
  <c r="O6" i="36"/>
  <c r="N6" i="36"/>
  <c r="M6" i="36"/>
  <c r="P6" i="36" s="1"/>
  <c r="AI6" i="36" s="1"/>
  <c r="AJ6" i="36" s="1"/>
  <c r="O5" i="36"/>
  <c r="N5" i="36"/>
  <c r="M5" i="36"/>
  <c r="P5" i="36" s="1"/>
  <c r="AG98" i="35"/>
  <c r="AF98" i="35"/>
  <c r="AE98" i="35"/>
  <c r="AD98" i="35"/>
  <c r="AC98" i="35"/>
  <c r="AB98" i="35"/>
  <c r="AA98" i="35"/>
  <c r="Y98" i="35"/>
  <c r="X98" i="35"/>
  <c r="U98" i="35"/>
  <c r="R98" i="35"/>
  <c r="K98" i="35"/>
  <c r="J98" i="35"/>
  <c r="K100" i="35" s="1"/>
  <c r="I98" i="35"/>
  <c r="H98" i="35"/>
  <c r="AI96" i="35"/>
  <c r="AJ96" i="35" s="1"/>
  <c r="O96" i="35"/>
  <c r="N96" i="35"/>
  <c r="M96" i="35"/>
  <c r="AJ95" i="35"/>
  <c r="O95" i="35"/>
  <c r="AI95" i="35" s="1"/>
  <c r="N95" i="35"/>
  <c r="M95" i="35"/>
  <c r="AI94" i="35"/>
  <c r="AJ94" i="35" s="1"/>
  <c r="O94" i="35"/>
  <c r="N94" i="35"/>
  <c r="M94" i="35"/>
  <c r="AJ93" i="35"/>
  <c r="O93" i="35"/>
  <c r="N93" i="35"/>
  <c r="AI93" i="35" s="1"/>
  <c r="M93" i="35"/>
  <c r="AI92" i="35"/>
  <c r="AJ92" i="35" s="1"/>
  <c r="O92" i="35"/>
  <c r="N92" i="35"/>
  <c r="M92" i="35"/>
  <c r="AJ91" i="35"/>
  <c r="O91" i="35"/>
  <c r="N91" i="35"/>
  <c r="AI91" i="35" s="1"/>
  <c r="M91" i="35"/>
  <c r="AI90" i="35"/>
  <c r="AJ90" i="35" s="1"/>
  <c r="O90" i="35"/>
  <c r="N90" i="35"/>
  <c r="M90" i="35"/>
  <c r="AJ89" i="35"/>
  <c r="O89" i="35"/>
  <c r="AI89" i="35" s="1"/>
  <c r="N89" i="35"/>
  <c r="M89" i="35"/>
  <c r="AI88" i="35"/>
  <c r="AJ88" i="35" s="1"/>
  <c r="O88" i="35"/>
  <c r="N88" i="35"/>
  <c r="M88" i="35"/>
  <c r="AJ87" i="35"/>
  <c r="O87" i="35"/>
  <c r="AI87" i="35" s="1"/>
  <c r="N87" i="35"/>
  <c r="M87" i="35"/>
  <c r="AI86" i="35"/>
  <c r="AJ86" i="35" s="1"/>
  <c r="O86" i="35"/>
  <c r="N86" i="35"/>
  <c r="M86" i="35"/>
  <c r="AJ85" i="35"/>
  <c r="O85" i="35"/>
  <c r="AI85" i="35" s="1"/>
  <c r="N85" i="35"/>
  <c r="M85" i="35"/>
  <c r="AI84" i="35"/>
  <c r="AJ84" i="35" s="1"/>
  <c r="O84" i="35"/>
  <c r="N84" i="35"/>
  <c r="M84" i="35"/>
  <c r="AJ83" i="35"/>
  <c r="O83" i="35"/>
  <c r="N83" i="35"/>
  <c r="AI83" i="35" s="1"/>
  <c r="M83" i="35"/>
  <c r="AI82" i="35"/>
  <c r="AJ82" i="35" s="1"/>
  <c r="O82" i="35"/>
  <c r="N82" i="35"/>
  <c r="M82" i="35"/>
  <c r="AJ81" i="35"/>
  <c r="O81" i="35"/>
  <c r="AI81" i="35" s="1"/>
  <c r="N81" i="35"/>
  <c r="M81" i="35"/>
  <c r="AI80" i="35"/>
  <c r="AJ80" i="35" s="1"/>
  <c r="O80" i="35"/>
  <c r="N80" i="35"/>
  <c r="M80" i="35"/>
  <c r="AJ79" i="35"/>
  <c r="O79" i="35"/>
  <c r="AI79" i="35" s="1"/>
  <c r="N79" i="35"/>
  <c r="M79" i="35"/>
  <c r="O78" i="35"/>
  <c r="AI78" i="35" s="1"/>
  <c r="AJ78" i="35" s="1"/>
  <c r="N78" i="35"/>
  <c r="M78" i="35"/>
  <c r="AJ77" i="35"/>
  <c r="O77" i="35"/>
  <c r="N77" i="35"/>
  <c r="AI77" i="35" s="1"/>
  <c r="M77" i="35"/>
  <c r="AI76" i="35"/>
  <c r="AJ76" i="35" s="1"/>
  <c r="O76" i="35"/>
  <c r="N76" i="35"/>
  <c r="M76" i="35"/>
  <c r="AI75" i="35"/>
  <c r="AJ75" i="35" s="1"/>
  <c r="O75" i="35"/>
  <c r="N75" i="35"/>
  <c r="M75" i="35"/>
  <c r="O74" i="35"/>
  <c r="N74" i="35"/>
  <c r="AI74" i="35" s="1"/>
  <c r="AJ74" i="35" s="1"/>
  <c r="M74" i="35"/>
  <c r="O73" i="35"/>
  <c r="AI73" i="35" s="1"/>
  <c r="AJ73" i="35" s="1"/>
  <c r="N73" i="35"/>
  <c r="M73" i="35"/>
  <c r="AJ72" i="35"/>
  <c r="O72" i="35"/>
  <c r="AI72" i="35" s="1"/>
  <c r="N72" i="35"/>
  <c r="M72" i="35"/>
  <c r="O71" i="35"/>
  <c r="N71" i="35"/>
  <c r="AI71" i="35" s="1"/>
  <c r="AJ71" i="35" s="1"/>
  <c r="M71" i="35"/>
  <c r="O70" i="35"/>
  <c r="N70" i="35"/>
  <c r="AI70" i="35" s="1"/>
  <c r="AJ70" i="35" s="1"/>
  <c r="M70" i="35"/>
  <c r="AI69" i="35"/>
  <c r="AJ69" i="35" s="1"/>
  <c r="O69" i="35"/>
  <c r="N69" i="35"/>
  <c r="M69" i="35"/>
  <c r="AI68" i="35"/>
  <c r="AJ68" i="35" s="1"/>
  <c r="O68" i="35"/>
  <c r="N68" i="35"/>
  <c r="M68" i="35"/>
  <c r="AI67" i="35"/>
  <c r="AJ67" i="35" s="1"/>
  <c r="O67" i="35"/>
  <c r="N67" i="35"/>
  <c r="M67" i="35"/>
  <c r="O66" i="35"/>
  <c r="N66" i="35"/>
  <c r="AI66" i="35" s="1"/>
  <c r="AJ66" i="35" s="1"/>
  <c r="M66" i="35"/>
  <c r="O65" i="35"/>
  <c r="AI65" i="35" s="1"/>
  <c r="AJ65" i="35" s="1"/>
  <c r="N65" i="35"/>
  <c r="M65" i="35"/>
  <c r="O64" i="35"/>
  <c r="AI64" i="35" s="1"/>
  <c r="AJ64" i="35" s="1"/>
  <c r="N64" i="35"/>
  <c r="M64" i="35"/>
  <c r="O63" i="35"/>
  <c r="N63" i="35"/>
  <c r="AI63" i="35" s="1"/>
  <c r="AJ63" i="35" s="1"/>
  <c r="M63" i="35"/>
  <c r="O62" i="35"/>
  <c r="N62" i="35"/>
  <c r="AI62" i="35" s="1"/>
  <c r="AJ62" i="35" s="1"/>
  <c r="M62" i="35"/>
  <c r="AI61" i="35"/>
  <c r="AJ61" i="35" s="1"/>
  <c r="O61" i="35"/>
  <c r="N61" i="35"/>
  <c r="M61" i="35"/>
  <c r="O60" i="35"/>
  <c r="N60" i="35"/>
  <c r="AI60" i="35" s="1"/>
  <c r="AJ60" i="35" s="1"/>
  <c r="M60" i="35"/>
  <c r="Q60" i="35" s="1"/>
  <c r="P59" i="35"/>
  <c r="O59" i="35"/>
  <c r="N59" i="35"/>
  <c r="AI59" i="35" s="1"/>
  <c r="AJ59" i="35" s="1"/>
  <c r="M59" i="35"/>
  <c r="AJ58" i="35"/>
  <c r="Z58" i="35"/>
  <c r="O58" i="35"/>
  <c r="N58" i="35"/>
  <c r="AI58" i="35" s="1"/>
  <c r="M58" i="35"/>
  <c r="Z57" i="35"/>
  <c r="O57" i="35"/>
  <c r="N57" i="35"/>
  <c r="AI57" i="35" s="1"/>
  <c r="AJ57" i="35" s="1"/>
  <c r="M57" i="35"/>
  <c r="O56" i="35"/>
  <c r="N56" i="35"/>
  <c r="AI56" i="35" s="1"/>
  <c r="AJ56" i="35" s="1"/>
  <c r="M56" i="35"/>
  <c r="P56" i="35" s="1"/>
  <c r="P55" i="35"/>
  <c r="O55" i="35"/>
  <c r="N55" i="35"/>
  <c r="AI55" i="35" s="1"/>
  <c r="AJ55" i="35" s="1"/>
  <c r="M55" i="35"/>
  <c r="AJ54" i="35"/>
  <c r="AH54" i="35"/>
  <c r="O54" i="35"/>
  <c r="N54" i="35"/>
  <c r="AI54" i="35" s="1"/>
  <c r="M54" i="35"/>
  <c r="P53" i="35"/>
  <c r="O53" i="35"/>
  <c r="N53" i="35"/>
  <c r="AI53" i="35" s="1"/>
  <c r="AJ53" i="35" s="1"/>
  <c r="M53" i="35"/>
  <c r="O52" i="35"/>
  <c r="N52" i="35"/>
  <c r="AI52" i="35" s="1"/>
  <c r="AJ52" i="35" s="1"/>
  <c r="M52" i="35"/>
  <c r="P52" i="35" s="1"/>
  <c r="W51" i="35"/>
  <c r="O51" i="35"/>
  <c r="N51" i="35"/>
  <c r="AI51" i="35" s="1"/>
  <c r="AJ51" i="35" s="1"/>
  <c r="M51" i="35"/>
  <c r="AJ50" i="35"/>
  <c r="S50" i="35"/>
  <c r="S98" i="35" s="1"/>
  <c r="O50" i="35"/>
  <c r="N50" i="35"/>
  <c r="AI50" i="35" s="1"/>
  <c r="M50" i="35"/>
  <c r="P49" i="35"/>
  <c r="O49" i="35"/>
  <c r="N49" i="35"/>
  <c r="AI49" i="35" s="1"/>
  <c r="AJ49" i="35" s="1"/>
  <c r="M49" i="35"/>
  <c r="O48" i="35"/>
  <c r="N48" i="35"/>
  <c r="AI48" i="35" s="1"/>
  <c r="AJ48" i="35" s="1"/>
  <c r="M48" i="35"/>
  <c r="P48" i="35" s="1"/>
  <c r="Z47" i="35"/>
  <c r="O47" i="35"/>
  <c r="N47" i="35"/>
  <c r="AI47" i="35" s="1"/>
  <c r="AJ47" i="35" s="1"/>
  <c r="M47" i="35"/>
  <c r="AJ46" i="35"/>
  <c r="P46" i="35"/>
  <c r="O46" i="35"/>
  <c r="N46" i="35"/>
  <c r="AI46" i="35" s="1"/>
  <c r="M46" i="35"/>
  <c r="Z45" i="35"/>
  <c r="O45" i="35"/>
  <c r="N45" i="35"/>
  <c r="AI45" i="35" s="1"/>
  <c r="AJ45" i="35" s="1"/>
  <c r="M45" i="35"/>
  <c r="O44" i="35"/>
  <c r="N44" i="35"/>
  <c r="AI44" i="35" s="1"/>
  <c r="AJ44" i="35" s="1"/>
  <c r="M44" i="35"/>
  <c r="P44" i="35" s="1"/>
  <c r="P43" i="35"/>
  <c r="O43" i="35"/>
  <c r="N43" i="35"/>
  <c r="AI43" i="35" s="1"/>
  <c r="AJ43" i="35" s="1"/>
  <c r="M43" i="35"/>
  <c r="AJ42" i="35"/>
  <c r="P42" i="35"/>
  <c r="O42" i="35"/>
  <c r="N42" i="35"/>
  <c r="AI42" i="35" s="1"/>
  <c r="M42" i="35"/>
  <c r="W41" i="35"/>
  <c r="O41" i="35"/>
  <c r="N41" i="35"/>
  <c r="AI41" i="35" s="1"/>
  <c r="AJ41" i="35" s="1"/>
  <c r="M41" i="35"/>
  <c r="O40" i="35"/>
  <c r="N40" i="35"/>
  <c r="AI40" i="35" s="1"/>
  <c r="AJ40" i="35" s="1"/>
  <c r="M40" i="35"/>
  <c r="W40" i="35" s="1"/>
  <c r="P39" i="35"/>
  <c r="O39" i="35"/>
  <c r="AI39" i="35" s="1"/>
  <c r="AJ39" i="35" s="1"/>
  <c r="N39" i="35"/>
  <c r="M39" i="35"/>
  <c r="AJ38" i="35"/>
  <c r="P38" i="35"/>
  <c r="O38" i="35"/>
  <c r="N38" i="35"/>
  <c r="AI38" i="35" s="1"/>
  <c r="M38" i="35"/>
  <c r="T37" i="35"/>
  <c r="O37" i="35"/>
  <c r="N37" i="35"/>
  <c r="AI37" i="35" s="1"/>
  <c r="AJ37" i="35" s="1"/>
  <c r="M37" i="35"/>
  <c r="O36" i="35"/>
  <c r="N36" i="35"/>
  <c r="AI36" i="35" s="1"/>
  <c r="AJ36" i="35" s="1"/>
  <c r="M36" i="35"/>
  <c r="P36" i="35" s="1"/>
  <c r="Z35" i="35"/>
  <c r="O35" i="35"/>
  <c r="AI35" i="35" s="1"/>
  <c r="AJ35" i="35" s="1"/>
  <c r="N35" i="35"/>
  <c r="M35" i="35"/>
  <c r="O34" i="35"/>
  <c r="N34" i="35"/>
  <c r="AI34" i="35" s="1"/>
  <c r="AJ34" i="35" s="1"/>
  <c r="M34" i="35"/>
  <c r="P34" i="35" s="1"/>
  <c r="P33" i="35"/>
  <c r="O33" i="35"/>
  <c r="N33" i="35"/>
  <c r="AI33" i="35" s="1"/>
  <c r="AJ33" i="35" s="1"/>
  <c r="M33" i="35"/>
  <c r="O32" i="35"/>
  <c r="N32" i="35"/>
  <c r="M32" i="35"/>
  <c r="AH32" i="35" s="1"/>
  <c r="AH98" i="35" s="1"/>
  <c r="Z31" i="35"/>
  <c r="O31" i="35"/>
  <c r="AI31" i="35" s="1"/>
  <c r="AJ31" i="35" s="1"/>
  <c r="N31" i="35"/>
  <c r="M31" i="35"/>
  <c r="O30" i="35"/>
  <c r="N30" i="35"/>
  <c r="M30" i="35"/>
  <c r="P30" i="35" s="1"/>
  <c r="Q29" i="35"/>
  <c r="O29" i="35"/>
  <c r="N29" i="35"/>
  <c r="M29" i="35"/>
  <c r="O28" i="35"/>
  <c r="N28" i="35"/>
  <c r="AI28" i="35" s="1"/>
  <c r="AJ28" i="35" s="1"/>
  <c r="M28" i="35"/>
  <c r="P28" i="35" s="1"/>
  <c r="P27" i="35"/>
  <c r="O27" i="35"/>
  <c r="AI27" i="35" s="1"/>
  <c r="AJ27" i="35" s="1"/>
  <c r="N27" i="35"/>
  <c r="M27" i="35"/>
  <c r="AJ26" i="35"/>
  <c r="O26" i="35"/>
  <c r="N26" i="35"/>
  <c r="AI26" i="35" s="1"/>
  <c r="M26" i="35"/>
  <c r="Z26" i="35" s="1"/>
  <c r="Z25" i="35"/>
  <c r="O25" i="35"/>
  <c r="N25" i="35"/>
  <c r="M25" i="35"/>
  <c r="O24" i="35"/>
  <c r="N24" i="35"/>
  <c r="AI24" i="35" s="1"/>
  <c r="AJ24" i="35" s="1"/>
  <c r="M24" i="35"/>
  <c r="P24" i="35" s="1"/>
  <c r="W23" i="35"/>
  <c r="O23" i="35"/>
  <c r="AI23" i="35" s="1"/>
  <c r="AJ23" i="35" s="1"/>
  <c r="N23" i="35"/>
  <c r="M23" i="35"/>
  <c r="O22" i="35"/>
  <c r="N22" i="35"/>
  <c r="AI22" i="35" s="1"/>
  <c r="AJ22" i="35" s="1"/>
  <c r="M22" i="35"/>
  <c r="P22" i="35" s="1"/>
  <c r="Q21" i="35"/>
  <c r="O21" i="35"/>
  <c r="N21" i="35"/>
  <c r="AI21" i="35" s="1"/>
  <c r="AJ21" i="35" s="1"/>
  <c r="M21" i="35"/>
  <c r="O20" i="35"/>
  <c r="N20" i="35"/>
  <c r="M20" i="35"/>
  <c r="T20" i="35" s="1"/>
  <c r="P19" i="35"/>
  <c r="O19" i="35"/>
  <c r="AI19" i="35" s="1"/>
  <c r="AJ19" i="35" s="1"/>
  <c r="N19" i="35"/>
  <c r="M19" i="35"/>
  <c r="O18" i="35"/>
  <c r="N18" i="35"/>
  <c r="M18" i="35"/>
  <c r="T18" i="35" s="1"/>
  <c r="T98" i="35" s="1"/>
  <c r="V17" i="35"/>
  <c r="O17" i="35"/>
  <c r="N17" i="35"/>
  <c r="AI17" i="35" s="1"/>
  <c r="AJ17" i="35" s="1"/>
  <c r="M17" i="35"/>
  <c r="O16" i="35"/>
  <c r="N16" i="35"/>
  <c r="M16" i="35"/>
  <c r="V16" i="35" s="1"/>
  <c r="V98" i="35" s="1"/>
  <c r="P15" i="35"/>
  <c r="O15" i="35"/>
  <c r="AI15" i="35" s="1"/>
  <c r="AJ15" i="35" s="1"/>
  <c r="N15" i="35"/>
  <c r="M15" i="35"/>
  <c r="O14" i="35"/>
  <c r="N14" i="35"/>
  <c r="M14" i="35"/>
  <c r="P14" i="35" s="1"/>
  <c r="P13" i="35"/>
  <c r="O13" i="35"/>
  <c r="N13" i="35"/>
  <c r="M13" i="35"/>
  <c r="O12" i="35"/>
  <c r="N12" i="35"/>
  <c r="AI12" i="35" s="1"/>
  <c r="AJ12" i="35" s="1"/>
  <c r="M12" i="35"/>
  <c r="P12" i="35" s="1"/>
  <c r="P11" i="35"/>
  <c r="O11" i="35"/>
  <c r="AI11" i="35" s="1"/>
  <c r="AJ11" i="35" s="1"/>
  <c r="N11" i="35"/>
  <c r="M11" i="35"/>
  <c r="AJ10" i="35"/>
  <c r="O10" i="35"/>
  <c r="N10" i="35"/>
  <c r="AI10" i="35" s="1"/>
  <c r="M10" i="35"/>
  <c r="P10" i="35" s="1"/>
  <c r="P9" i="35"/>
  <c r="O9" i="35"/>
  <c r="N9" i="35"/>
  <c r="M9" i="35"/>
  <c r="O8" i="35"/>
  <c r="N8" i="35"/>
  <c r="M8" i="35"/>
  <c r="Z8" i="35" s="1"/>
  <c r="P7" i="35"/>
  <c r="O7" i="35"/>
  <c r="AI7" i="35" s="1"/>
  <c r="AJ7" i="35" s="1"/>
  <c r="N7" i="35"/>
  <c r="M7" i="35"/>
  <c r="O6" i="35"/>
  <c r="N6" i="35"/>
  <c r="M6" i="35"/>
  <c r="Z6" i="35" s="1"/>
  <c r="P5" i="35"/>
  <c r="O5" i="35"/>
  <c r="O98" i="35" s="1"/>
  <c r="N5" i="35"/>
  <c r="AI5" i="35" s="1"/>
  <c r="M5" i="35"/>
  <c r="M98" i="35" s="1"/>
  <c r="AG98" i="34"/>
  <c r="AF98" i="34"/>
  <c r="AE98" i="34"/>
  <c r="AD98" i="34"/>
  <c r="AC98" i="34"/>
  <c r="AB98" i="34"/>
  <c r="AA98" i="34"/>
  <c r="X98" i="34"/>
  <c r="U98" i="34"/>
  <c r="T98" i="34"/>
  <c r="K98" i="34"/>
  <c r="K100" i="34" s="1"/>
  <c r="J98" i="34"/>
  <c r="I98" i="34"/>
  <c r="H98" i="34"/>
  <c r="AI96" i="34"/>
  <c r="AJ96" i="34" s="1"/>
  <c r="O96" i="34"/>
  <c r="N96" i="34"/>
  <c r="M96" i="34"/>
  <c r="AI95" i="34"/>
  <c r="AJ95" i="34" s="1"/>
  <c r="O95" i="34"/>
  <c r="N95" i="34"/>
  <c r="M95" i="34"/>
  <c r="O94" i="34"/>
  <c r="N94" i="34"/>
  <c r="M94" i="34"/>
  <c r="O93" i="34"/>
  <c r="AI93" i="34" s="1"/>
  <c r="AJ93" i="34" s="1"/>
  <c r="N93" i="34"/>
  <c r="M93" i="34"/>
  <c r="AJ92" i="34"/>
  <c r="O92" i="34"/>
  <c r="AI92" i="34" s="1"/>
  <c r="N92" i="34"/>
  <c r="M92" i="34"/>
  <c r="O91" i="34"/>
  <c r="N91" i="34"/>
  <c r="AI91" i="34" s="1"/>
  <c r="AJ91" i="34" s="1"/>
  <c r="M91" i="34"/>
  <c r="O90" i="34"/>
  <c r="N90" i="34"/>
  <c r="AI90" i="34" s="1"/>
  <c r="AJ90" i="34" s="1"/>
  <c r="M90" i="34"/>
  <c r="AI89" i="34"/>
  <c r="AJ89" i="34" s="1"/>
  <c r="O89" i="34"/>
  <c r="N89" i="34"/>
  <c r="M89" i="34"/>
  <c r="AI88" i="34"/>
  <c r="AJ88" i="34" s="1"/>
  <c r="O88" i="34"/>
  <c r="N88" i="34"/>
  <c r="M88" i="34"/>
  <c r="AI87" i="34"/>
  <c r="AJ87" i="34" s="1"/>
  <c r="O87" i="34"/>
  <c r="N87" i="34"/>
  <c r="M87" i="34"/>
  <c r="O86" i="34"/>
  <c r="N86" i="34"/>
  <c r="M86" i="34"/>
  <c r="O85" i="34"/>
  <c r="AI85" i="34" s="1"/>
  <c r="AJ85" i="34" s="1"/>
  <c r="N85" i="34"/>
  <c r="M85" i="34"/>
  <c r="O84" i="34"/>
  <c r="AI84" i="34" s="1"/>
  <c r="AJ84" i="34" s="1"/>
  <c r="N84" i="34"/>
  <c r="M84" i="34"/>
  <c r="O83" i="34"/>
  <c r="N83" i="34"/>
  <c r="AI83" i="34" s="1"/>
  <c r="AJ83" i="34" s="1"/>
  <c r="M83" i="34"/>
  <c r="O82" i="34"/>
  <c r="N82" i="34"/>
  <c r="AI82" i="34" s="1"/>
  <c r="AJ82" i="34" s="1"/>
  <c r="M82" i="34"/>
  <c r="O81" i="34"/>
  <c r="N81" i="34"/>
  <c r="AI81" i="34" s="1"/>
  <c r="AJ81" i="34" s="1"/>
  <c r="M81" i="34"/>
  <c r="AI80" i="34"/>
  <c r="AJ80" i="34" s="1"/>
  <c r="O80" i="34"/>
  <c r="N80" i="34"/>
  <c r="M80" i="34"/>
  <c r="AI79" i="34"/>
  <c r="AJ79" i="34" s="1"/>
  <c r="O79" i="34"/>
  <c r="N79" i="34"/>
  <c r="M79" i="34"/>
  <c r="O78" i="34"/>
  <c r="N78" i="34"/>
  <c r="AI78" i="34" s="1"/>
  <c r="AJ78" i="34" s="1"/>
  <c r="M78" i="34"/>
  <c r="O77" i="34"/>
  <c r="AI77" i="34" s="1"/>
  <c r="AJ77" i="34" s="1"/>
  <c r="N77" i="34"/>
  <c r="M77" i="34"/>
  <c r="O76" i="34"/>
  <c r="AI76" i="34" s="1"/>
  <c r="AJ76" i="34" s="1"/>
  <c r="N76" i="34"/>
  <c r="M76" i="34"/>
  <c r="AJ75" i="34"/>
  <c r="O75" i="34"/>
  <c r="N75" i="34"/>
  <c r="AI75" i="34" s="1"/>
  <c r="M75" i="34"/>
  <c r="AJ74" i="34"/>
  <c r="O74" i="34"/>
  <c r="N74" i="34"/>
  <c r="AI74" i="34" s="1"/>
  <c r="M74" i="34"/>
  <c r="AI73" i="34"/>
  <c r="AJ73" i="34" s="1"/>
  <c r="O73" i="34"/>
  <c r="N73" i="34"/>
  <c r="M73" i="34"/>
  <c r="AI72" i="34"/>
  <c r="AJ72" i="34" s="1"/>
  <c r="O72" i="34"/>
  <c r="N72" i="34"/>
  <c r="M72" i="34"/>
  <c r="AI71" i="34"/>
  <c r="AJ71" i="34" s="1"/>
  <c r="O71" i="34"/>
  <c r="N71" i="34"/>
  <c r="M71" i="34"/>
  <c r="O70" i="34"/>
  <c r="N70" i="34"/>
  <c r="AI70" i="34" s="1"/>
  <c r="AJ70" i="34" s="1"/>
  <c r="M70" i="34"/>
  <c r="O69" i="34"/>
  <c r="AI69" i="34" s="1"/>
  <c r="AJ69" i="34" s="1"/>
  <c r="N69" i="34"/>
  <c r="M69" i="34"/>
  <c r="O68" i="34"/>
  <c r="N68" i="34"/>
  <c r="M68" i="34"/>
  <c r="P68" i="34" s="1"/>
  <c r="AI68" i="34" s="1"/>
  <c r="AJ68" i="34" s="1"/>
  <c r="W67" i="34"/>
  <c r="O67" i="34"/>
  <c r="N67" i="34"/>
  <c r="M67" i="34"/>
  <c r="O66" i="34"/>
  <c r="N66" i="34"/>
  <c r="AI66" i="34" s="1"/>
  <c r="AJ66" i="34" s="1"/>
  <c r="M66" i="34"/>
  <c r="AH66" i="34" s="1"/>
  <c r="P65" i="34"/>
  <c r="O65" i="34"/>
  <c r="AI65" i="34" s="1"/>
  <c r="AJ65" i="34" s="1"/>
  <c r="N65" i="34"/>
  <c r="M65" i="34"/>
  <c r="P64" i="34"/>
  <c r="AI64" i="34" s="1"/>
  <c r="AJ64" i="34" s="1"/>
  <c r="O64" i="34"/>
  <c r="N64" i="34"/>
  <c r="M64" i="34"/>
  <c r="P63" i="34"/>
  <c r="O63" i="34"/>
  <c r="N63" i="34"/>
  <c r="M63" i="34"/>
  <c r="O62" i="34"/>
  <c r="N62" i="34"/>
  <c r="AI62" i="34" s="1"/>
  <c r="AJ62" i="34" s="1"/>
  <c r="M62" i="34"/>
  <c r="P62" i="34" s="1"/>
  <c r="Z61" i="34"/>
  <c r="O61" i="34"/>
  <c r="AI61" i="34" s="1"/>
  <c r="AJ61" i="34" s="1"/>
  <c r="N61" i="34"/>
  <c r="M61" i="34"/>
  <c r="O60" i="34"/>
  <c r="N60" i="34"/>
  <c r="M60" i="34"/>
  <c r="P60" i="34" s="1"/>
  <c r="AI60" i="34" s="1"/>
  <c r="AJ60" i="34" s="1"/>
  <c r="Z59" i="34"/>
  <c r="O59" i="34"/>
  <c r="N59" i="34"/>
  <c r="M59" i="34"/>
  <c r="O58" i="34"/>
  <c r="N58" i="34"/>
  <c r="AI58" i="34" s="1"/>
  <c r="AJ58" i="34" s="1"/>
  <c r="M58" i="34"/>
  <c r="W58" i="34" s="1"/>
  <c r="S57" i="34"/>
  <c r="S98" i="34" s="1"/>
  <c r="O57" i="34"/>
  <c r="AI57" i="34" s="1"/>
  <c r="AJ57" i="34" s="1"/>
  <c r="N57" i="34"/>
  <c r="M57" i="34"/>
  <c r="P56" i="34"/>
  <c r="AI56" i="34" s="1"/>
  <c r="AJ56" i="34" s="1"/>
  <c r="O56" i="34"/>
  <c r="N56" i="34"/>
  <c r="M56" i="34"/>
  <c r="P55" i="34"/>
  <c r="O55" i="34"/>
  <c r="N55" i="34"/>
  <c r="M55" i="34"/>
  <c r="O54" i="34"/>
  <c r="N54" i="34"/>
  <c r="AI54" i="34" s="1"/>
  <c r="AJ54" i="34" s="1"/>
  <c r="M54" i="34"/>
  <c r="P54" i="34" s="1"/>
  <c r="P53" i="34"/>
  <c r="O53" i="34"/>
  <c r="AI53" i="34" s="1"/>
  <c r="AJ53" i="34" s="1"/>
  <c r="N53" i="34"/>
  <c r="M53" i="34"/>
  <c r="O52" i="34"/>
  <c r="N52" i="34"/>
  <c r="M52" i="34"/>
  <c r="Q52" i="34" s="1"/>
  <c r="AI52" i="34" s="1"/>
  <c r="AJ52" i="34" s="1"/>
  <c r="P51" i="34"/>
  <c r="O51" i="34"/>
  <c r="N51" i="34"/>
  <c r="M51" i="34"/>
  <c r="O50" i="34"/>
  <c r="N50" i="34"/>
  <c r="AI50" i="34" s="1"/>
  <c r="AJ50" i="34" s="1"/>
  <c r="M50" i="34"/>
  <c r="P50" i="34" s="1"/>
  <c r="P49" i="34"/>
  <c r="O49" i="34"/>
  <c r="AI49" i="34" s="1"/>
  <c r="AJ49" i="34" s="1"/>
  <c r="N49" i="34"/>
  <c r="M49" i="34"/>
  <c r="W48" i="34"/>
  <c r="AI48" i="34" s="1"/>
  <c r="AJ48" i="34" s="1"/>
  <c r="O48" i="34"/>
  <c r="N48" i="34"/>
  <c r="M48" i="34"/>
  <c r="O47" i="34"/>
  <c r="N47" i="34"/>
  <c r="M47" i="34"/>
  <c r="W47" i="34" s="1"/>
  <c r="O46" i="34"/>
  <c r="N46" i="34"/>
  <c r="AI46" i="34" s="1"/>
  <c r="AJ46" i="34" s="1"/>
  <c r="M46" i="34"/>
  <c r="Z46" i="34" s="1"/>
  <c r="P45" i="34"/>
  <c r="O45" i="34"/>
  <c r="AI45" i="34" s="1"/>
  <c r="AJ45" i="34" s="1"/>
  <c r="N45" i="34"/>
  <c r="M45" i="34"/>
  <c r="O44" i="34"/>
  <c r="N44" i="34"/>
  <c r="AI44" i="34" s="1"/>
  <c r="AJ44" i="34" s="1"/>
  <c r="M44" i="34"/>
  <c r="Z44" i="34" s="1"/>
  <c r="O43" i="34"/>
  <c r="N43" i="34"/>
  <c r="M43" i="34"/>
  <c r="P43" i="34" s="1"/>
  <c r="O42" i="34"/>
  <c r="AI42" i="34" s="1"/>
  <c r="AJ42" i="34" s="1"/>
  <c r="N42" i="34"/>
  <c r="M42" i="34"/>
  <c r="AH42" i="34" s="1"/>
  <c r="O41" i="34"/>
  <c r="N41" i="34"/>
  <c r="M41" i="34"/>
  <c r="P41" i="34" s="1"/>
  <c r="AI41" i="34" s="1"/>
  <c r="AJ41" i="34" s="1"/>
  <c r="W40" i="34"/>
  <c r="O40" i="34"/>
  <c r="N40" i="34"/>
  <c r="AI40" i="34" s="1"/>
  <c r="AJ40" i="34" s="1"/>
  <c r="M40" i="34"/>
  <c r="W39" i="34"/>
  <c r="AI39" i="34" s="1"/>
  <c r="AJ39" i="34" s="1"/>
  <c r="O39" i="34"/>
  <c r="N39" i="34"/>
  <c r="M39" i="34"/>
  <c r="O38" i="34"/>
  <c r="N38" i="34"/>
  <c r="AI38" i="34" s="1"/>
  <c r="AJ38" i="34" s="1"/>
  <c r="M38" i="34"/>
  <c r="Y38" i="34" s="1"/>
  <c r="Y98" i="34" s="1"/>
  <c r="P37" i="34"/>
  <c r="O37" i="34"/>
  <c r="AI37" i="34" s="1"/>
  <c r="AJ37" i="34" s="1"/>
  <c r="N37" i="34"/>
  <c r="M37" i="34"/>
  <c r="O36" i="34"/>
  <c r="N36" i="34"/>
  <c r="M36" i="34"/>
  <c r="P36" i="34" s="1"/>
  <c r="AI36" i="34" s="1"/>
  <c r="AJ36" i="34" s="1"/>
  <c r="O35" i="34"/>
  <c r="N35" i="34"/>
  <c r="M35" i="34"/>
  <c r="P35" i="34" s="1"/>
  <c r="AI34" i="34"/>
  <c r="AJ34" i="34" s="1"/>
  <c r="O34" i="34"/>
  <c r="N34" i="34"/>
  <c r="M34" i="34"/>
  <c r="Q34" i="34" s="1"/>
  <c r="O33" i="34"/>
  <c r="N33" i="34"/>
  <c r="M33" i="34"/>
  <c r="P33" i="34" s="1"/>
  <c r="AI33" i="34" s="1"/>
  <c r="AJ33" i="34" s="1"/>
  <c r="P32" i="34"/>
  <c r="O32" i="34"/>
  <c r="N32" i="34"/>
  <c r="AI32" i="34" s="1"/>
  <c r="AJ32" i="34" s="1"/>
  <c r="M32" i="34"/>
  <c r="O31" i="34"/>
  <c r="N31" i="34"/>
  <c r="M31" i="34"/>
  <c r="V31" i="34" s="1"/>
  <c r="O30" i="34"/>
  <c r="N30" i="34"/>
  <c r="AI30" i="34" s="1"/>
  <c r="AJ30" i="34" s="1"/>
  <c r="M30" i="34"/>
  <c r="P30" i="34" s="1"/>
  <c r="P29" i="34"/>
  <c r="O29" i="34"/>
  <c r="AI29" i="34" s="1"/>
  <c r="AJ29" i="34" s="1"/>
  <c r="N29" i="34"/>
  <c r="M29" i="34"/>
  <c r="O28" i="34"/>
  <c r="N28" i="34"/>
  <c r="M28" i="34"/>
  <c r="P28" i="34" s="1"/>
  <c r="O27" i="34"/>
  <c r="N27" i="34"/>
  <c r="M27" i="34"/>
  <c r="P27" i="34" s="1"/>
  <c r="O26" i="34"/>
  <c r="AI26" i="34" s="1"/>
  <c r="AJ26" i="34" s="1"/>
  <c r="N26" i="34"/>
  <c r="M26" i="34"/>
  <c r="Z26" i="34" s="1"/>
  <c r="O25" i="34"/>
  <c r="N25" i="34"/>
  <c r="M25" i="34"/>
  <c r="P25" i="34" s="1"/>
  <c r="AI25" i="34" s="1"/>
  <c r="AJ25" i="34" s="1"/>
  <c r="P24" i="34"/>
  <c r="O24" i="34"/>
  <c r="N24" i="34"/>
  <c r="AI24" i="34" s="1"/>
  <c r="AJ24" i="34" s="1"/>
  <c r="M24" i="34"/>
  <c r="Z23" i="34"/>
  <c r="AI23" i="34" s="1"/>
  <c r="AJ23" i="34" s="1"/>
  <c r="O23" i="34"/>
  <c r="N23" i="34"/>
  <c r="M23" i="34"/>
  <c r="O22" i="34"/>
  <c r="N22" i="34"/>
  <c r="AI22" i="34" s="1"/>
  <c r="AJ22" i="34" s="1"/>
  <c r="M22" i="34"/>
  <c r="Q22" i="34" s="1"/>
  <c r="Q21" i="34"/>
  <c r="O21" i="34"/>
  <c r="AI21" i="34" s="1"/>
  <c r="AJ21" i="34" s="1"/>
  <c r="N21" i="34"/>
  <c r="M21" i="34"/>
  <c r="O20" i="34"/>
  <c r="N20" i="34"/>
  <c r="M20" i="34"/>
  <c r="W20" i="34" s="1"/>
  <c r="AI20" i="34" s="1"/>
  <c r="AJ20" i="34" s="1"/>
  <c r="O19" i="34"/>
  <c r="N19" i="34"/>
  <c r="AI19" i="34" s="1"/>
  <c r="AJ19" i="34" s="1"/>
  <c r="M19" i="34"/>
  <c r="P19" i="34" s="1"/>
  <c r="AI18" i="34"/>
  <c r="AJ18" i="34" s="1"/>
  <c r="O18" i="34"/>
  <c r="N18" i="34"/>
  <c r="M18" i="34"/>
  <c r="P18" i="34" s="1"/>
  <c r="O17" i="34"/>
  <c r="N17" i="34"/>
  <c r="M17" i="34"/>
  <c r="P17" i="34" s="1"/>
  <c r="AI17" i="34" s="1"/>
  <c r="AJ17" i="34" s="1"/>
  <c r="P16" i="34"/>
  <c r="O16" i="34"/>
  <c r="N16" i="34"/>
  <c r="AI16" i="34" s="1"/>
  <c r="AJ16" i="34" s="1"/>
  <c r="M16" i="34"/>
  <c r="O15" i="34"/>
  <c r="N15" i="34"/>
  <c r="M15" i="34"/>
  <c r="W15" i="34" s="1"/>
  <c r="O14" i="34"/>
  <c r="N14" i="34"/>
  <c r="AI14" i="34" s="1"/>
  <c r="AJ14" i="34" s="1"/>
  <c r="M14" i="34"/>
  <c r="R14" i="34" s="1"/>
  <c r="R98" i="34" s="1"/>
  <c r="P13" i="34"/>
  <c r="O13" i="34"/>
  <c r="AI13" i="34" s="1"/>
  <c r="AJ13" i="34" s="1"/>
  <c r="N13" i="34"/>
  <c r="M13" i="34"/>
  <c r="O12" i="34"/>
  <c r="N12" i="34"/>
  <c r="AI12" i="34" s="1"/>
  <c r="AJ12" i="34" s="1"/>
  <c r="M12" i="34"/>
  <c r="AH12" i="34" s="1"/>
  <c r="AH98" i="34" s="1"/>
  <c r="O11" i="34"/>
  <c r="N11" i="34"/>
  <c r="AI11" i="34" s="1"/>
  <c r="AJ11" i="34" s="1"/>
  <c r="M11" i="34"/>
  <c r="P11" i="34" s="1"/>
  <c r="Z10" i="34"/>
  <c r="AI10" i="34" s="1"/>
  <c r="AJ10" i="34" s="1"/>
  <c r="O10" i="34"/>
  <c r="N10" i="34"/>
  <c r="M10" i="34"/>
  <c r="O9" i="34"/>
  <c r="N9" i="34"/>
  <c r="M9" i="34"/>
  <c r="P9" i="34" s="1"/>
  <c r="O8" i="34"/>
  <c r="N8" i="34"/>
  <c r="M8" i="34"/>
  <c r="P8" i="34" s="1"/>
  <c r="AI8" i="34" s="1"/>
  <c r="AJ8" i="34" s="1"/>
  <c r="O7" i="34"/>
  <c r="N7" i="34"/>
  <c r="AI7" i="34" s="1"/>
  <c r="AJ7" i="34" s="1"/>
  <c r="M7" i="34"/>
  <c r="Z7" i="34" s="1"/>
  <c r="Z98" i="34" s="1"/>
  <c r="Q6" i="34"/>
  <c r="O6" i="34"/>
  <c r="N6" i="34"/>
  <c r="M6" i="34"/>
  <c r="O5" i="34"/>
  <c r="O98" i="34" s="1"/>
  <c r="N5" i="34"/>
  <c r="N98" i="34" s="1"/>
  <c r="M5" i="34"/>
  <c r="AG98" i="33"/>
  <c r="AF98" i="33"/>
  <c r="AE98" i="33"/>
  <c r="AD98" i="33"/>
  <c r="AC98" i="33"/>
  <c r="AB98" i="33"/>
  <c r="AA98" i="33"/>
  <c r="Y98" i="33"/>
  <c r="X98" i="33"/>
  <c r="R98" i="33"/>
  <c r="K98" i="33"/>
  <c r="J98" i="33"/>
  <c r="K100" i="33" s="1"/>
  <c r="I98" i="33"/>
  <c r="H98" i="33"/>
  <c r="AI96" i="33"/>
  <c r="AJ96" i="33" s="1"/>
  <c r="O96" i="33"/>
  <c r="N96" i="33"/>
  <c r="M96" i="33"/>
  <c r="AI95" i="33"/>
  <c r="AJ95" i="33" s="1"/>
  <c r="O95" i="33"/>
  <c r="N95" i="33"/>
  <c r="M95" i="33"/>
  <c r="O94" i="33"/>
  <c r="N94" i="33"/>
  <c r="AI94" i="33" s="1"/>
  <c r="AJ94" i="33" s="1"/>
  <c r="M94" i="33"/>
  <c r="O93" i="33"/>
  <c r="N93" i="33"/>
  <c r="AI93" i="33" s="1"/>
  <c r="AJ93" i="33" s="1"/>
  <c r="M93" i="33"/>
  <c r="O92" i="33"/>
  <c r="AI92" i="33" s="1"/>
  <c r="AJ92" i="33" s="1"/>
  <c r="N92" i="33"/>
  <c r="M92" i="33"/>
  <c r="O91" i="33"/>
  <c r="AI91" i="33" s="1"/>
  <c r="AJ91" i="33" s="1"/>
  <c r="N91" i="33"/>
  <c r="M91" i="33"/>
  <c r="O90" i="33"/>
  <c r="N90" i="33"/>
  <c r="AI90" i="33" s="1"/>
  <c r="AJ90" i="33" s="1"/>
  <c r="M90" i="33"/>
  <c r="O89" i="33"/>
  <c r="N89" i="33"/>
  <c r="AI89" i="33" s="1"/>
  <c r="AJ89" i="33" s="1"/>
  <c r="M89" i="33"/>
  <c r="AI88" i="33"/>
  <c r="AJ88" i="33" s="1"/>
  <c r="O88" i="33"/>
  <c r="N88" i="33"/>
  <c r="M88" i="33"/>
  <c r="AI87" i="33"/>
  <c r="AJ87" i="33" s="1"/>
  <c r="O87" i="33"/>
  <c r="N87" i="33"/>
  <c r="M87" i="33"/>
  <c r="O86" i="33"/>
  <c r="N86" i="33"/>
  <c r="AI86" i="33" s="1"/>
  <c r="AJ86" i="33" s="1"/>
  <c r="M86" i="33"/>
  <c r="O85" i="33"/>
  <c r="N85" i="33"/>
  <c r="AI85" i="33" s="1"/>
  <c r="AJ85" i="33" s="1"/>
  <c r="M85" i="33"/>
  <c r="O84" i="33"/>
  <c r="AI84" i="33" s="1"/>
  <c r="AJ84" i="33" s="1"/>
  <c r="N84" i="33"/>
  <c r="M84" i="33"/>
  <c r="O83" i="33"/>
  <c r="AI83" i="33" s="1"/>
  <c r="AJ83" i="33" s="1"/>
  <c r="N83" i="33"/>
  <c r="M83" i="33"/>
  <c r="O82" i="33"/>
  <c r="N82" i="33"/>
  <c r="AI82" i="33" s="1"/>
  <c r="AJ82" i="33" s="1"/>
  <c r="M82" i="33"/>
  <c r="O81" i="33"/>
  <c r="N81" i="33"/>
  <c r="AI81" i="33" s="1"/>
  <c r="AJ81" i="33" s="1"/>
  <c r="M81" i="33"/>
  <c r="AI80" i="33"/>
  <c r="AJ80" i="33" s="1"/>
  <c r="O80" i="33"/>
  <c r="N80" i="33"/>
  <c r="M80" i="33"/>
  <c r="AI79" i="33"/>
  <c r="AJ79" i="33" s="1"/>
  <c r="O79" i="33"/>
  <c r="N79" i="33"/>
  <c r="M79" i="33"/>
  <c r="O78" i="33"/>
  <c r="N78" i="33"/>
  <c r="AI78" i="33" s="1"/>
  <c r="AJ78" i="33" s="1"/>
  <c r="M78" i="33"/>
  <c r="O77" i="33"/>
  <c r="N77" i="33"/>
  <c r="AI77" i="33" s="1"/>
  <c r="AJ77" i="33" s="1"/>
  <c r="M77" i="33"/>
  <c r="O76" i="33"/>
  <c r="AI76" i="33" s="1"/>
  <c r="AJ76" i="33" s="1"/>
  <c r="N76" i="33"/>
  <c r="M76" i="33"/>
  <c r="O75" i="33"/>
  <c r="AI75" i="33" s="1"/>
  <c r="AJ75" i="33" s="1"/>
  <c r="N75" i="33"/>
  <c r="M75" i="33"/>
  <c r="O74" i="33"/>
  <c r="N74" i="33"/>
  <c r="AI74" i="33" s="1"/>
  <c r="AJ74" i="33" s="1"/>
  <c r="M74" i="33"/>
  <c r="O73" i="33"/>
  <c r="N73" i="33"/>
  <c r="AI73" i="33" s="1"/>
  <c r="AJ73" i="33" s="1"/>
  <c r="M73" i="33"/>
  <c r="AI72" i="33"/>
  <c r="AJ72" i="33" s="1"/>
  <c r="O72" i="33"/>
  <c r="N72" i="33"/>
  <c r="M72" i="33"/>
  <c r="AI71" i="33"/>
  <c r="AJ71" i="33" s="1"/>
  <c r="O71" i="33"/>
  <c r="N71" i="33"/>
  <c r="M71" i="33"/>
  <c r="O70" i="33"/>
  <c r="N70" i="33"/>
  <c r="AI70" i="33" s="1"/>
  <c r="AJ70" i="33" s="1"/>
  <c r="M70" i="33"/>
  <c r="O69" i="33"/>
  <c r="N69" i="33"/>
  <c r="AI69" i="33" s="1"/>
  <c r="AJ69" i="33" s="1"/>
  <c r="M69" i="33"/>
  <c r="O68" i="33"/>
  <c r="AI68" i="33" s="1"/>
  <c r="AJ68" i="33" s="1"/>
  <c r="N68" i="33"/>
  <c r="M68" i="33"/>
  <c r="O67" i="33"/>
  <c r="AI67" i="33" s="1"/>
  <c r="AJ67" i="33" s="1"/>
  <c r="N67" i="33"/>
  <c r="M67" i="33"/>
  <c r="O66" i="33"/>
  <c r="N66" i="33"/>
  <c r="AI66" i="33" s="1"/>
  <c r="AJ66" i="33" s="1"/>
  <c r="M66" i="33"/>
  <c r="O65" i="33"/>
  <c r="N65" i="33"/>
  <c r="AI65" i="33" s="1"/>
  <c r="AJ65" i="33" s="1"/>
  <c r="M65" i="33"/>
  <c r="AI64" i="33"/>
  <c r="AJ64" i="33" s="1"/>
  <c r="O64" i="33"/>
  <c r="N64" i="33"/>
  <c r="M64" i="33"/>
  <c r="AI63" i="33"/>
  <c r="AJ63" i="33" s="1"/>
  <c r="O63" i="33"/>
  <c r="N63" i="33"/>
  <c r="M63" i="33"/>
  <c r="O62" i="33"/>
  <c r="N62" i="33"/>
  <c r="AI62" i="33" s="1"/>
  <c r="AJ62" i="33" s="1"/>
  <c r="M62" i="33"/>
  <c r="O61" i="33"/>
  <c r="N61" i="33"/>
  <c r="AI61" i="33" s="1"/>
  <c r="AJ61" i="33" s="1"/>
  <c r="M61" i="33"/>
  <c r="O60" i="33"/>
  <c r="AI60" i="33" s="1"/>
  <c r="AJ60" i="33" s="1"/>
  <c r="N60" i="33"/>
  <c r="M60" i="33"/>
  <c r="O59" i="33"/>
  <c r="AI59" i="33" s="1"/>
  <c r="AJ59" i="33" s="1"/>
  <c r="N59" i="33"/>
  <c r="M59" i="33"/>
  <c r="O58" i="33"/>
  <c r="N58" i="33"/>
  <c r="AI58" i="33" s="1"/>
  <c r="AJ58" i="33" s="1"/>
  <c r="M58" i="33"/>
  <c r="P58" i="33" s="1"/>
  <c r="P57" i="33"/>
  <c r="AI57" i="33" s="1"/>
  <c r="AJ57" i="33" s="1"/>
  <c r="O57" i="33"/>
  <c r="N57" i="33"/>
  <c r="M57" i="33"/>
  <c r="O56" i="33"/>
  <c r="N56" i="33"/>
  <c r="AI56" i="33" s="1"/>
  <c r="AJ56" i="33" s="1"/>
  <c r="M56" i="33"/>
  <c r="Z56" i="33" s="1"/>
  <c r="O55" i="33"/>
  <c r="N55" i="33"/>
  <c r="M55" i="33"/>
  <c r="Z55" i="33" s="1"/>
  <c r="AI55" i="33" s="1"/>
  <c r="AJ55" i="33" s="1"/>
  <c r="O54" i="33"/>
  <c r="N54" i="33"/>
  <c r="AI54" i="33" s="1"/>
  <c r="AJ54" i="33" s="1"/>
  <c r="M54" i="33"/>
  <c r="P54" i="33" s="1"/>
  <c r="P53" i="33"/>
  <c r="AI53" i="33" s="1"/>
  <c r="AJ53" i="33" s="1"/>
  <c r="O53" i="33"/>
  <c r="N53" i="33"/>
  <c r="M53" i="33"/>
  <c r="O52" i="33"/>
  <c r="N52" i="33"/>
  <c r="AI52" i="33" s="1"/>
  <c r="AJ52" i="33" s="1"/>
  <c r="M52" i="33"/>
  <c r="W52" i="33" s="1"/>
  <c r="O51" i="33"/>
  <c r="N51" i="33"/>
  <c r="M51" i="33"/>
  <c r="W51" i="33" s="1"/>
  <c r="AI51" i="33" s="1"/>
  <c r="AJ51" i="33" s="1"/>
  <c r="O50" i="33"/>
  <c r="N50" i="33"/>
  <c r="M50" i="33"/>
  <c r="U50" i="33" s="1"/>
  <c r="U98" i="33" s="1"/>
  <c r="T49" i="33"/>
  <c r="AI49" i="33" s="1"/>
  <c r="AJ49" i="33" s="1"/>
  <c r="O49" i="33"/>
  <c r="N49" i="33"/>
  <c r="M49" i="33"/>
  <c r="O48" i="33"/>
  <c r="N48" i="33"/>
  <c r="M48" i="33"/>
  <c r="P48" i="33" s="1"/>
  <c r="O47" i="33"/>
  <c r="N47" i="33"/>
  <c r="M47" i="33"/>
  <c r="P47" i="33" s="1"/>
  <c r="AI47" i="33" s="1"/>
  <c r="AJ47" i="33" s="1"/>
  <c r="O46" i="33"/>
  <c r="N46" i="33"/>
  <c r="M46" i="33"/>
  <c r="P46" i="33" s="1"/>
  <c r="P45" i="33"/>
  <c r="AI45" i="33" s="1"/>
  <c r="AJ45" i="33" s="1"/>
  <c r="O45" i="33"/>
  <c r="N45" i="33"/>
  <c r="M45" i="33"/>
  <c r="O44" i="33"/>
  <c r="N44" i="33"/>
  <c r="M44" i="33"/>
  <c r="V44" i="33" s="1"/>
  <c r="O43" i="33"/>
  <c r="N43" i="33"/>
  <c r="M43" i="33"/>
  <c r="V43" i="33" s="1"/>
  <c r="O42" i="33"/>
  <c r="N42" i="33"/>
  <c r="M42" i="33"/>
  <c r="P42" i="33" s="1"/>
  <c r="P41" i="33"/>
  <c r="AI41" i="33" s="1"/>
  <c r="AJ41" i="33" s="1"/>
  <c r="O41" i="33"/>
  <c r="N41" i="33"/>
  <c r="M41" i="33"/>
  <c r="O40" i="33"/>
  <c r="N40" i="33"/>
  <c r="M40" i="33"/>
  <c r="AH40" i="33" s="1"/>
  <c r="O39" i="33"/>
  <c r="N39" i="33"/>
  <c r="M39" i="33"/>
  <c r="P39" i="33" s="1"/>
  <c r="AI39" i="33" s="1"/>
  <c r="AJ39" i="33" s="1"/>
  <c r="O38" i="33"/>
  <c r="N38" i="33"/>
  <c r="M38" i="33"/>
  <c r="P38" i="33" s="1"/>
  <c r="Z37" i="33"/>
  <c r="AI37" i="33" s="1"/>
  <c r="AJ37" i="33" s="1"/>
  <c r="O37" i="33"/>
  <c r="N37" i="33"/>
  <c r="M37" i="33"/>
  <c r="O36" i="33"/>
  <c r="N36" i="33"/>
  <c r="AI36" i="33" s="1"/>
  <c r="AJ36" i="33" s="1"/>
  <c r="M36" i="33"/>
  <c r="Z36" i="33" s="1"/>
  <c r="O35" i="33"/>
  <c r="N35" i="33"/>
  <c r="M35" i="33"/>
  <c r="P35" i="33" s="1"/>
  <c r="AI35" i="33" s="1"/>
  <c r="AJ35" i="33" s="1"/>
  <c r="O34" i="33"/>
  <c r="N34" i="33"/>
  <c r="M34" i="33"/>
  <c r="P34" i="33" s="1"/>
  <c r="Q33" i="33"/>
  <c r="AI33" i="33" s="1"/>
  <c r="AJ33" i="33" s="1"/>
  <c r="O33" i="33"/>
  <c r="N33" i="33"/>
  <c r="M33" i="33"/>
  <c r="O32" i="33"/>
  <c r="N32" i="33"/>
  <c r="AI32" i="33" s="1"/>
  <c r="AJ32" i="33" s="1"/>
  <c r="M32" i="33"/>
  <c r="P32" i="33" s="1"/>
  <c r="O31" i="33"/>
  <c r="N31" i="33"/>
  <c r="M31" i="33"/>
  <c r="P31" i="33" s="1"/>
  <c r="AI31" i="33" s="1"/>
  <c r="AJ31" i="33" s="1"/>
  <c r="O30" i="33"/>
  <c r="N30" i="33"/>
  <c r="M30" i="33"/>
  <c r="W30" i="33" s="1"/>
  <c r="W98" i="33" s="1"/>
  <c r="P29" i="33"/>
  <c r="AI29" i="33" s="1"/>
  <c r="AJ29" i="33" s="1"/>
  <c r="O29" i="33"/>
  <c r="N29" i="33"/>
  <c r="M29" i="33"/>
  <c r="W28" i="33"/>
  <c r="O28" i="33"/>
  <c r="N28" i="33"/>
  <c r="AI28" i="33" s="1"/>
  <c r="AJ28" i="33" s="1"/>
  <c r="M28" i="33"/>
  <c r="O27" i="33"/>
  <c r="N27" i="33"/>
  <c r="M27" i="33"/>
  <c r="S27" i="33" s="1"/>
  <c r="O26" i="33"/>
  <c r="N26" i="33"/>
  <c r="M26" i="33"/>
  <c r="T26" i="33" s="1"/>
  <c r="T98" i="33" s="1"/>
  <c r="P25" i="33"/>
  <c r="AI25" i="33" s="1"/>
  <c r="AJ25" i="33" s="1"/>
  <c r="O25" i="33"/>
  <c r="N25" i="33"/>
  <c r="M25" i="33"/>
  <c r="O24" i="33"/>
  <c r="N24" i="33"/>
  <c r="M24" i="33"/>
  <c r="P24" i="33" s="1"/>
  <c r="O23" i="33"/>
  <c r="N23" i="33"/>
  <c r="M23" i="33"/>
  <c r="P23" i="33" s="1"/>
  <c r="AI23" i="33" s="1"/>
  <c r="AJ23" i="33" s="1"/>
  <c r="O22" i="33"/>
  <c r="AI22" i="33" s="1"/>
  <c r="AJ22" i="33" s="1"/>
  <c r="N22" i="33"/>
  <c r="M22" i="33"/>
  <c r="P22" i="33" s="1"/>
  <c r="P21" i="33"/>
  <c r="AI21" i="33" s="1"/>
  <c r="AJ21" i="33" s="1"/>
  <c r="O21" i="33"/>
  <c r="N21" i="33"/>
  <c r="M21" i="33"/>
  <c r="O20" i="33"/>
  <c r="N20" i="33"/>
  <c r="AI20" i="33" s="1"/>
  <c r="AJ20" i="33" s="1"/>
  <c r="M20" i="33"/>
  <c r="Z20" i="33" s="1"/>
  <c r="O19" i="33"/>
  <c r="N19" i="33"/>
  <c r="M19" i="33"/>
  <c r="P19" i="33" s="1"/>
  <c r="AI19" i="33" s="1"/>
  <c r="AJ19" i="33" s="1"/>
  <c r="O18" i="33"/>
  <c r="N18" i="33"/>
  <c r="M18" i="33"/>
  <c r="P18" i="33" s="1"/>
  <c r="P17" i="33"/>
  <c r="AI17" i="33" s="1"/>
  <c r="AJ17" i="33" s="1"/>
  <c r="O17" i="33"/>
  <c r="N17" i="33"/>
  <c r="M17" i="33"/>
  <c r="O16" i="33"/>
  <c r="N16" i="33"/>
  <c r="AI16" i="33" s="1"/>
  <c r="AJ16" i="33" s="1"/>
  <c r="M16" i="33"/>
  <c r="AH16" i="33" s="1"/>
  <c r="O15" i="33"/>
  <c r="N15" i="33"/>
  <c r="M15" i="33"/>
  <c r="Q15" i="33" s="1"/>
  <c r="O14" i="33"/>
  <c r="N14" i="33"/>
  <c r="M14" i="33"/>
  <c r="P14" i="33" s="1"/>
  <c r="P13" i="33"/>
  <c r="AI13" i="33" s="1"/>
  <c r="AJ13" i="33" s="1"/>
  <c r="O13" i="33"/>
  <c r="N13" i="33"/>
  <c r="M13" i="33"/>
  <c r="O12" i="33"/>
  <c r="N12" i="33"/>
  <c r="M12" i="33"/>
  <c r="P12" i="33" s="1"/>
  <c r="O11" i="33"/>
  <c r="N11" i="33"/>
  <c r="M11" i="33"/>
  <c r="P11" i="33" s="1"/>
  <c r="AI11" i="33" s="1"/>
  <c r="AJ11" i="33" s="1"/>
  <c r="O10" i="33"/>
  <c r="N10" i="33"/>
  <c r="M10" i="33"/>
  <c r="P10" i="33" s="1"/>
  <c r="Z9" i="33"/>
  <c r="AI9" i="33" s="1"/>
  <c r="AJ9" i="33" s="1"/>
  <c r="O9" i="33"/>
  <c r="N9" i="33"/>
  <c r="M9" i="33"/>
  <c r="O8" i="33"/>
  <c r="N8" i="33"/>
  <c r="M8" i="33"/>
  <c r="P8" i="33" s="1"/>
  <c r="O7" i="33"/>
  <c r="N7" i="33"/>
  <c r="M7" i="33"/>
  <c r="Z7" i="33" s="1"/>
  <c r="O6" i="33"/>
  <c r="AI6" i="33" s="1"/>
  <c r="AJ6" i="33" s="1"/>
  <c r="N6" i="33"/>
  <c r="M6" i="33"/>
  <c r="P6" i="33" s="1"/>
  <c r="P5" i="33"/>
  <c r="O5" i="33"/>
  <c r="O98" i="33" s="1"/>
  <c r="N5" i="33"/>
  <c r="M5" i="33"/>
  <c r="M98" i="33" s="1"/>
  <c r="AG98" i="32"/>
  <c r="AF98" i="32"/>
  <c r="AE98" i="32"/>
  <c r="AD98" i="32"/>
  <c r="AC98" i="32"/>
  <c r="AB98" i="32"/>
  <c r="AA98" i="32"/>
  <c r="X98" i="32"/>
  <c r="T98" i="32"/>
  <c r="R98" i="32"/>
  <c r="K98" i="32"/>
  <c r="K100" i="32" s="1"/>
  <c r="J98" i="32"/>
  <c r="I98" i="32"/>
  <c r="H98" i="32"/>
  <c r="AI96" i="32"/>
  <c r="AJ96" i="32" s="1"/>
  <c r="O96" i="32"/>
  <c r="N96" i="32"/>
  <c r="M96" i="32"/>
  <c r="O95" i="32"/>
  <c r="N95" i="32"/>
  <c r="M95" i="32"/>
  <c r="O94" i="32"/>
  <c r="AI94" i="32" s="1"/>
  <c r="AJ94" i="32" s="1"/>
  <c r="N94" i="32"/>
  <c r="M94" i="32"/>
  <c r="AJ93" i="32"/>
  <c r="O93" i="32"/>
  <c r="AI93" i="32" s="1"/>
  <c r="N93" i="32"/>
  <c r="M93" i="32"/>
  <c r="AJ92" i="32"/>
  <c r="O92" i="32"/>
  <c r="N92" i="32"/>
  <c r="AI92" i="32" s="1"/>
  <c r="M92" i="32"/>
  <c r="O91" i="32"/>
  <c r="N91" i="32"/>
  <c r="AI91" i="32" s="1"/>
  <c r="AJ91" i="32" s="1"/>
  <c r="M91" i="32"/>
  <c r="AI90" i="32"/>
  <c r="AJ90" i="32" s="1"/>
  <c r="O90" i="32"/>
  <c r="N90" i="32"/>
  <c r="M90" i="32"/>
  <c r="AI89" i="32"/>
  <c r="AJ89" i="32" s="1"/>
  <c r="O89" i="32"/>
  <c r="N89" i="32"/>
  <c r="M89" i="32"/>
  <c r="AI88" i="32"/>
  <c r="AJ88" i="32" s="1"/>
  <c r="O88" i="32"/>
  <c r="N88" i="32"/>
  <c r="M88" i="32"/>
  <c r="O87" i="32"/>
  <c r="N87" i="32"/>
  <c r="M87" i="32"/>
  <c r="O86" i="32"/>
  <c r="AI86" i="32" s="1"/>
  <c r="AJ86" i="32" s="1"/>
  <c r="N86" i="32"/>
  <c r="M86" i="32"/>
  <c r="AJ85" i="32"/>
  <c r="O85" i="32"/>
  <c r="AI85" i="32" s="1"/>
  <c r="N85" i="32"/>
  <c r="M85" i="32"/>
  <c r="O84" i="32"/>
  <c r="N84" i="32"/>
  <c r="AI84" i="32" s="1"/>
  <c r="AJ84" i="32" s="1"/>
  <c r="M84" i="32"/>
  <c r="O83" i="32"/>
  <c r="N83" i="32"/>
  <c r="AI83" i="32" s="1"/>
  <c r="AJ83" i="32" s="1"/>
  <c r="M83" i="32"/>
  <c r="O82" i="32"/>
  <c r="N82" i="32"/>
  <c r="AI82" i="32" s="1"/>
  <c r="AJ82" i="32" s="1"/>
  <c r="M82" i="32"/>
  <c r="AJ81" i="32"/>
  <c r="AI81" i="32"/>
  <c r="O81" i="32"/>
  <c r="N81" i="32"/>
  <c r="M81" i="32"/>
  <c r="O80" i="32"/>
  <c r="N80" i="32"/>
  <c r="AI80" i="32" s="1"/>
  <c r="AJ80" i="32" s="1"/>
  <c r="M80" i="32"/>
  <c r="O79" i="32"/>
  <c r="N79" i="32"/>
  <c r="AI79" i="32" s="1"/>
  <c r="AJ79" i="32" s="1"/>
  <c r="M79" i="32"/>
  <c r="O78" i="32"/>
  <c r="AI78" i="32" s="1"/>
  <c r="AJ78" i="32" s="1"/>
  <c r="N78" i="32"/>
  <c r="M78" i="32"/>
  <c r="AJ77" i="32"/>
  <c r="O77" i="32"/>
  <c r="AI77" i="32" s="1"/>
  <c r="N77" i="32"/>
  <c r="M77" i="32"/>
  <c r="O76" i="32"/>
  <c r="N76" i="32"/>
  <c r="AI76" i="32" s="1"/>
  <c r="AJ76" i="32" s="1"/>
  <c r="M76" i="32"/>
  <c r="O75" i="32"/>
  <c r="N75" i="32"/>
  <c r="AI75" i="32" s="1"/>
  <c r="AJ75" i="32" s="1"/>
  <c r="M75" i="32"/>
  <c r="O74" i="32"/>
  <c r="N74" i="32"/>
  <c r="AI74" i="32" s="1"/>
  <c r="AJ74" i="32" s="1"/>
  <c r="M74" i="32"/>
  <c r="AJ73" i="32"/>
  <c r="AI73" i="32"/>
  <c r="O73" i="32"/>
  <c r="N73" i="32"/>
  <c r="M73" i="32"/>
  <c r="AI72" i="32"/>
  <c r="AJ72" i="32" s="1"/>
  <c r="O72" i="32"/>
  <c r="N72" i="32"/>
  <c r="M72" i="32"/>
  <c r="P71" i="32"/>
  <c r="O71" i="32"/>
  <c r="N71" i="32"/>
  <c r="AI71" i="32" s="1"/>
  <c r="AJ71" i="32" s="1"/>
  <c r="M71" i="32"/>
  <c r="AJ70" i="32"/>
  <c r="AI70" i="32"/>
  <c r="AH70" i="32"/>
  <c r="O70" i="32"/>
  <c r="N70" i="32"/>
  <c r="M70" i="32"/>
  <c r="P69" i="32"/>
  <c r="O69" i="32"/>
  <c r="N69" i="32"/>
  <c r="M69" i="32"/>
  <c r="P68" i="32"/>
  <c r="O68" i="32"/>
  <c r="N68" i="32"/>
  <c r="AI68" i="32" s="1"/>
  <c r="AJ68" i="32" s="1"/>
  <c r="M68" i="32"/>
  <c r="P67" i="32"/>
  <c r="O67" i="32"/>
  <c r="N67" i="32"/>
  <c r="M67" i="32"/>
  <c r="AI66" i="32"/>
  <c r="AJ66" i="32" s="1"/>
  <c r="P66" i="32"/>
  <c r="O66" i="32"/>
  <c r="N66" i="32"/>
  <c r="M66" i="32"/>
  <c r="P65" i="32"/>
  <c r="O65" i="32"/>
  <c r="N65" i="32"/>
  <c r="AI65" i="32" s="1"/>
  <c r="AJ65" i="32" s="1"/>
  <c r="M65" i="32"/>
  <c r="Z64" i="32"/>
  <c r="O64" i="32"/>
  <c r="N64" i="32"/>
  <c r="M64" i="32"/>
  <c r="Z63" i="32"/>
  <c r="O63" i="32"/>
  <c r="N63" i="32"/>
  <c r="AI63" i="32" s="1"/>
  <c r="AJ63" i="32" s="1"/>
  <c r="M63" i="32"/>
  <c r="AJ62" i="32"/>
  <c r="AI62" i="32"/>
  <c r="P62" i="32"/>
  <c r="O62" i="32"/>
  <c r="N62" i="32"/>
  <c r="M62" i="32"/>
  <c r="P61" i="32"/>
  <c r="O61" i="32"/>
  <c r="N61" i="32"/>
  <c r="M61" i="32"/>
  <c r="Q60" i="32"/>
  <c r="O60" i="32"/>
  <c r="N60" i="32"/>
  <c r="AI60" i="32" s="1"/>
  <c r="AJ60" i="32" s="1"/>
  <c r="M60" i="32"/>
  <c r="P59" i="32"/>
  <c r="O59" i="32"/>
  <c r="N59" i="32"/>
  <c r="M59" i="32"/>
  <c r="AI58" i="32"/>
  <c r="AJ58" i="32" s="1"/>
  <c r="W58" i="32"/>
  <c r="O58" i="32"/>
  <c r="N58" i="32"/>
  <c r="M58" i="32"/>
  <c r="W57" i="32"/>
  <c r="O57" i="32"/>
  <c r="N57" i="32"/>
  <c r="AI57" i="32" s="1"/>
  <c r="AJ57" i="32" s="1"/>
  <c r="M57" i="32"/>
  <c r="V56" i="32"/>
  <c r="O56" i="32"/>
  <c r="N56" i="32"/>
  <c r="M56" i="32"/>
  <c r="V55" i="32"/>
  <c r="O55" i="32"/>
  <c r="N55" i="32"/>
  <c r="AI55" i="32" s="1"/>
  <c r="AJ55" i="32" s="1"/>
  <c r="M55" i="32"/>
  <c r="W54" i="32"/>
  <c r="O54" i="32"/>
  <c r="N54" i="32"/>
  <c r="AI54" i="32" s="1"/>
  <c r="AJ54" i="32" s="1"/>
  <c r="M54" i="32"/>
  <c r="P53" i="32"/>
  <c r="O53" i="32"/>
  <c r="N53" i="32"/>
  <c r="M53" i="32"/>
  <c r="P52" i="32"/>
  <c r="O52" i="32"/>
  <c r="N52" i="32"/>
  <c r="AI52" i="32" s="1"/>
  <c r="AJ52" i="32" s="1"/>
  <c r="M52" i="32"/>
  <c r="P51" i="32"/>
  <c r="O51" i="32"/>
  <c r="N51" i="32"/>
  <c r="M51" i="32"/>
  <c r="AI50" i="32"/>
  <c r="AJ50" i="32" s="1"/>
  <c r="P50" i="32"/>
  <c r="O50" i="32"/>
  <c r="N50" i="32"/>
  <c r="M50" i="32"/>
  <c r="P49" i="32"/>
  <c r="O49" i="32"/>
  <c r="N49" i="32"/>
  <c r="AI49" i="32" s="1"/>
  <c r="AJ49" i="32" s="1"/>
  <c r="M49" i="32"/>
  <c r="P48" i="32"/>
  <c r="O48" i="32"/>
  <c r="N48" i="32"/>
  <c r="M48" i="32"/>
  <c r="Z47" i="32"/>
  <c r="O47" i="32"/>
  <c r="N47" i="32"/>
  <c r="AI47" i="32" s="1"/>
  <c r="AJ47" i="32" s="1"/>
  <c r="M47" i="32"/>
  <c r="Z46" i="32"/>
  <c r="O46" i="32"/>
  <c r="N46" i="32"/>
  <c r="AI46" i="32" s="1"/>
  <c r="AJ46" i="32" s="1"/>
  <c r="M46" i="32"/>
  <c r="P45" i="32"/>
  <c r="O45" i="32"/>
  <c r="N45" i="32"/>
  <c r="M45" i="32"/>
  <c r="P44" i="32"/>
  <c r="O44" i="32"/>
  <c r="N44" i="32"/>
  <c r="AI44" i="32" s="1"/>
  <c r="AJ44" i="32" s="1"/>
  <c r="M44" i="32"/>
  <c r="P43" i="32"/>
  <c r="O43" i="32"/>
  <c r="N43" i="32"/>
  <c r="M43" i="32"/>
  <c r="AI42" i="32"/>
  <c r="AJ42" i="32" s="1"/>
  <c r="AH42" i="32"/>
  <c r="O42" i="32"/>
  <c r="N42" i="32"/>
  <c r="M42" i="32"/>
  <c r="Q41" i="32"/>
  <c r="O41" i="32"/>
  <c r="N41" i="32"/>
  <c r="AI41" i="32" s="1"/>
  <c r="AJ41" i="32" s="1"/>
  <c r="M41" i="32"/>
  <c r="P40" i="32"/>
  <c r="O40" i="32"/>
  <c r="N40" i="32"/>
  <c r="M40" i="32"/>
  <c r="W39" i="32"/>
  <c r="O39" i="32"/>
  <c r="N39" i="32"/>
  <c r="AI39" i="32" s="1"/>
  <c r="AJ39" i="32" s="1"/>
  <c r="M39" i="32"/>
  <c r="O38" i="32"/>
  <c r="N38" i="32"/>
  <c r="AI38" i="32" s="1"/>
  <c r="AJ38" i="32" s="1"/>
  <c r="M38" i="32"/>
  <c r="W38" i="32" s="1"/>
  <c r="AJ37" i="32"/>
  <c r="Y37" i="32"/>
  <c r="Y98" i="32" s="1"/>
  <c r="O37" i="32"/>
  <c r="N37" i="32"/>
  <c r="AI37" i="32" s="1"/>
  <c r="M37" i="32"/>
  <c r="O36" i="32"/>
  <c r="N36" i="32"/>
  <c r="M36" i="32"/>
  <c r="P36" i="32" s="1"/>
  <c r="Z35" i="32"/>
  <c r="O35" i="32"/>
  <c r="N35" i="32"/>
  <c r="AI35" i="32" s="1"/>
  <c r="AJ35" i="32" s="1"/>
  <c r="M35" i="32"/>
  <c r="O34" i="32"/>
  <c r="N34" i="32"/>
  <c r="AI34" i="32" s="1"/>
  <c r="AJ34" i="32" s="1"/>
  <c r="M34" i="32"/>
  <c r="Z34" i="32" s="1"/>
  <c r="P33" i="32"/>
  <c r="O33" i="32"/>
  <c r="N33" i="32"/>
  <c r="M33" i="32"/>
  <c r="AJ32" i="32"/>
  <c r="P32" i="32"/>
  <c r="O32" i="32"/>
  <c r="N32" i="32"/>
  <c r="AI32" i="32" s="1"/>
  <c r="M32" i="32"/>
  <c r="W31" i="32"/>
  <c r="W98" i="32" s="1"/>
  <c r="O31" i="32"/>
  <c r="N31" i="32"/>
  <c r="M31" i="32"/>
  <c r="O30" i="32"/>
  <c r="N30" i="32"/>
  <c r="AI30" i="32" s="1"/>
  <c r="AJ30" i="32" s="1"/>
  <c r="M30" i="32"/>
  <c r="P30" i="32" s="1"/>
  <c r="P29" i="32"/>
  <c r="O29" i="32"/>
  <c r="N29" i="32"/>
  <c r="M29" i="32"/>
  <c r="O28" i="32"/>
  <c r="N28" i="32"/>
  <c r="M28" i="32"/>
  <c r="P28" i="32" s="1"/>
  <c r="AI28" i="32" s="1"/>
  <c r="AJ28" i="32" s="1"/>
  <c r="P27" i="32"/>
  <c r="O27" i="32"/>
  <c r="N27" i="32"/>
  <c r="M27" i="32"/>
  <c r="P26" i="32"/>
  <c r="O26" i="32"/>
  <c r="AI26" i="32" s="1"/>
  <c r="AJ26" i="32" s="1"/>
  <c r="N26" i="32"/>
  <c r="M26" i="32"/>
  <c r="O25" i="32"/>
  <c r="N25" i="32"/>
  <c r="AI25" i="32" s="1"/>
  <c r="AJ25" i="32" s="1"/>
  <c r="M25" i="32"/>
  <c r="Z25" i="32" s="1"/>
  <c r="O24" i="32"/>
  <c r="N24" i="32"/>
  <c r="M24" i="32"/>
  <c r="P24" i="32" s="1"/>
  <c r="AI24" i="32" s="1"/>
  <c r="AJ24" i="32" s="1"/>
  <c r="O23" i="32"/>
  <c r="AI23" i="32" s="1"/>
  <c r="AJ23" i="32" s="1"/>
  <c r="N23" i="32"/>
  <c r="M23" i="32"/>
  <c r="Z23" i="32" s="1"/>
  <c r="P22" i="32"/>
  <c r="O22" i="32"/>
  <c r="AI22" i="32" s="1"/>
  <c r="AJ22" i="32" s="1"/>
  <c r="N22" i="32"/>
  <c r="M22" i="32"/>
  <c r="O21" i="32"/>
  <c r="N21" i="32"/>
  <c r="AI21" i="32" s="1"/>
  <c r="AJ21" i="32" s="1"/>
  <c r="M21" i="32"/>
  <c r="P21" i="32" s="1"/>
  <c r="O20" i="32"/>
  <c r="N20" i="32"/>
  <c r="M20" i="32"/>
  <c r="Q20" i="32" s="1"/>
  <c r="AI20" i="32" s="1"/>
  <c r="AJ20" i="32" s="1"/>
  <c r="O19" i="32"/>
  <c r="N19" i="32"/>
  <c r="M19" i="32"/>
  <c r="P19" i="32" s="1"/>
  <c r="P18" i="32"/>
  <c r="O18" i="32"/>
  <c r="AI18" i="32" s="1"/>
  <c r="AJ18" i="32" s="1"/>
  <c r="N18" i="32"/>
  <c r="M18" i="32"/>
  <c r="O17" i="32"/>
  <c r="N17" i="32"/>
  <c r="M17" i="32"/>
  <c r="AH17" i="32" s="1"/>
  <c r="AH98" i="32" s="1"/>
  <c r="O16" i="32"/>
  <c r="N16" i="32"/>
  <c r="M16" i="32"/>
  <c r="P16" i="32" s="1"/>
  <c r="AI16" i="32" s="1"/>
  <c r="AJ16" i="32" s="1"/>
  <c r="O15" i="32"/>
  <c r="N15" i="32"/>
  <c r="M15" i="32"/>
  <c r="P15" i="32" s="1"/>
  <c r="U14" i="32"/>
  <c r="U98" i="32" s="1"/>
  <c r="O14" i="32"/>
  <c r="AI14" i="32" s="1"/>
  <c r="AJ14" i="32" s="1"/>
  <c r="N14" i="32"/>
  <c r="M14" i="32"/>
  <c r="O13" i="32"/>
  <c r="N13" i="32"/>
  <c r="M13" i="32"/>
  <c r="P13" i="32" s="1"/>
  <c r="O12" i="32"/>
  <c r="N12" i="32"/>
  <c r="M12" i="32"/>
  <c r="S12" i="32" s="1"/>
  <c r="O11" i="32"/>
  <c r="AI11" i="32" s="1"/>
  <c r="AJ11" i="32" s="1"/>
  <c r="N11" i="32"/>
  <c r="M11" i="32"/>
  <c r="Z11" i="32" s="1"/>
  <c r="P10" i="32"/>
  <c r="O10" i="32"/>
  <c r="AI10" i="32" s="1"/>
  <c r="AJ10" i="32" s="1"/>
  <c r="N10" i="32"/>
  <c r="M10" i="32"/>
  <c r="O9" i="32"/>
  <c r="N9" i="32"/>
  <c r="M9" i="32"/>
  <c r="Q9" i="32" s="1"/>
  <c r="Q98" i="32" s="1"/>
  <c r="O8" i="32"/>
  <c r="N8" i="32"/>
  <c r="M8" i="32"/>
  <c r="P8" i="32" s="1"/>
  <c r="O7" i="32"/>
  <c r="AI7" i="32" s="1"/>
  <c r="AJ7" i="32" s="1"/>
  <c r="N7" i="32"/>
  <c r="M7" i="32"/>
  <c r="Z7" i="32" s="1"/>
  <c r="Z98" i="32" s="1"/>
  <c r="V6" i="32"/>
  <c r="O6" i="32"/>
  <c r="AI6" i="32" s="1"/>
  <c r="AJ6" i="32" s="1"/>
  <c r="N6" i="32"/>
  <c r="M6" i="32"/>
  <c r="O5" i="32"/>
  <c r="N5" i="32"/>
  <c r="N98" i="32" s="1"/>
  <c r="M5" i="32"/>
  <c r="M10" i="48" l="1"/>
  <c r="Z10" i="48" s="1"/>
  <c r="AI10" i="48" s="1"/>
  <c r="O10" i="48"/>
  <c r="AI5" i="48"/>
  <c r="N21" i="48"/>
  <c r="AJ26" i="50"/>
  <c r="AK26" i="50"/>
  <c r="AJ24" i="50"/>
  <c r="AK24" i="50"/>
  <c r="AJ22" i="50"/>
  <c r="AK22" i="50"/>
  <c r="AJ20" i="50"/>
  <c r="AK20" i="50"/>
  <c r="AJ18" i="50"/>
  <c r="AK18" i="50"/>
  <c r="AJ10" i="50"/>
  <c r="AK10" i="50"/>
  <c r="AJ17" i="51"/>
  <c r="AK17" i="51"/>
  <c r="AI18" i="48"/>
  <c r="W28" i="50"/>
  <c r="AI15" i="50"/>
  <c r="AI7" i="50"/>
  <c r="AI22" i="51"/>
  <c r="AI14" i="51"/>
  <c r="AI9" i="51"/>
  <c r="AJ15" i="48"/>
  <c r="AI18" i="49"/>
  <c r="AJ18" i="49" s="1"/>
  <c r="AJ5" i="49"/>
  <c r="AI17" i="50"/>
  <c r="AI9" i="50"/>
  <c r="AI16" i="51"/>
  <c r="Z25" i="51"/>
  <c r="AJ12" i="50"/>
  <c r="AK12" i="50"/>
  <c r="Q25" i="51"/>
  <c r="AJ17" i="48"/>
  <c r="AK17" i="48"/>
  <c r="AK11" i="48"/>
  <c r="AJ11" i="48"/>
  <c r="AJ8" i="48"/>
  <c r="AK8" i="48"/>
  <c r="AJ6" i="48"/>
  <c r="AK6" i="48"/>
  <c r="AJ25" i="50"/>
  <c r="AK25" i="50"/>
  <c r="AJ23" i="50"/>
  <c r="AK23" i="50"/>
  <c r="AJ21" i="50"/>
  <c r="AK21" i="50"/>
  <c r="AJ19" i="50"/>
  <c r="AK19" i="50"/>
  <c r="AJ14" i="50"/>
  <c r="AK14" i="50"/>
  <c r="AJ21" i="51"/>
  <c r="AK21" i="51"/>
  <c r="AK13" i="51"/>
  <c r="AJ13" i="51"/>
  <c r="AK8" i="51"/>
  <c r="AJ8" i="51"/>
  <c r="AK6" i="51"/>
  <c r="AJ6" i="51"/>
  <c r="AI19" i="48"/>
  <c r="Z21" i="48"/>
  <c r="AI10" i="49"/>
  <c r="AJ10" i="49" s="1"/>
  <c r="AI11" i="50"/>
  <c r="AI6" i="50"/>
  <c r="AI18" i="51"/>
  <c r="Z28" i="50"/>
  <c r="AK19" i="51"/>
  <c r="AJ19" i="51"/>
  <c r="AK11" i="51"/>
  <c r="AJ11" i="51"/>
  <c r="AJ16" i="50"/>
  <c r="AK16" i="50"/>
  <c r="AJ8" i="50"/>
  <c r="AK8" i="50"/>
  <c r="P28" i="50"/>
  <c r="P30" i="50" s="1"/>
  <c r="AK23" i="51"/>
  <c r="AJ23" i="51"/>
  <c r="AJ15" i="51"/>
  <c r="AK15" i="51"/>
  <c r="AK10" i="51"/>
  <c r="AJ10" i="51"/>
  <c r="AJ5" i="51"/>
  <c r="AK5" i="51"/>
  <c r="M9" i="48"/>
  <c r="P9" i="48" s="1"/>
  <c r="P21" i="48" s="1"/>
  <c r="P23" i="48" s="1"/>
  <c r="O9" i="48"/>
  <c r="AI9" i="48" s="1"/>
  <c r="AJ14" i="48"/>
  <c r="AI12" i="48"/>
  <c r="AI7" i="48"/>
  <c r="AI21" i="49"/>
  <c r="AJ21" i="49" s="1"/>
  <c r="AI15" i="49"/>
  <c r="AJ15" i="49" s="1"/>
  <c r="P23" i="49"/>
  <c r="P25" i="49" s="1"/>
  <c r="AI13" i="50"/>
  <c r="AI20" i="51"/>
  <c r="AI12" i="51"/>
  <c r="AI7" i="51"/>
  <c r="P25" i="51"/>
  <c r="O16" i="48"/>
  <c r="AI16" i="48" s="1"/>
  <c r="O13" i="48"/>
  <c r="AI13" i="48" s="1"/>
  <c r="Z8" i="49"/>
  <c r="Z23" i="49" s="1"/>
  <c r="N25" i="51"/>
  <c r="N27" i="51" s="1"/>
  <c r="N23" i="49"/>
  <c r="N25" i="49" s="1"/>
  <c r="M25" i="51"/>
  <c r="N28" i="50"/>
  <c r="N30" i="50" s="1"/>
  <c r="AH5" i="50"/>
  <c r="AH28" i="50" s="1"/>
  <c r="M21" i="48"/>
  <c r="AI22" i="42"/>
  <c r="AJ22" i="42" s="1"/>
  <c r="P99" i="42"/>
  <c r="AI57" i="42"/>
  <c r="AJ57" i="42" s="1"/>
  <c r="AI55" i="42"/>
  <c r="AJ55" i="42" s="1"/>
  <c r="AI53" i="42"/>
  <c r="AJ53" i="42" s="1"/>
  <c r="AI51" i="42"/>
  <c r="AJ51" i="42" s="1"/>
  <c r="AI49" i="42"/>
  <c r="AJ49" i="42" s="1"/>
  <c r="AI47" i="42"/>
  <c r="AJ47" i="42" s="1"/>
  <c r="AI23" i="42"/>
  <c r="AJ23" i="42" s="1"/>
  <c r="Q99" i="42"/>
  <c r="N99" i="42"/>
  <c r="AI72" i="43"/>
  <c r="AJ72" i="43" s="1"/>
  <c r="AI43" i="43"/>
  <c r="AJ43" i="43" s="1"/>
  <c r="AI35" i="43"/>
  <c r="AJ35" i="43" s="1"/>
  <c r="AI32" i="43"/>
  <c r="AJ32" i="43" s="1"/>
  <c r="AI26" i="43"/>
  <c r="AJ26" i="43" s="1"/>
  <c r="AI18" i="43"/>
  <c r="AJ18" i="43" s="1"/>
  <c r="AI7" i="43"/>
  <c r="AJ7" i="43" s="1"/>
  <c r="AI88" i="44"/>
  <c r="AJ88" i="44" s="1"/>
  <c r="AI72" i="44"/>
  <c r="AJ72" i="44" s="1"/>
  <c r="AI56" i="44"/>
  <c r="AJ56" i="44" s="1"/>
  <c r="AI40" i="44"/>
  <c r="AJ40" i="44" s="1"/>
  <c r="M99" i="42"/>
  <c r="O99" i="43"/>
  <c r="Z99" i="44"/>
  <c r="AI25" i="44"/>
  <c r="AJ25" i="44" s="1"/>
  <c r="P5" i="44"/>
  <c r="M99" i="44"/>
  <c r="AI41" i="43"/>
  <c r="AJ41" i="43" s="1"/>
  <c r="AI33" i="43"/>
  <c r="AJ33" i="43" s="1"/>
  <c r="AI29" i="43"/>
  <c r="AJ29" i="43" s="1"/>
  <c r="W99" i="43"/>
  <c r="AI10" i="43"/>
  <c r="AJ10" i="43" s="1"/>
  <c r="N99" i="43"/>
  <c r="AI13" i="42"/>
  <c r="AJ13" i="42" s="1"/>
  <c r="AI80" i="43"/>
  <c r="AJ80" i="43" s="1"/>
  <c r="AI36" i="43"/>
  <c r="AJ36" i="43" s="1"/>
  <c r="AI27" i="43"/>
  <c r="AJ27" i="43" s="1"/>
  <c r="AI19" i="43"/>
  <c r="AJ19" i="43" s="1"/>
  <c r="AI8" i="43"/>
  <c r="AJ8" i="43" s="1"/>
  <c r="P5" i="43"/>
  <c r="P99" i="43" s="1"/>
  <c r="P101" i="43" s="1"/>
  <c r="M99" i="43"/>
  <c r="AI6" i="44"/>
  <c r="AJ6" i="44" s="1"/>
  <c r="N99" i="44"/>
  <c r="N101" i="44" s="1"/>
  <c r="AJ15" i="47"/>
  <c r="AL15" i="47"/>
  <c r="Z99" i="42"/>
  <c r="Z99" i="43"/>
  <c r="AJ9" i="45"/>
  <c r="AI99" i="45"/>
  <c r="AI14" i="42"/>
  <c r="AJ14" i="42" s="1"/>
  <c r="AI42" i="43"/>
  <c r="AJ42" i="43" s="1"/>
  <c r="AI34" i="43"/>
  <c r="AJ34" i="43" s="1"/>
  <c r="AI88" i="43"/>
  <c r="AJ88" i="43" s="1"/>
  <c r="AI37" i="43"/>
  <c r="AJ37" i="43" s="1"/>
  <c r="AI31" i="43"/>
  <c r="AJ31" i="43" s="1"/>
  <c r="AI28" i="43"/>
  <c r="AJ28" i="43" s="1"/>
  <c r="AI20" i="43"/>
  <c r="AJ20" i="43" s="1"/>
  <c r="AI12" i="43"/>
  <c r="AJ12" i="43" s="1"/>
  <c r="AI9" i="43"/>
  <c r="AJ9" i="43" s="1"/>
  <c r="AI24" i="44"/>
  <c r="AJ24" i="44" s="1"/>
  <c r="W99" i="44"/>
  <c r="O99" i="44"/>
  <c r="AJ20" i="47"/>
  <c r="AL20" i="47"/>
  <c r="AJ8" i="47"/>
  <c r="AL8" i="47"/>
  <c r="AI11" i="47"/>
  <c r="AJ6" i="47"/>
  <c r="AL6" i="47"/>
  <c r="AL18" i="47"/>
  <c r="AJ18" i="47"/>
  <c r="AJ16" i="47"/>
  <c r="AL16" i="47"/>
  <c r="AI9" i="44"/>
  <c r="AJ9" i="44" s="1"/>
  <c r="AI99" i="46"/>
  <c r="AJ5" i="46"/>
  <c r="AJ14" i="47"/>
  <c r="AL14" i="47"/>
  <c r="AJ9" i="47"/>
  <c r="AL9" i="47"/>
  <c r="AL7" i="47"/>
  <c r="AJ7" i="47"/>
  <c r="AI97" i="45"/>
  <c r="AJ97" i="45" s="1"/>
  <c r="O99" i="45"/>
  <c r="N101" i="46"/>
  <c r="AI99" i="47"/>
  <c r="AJ5" i="47"/>
  <c r="AL5" i="47"/>
  <c r="AJ19" i="47"/>
  <c r="AL19" i="47"/>
  <c r="AJ21" i="47"/>
  <c r="AL21" i="47"/>
  <c r="AI17" i="47"/>
  <c r="AJ13" i="47"/>
  <c r="AL13" i="47"/>
  <c r="AI12" i="47"/>
  <c r="Z99" i="47"/>
  <c r="AJ10" i="47"/>
  <c r="AL10" i="47"/>
  <c r="P99" i="47"/>
  <c r="P101" i="47" s="1"/>
  <c r="O99" i="47"/>
  <c r="AM5" i="47"/>
  <c r="N99" i="47"/>
  <c r="N101" i="47" s="1"/>
  <c r="AI51" i="46"/>
  <c r="AJ51" i="46" s="1"/>
  <c r="AI12" i="37"/>
  <c r="AJ12" i="37" s="1"/>
  <c r="AI18" i="37"/>
  <c r="AJ18" i="37" s="1"/>
  <c r="AI8" i="37"/>
  <c r="AJ8" i="37" s="1"/>
  <c r="AI24" i="37"/>
  <c r="AJ24" i="37" s="1"/>
  <c r="AI30" i="37"/>
  <c r="AJ30" i="37" s="1"/>
  <c r="AI34" i="37"/>
  <c r="AJ34" i="37" s="1"/>
  <c r="AI38" i="37"/>
  <c r="AJ38" i="37" s="1"/>
  <c r="AI42" i="37"/>
  <c r="AJ42" i="37" s="1"/>
  <c r="AI46" i="37"/>
  <c r="AJ46" i="37" s="1"/>
  <c r="AI50" i="37"/>
  <c r="AJ50" i="37" s="1"/>
  <c r="AI38" i="39"/>
  <c r="AJ38" i="39" s="1"/>
  <c r="AI22" i="39"/>
  <c r="AJ22" i="39" s="1"/>
  <c r="AI9" i="39"/>
  <c r="AJ9" i="39" s="1"/>
  <c r="AI12" i="39"/>
  <c r="AJ12" i="39" s="1"/>
  <c r="AI18" i="39"/>
  <c r="AJ18" i="39" s="1"/>
  <c r="AI20" i="39"/>
  <c r="AJ20" i="39" s="1"/>
  <c r="AI33" i="39"/>
  <c r="AJ33" i="39" s="1"/>
  <c r="AI37" i="39"/>
  <c r="AJ37" i="39" s="1"/>
  <c r="AI39" i="39"/>
  <c r="AJ39" i="39" s="1"/>
  <c r="AI66" i="39"/>
  <c r="AJ66" i="39" s="1"/>
  <c r="AI68" i="39"/>
  <c r="AJ68" i="39" s="1"/>
  <c r="AI70" i="39"/>
  <c r="AJ70" i="39" s="1"/>
  <c r="AI72" i="39"/>
  <c r="AJ72" i="39" s="1"/>
  <c r="AI10" i="39"/>
  <c r="AJ10" i="39" s="1"/>
  <c r="AI27" i="39"/>
  <c r="AJ27" i="39" s="1"/>
  <c r="AI64" i="39"/>
  <c r="AJ64" i="39" s="1"/>
  <c r="AI31" i="39"/>
  <c r="AJ31" i="39" s="1"/>
  <c r="AI50" i="39"/>
  <c r="AJ50" i="39" s="1"/>
  <c r="AI19" i="39"/>
  <c r="AJ19" i="39" s="1"/>
  <c r="AI62" i="39"/>
  <c r="AJ62" i="39" s="1"/>
  <c r="AI17" i="39"/>
  <c r="AJ17" i="39" s="1"/>
  <c r="AI23" i="39"/>
  <c r="AJ23" i="39" s="1"/>
  <c r="AI34" i="39"/>
  <c r="AJ34" i="39" s="1"/>
  <c r="AI36" i="39"/>
  <c r="AJ36" i="39" s="1"/>
  <c r="AI43" i="39"/>
  <c r="AJ43" i="39" s="1"/>
  <c r="AI46" i="39"/>
  <c r="AJ46" i="39" s="1"/>
  <c r="AI57" i="39"/>
  <c r="AJ57" i="39" s="1"/>
  <c r="AI60" i="39"/>
  <c r="AJ60" i="39" s="1"/>
  <c r="AI32" i="39"/>
  <c r="AJ32" i="39" s="1"/>
  <c r="AI35" i="39"/>
  <c r="AJ35" i="39" s="1"/>
  <c r="AI49" i="39"/>
  <c r="AJ49" i="39" s="1"/>
  <c r="AI55" i="39"/>
  <c r="AJ55" i="39" s="1"/>
  <c r="AI61" i="39"/>
  <c r="AJ61" i="39" s="1"/>
  <c r="AI36" i="38"/>
  <c r="AJ36" i="38" s="1"/>
  <c r="AI44" i="38"/>
  <c r="AJ44" i="38" s="1"/>
  <c r="AI10" i="38"/>
  <c r="AJ10" i="38" s="1"/>
  <c r="AI21" i="38"/>
  <c r="AJ21" i="38" s="1"/>
  <c r="AI50" i="38"/>
  <c r="AJ50" i="38" s="1"/>
  <c r="AI26" i="38"/>
  <c r="AJ26" i="38" s="1"/>
  <c r="AI28" i="38"/>
  <c r="AJ28" i="38" s="1"/>
  <c r="AI23" i="38"/>
  <c r="AJ23" i="38" s="1"/>
  <c r="AI38" i="38"/>
  <c r="AJ38" i="38" s="1"/>
  <c r="AI30" i="38"/>
  <c r="AJ30" i="38" s="1"/>
  <c r="AI41" i="38"/>
  <c r="AJ41" i="38" s="1"/>
  <c r="AI12" i="38"/>
  <c r="AJ12" i="38" s="1"/>
  <c r="AI40" i="38"/>
  <c r="AJ40" i="38" s="1"/>
  <c r="AI24" i="38"/>
  <c r="AJ24" i="38" s="1"/>
  <c r="AI29" i="38"/>
  <c r="AJ29" i="38" s="1"/>
  <c r="AI31" i="38"/>
  <c r="AJ31" i="38" s="1"/>
  <c r="AI34" i="38"/>
  <c r="AJ34" i="38" s="1"/>
  <c r="AI17" i="38"/>
  <c r="AJ17" i="38" s="1"/>
  <c r="AI37" i="38"/>
  <c r="AJ37" i="38" s="1"/>
  <c r="AI49" i="38"/>
  <c r="AJ49" i="38" s="1"/>
  <c r="AI8" i="38"/>
  <c r="AJ8" i="38" s="1"/>
  <c r="AI20" i="38"/>
  <c r="AJ20" i="38" s="1"/>
  <c r="AI27" i="38"/>
  <c r="AJ27" i="38" s="1"/>
  <c r="AI42" i="38"/>
  <c r="AJ42" i="38" s="1"/>
  <c r="AI52" i="38"/>
  <c r="AJ52" i="38" s="1"/>
  <c r="AI7" i="38"/>
  <c r="AJ7" i="38" s="1"/>
  <c r="AI32" i="38"/>
  <c r="AJ32" i="38" s="1"/>
  <c r="AI18" i="38"/>
  <c r="AJ18" i="38" s="1"/>
  <c r="AI33" i="38"/>
  <c r="AJ33" i="38" s="1"/>
  <c r="AI45" i="38"/>
  <c r="AJ45" i="38" s="1"/>
  <c r="AI14" i="38"/>
  <c r="AJ14" i="38" s="1"/>
  <c r="AI48" i="38"/>
  <c r="AJ48" i="38" s="1"/>
  <c r="AI9" i="32"/>
  <c r="AJ9" i="32" s="1"/>
  <c r="S98" i="32"/>
  <c r="AI12" i="32"/>
  <c r="AJ12" i="32" s="1"/>
  <c r="AI17" i="32"/>
  <c r="AJ17" i="32" s="1"/>
  <c r="AI19" i="32"/>
  <c r="AJ19" i="32" s="1"/>
  <c r="P98" i="32"/>
  <c r="P100" i="32" s="1"/>
  <c r="AI8" i="32"/>
  <c r="AJ8" i="32" s="1"/>
  <c r="AI13" i="32"/>
  <c r="AJ13" i="32" s="1"/>
  <c r="AI15" i="32"/>
  <c r="AJ15" i="32" s="1"/>
  <c r="M98" i="32"/>
  <c r="AI29" i="32"/>
  <c r="AJ29" i="32" s="1"/>
  <c r="AI87" i="32"/>
  <c r="AJ87" i="32" s="1"/>
  <c r="AI38" i="33"/>
  <c r="AJ38" i="33" s="1"/>
  <c r="AI27" i="33"/>
  <c r="AJ27" i="33" s="1"/>
  <c r="S98" i="33"/>
  <c r="N100" i="32"/>
  <c r="O98" i="32"/>
  <c r="AI31" i="32"/>
  <c r="AJ31" i="32" s="1"/>
  <c r="AH98" i="33"/>
  <c r="AI44" i="33"/>
  <c r="AJ44" i="33" s="1"/>
  <c r="AI46" i="33"/>
  <c r="AJ46" i="33" s="1"/>
  <c r="AI9" i="34"/>
  <c r="AJ9" i="34" s="1"/>
  <c r="AI28" i="34"/>
  <c r="AJ28" i="34" s="1"/>
  <c r="AI35" i="34"/>
  <c r="AJ35" i="34" s="1"/>
  <c r="V5" i="32"/>
  <c r="V98" i="32" s="1"/>
  <c r="AI33" i="32"/>
  <c r="AJ33" i="32" s="1"/>
  <c r="AI7" i="33"/>
  <c r="AJ7" i="33" s="1"/>
  <c r="Z98" i="33"/>
  <c r="AI18" i="33"/>
  <c r="AJ18" i="33" s="1"/>
  <c r="AI34" i="33"/>
  <c r="AJ34" i="33" s="1"/>
  <c r="V98" i="34"/>
  <c r="AI31" i="34"/>
  <c r="AJ31" i="34" s="1"/>
  <c r="AI5" i="32"/>
  <c r="AI40" i="32"/>
  <c r="AJ40" i="32" s="1"/>
  <c r="AI43" i="32"/>
  <c r="AJ43" i="32" s="1"/>
  <c r="AI48" i="32"/>
  <c r="AJ48" i="32" s="1"/>
  <c r="AI51" i="32"/>
  <c r="AJ51" i="32" s="1"/>
  <c r="AI56" i="32"/>
  <c r="AJ56" i="32" s="1"/>
  <c r="AI59" i="32"/>
  <c r="AJ59" i="32" s="1"/>
  <c r="AI64" i="32"/>
  <c r="AJ64" i="32" s="1"/>
  <c r="AI67" i="32"/>
  <c r="AJ67" i="32" s="1"/>
  <c r="N98" i="33"/>
  <c r="N100" i="33" s="1"/>
  <c r="AI27" i="32"/>
  <c r="AJ27" i="32" s="1"/>
  <c r="AI45" i="32"/>
  <c r="AJ45" i="32" s="1"/>
  <c r="AI53" i="32"/>
  <c r="AJ53" i="32" s="1"/>
  <c r="AI61" i="32"/>
  <c r="AJ61" i="32" s="1"/>
  <c r="AI69" i="32"/>
  <c r="AJ69" i="32" s="1"/>
  <c r="AI95" i="32"/>
  <c r="AJ95" i="32" s="1"/>
  <c r="AI12" i="33"/>
  <c r="AJ12" i="33" s="1"/>
  <c r="AI14" i="33"/>
  <c r="AJ14" i="33" s="1"/>
  <c r="AI40" i="33"/>
  <c r="AJ40" i="33" s="1"/>
  <c r="AI42" i="33"/>
  <c r="AJ42" i="33" s="1"/>
  <c r="W98" i="34"/>
  <c r="AI15" i="34"/>
  <c r="AJ15" i="34" s="1"/>
  <c r="AI43" i="34"/>
  <c r="AJ43" i="34" s="1"/>
  <c r="AI36" i="32"/>
  <c r="AJ36" i="32" s="1"/>
  <c r="P98" i="33"/>
  <c r="AI5" i="33"/>
  <c r="AI30" i="33"/>
  <c r="AJ30" i="33" s="1"/>
  <c r="AI43" i="33"/>
  <c r="AJ43" i="33" s="1"/>
  <c r="V98" i="33"/>
  <c r="AI8" i="33"/>
  <c r="AJ8" i="33" s="1"/>
  <c r="AI10" i="33"/>
  <c r="AJ10" i="33" s="1"/>
  <c r="AI15" i="33"/>
  <c r="AJ15" i="33" s="1"/>
  <c r="Q98" i="33"/>
  <c r="AI24" i="33"/>
  <c r="AJ24" i="33" s="1"/>
  <c r="AI26" i="33"/>
  <c r="AJ26" i="33" s="1"/>
  <c r="AI48" i="33"/>
  <c r="AJ48" i="33" s="1"/>
  <c r="AI50" i="33"/>
  <c r="AJ50" i="33" s="1"/>
  <c r="AI27" i="34"/>
  <c r="AJ27" i="34" s="1"/>
  <c r="M98" i="34"/>
  <c r="N100" i="34" s="1"/>
  <c r="AI86" i="34"/>
  <c r="AJ86" i="34" s="1"/>
  <c r="AI9" i="35"/>
  <c r="AJ9" i="35" s="1"/>
  <c r="Q98" i="34"/>
  <c r="AJ5" i="35"/>
  <c r="AI6" i="34"/>
  <c r="AJ6" i="34" s="1"/>
  <c r="AI18" i="35"/>
  <c r="AJ18" i="35" s="1"/>
  <c r="AI20" i="35"/>
  <c r="AJ20" i="35" s="1"/>
  <c r="P5" i="34"/>
  <c r="P98" i="34" s="1"/>
  <c r="P100" i="34" s="1"/>
  <c r="AI47" i="34"/>
  <c r="AJ47" i="34" s="1"/>
  <c r="AI55" i="34"/>
  <c r="AJ55" i="34" s="1"/>
  <c r="AI63" i="34"/>
  <c r="AJ63" i="34" s="1"/>
  <c r="P98" i="35"/>
  <c r="AI14" i="35"/>
  <c r="AJ14" i="35" s="1"/>
  <c r="AI16" i="35"/>
  <c r="AJ16" i="35" s="1"/>
  <c r="AI29" i="35"/>
  <c r="AJ29" i="35" s="1"/>
  <c r="AI5" i="34"/>
  <c r="Z98" i="35"/>
  <c r="AI25" i="35"/>
  <c r="AJ25" i="35" s="1"/>
  <c r="AI94" i="34"/>
  <c r="AJ94" i="34" s="1"/>
  <c r="AI6" i="35"/>
  <c r="AJ6" i="35" s="1"/>
  <c r="AI8" i="35"/>
  <c r="AJ8" i="35" s="1"/>
  <c r="AI6" i="38"/>
  <c r="AJ6" i="38" s="1"/>
  <c r="AI7" i="37"/>
  <c r="AJ7" i="37" s="1"/>
  <c r="AI51" i="34"/>
  <c r="AJ51" i="34" s="1"/>
  <c r="AI59" i="34"/>
  <c r="AJ59" i="34" s="1"/>
  <c r="AI67" i="34"/>
  <c r="AJ67" i="34" s="1"/>
  <c r="AI13" i="35"/>
  <c r="AJ13" i="35" s="1"/>
  <c r="Q98" i="35"/>
  <c r="W98" i="35"/>
  <c r="AI30" i="35"/>
  <c r="AJ30" i="35" s="1"/>
  <c r="AI32" i="35"/>
  <c r="AJ32" i="35" s="1"/>
  <c r="AI15" i="37"/>
  <c r="AJ15" i="37" s="1"/>
  <c r="AI28" i="37"/>
  <c r="AJ28" i="37" s="1"/>
  <c r="AI32" i="37"/>
  <c r="AJ32" i="37" s="1"/>
  <c r="AI36" i="37"/>
  <c r="AJ36" i="37" s="1"/>
  <c r="AI40" i="37"/>
  <c r="AJ40" i="37" s="1"/>
  <c r="AI44" i="37"/>
  <c r="AJ44" i="37" s="1"/>
  <c r="AI48" i="37"/>
  <c r="AJ48" i="37" s="1"/>
  <c r="AI52" i="37"/>
  <c r="AJ52" i="37" s="1"/>
  <c r="AI19" i="38"/>
  <c r="AJ19" i="38" s="1"/>
  <c r="V98" i="36"/>
  <c r="AI13" i="36"/>
  <c r="AJ13" i="36" s="1"/>
  <c r="AI23" i="36"/>
  <c r="AJ23" i="36" s="1"/>
  <c r="AI45" i="36"/>
  <c r="AJ45" i="36" s="1"/>
  <c r="S98" i="36"/>
  <c r="AI20" i="37"/>
  <c r="AJ20" i="37" s="1"/>
  <c r="AI26" i="37"/>
  <c r="AJ26" i="37" s="1"/>
  <c r="AI22" i="38"/>
  <c r="AJ22" i="38" s="1"/>
  <c r="AI25" i="38"/>
  <c r="AJ25" i="38" s="1"/>
  <c r="AI11" i="36"/>
  <c r="AJ11" i="36" s="1"/>
  <c r="Z98" i="36"/>
  <c r="AI14" i="36"/>
  <c r="AJ14" i="36" s="1"/>
  <c r="AI33" i="36"/>
  <c r="AJ33" i="36" s="1"/>
  <c r="AI43" i="36"/>
  <c r="AJ43" i="36" s="1"/>
  <c r="AI63" i="36"/>
  <c r="AJ63" i="36" s="1"/>
  <c r="M98" i="36"/>
  <c r="AI16" i="37"/>
  <c r="AJ16" i="37" s="1"/>
  <c r="AI13" i="38"/>
  <c r="AJ13" i="38" s="1"/>
  <c r="AI15" i="38"/>
  <c r="AJ15" i="38" s="1"/>
  <c r="P98" i="36"/>
  <c r="P100" i="36" s="1"/>
  <c r="N98" i="36"/>
  <c r="W98" i="36"/>
  <c r="AJ5" i="37"/>
  <c r="AI14" i="37"/>
  <c r="AJ14" i="37" s="1"/>
  <c r="AI27" i="37"/>
  <c r="AJ27" i="37" s="1"/>
  <c r="AI31" i="37"/>
  <c r="AJ31" i="37" s="1"/>
  <c r="AI35" i="37"/>
  <c r="AJ35" i="37" s="1"/>
  <c r="AI39" i="37"/>
  <c r="AJ39" i="37" s="1"/>
  <c r="AI43" i="37"/>
  <c r="AJ43" i="37" s="1"/>
  <c r="AI47" i="37"/>
  <c r="AJ47" i="37" s="1"/>
  <c r="AI51" i="37"/>
  <c r="AJ51" i="37" s="1"/>
  <c r="AI9" i="38"/>
  <c r="AJ9" i="38" s="1"/>
  <c r="AI11" i="38"/>
  <c r="AJ11" i="38" s="1"/>
  <c r="AI16" i="38"/>
  <c r="AJ16" i="38" s="1"/>
  <c r="AI5" i="36"/>
  <c r="O98" i="36"/>
  <c r="Q98" i="36"/>
  <c r="AI29" i="36"/>
  <c r="AJ29" i="36" s="1"/>
  <c r="AI39" i="36"/>
  <c r="AJ39" i="36" s="1"/>
  <c r="AI59" i="36"/>
  <c r="AJ59" i="36" s="1"/>
  <c r="AI61" i="36"/>
  <c r="AJ61" i="36" s="1"/>
  <c r="AI10" i="37"/>
  <c r="AJ10" i="37" s="1"/>
  <c r="AI23" i="37"/>
  <c r="AJ23" i="37" s="1"/>
  <c r="N98" i="35"/>
  <c r="N100" i="35" s="1"/>
  <c r="AJ5" i="39"/>
  <c r="AI52" i="39"/>
  <c r="AJ52" i="39" s="1"/>
  <c r="AI58" i="39"/>
  <c r="AJ58" i="39" s="1"/>
  <c r="AI5" i="38"/>
  <c r="AI21" i="39"/>
  <c r="AJ21" i="39" s="1"/>
  <c r="AI11" i="39"/>
  <c r="AJ11" i="39" s="1"/>
  <c r="AI13" i="39"/>
  <c r="AJ13" i="39" s="1"/>
  <c r="AI48" i="39"/>
  <c r="AJ48" i="39" s="1"/>
  <c r="AI35" i="38"/>
  <c r="AJ35" i="38" s="1"/>
  <c r="AI51" i="38"/>
  <c r="AJ51" i="38" s="1"/>
  <c r="AI39" i="38"/>
  <c r="AJ39" i="38" s="1"/>
  <c r="AI43" i="38"/>
  <c r="AJ43" i="38" s="1"/>
  <c r="AI47" i="38"/>
  <c r="AJ47" i="38" s="1"/>
  <c r="AI51" i="39"/>
  <c r="AJ51" i="39" s="1"/>
  <c r="AI69" i="39"/>
  <c r="AJ69" i="39" s="1"/>
  <c r="AI44" i="39"/>
  <c r="AJ44" i="39" s="1"/>
  <c r="AI63" i="39"/>
  <c r="AJ63" i="39" s="1"/>
  <c r="AI65" i="39"/>
  <c r="AJ65" i="39" s="1"/>
  <c r="AI71" i="39"/>
  <c r="AJ71" i="39" s="1"/>
  <c r="AI8" i="40"/>
  <c r="AJ8" i="40" s="1"/>
  <c r="AI20" i="40"/>
  <c r="AJ20" i="40" s="1"/>
  <c r="AI26" i="40"/>
  <c r="AJ26" i="40" s="1"/>
  <c r="AI39" i="40"/>
  <c r="AJ39" i="40" s="1"/>
  <c r="O99" i="41"/>
  <c r="AI11" i="41"/>
  <c r="AJ11" i="41" s="1"/>
  <c r="V99" i="41"/>
  <c r="AI30" i="41"/>
  <c r="AJ30" i="41" s="1"/>
  <c r="AI36" i="41"/>
  <c r="AJ36" i="41" s="1"/>
  <c r="AI61" i="41"/>
  <c r="AJ61" i="41" s="1"/>
  <c r="AI31" i="40"/>
  <c r="AJ31" i="40" s="1"/>
  <c r="AI50" i="40"/>
  <c r="AJ50" i="40" s="1"/>
  <c r="AI22" i="41"/>
  <c r="AJ22" i="41" s="1"/>
  <c r="AI28" i="41"/>
  <c r="AJ28" i="41" s="1"/>
  <c r="AI41" i="41"/>
  <c r="AJ41" i="41" s="1"/>
  <c r="AI46" i="41"/>
  <c r="AJ46" i="41" s="1"/>
  <c r="M99" i="40"/>
  <c r="N101" i="40" s="1"/>
  <c r="P5" i="40"/>
  <c r="P99" i="40" s="1"/>
  <c r="P101" i="40" s="1"/>
  <c r="AI21" i="40"/>
  <c r="AJ21" i="40" s="1"/>
  <c r="AI23" i="40"/>
  <c r="AJ23" i="40" s="1"/>
  <c r="AI27" i="40"/>
  <c r="AJ27" i="40" s="1"/>
  <c r="AI44" i="40"/>
  <c r="AJ44" i="40" s="1"/>
  <c r="AI46" i="40"/>
  <c r="AJ46" i="40" s="1"/>
  <c r="AI20" i="41"/>
  <c r="AJ20" i="41" s="1"/>
  <c r="AI24" i="41"/>
  <c r="AJ24" i="41" s="1"/>
  <c r="AI26" i="41"/>
  <c r="AJ26" i="41" s="1"/>
  <c r="AI37" i="41"/>
  <c r="AJ37" i="41" s="1"/>
  <c r="AI50" i="41"/>
  <c r="AJ50" i="41" s="1"/>
  <c r="AI69" i="41"/>
  <c r="AJ69" i="41" s="1"/>
  <c r="AI5" i="40"/>
  <c r="AI93" i="41"/>
  <c r="AJ93" i="41" s="1"/>
  <c r="AI40" i="39"/>
  <c r="AJ40" i="39" s="1"/>
  <c r="O99" i="40"/>
  <c r="AI7" i="40"/>
  <c r="AJ7" i="40" s="1"/>
  <c r="AI10" i="40"/>
  <c r="AJ10" i="40" s="1"/>
  <c r="AI12" i="40"/>
  <c r="AJ12" i="40" s="1"/>
  <c r="AI38" i="40"/>
  <c r="AJ38" i="40" s="1"/>
  <c r="AI51" i="40"/>
  <c r="AJ51" i="40" s="1"/>
  <c r="AI12" i="41"/>
  <c r="AJ12" i="41" s="1"/>
  <c r="AI25" i="41"/>
  <c r="AJ25" i="41" s="1"/>
  <c r="W99" i="41"/>
  <c r="AI29" i="41"/>
  <c r="AJ29" i="41" s="1"/>
  <c r="AI35" i="41"/>
  <c r="AJ35" i="41" s="1"/>
  <c r="AI16" i="40"/>
  <c r="AJ16" i="40" s="1"/>
  <c r="AH99" i="40"/>
  <c r="AI22" i="40"/>
  <c r="AJ22" i="40" s="1"/>
  <c r="AI32" i="40"/>
  <c r="AJ32" i="40" s="1"/>
  <c r="AI34" i="40"/>
  <c r="AJ34" i="40" s="1"/>
  <c r="AI47" i="40"/>
  <c r="AJ47" i="40" s="1"/>
  <c r="AI5" i="41"/>
  <c r="P99" i="41"/>
  <c r="P101" i="41" s="1"/>
  <c r="AI38" i="41"/>
  <c r="AJ38" i="41" s="1"/>
  <c r="AI42" i="41"/>
  <c r="AJ42" i="41" s="1"/>
  <c r="AI51" i="41"/>
  <c r="AJ51" i="41" s="1"/>
  <c r="AI77" i="41"/>
  <c r="AJ77" i="41" s="1"/>
  <c r="M99" i="41"/>
  <c r="N101" i="41" s="1"/>
  <c r="AK9" i="48" l="1"/>
  <c r="AJ9" i="48"/>
  <c r="AK10" i="48"/>
  <c r="AJ10" i="48"/>
  <c r="AJ11" i="50"/>
  <c r="AK11" i="50"/>
  <c r="AJ15" i="50"/>
  <c r="AK15" i="50"/>
  <c r="AK13" i="48"/>
  <c r="AJ13" i="48"/>
  <c r="O21" i="48"/>
  <c r="AK9" i="51"/>
  <c r="AJ9" i="51"/>
  <c r="N23" i="48"/>
  <c r="AI26" i="51"/>
  <c r="P27" i="51"/>
  <c r="AJ7" i="48"/>
  <c r="AK7" i="48"/>
  <c r="AJ19" i="48"/>
  <c r="AK19" i="48"/>
  <c r="AK16" i="51"/>
  <c r="AJ16" i="51"/>
  <c r="AK14" i="51"/>
  <c r="AJ14" i="51"/>
  <c r="AJ18" i="48"/>
  <c r="AK18" i="48"/>
  <c r="AJ5" i="48"/>
  <c r="AK5" i="48"/>
  <c r="AI21" i="48"/>
  <c r="AJ16" i="48"/>
  <c r="AK16" i="48"/>
  <c r="AK7" i="51"/>
  <c r="AJ7" i="51"/>
  <c r="AI25" i="51"/>
  <c r="AJ9" i="50"/>
  <c r="AK9" i="50"/>
  <c r="AK22" i="51"/>
  <c r="AJ22" i="51"/>
  <c r="AJ12" i="51"/>
  <c r="AK12" i="51"/>
  <c r="AJ12" i="48"/>
  <c r="AK12" i="48"/>
  <c r="AK18" i="51"/>
  <c r="AJ18" i="51"/>
  <c r="AJ17" i="50"/>
  <c r="AK17" i="50"/>
  <c r="AI5" i="50"/>
  <c r="AJ13" i="50"/>
  <c r="AK13" i="50"/>
  <c r="AK20" i="51"/>
  <c r="AJ20" i="51"/>
  <c r="AJ6" i="50"/>
  <c r="AK6" i="50"/>
  <c r="AI8" i="49"/>
  <c r="AJ7" i="50"/>
  <c r="AK7" i="50"/>
  <c r="AJ11" i="47"/>
  <c r="AL11" i="47"/>
  <c r="AI99" i="42"/>
  <c r="AI100" i="45"/>
  <c r="AI101" i="45" s="1"/>
  <c r="AJ12" i="47"/>
  <c r="AL12" i="47"/>
  <c r="AI5" i="43"/>
  <c r="AI100" i="47"/>
  <c r="N101" i="43"/>
  <c r="AI5" i="44"/>
  <c r="P99" i="44"/>
  <c r="P101" i="44" s="1"/>
  <c r="N101" i="42"/>
  <c r="AI100" i="42" s="1"/>
  <c r="P101" i="42"/>
  <c r="AI101" i="47"/>
  <c r="AJ17" i="47"/>
  <c r="AL17" i="47"/>
  <c r="AI100" i="46"/>
  <c r="AI101" i="46" s="1"/>
  <c r="AI98" i="36"/>
  <c r="AJ5" i="36"/>
  <c r="N100" i="36"/>
  <c r="AI99" i="32"/>
  <c r="AI99" i="40"/>
  <c r="AJ5" i="40"/>
  <c r="AI99" i="41"/>
  <c r="AJ5" i="41"/>
  <c r="P100" i="35"/>
  <c r="AI98" i="35"/>
  <c r="AI99" i="35"/>
  <c r="AJ5" i="38"/>
  <c r="AJ5" i="33"/>
  <c r="AI98" i="33"/>
  <c r="AI99" i="33" s="1"/>
  <c r="AI98" i="34"/>
  <c r="AJ5" i="34"/>
  <c r="P100" i="33"/>
  <c r="AI98" i="32"/>
  <c r="AJ5" i="32"/>
  <c r="AI22" i="48" l="1"/>
  <c r="AI28" i="50"/>
  <c r="AJ5" i="50"/>
  <c r="AK5" i="50"/>
  <c r="AI27" i="51"/>
  <c r="AJ8" i="49"/>
  <c r="AI23" i="49"/>
  <c r="AI23" i="48"/>
  <c r="AI101" i="42"/>
  <c r="AI99" i="44"/>
  <c r="AJ5" i="44"/>
  <c r="AI99" i="43"/>
  <c r="AJ5" i="43"/>
  <c r="AI100" i="33"/>
  <c r="AI99" i="36"/>
  <c r="AI100" i="35"/>
  <c r="AI100" i="32"/>
  <c r="AI100" i="36"/>
  <c r="AI100" i="40"/>
  <c r="AI101" i="40" s="1"/>
  <c r="AI101" i="41"/>
  <c r="AI100" i="41"/>
  <c r="AI99" i="34"/>
  <c r="AI100" i="34" s="1"/>
  <c r="AI25" i="49" l="1"/>
  <c r="AI24" i="49"/>
  <c r="AI29" i="50"/>
  <c r="AI30" i="50" s="1"/>
  <c r="AI101" i="44"/>
  <c r="AI100" i="44"/>
  <c r="AI100" i="43"/>
  <c r="AI101" i="43" s="1"/>
  <c r="M5" i="31"/>
  <c r="P5" i="31" s="1"/>
  <c r="N5" i="31"/>
  <c r="O5" i="31"/>
  <c r="M6" i="31"/>
  <c r="N6" i="31"/>
  <c r="O6" i="31"/>
  <c r="M7" i="31"/>
  <c r="N7" i="31"/>
  <c r="O7" i="31"/>
  <c r="P7" i="31"/>
  <c r="M8" i="31"/>
  <c r="Z8" i="31" s="1"/>
  <c r="AI8" i="31" s="1"/>
  <c r="N8" i="31"/>
  <c r="O8" i="31"/>
  <c r="AJ8" i="31"/>
  <c r="M9" i="31"/>
  <c r="Z9" i="31" s="1"/>
  <c r="N9" i="31"/>
  <c r="O9" i="31"/>
  <c r="M10" i="31"/>
  <c r="P10" i="31" s="1"/>
  <c r="N10" i="31"/>
  <c r="O10" i="31"/>
  <c r="M11" i="31"/>
  <c r="N11" i="31"/>
  <c r="O11" i="31"/>
  <c r="AI11" i="31" s="1"/>
  <c r="AJ11" i="31" s="1"/>
  <c r="P11" i="31"/>
  <c r="M12" i="31"/>
  <c r="N12" i="31"/>
  <c r="O12" i="31"/>
  <c r="Q12" i="31"/>
  <c r="AI12" i="31"/>
  <c r="AJ12" i="31"/>
  <c r="M13" i="31"/>
  <c r="P13" i="31" s="1"/>
  <c r="AI13" i="31" s="1"/>
  <c r="AJ13" i="31" s="1"/>
  <c r="N13" i="31"/>
  <c r="O13" i="31"/>
  <c r="M14" i="31"/>
  <c r="P14" i="31" s="1"/>
  <c r="N14" i="31"/>
  <c r="O14" i="31"/>
  <c r="M15" i="31"/>
  <c r="N15" i="31"/>
  <c r="O15" i="31"/>
  <c r="AI15" i="31" s="1"/>
  <c r="AJ15" i="31" s="1"/>
  <c r="W15" i="31"/>
  <c r="M16" i="31"/>
  <c r="W16" i="31" s="1"/>
  <c r="N16" i="31"/>
  <c r="O16" i="31"/>
  <c r="AI16" i="31"/>
  <c r="AJ16" i="31" s="1"/>
  <c r="M17" i="31"/>
  <c r="W17" i="31" s="1"/>
  <c r="AI17" i="31" s="1"/>
  <c r="AJ17" i="31" s="1"/>
  <c r="N17" i="31"/>
  <c r="O17" i="31"/>
  <c r="M18" i="31"/>
  <c r="P18" i="31" s="1"/>
  <c r="N18" i="31"/>
  <c r="AI18" i="31" s="1"/>
  <c r="AJ18" i="31" s="1"/>
  <c r="O18" i="31"/>
  <c r="M19" i="31"/>
  <c r="N19" i="31"/>
  <c r="O19" i="31"/>
  <c r="AH19" i="31"/>
  <c r="AH59" i="31" s="1"/>
  <c r="M20" i="31"/>
  <c r="P20" i="31" s="1"/>
  <c r="AI20" i="31" s="1"/>
  <c r="AJ20" i="31" s="1"/>
  <c r="N20" i="31"/>
  <c r="O20" i="31"/>
  <c r="M21" i="31"/>
  <c r="Z21" i="31" s="1"/>
  <c r="AI21" i="31" s="1"/>
  <c r="AJ21" i="31" s="1"/>
  <c r="N21" i="31"/>
  <c r="O21" i="31"/>
  <c r="M22" i="31"/>
  <c r="P22" i="31" s="1"/>
  <c r="N22" i="31"/>
  <c r="O22" i="31"/>
  <c r="M23" i="31"/>
  <c r="N23" i="31"/>
  <c r="O23" i="31"/>
  <c r="Z23" i="31"/>
  <c r="M24" i="31"/>
  <c r="P24" i="31" s="1"/>
  <c r="AI24" i="31" s="1"/>
  <c r="AJ24" i="31" s="1"/>
  <c r="N24" i="31"/>
  <c r="O24" i="31"/>
  <c r="M25" i="31"/>
  <c r="P25" i="31" s="1"/>
  <c r="AI25" i="31" s="1"/>
  <c r="AJ25" i="31" s="1"/>
  <c r="N25" i="31"/>
  <c r="O25" i="31"/>
  <c r="M26" i="31"/>
  <c r="P26" i="31" s="1"/>
  <c r="N26" i="31"/>
  <c r="O26" i="31"/>
  <c r="M27" i="31"/>
  <c r="N27" i="31"/>
  <c r="O27" i="31"/>
  <c r="AI27" i="31" s="1"/>
  <c r="AJ27" i="31" s="1"/>
  <c r="P27" i="31"/>
  <c r="M28" i="31"/>
  <c r="P28" i="31" s="1"/>
  <c r="AI28" i="31" s="1"/>
  <c r="AJ28" i="31" s="1"/>
  <c r="N28" i="31"/>
  <c r="O28" i="31"/>
  <c r="M29" i="31"/>
  <c r="Q29" i="31" s="1"/>
  <c r="AI29" i="31" s="1"/>
  <c r="AJ29" i="31" s="1"/>
  <c r="N29" i="31"/>
  <c r="O29" i="31"/>
  <c r="M30" i="31"/>
  <c r="P30" i="31" s="1"/>
  <c r="N30" i="31"/>
  <c r="O30" i="31"/>
  <c r="M31" i="31"/>
  <c r="N31" i="31"/>
  <c r="O31" i="31"/>
  <c r="P31" i="31"/>
  <c r="M32" i="31"/>
  <c r="W32" i="31" s="1"/>
  <c r="N32" i="31"/>
  <c r="O32" i="31"/>
  <c r="AI32" i="31"/>
  <c r="AJ32" i="31" s="1"/>
  <c r="M33" i="31"/>
  <c r="P33" i="31" s="1"/>
  <c r="AI33" i="31" s="1"/>
  <c r="AJ33" i="31" s="1"/>
  <c r="N33" i="31"/>
  <c r="O33" i="31"/>
  <c r="M34" i="31"/>
  <c r="W34" i="31" s="1"/>
  <c r="N34" i="31"/>
  <c r="AI34" i="31" s="1"/>
  <c r="AJ34" i="31" s="1"/>
  <c r="O34" i="31"/>
  <c r="M35" i="31"/>
  <c r="N35" i="31"/>
  <c r="O35" i="31"/>
  <c r="AI35" i="31" s="1"/>
  <c r="AJ35" i="31" s="1"/>
  <c r="Q35" i="31"/>
  <c r="M36" i="31"/>
  <c r="P36" i="31" s="1"/>
  <c r="N36" i="31"/>
  <c r="O36" i="31"/>
  <c r="AI36" i="31"/>
  <c r="AJ36" i="31" s="1"/>
  <c r="M37" i="31"/>
  <c r="W37" i="31" s="1"/>
  <c r="AI37" i="31" s="1"/>
  <c r="AJ37" i="31" s="1"/>
  <c r="N37" i="31"/>
  <c r="O37" i="31"/>
  <c r="M38" i="31"/>
  <c r="AH38" i="31" s="1"/>
  <c r="N38" i="31"/>
  <c r="O38" i="31"/>
  <c r="M39" i="31"/>
  <c r="N39" i="31"/>
  <c r="O39" i="31"/>
  <c r="P39" i="31"/>
  <c r="M40" i="31"/>
  <c r="Z40" i="31" s="1"/>
  <c r="N40" i="31"/>
  <c r="O40" i="31"/>
  <c r="AI40" i="31"/>
  <c r="AJ40" i="31"/>
  <c r="M41" i="31"/>
  <c r="Z41" i="31" s="1"/>
  <c r="AI41" i="31" s="1"/>
  <c r="AJ41" i="31" s="1"/>
  <c r="N41" i="31"/>
  <c r="O41" i="31"/>
  <c r="M42" i="31"/>
  <c r="P42" i="31" s="1"/>
  <c r="N42" i="31"/>
  <c r="AI42" i="31" s="1"/>
  <c r="AJ42" i="31" s="1"/>
  <c r="O42" i="31"/>
  <c r="M43" i="31"/>
  <c r="N43" i="31"/>
  <c r="O43" i="31"/>
  <c r="AI43" i="31" s="1"/>
  <c r="AJ43" i="31" s="1"/>
  <c r="P43" i="31"/>
  <c r="M44" i="31"/>
  <c r="P44" i="31" s="1"/>
  <c r="AI44" i="31" s="1"/>
  <c r="N44" i="31"/>
  <c r="O44" i="31"/>
  <c r="AJ44" i="31"/>
  <c r="M45" i="31"/>
  <c r="P45" i="31" s="1"/>
  <c r="AI45" i="31" s="1"/>
  <c r="AJ45" i="31" s="1"/>
  <c r="N45" i="31"/>
  <c r="O45" i="31"/>
  <c r="M46" i="31"/>
  <c r="W46" i="31" s="1"/>
  <c r="N46" i="31"/>
  <c r="O46" i="31"/>
  <c r="M47" i="31"/>
  <c r="N47" i="31"/>
  <c r="O47" i="31"/>
  <c r="AI47" i="31" s="1"/>
  <c r="AJ47" i="31" s="1"/>
  <c r="Q47" i="31"/>
  <c r="Q59" i="31" s="1"/>
  <c r="M48" i="31"/>
  <c r="P48" i="31" s="1"/>
  <c r="N48" i="31"/>
  <c r="O48" i="31"/>
  <c r="AI48" i="31"/>
  <c r="AJ48" i="31" s="1"/>
  <c r="M49" i="31"/>
  <c r="P49" i="31" s="1"/>
  <c r="AI49" i="31" s="1"/>
  <c r="AJ49" i="31" s="1"/>
  <c r="N49" i="31"/>
  <c r="O49" i="31"/>
  <c r="M50" i="31"/>
  <c r="P50" i="31" s="1"/>
  <c r="N50" i="31"/>
  <c r="AI50" i="31" s="1"/>
  <c r="AJ50" i="31" s="1"/>
  <c r="O50" i="31"/>
  <c r="M51" i="31"/>
  <c r="N51" i="31"/>
  <c r="O51" i="31"/>
  <c r="P51" i="31"/>
  <c r="M52" i="31"/>
  <c r="Z52" i="31" s="1"/>
  <c r="AI52" i="31" s="1"/>
  <c r="AJ52" i="31" s="1"/>
  <c r="N52" i="31"/>
  <c r="O52" i="31"/>
  <c r="M53" i="31"/>
  <c r="Z53" i="31" s="1"/>
  <c r="AI53" i="31" s="1"/>
  <c r="AJ53" i="31" s="1"/>
  <c r="N53" i="31"/>
  <c r="O53" i="31"/>
  <c r="M54" i="31"/>
  <c r="P54" i="31" s="1"/>
  <c r="N54" i="31"/>
  <c r="O54" i="31"/>
  <c r="M55" i="31"/>
  <c r="N55" i="31"/>
  <c r="O55" i="31"/>
  <c r="P55" i="31"/>
  <c r="M56" i="31"/>
  <c r="P56" i="31" s="1"/>
  <c r="AI56" i="31" s="1"/>
  <c r="AJ56" i="31" s="1"/>
  <c r="N56" i="31"/>
  <c r="O56" i="31"/>
  <c r="M57" i="31"/>
  <c r="P57" i="31" s="1"/>
  <c r="AI57" i="31" s="1"/>
  <c r="AJ57" i="31" s="1"/>
  <c r="N57" i="31"/>
  <c r="O57" i="31"/>
  <c r="H59" i="31"/>
  <c r="I59" i="31"/>
  <c r="J59" i="31"/>
  <c r="K61" i="31" s="1"/>
  <c r="K59" i="31"/>
  <c r="R59" i="31"/>
  <c r="S59" i="31"/>
  <c r="T59" i="31"/>
  <c r="U59" i="31"/>
  <c r="V59" i="31"/>
  <c r="X59" i="31"/>
  <c r="Y59" i="31"/>
  <c r="AA59" i="31"/>
  <c r="AB59" i="31"/>
  <c r="AC59" i="31"/>
  <c r="AD59" i="31"/>
  <c r="AE59" i="31"/>
  <c r="AF59" i="31"/>
  <c r="AG59" i="31"/>
  <c r="M5" i="30"/>
  <c r="N5" i="30"/>
  <c r="O5" i="30"/>
  <c r="M6" i="30"/>
  <c r="N6" i="30"/>
  <c r="O6" i="30"/>
  <c r="P6" i="30"/>
  <c r="M7" i="30"/>
  <c r="Z7" i="30" s="1"/>
  <c r="N7" i="30"/>
  <c r="O7" i="30"/>
  <c r="AI7" i="30"/>
  <c r="AJ7" i="30"/>
  <c r="M8" i="30"/>
  <c r="Z8" i="30" s="1"/>
  <c r="AI8" i="30" s="1"/>
  <c r="AJ8" i="30" s="1"/>
  <c r="N8" i="30"/>
  <c r="O8" i="30"/>
  <c r="M9" i="30"/>
  <c r="P9" i="30" s="1"/>
  <c r="N9" i="30"/>
  <c r="AI9" i="30" s="1"/>
  <c r="AJ9" i="30" s="1"/>
  <c r="O9" i="30"/>
  <c r="M10" i="30"/>
  <c r="N10" i="30"/>
  <c r="O10" i="30"/>
  <c r="AI10" i="30" s="1"/>
  <c r="AJ10" i="30" s="1"/>
  <c r="W10" i="30"/>
  <c r="M11" i="30"/>
  <c r="W11" i="30" s="1"/>
  <c r="AI11" i="30" s="1"/>
  <c r="AJ11" i="30" s="1"/>
  <c r="N11" i="30"/>
  <c r="O11" i="30"/>
  <c r="M12" i="30"/>
  <c r="P12" i="30" s="1"/>
  <c r="AI12" i="30" s="1"/>
  <c r="AJ12" i="30" s="1"/>
  <c r="N12" i="30"/>
  <c r="O12" i="30"/>
  <c r="M13" i="30"/>
  <c r="P13" i="30" s="1"/>
  <c r="N13" i="30"/>
  <c r="O13" i="30"/>
  <c r="M14" i="30"/>
  <c r="N14" i="30"/>
  <c r="O14" i="30"/>
  <c r="AI14" i="30" s="1"/>
  <c r="AJ14" i="30" s="1"/>
  <c r="Q14" i="30"/>
  <c r="M15" i="30"/>
  <c r="P15" i="30" s="1"/>
  <c r="N15" i="30"/>
  <c r="O15" i="30"/>
  <c r="AI15" i="30"/>
  <c r="AJ15" i="30" s="1"/>
  <c r="M16" i="30"/>
  <c r="P16" i="30" s="1"/>
  <c r="AI16" i="30" s="1"/>
  <c r="AJ16" i="30" s="1"/>
  <c r="N16" i="30"/>
  <c r="O16" i="30"/>
  <c r="M17" i="30"/>
  <c r="P17" i="30" s="1"/>
  <c r="N17" i="30"/>
  <c r="AI17" i="30" s="1"/>
  <c r="AJ17" i="30" s="1"/>
  <c r="O17" i="30"/>
  <c r="M18" i="30"/>
  <c r="N18" i="30"/>
  <c r="O18" i="30"/>
  <c r="AI18" i="30" s="1"/>
  <c r="AJ18" i="30" s="1"/>
  <c r="V18" i="30"/>
  <c r="M19" i="30"/>
  <c r="P19" i="30" s="1"/>
  <c r="AI19" i="30" s="1"/>
  <c r="AJ19" i="30" s="1"/>
  <c r="N19" i="30"/>
  <c r="O19" i="30"/>
  <c r="M20" i="30"/>
  <c r="Q20" i="30" s="1"/>
  <c r="AI20" i="30" s="1"/>
  <c r="AJ20" i="30" s="1"/>
  <c r="N20" i="30"/>
  <c r="O20" i="30"/>
  <c r="M21" i="30"/>
  <c r="P21" i="30" s="1"/>
  <c r="N21" i="30"/>
  <c r="O21" i="30"/>
  <c r="M22" i="30"/>
  <c r="N22" i="30"/>
  <c r="O22" i="30"/>
  <c r="P22" i="30"/>
  <c r="M23" i="30"/>
  <c r="Z23" i="30" s="1"/>
  <c r="AI23" i="30" s="1"/>
  <c r="AJ23" i="30" s="1"/>
  <c r="N23" i="30"/>
  <c r="O23" i="30"/>
  <c r="M24" i="30"/>
  <c r="Z24" i="30" s="1"/>
  <c r="AI24" i="30" s="1"/>
  <c r="AJ24" i="30" s="1"/>
  <c r="N24" i="30"/>
  <c r="O24" i="30"/>
  <c r="M25" i="30"/>
  <c r="P25" i="30" s="1"/>
  <c r="N25" i="30"/>
  <c r="O25" i="30"/>
  <c r="M26" i="30"/>
  <c r="N26" i="30"/>
  <c r="O26" i="30"/>
  <c r="AI26" i="30" s="1"/>
  <c r="AJ26" i="30" s="1"/>
  <c r="P26" i="30"/>
  <c r="M27" i="30"/>
  <c r="P27" i="30" s="1"/>
  <c r="AI27" i="30" s="1"/>
  <c r="AJ27" i="30" s="1"/>
  <c r="N27" i="30"/>
  <c r="O27" i="30"/>
  <c r="M28" i="30"/>
  <c r="AH28" i="30" s="1"/>
  <c r="N28" i="30"/>
  <c r="O28" i="30"/>
  <c r="M29" i="30"/>
  <c r="P29" i="30" s="1"/>
  <c r="N29" i="30"/>
  <c r="AI29" i="30" s="1"/>
  <c r="AJ29" i="30" s="1"/>
  <c r="O29" i="30"/>
  <c r="M30" i="30"/>
  <c r="N30" i="30"/>
  <c r="O30" i="30"/>
  <c r="P30" i="30"/>
  <c r="M31" i="30"/>
  <c r="P31" i="30" s="1"/>
  <c r="N31" i="30"/>
  <c r="O31" i="30"/>
  <c r="AI31" i="30"/>
  <c r="AJ31" i="30" s="1"/>
  <c r="M32" i="30"/>
  <c r="U32" i="30" s="1"/>
  <c r="N32" i="30"/>
  <c r="O32" i="30"/>
  <c r="M33" i="30"/>
  <c r="W33" i="30" s="1"/>
  <c r="N33" i="30"/>
  <c r="AI33" i="30" s="1"/>
  <c r="AJ33" i="30" s="1"/>
  <c r="O33" i="30"/>
  <c r="M34" i="30"/>
  <c r="N34" i="30"/>
  <c r="O34" i="30"/>
  <c r="AI34" i="30" s="1"/>
  <c r="AJ34" i="30" s="1"/>
  <c r="P34" i="30"/>
  <c r="M35" i="30"/>
  <c r="P35" i="30" s="1"/>
  <c r="N35" i="30"/>
  <c r="O35" i="30"/>
  <c r="AI35" i="30"/>
  <c r="AJ35" i="30" s="1"/>
  <c r="M36" i="30"/>
  <c r="Z36" i="30" s="1"/>
  <c r="AI36" i="30" s="1"/>
  <c r="AJ36" i="30" s="1"/>
  <c r="N36" i="30"/>
  <c r="O36" i="30"/>
  <c r="M37" i="30"/>
  <c r="Q37" i="30" s="1"/>
  <c r="N37" i="30"/>
  <c r="O37" i="30"/>
  <c r="M38" i="30"/>
  <c r="N38" i="30"/>
  <c r="O38" i="30"/>
  <c r="Z38" i="30"/>
  <c r="M39" i="30"/>
  <c r="P39" i="30" s="1"/>
  <c r="N39" i="30"/>
  <c r="O39" i="30"/>
  <c r="AI39" i="30"/>
  <c r="AJ39" i="30" s="1"/>
  <c r="M40" i="30"/>
  <c r="P40" i="30" s="1"/>
  <c r="AI40" i="30" s="1"/>
  <c r="AJ40" i="30" s="1"/>
  <c r="N40" i="30"/>
  <c r="O40" i="30"/>
  <c r="M41" i="30"/>
  <c r="T41" i="30" s="1"/>
  <c r="T98" i="30" s="1"/>
  <c r="N41" i="30"/>
  <c r="AI41" i="30" s="1"/>
  <c r="AJ41" i="30" s="1"/>
  <c r="O41" i="30"/>
  <c r="M42" i="30"/>
  <c r="N42" i="30"/>
  <c r="O42" i="30"/>
  <c r="AI42" i="30" s="1"/>
  <c r="AJ42" i="30" s="1"/>
  <c r="P42" i="30"/>
  <c r="M43" i="30"/>
  <c r="P43" i="30" s="1"/>
  <c r="AI43" i="30" s="1"/>
  <c r="AJ43" i="30" s="1"/>
  <c r="N43" i="30"/>
  <c r="O43" i="30"/>
  <c r="M44" i="30"/>
  <c r="Q44" i="30" s="1"/>
  <c r="AI44" i="30" s="1"/>
  <c r="AJ44" i="30" s="1"/>
  <c r="N44" i="30"/>
  <c r="O44" i="30"/>
  <c r="M45" i="30"/>
  <c r="P45" i="30" s="1"/>
  <c r="N45" i="30"/>
  <c r="O45" i="30"/>
  <c r="M46" i="30"/>
  <c r="N46" i="30"/>
  <c r="O46" i="30"/>
  <c r="AI46" i="30" s="1"/>
  <c r="AJ46" i="30" s="1"/>
  <c r="AH46" i="30"/>
  <c r="M47" i="30"/>
  <c r="P47" i="30" s="1"/>
  <c r="N47" i="30"/>
  <c r="O47" i="30"/>
  <c r="AI47" i="30"/>
  <c r="AJ47" i="30" s="1"/>
  <c r="M48" i="30"/>
  <c r="P48" i="30" s="1"/>
  <c r="AI48" i="30" s="1"/>
  <c r="AJ48" i="30" s="1"/>
  <c r="N48" i="30"/>
  <c r="O48" i="30"/>
  <c r="M49" i="30"/>
  <c r="Z49" i="30" s="1"/>
  <c r="N49" i="30"/>
  <c r="AI49" i="30" s="1"/>
  <c r="AJ49" i="30" s="1"/>
  <c r="O49" i="30"/>
  <c r="M50" i="30"/>
  <c r="N50" i="30"/>
  <c r="O50" i="30"/>
  <c r="AI50" i="30" s="1"/>
  <c r="AJ50" i="30" s="1"/>
  <c r="Z50" i="30"/>
  <c r="M51" i="30"/>
  <c r="P51" i="30" s="1"/>
  <c r="AI51" i="30" s="1"/>
  <c r="AJ51" i="30" s="1"/>
  <c r="N51" i="30"/>
  <c r="O51" i="30"/>
  <c r="M52" i="30"/>
  <c r="P52" i="30" s="1"/>
  <c r="AI52" i="30" s="1"/>
  <c r="AJ52" i="30" s="1"/>
  <c r="N52" i="30"/>
  <c r="O52" i="30"/>
  <c r="M53" i="30"/>
  <c r="V53" i="30" s="1"/>
  <c r="N53" i="30"/>
  <c r="O53" i="30"/>
  <c r="M54" i="30"/>
  <c r="N54" i="30"/>
  <c r="O54" i="30"/>
  <c r="V54" i="30"/>
  <c r="M55" i="30"/>
  <c r="P55" i="30" s="1"/>
  <c r="AI55" i="30" s="1"/>
  <c r="AJ55" i="30" s="1"/>
  <c r="N55" i="30"/>
  <c r="O55" i="30"/>
  <c r="M56" i="30"/>
  <c r="P56" i="30" s="1"/>
  <c r="AI56" i="30" s="1"/>
  <c r="AJ56" i="30" s="1"/>
  <c r="N56" i="30"/>
  <c r="O56" i="30"/>
  <c r="M57" i="30"/>
  <c r="P57" i="30" s="1"/>
  <c r="N57" i="30"/>
  <c r="O57" i="30"/>
  <c r="M58" i="30"/>
  <c r="N58" i="30"/>
  <c r="O58" i="30"/>
  <c r="AI58" i="30" s="1"/>
  <c r="AJ58" i="30" s="1"/>
  <c r="P58" i="30"/>
  <c r="M59" i="30"/>
  <c r="P59" i="30" s="1"/>
  <c r="AI59" i="30" s="1"/>
  <c r="AJ59" i="30" s="1"/>
  <c r="N59" i="30"/>
  <c r="O59" i="30"/>
  <c r="M60" i="30"/>
  <c r="P60" i="30" s="1"/>
  <c r="AI60" i="30" s="1"/>
  <c r="AJ60" i="30" s="1"/>
  <c r="N60" i="30"/>
  <c r="O60" i="30"/>
  <c r="M61" i="30"/>
  <c r="Z61" i="30" s="1"/>
  <c r="N61" i="30"/>
  <c r="O61" i="30"/>
  <c r="M62" i="30"/>
  <c r="N62" i="30"/>
  <c r="O62" i="30"/>
  <c r="Z62" i="30"/>
  <c r="M63" i="30"/>
  <c r="P63" i="30" s="1"/>
  <c r="N63" i="30"/>
  <c r="O63" i="30"/>
  <c r="AI63" i="30"/>
  <c r="AJ63" i="30" s="1"/>
  <c r="M64" i="30"/>
  <c r="AH64" i="30" s="1"/>
  <c r="AI64" i="30" s="1"/>
  <c r="AJ64" i="30" s="1"/>
  <c r="N64" i="30"/>
  <c r="O64" i="30"/>
  <c r="M65" i="30"/>
  <c r="P65" i="30" s="1"/>
  <c r="N65" i="30"/>
  <c r="AI65" i="30" s="1"/>
  <c r="AJ65" i="30" s="1"/>
  <c r="O65" i="30"/>
  <c r="M66" i="30"/>
  <c r="N66" i="30"/>
  <c r="O66" i="30"/>
  <c r="AI66" i="30" s="1"/>
  <c r="AJ66" i="30" s="1"/>
  <c r="M67" i="30"/>
  <c r="N67" i="30"/>
  <c r="O67" i="30"/>
  <c r="AI67" i="30"/>
  <c r="AJ67" i="30" s="1"/>
  <c r="M68" i="30"/>
  <c r="N68" i="30"/>
  <c r="AI68" i="30" s="1"/>
  <c r="AJ68" i="30" s="1"/>
  <c r="O68" i="30"/>
  <c r="M69" i="30"/>
  <c r="N69" i="30"/>
  <c r="O69" i="30"/>
  <c r="AI69" i="30"/>
  <c r="AJ69" i="30" s="1"/>
  <c r="M70" i="30"/>
  <c r="N70" i="30"/>
  <c r="O70" i="30"/>
  <c r="AI70" i="30" s="1"/>
  <c r="AJ70" i="30" s="1"/>
  <c r="M71" i="30"/>
  <c r="N71" i="30"/>
  <c r="AI71" i="30" s="1"/>
  <c r="AJ71" i="30" s="1"/>
  <c r="O71" i="30"/>
  <c r="M72" i="30"/>
  <c r="N72" i="30"/>
  <c r="AI72" i="30" s="1"/>
  <c r="AJ72" i="30" s="1"/>
  <c r="O72" i="30"/>
  <c r="M73" i="30"/>
  <c r="N73" i="30"/>
  <c r="AI73" i="30" s="1"/>
  <c r="AJ73" i="30" s="1"/>
  <c r="O73" i="30"/>
  <c r="M74" i="30"/>
  <c r="N74" i="30"/>
  <c r="O74" i="30"/>
  <c r="AI74" i="30" s="1"/>
  <c r="AJ74" i="30" s="1"/>
  <c r="M75" i="30"/>
  <c r="N75" i="30"/>
  <c r="O75" i="30"/>
  <c r="AI75" i="30"/>
  <c r="AJ75" i="30" s="1"/>
  <c r="M76" i="30"/>
  <c r="N76" i="30"/>
  <c r="AI76" i="30" s="1"/>
  <c r="AJ76" i="30" s="1"/>
  <c r="O76" i="30"/>
  <c r="M77" i="30"/>
  <c r="N77" i="30"/>
  <c r="O77" i="30"/>
  <c r="AI77" i="30"/>
  <c r="AJ77" i="30"/>
  <c r="M78" i="30"/>
  <c r="N78" i="30"/>
  <c r="O78" i="30"/>
  <c r="AI78" i="30" s="1"/>
  <c r="AJ78" i="30" s="1"/>
  <c r="M79" i="30"/>
  <c r="N79" i="30"/>
  <c r="O79" i="30"/>
  <c r="M80" i="30"/>
  <c r="N80" i="30"/>
  <c r="AI80" i="30" s="1"/>
  <c r="O80" i="30"/>
  <c r="AJ80" i="30"/>
  <c r="M81" i="30"/>
  <c r="N81" i="30"/>
  <c r="AI81" i="30" s="1"/>
  <c r="AJ81" i="30" s="1"/>
  <c r="O81" i="30"/>
  <c r="M82" i="30"/>
  <c r="N82" i="30"/>
  <c r="O82" i="30"/>
  <c r="AI82" i="30" s="1"/>
  <c r="AJ82" i="30" s="1"/>
  <c r="M83" i="30"/>
  <c r="N83" i="30"/>
  <c r="O83" i="30"/>
  <c r="AI83" i="30"/>
  <c r="AJ83" i="30" s="1"/>
  <c r="M84" i="30"/>
  <c r="N84" i="30"/>
  <c r="AI84" i="30" s="1"/>
  <c r="AJ84" i="30" s="1"/>
  <c r="O84" i="30"/>
  <c r="M85" i="30"/>
  <c r="N85" i="30"/>
  <c r="O85" i="30"/>
  <c r="AI85" i="30"/>
  <c r="AJ85" i="30" s="1"/>
  <c r="M86" i="30"/>
  <c r="N86" i="30"/>
  <c r="O86" i="30"/>
  <c r="AI86" i="30" s="1"/>
  <c r="AJ86" i="30" s="1"/>
  <c r="M87" i="30"/>
  <c r="N87" i="30"/>
  <c r="O87" i="30"/>
  <c r="M88" i="30"/>
  <c r="N88" i="30"/>
  <c r="AI88" i="30" s="1"/>
  <c r="O88" i="30"/>
  <c r="AJ88" i="30"/>
  <c r="M89" i="30"/>
  <c r="N89" i="30"/>
  <c r="AI89" i="30" s="1"/>
  <c r="AJ89" i="30" s="1"/>
  <c r="O89" i="30"/>
  <c r="M90" i="30"/>
  <c r="N90" i="30"/>
  <c r="O90" i="30"/>
  <c r="AI90" i="30"/>
  <c r="AJ90" i="30" s="1"/>
  <c r="M91" i="30"/>
  <c r="N91" i="30"/>
  <c r="O91" i="30"/>
  <c r="AI91" i="30"/>
  <c r="AJ91" i="30" s="1"/>
  <c r="M92" i="30"/>
  <c r="N92" i="30"/>
  <c r="AI92" i="30" s="1"/>
  <c r="AJ92" i="30" s="1"/>
  <c r="O92" i="30"/>
  <c r="M93" i="30"/>
  <c r="N93" i="30"/>
  <c r="O93" i="30"/>
  <c r="AI93" i="30"/>
  <c r="AJ93" i="30"/>
  <c r="M94" i="30"/>
  <c r="N94" i="30"/>
  <c r="AI94" i="30" s="1"/>
  <c r="AJ94" i="30" s="1"/>
  <c r="O94" i="30"/>
  <c r="M95" i="30"/>
  <c r="N95" i="30"/>
  <c r="O95" i="30"/>
  <c r="M96" i="30"/>
  <c r="N96" i="30"/>
  <c r="AI96" i="30" s="1"/>
  <c r="AJ96" i="30" s="1"/>
  <c r="O96" i="30"/>
  <c r="H98" i="30"/>
  <c r="I98" i="30"/>
  <c r="J98" i="30"/>
  <c r="K98" i="30"/>
  <c r="Q98" i="30"/>
  <c r="R98" i="30"/>
  <c r="S98" i="30"/>
  <c r="X98" i="30"/>
  <c r="Y98" i="30"/>
  <c r="AA98" i="30"/>
  <c r="AB98" i="30"/>
  <c r="AC98" i="30"/>
  <c r="AD98" i="30"/>
  <c r="AE98" i="30"/>
  <c r="AF98" i="30"/>
  <c r="AG98" i="30"/>
  <c r="K100" i="30"/>
  <c r="M5" i="29"/>
  <c r="P5" i="29" s="1"/>
  <c r="N5" i="29"/>
  <c r="O5" i="29"/>
  <c r="M6" i="29"/>
  <c r="N6" i="29"/>
  <c r="AI6" i="29" s="1"/>
  <c r="AJ6" i="29" s="1"/>
  <c r="O6" i="29"/>
  <c r="Z6" i="29"/>
  <c r="M7" i="29"/>
  <c r="N7" i="29"/>
  <c r="O7" i="29"/>
  <c r="P7" i="29"/>
  <c r="AI7" i="29"/>
  <c r="AJ7" i="29" s="1"/>
  <c r="M8" i="29"/>
  <c r="N8" i="29"/>
  <c r="AI8" i="29" s="1"/>
  <c r="O8" i="29"/>
  <c r="Q8" i="29"/>
  <c r="AJ8" i="29"/>
  <c r="M9" i="29"/>
  <c r="Z9" i="29" s="1"/>
  <c r="N9" i="29"/>
  <c r="AI9" i="29" s="1"/>
  <c r="AJ9" i="29" s="1"/>
  <c r="O9" i="29"/>
  <c r="M10" i="29"/>
  <c r="N10" i="29"/>
  <c r="O10" i="29"/>
  <c r="P10" i="29"/>
  <c r="M11" i="29"/>
  <c r="N11" i="29"/>
  <c r="O11" i="29"/>
  <c r="P11" i="29"/>
  <c r="AI11" i="29" s="1"/>
  <c r="AJ11" i="29" s="1"/>
  <c r="M12" i="29"/>
  <c r="N12" i="29"/>
  <c r="O12" i="29"/>
  <c r="AI12" i="29" s="1"/>
  <c r="AJ12" i="29" s="1"/>
  <c r="AH12" i="29"/>
  <c r="M13" i="29"/>
  <c r="N13" i="29"/>
  <c r="O13" i="29"/>
  <c r="M14" i="29"/>
  <c r="N14" i="29"/>
  <c r="AI14" i="29" s="1"/>
  <c r="AJ14" i="29" s="1"/>
  <c r="O14" i="29"/>
  <c r="P14" i="29"/>
  <c r="M15" i="29"/>
  <c r="N15" i="29"/>
  <c r="O15" i="29"/>
  <c r="P15" i="29"/>
  <c r="AI15" i="29" s="1"/>
  <c r="AJ15" i="29" s="1"/>
  <c r="M16" i="29"/>
  <c r="N16" i="29"/>
  <c r="O16" i="29"/>
  <c r="AI16" i="29" s="1"/>
  <c r="Q16" i="29"/>
  <c r="AJ16" i="29"/>
  <c r="M17" i="29"/>
  <c r="P17" i="29" s="1"/>
  <c r="N17" i="29"/>
  <c r="O17" i="29"/>
  <c r="M18" i="29"/>
  <c r="N18" i="29"/>
  <c r="O18" i="29"/>
  <c r="P18" i="29"/>
  <c r="M19" i="29"/>
  <c r="N19" i="29"/>
  <c r="O19" i="29"/>
  <c r="P19" i="29"/>
  <c r="AI19" i="29"/>
  <c r="AJ19" i="29" s="1"/>
  <c r="M20" i="29"/>
  <c r="N20" i="29"/>
  <c r="O20" i="29"/>
  <c r="AI20" i="29" s="1"/>
  <c r="Z20" i="29"/>
  <c r="AJ20" i="29"/>
  <c r="M21" i="29"/>
  <c r="P21" i="29" s="1"/>
  <c r="N21" i="29"/>
  <c r="O21" i="29"/>
  <c r="M22" i="29"/>
  <c r="N22" i="29"/>
  <c r="AI22" i="29" s="1"/>
  <c r="AJ22" i="29" s="1"/>
  <c r="O22" i="29"/>
  <c r="Q22" i="29"/>
  <c r="M23" i="29"/>
  <c r="N23" i="29"/>
  <c r="O23" i="29"/>
  <c r="W23" i="29"/>
  <c r="AI23" i="29" s="1"/>
  <c r="AJ23" i="29" s="1"/>
  <c r="M24" i="29"/>
  <c r="P24" i="29" s="1"/>
  <c r="N24" i="29"/>
  <c r="O24" i="29"/>
  <c r="AI24" i="29" s="1"/>
  <c r="AJ24" i="29"/>
  <c r="M25" i="29"/>
  <c r="P25" i="29" s="1"/>
  <c r="N25" i="29"/>
  <c r="O25" i="29"/>
  <c r="M26" i="29"/>
  <c r="N26" i="29"/>
  <c r="AI26" i="29" s="1"/>
  <c r="AJ26" i="29" s="1"/>
  <c r="O26" i="29"/>
  <c r="P26" i="29"/>
  <c r="M27" i="29"/>
  <c r="N27" i="29"/>
  <c r="O27" i="29"/>
  <c r="T27" i="29"/>
  <c r="AI27" i="29" s="1"/>
  <c r="AJ27" i="29" s="1"/>
  <c r="M28" i="29"/>
  <c r="U28" i="29" s="1"/>
  <c r="N28" i="29"/>
  <c r="O28" i="29"/>
  <c r="AI28" i="29" s="1"/>
  <c r="AJ28" i="29"/>
  <c r="M29" i="29"/>
  <c r="P29" i="29" s="1"/>
  <c r="N29" i="29"/>
  <c r="O29" i="29"/>
  <c r="M30" i="29"/>
  <c r="N30" i="29"/>
  <c r="AI30" i="29" s="1"/>
  <c r="AJ30" i="29" s="1"/>
  <c r="O30" i="29"/>
  <c r="P30" i="29"/>
  <c r="M31" i="29"/>
  <c r="N31" i="29"/>
  <c r="O31" i="29"/>
  <c r="P31" i="29"/>
  <c r="AI31" i="29" s="1"/>
  <c r="AJ31" i="29" s="1"/>
  <c r="M32" i="29"/>
  <c r="AH32" i="29" s="1"/>
  <c r="N32" i="29"/>
  <c r="O32" i="29"/>
  <c r="AI32" i="29" s="1"/>
  <c r="AJ32" i="29"/>
  <c r="M33" i="29"/>
  <c r="P33" i="29" s="1"/>
  <c r="N33" i="29"/>
  <c r="O33" i="29"/>
  <c r="M34" i="29"/>
  <c r="N34" i="29"/>
  <c r="AI34" i="29" s="1"/>
  <c r="AJ34" i="29" s="1"/>
  <c r="O34" i="29"/>
  <c r="P34" i="29"/>
  <c r="M35" i="29"/>
  <c r="N35" i="29"/>
  <c r="O35" i="29"/>
  <c r="Z35" i="29"/>
  <c r="AI35" i="29" s="1"/>
  <c r="AJ35" i="29" s="1"/>
  <c r="M36" i="29"/>
  <c r="Z36" i="29" s="1"/>
  <c r="N36" i="29"/>
  <c r="O36" i="29"/>
  <c r="AI36" i="29" s="1"/>
  <c r="AJ36" i="29" s="1"/>
  <c r="M37" i="29"/>
  <c r="P37" i="29" s="1"/>
  <c r="N37" i="29"/>
  <c r="O37" i="29"/>
  <c r="M38" i="29"/>
  <c r="P38" i="29" s="1"/>
  <c r="N38" i="29"/>
  <c r="AI38" i="29" s="1"/>
  <c r="AJ38" i="29" s="1"/>
  <c r="O38" i="29"/>
  <c r="M39" i="29"/>
  <c r="N39" i="29"/>
  <c r="O39" i="29"/>
  <c r="V39" i="29"/>
  <c r="AI39" i="29"/>
  <c r="AJ39" i="29" s="1"/>
  <c r="M40" i="29"/>
  <c r="P40" i="29" s="1"/>
  <c r="N40" i="29"/>
  <c r="O40" i="29"/>
  <c r="M41" i="29"/>
  <c r="P41" i="29" s="1"/>
  <c r="AI41" i="29" s="1"/>
  <c r="AJ41" i="29" s="1"/>
  <c r="N41" i="29"/>
  <c r="O41" i="29"/>
  <c r="M42" i="29"/>
  <c r="P42" i="29" s="1"/>
  <c r="N42" i="29"/>
  <c r="O42" i="29"/>
  <c r="M43" i="29"/>
  <c r="N43" i="29"/>
  <c r="O43" i="29"/>
  <c r="W43" i="29"/>
  <c r="AI43" i="29" s="1"/>
  <c r="AJ43" i="29" s="1"/>
  <c r="M44" i="29"/>
  <c r="P44" i="29" s="1"/>
  <c r="N44" i="29"/>
  <c r="O44" i="29"/>
  <c r="M45" i="29"/>
  <c r="AH45" i="29" s="1"/>
  <c r="AI45" i="29" s="1"/>
  <c r="AJ45" i="29" s="1"/>
  <c r="N45" i="29"/>
  <c r="O45" i="29"/>
  <c r="M46" i="29"/>
  <c r="Z46" i="29" s="1"/>
  <c r="N46" i="29"/>
  <c r="AI46" i="29" s="1"/>
  <c r="AJ46" i="29" s="1"/>
  <c r="O46" i="29"/>
  <c r="M47" i="29"/>
  <c r="N47" i="29"/>
  <c r="O47" i="29"/>
  <c r="P47" i="29"/>
  <c r="AI47" i="29" s="1"/>
  <c r="AJ47" i="29" s="1"/>
  <c r="M48" i="29"/>
  <c r="Q48" i="29" s="1"/>
  <c r="N48" i="29"/>
  <c r="O48" i="29"/>
  <c r="AI48" i="29" s="1"/>
  <c r="AJ48" i="29"/>
  <c r="M49" i="29"/>
  <c r="Q49" i="29" s="1"/>
  <c r="AI49" i="29" s="1"/>
  <c r="AJ49" i="29" s="1"/>
  <c r="N49" i="29"/>
  <c r="O49" i="29"/>
  <c r="M50" i="29"/>
  <c r="P50" i="29" s="1"/>
  <c r="N50" i="29"/>
  <c r="O50" i="29"/>
  <c r="M51" i="29"/>
  <c r="N51" i="29"/>
  <c r="O51" i="29"/>
  <c r="S51" i="29"/>
  <c r="M52" i="29"/>
  <c r="W52" i="29" s="1"/>
  <c r="N52" i="29"/>
  <c r="O52" i="29"/>
  <c r="AI52" i="29" s="1"/>
  <c r="AJ52" i="29" s="1"/>
  <c r="M53" i="29"/>
  <c r="P53" i="29" s="1"/>
  <c r="N53" i="29"/>
  <c r="O53" i="29"/>
  <c r="M54" i="29"/>
  <c r="N54" i="29"/>
  <c r="O54" i="29"/>
  <c r="Z54" i="29"/>
  <c r="M55" i="29"/>
  <c r="N55" i="29"/>
  <c r="O55" i="29"/>
  <c r="P55" i="29"/>
  <c r="AI55" i="29"/>
  <c r="AJ55" i="29" s="1"/>
  <c r="M56" i="29"/>
  <c r="P56" i="29" s="1"/>
  <c r="N56" i="29"/>
  <c r="O56" i="29"/>
  <c r="AI56" i="29" s="1"/>
  <c r="AJ56" i="29"/>
  <c r="M57" i="29"/>
  <c r="P57" i="29" s="1"/>
  <c r="N57" i="29"/>
  <c r="O57" i="29"/>
  <c r="M58" i="29"/>
  <c r="N58" i="29"/>
  <c r="O58" i="29"/>
  <c r="P58" i="29"/>
  <c r="M59" i="29"/>
  <c r="N59" i="29"/>
  <c r="O59" i="29"/>
  <c r="P59" i="29"/>
  <c r="AI59" i="29" s="1"/>
  <c r="AJ59" i="29" s="1"/>
  <c r="M60" i="29"/>
  <c r="P60" i="29" s="1"/>
  <c r="N60" i="29"/>
  <c r="O60" i="29"/>
  <c r="M61" i="29"/>
  <c r="Z61" i="29" s="1"/>
  <c r="N61" i="29"/>
  <c r="O61" i="29"/>
  <c r="M62" i="29"/>
  <c r="N62" i="29"/>
  <c r="O62" i="29"/>
  <c r="Z62" i="29"/>
  <c r="AI62" i="29"/>
  <c r="AJ62" i="29" s="1"/>
  <c r="M63" i="29"/>
  <c r="P63" i="29" s="1"/>
  <c r="AI63" i="29" s="1"/>
  <c r="AJ63" i="29" s="1"/>
  <c r="N63" i="29"/>
  <c r="O63" i="29"/>
  <c r="M64" i="29"/>
  <c r="AH64" i="29" s="1"/>
  <c r="N64" i="29"/>
  <c r="O64" i="29"/>
  <c r="M65" i="29"/>
  <c r="P65" i="29" s="1"/>
  <c r="N65" i="29"/>
  <c r="AI65" i="29" s="1"/>
  <c r="AJ65" i="29" s="1"/>
  <c r="O65" i="29"/>
  <c r="M66" i="29"/>
  <c r="N66" i="29"/>
  <c r="O66" i="29"/>
  <c r="M67" i="29"/>
  <c r="N67" i="29"/>
  <c r="AI67" i="29" s="1"/>
  <c r="AJ67" i="29" s="1"/>
  <c r="O67" i="29"/>
  <c r="M68" i="29"/>
  <c r="N68" i="29"/>
  <c r="AI68" i="29" s="1"/>
  <c r="AJ68" i="29" s="1"/>
  <c r="O68" i="29"/>
  <c r="M69" i="29"/>
  <c r="N69" i="29"/>
  <c r="AI69" i="29" s="1"/>
  <c r="O69" i="29"/>
  <c r="AJ69" i="29"/>
  <c r="M70" i="29"/>
  <c r="N70" i="29"/>
  <c r="O70" i="29"/>
  <c r="AI70" i="29"/>
  <c r="AJ70" i="29" s="1"/>
  <c r="M71" i="29"/>
  <c r="N71" i="29"/>
  <c r="O71" i="29"/>
  <c r="AI71" i="29"/>
  <c r="AJ71" i="29" s="1"/>
  <c r="M72" i="29"/>
  <c r="N72" i="29"/>
  <c r="O72" i="29"/>
  <c r="AI72" i="29" s="1"/>
  <c r="AJ72" i="29" s="1"/>
  <c r="M73" i="29"/>
  <c r="N73" i="29"/>
  <c r="AI73" i="29" s="1"/>
  <c r="AJ73" i="29" s="1"/>
  <c r="O73" i="29"/>
  <c r="M74" i="29"/>
  <c r="N74" i="29"/>
  <c r="AI74" i="29" s="1"/>
  <c r="AJ74" i="29" s="1"/>
  <c r="O74" i="29"/>
  <c r="M75" i="29"/>
  <c r="N75" i="29"/>
  <c r="O75" i="29"/>
  <c r="AI75" i="29"/>
  <c r="AJ75" i="29" s="1"/>
  <c r="M76" i="29"/>
  <c r="N76" i="29"/>
  <c r="O76" i="29"/>
  <c r="AI76" i="29" s="1"/>
  <c r="AJ76" i="29" s="1"/>
  <c r="M77" i="29"/>
  <c r="N77" i="29"/>
  <c r="AI77" i="29" s="1"/>
  <c r="AJ77" i="29" s="1"/>
  <c r="O77" i="29"/>
  <c r="M78" i="29"/>
  <c r="N78" i="29"/>
  <c r="AI78" i="29" s="1"/>
  <c r="AJ78" i="29" s="1"/>
  <c r="O78" i="29"/>
  <c r="M79" i="29"/>
  <c r="N79" i="29"/>
  <c r="O79" i="29"/>
  <c r="AI79" i="29"/>
  <c r="AJ79" i="29"/>
  <c r="M80" i="29"/>
  <c r="N80" i="29"/>
  <c r="O80" i="29"/>
  <c r="AI80" i="29" s="1"/>
  <c r="AJ80" i="29" s="1"/>
  <c r="M81" i="29"/>
  <c r="N81" i="29"/>
  <c r="O81" i="29"/>
  <c r="M82" i="29"/>
  <c r="N82" i="29"/>
  <c r="AI82" i="29" s="1"/>
  <c r="O82" i="29"/>
  <c r="AJ82" i="29"/>
  <c r="M83" i="29"/>
  <c r="N83" i="29"/>
  <c r="O83" i="29"/>
  <c r="AI83" i="29"/>
  <c r="AJ83" i="29" s="1"/>
  <c r="M84" i="29"/>
  <c r="N84" i="29"/>
  <c r="O84" i="29"/>
  <c r="AI84" i="29"/>
  <c r="AJ84" i="29" s="1"/>
  <c r="M85" i="29"/>
  <c r="N85" i="29"/>
  <c r="AI85" i="29" s="1"/>
  <c r="AJ85" i="29" s="1"/>
  <c r="O85" i="29"/>
  <c r="M86" i="29"/>
  <c r="N86" i="29"/>
  <c r="AI86" i="29" s="1"/>
  <c r="AJ86" i="29" s="1"/>
  <c r="O86" i="29"/>
  <c r="M87" i="29"/>
  <c r="N87" i="29"/>
  <c r="O87" i="29"/>
  <c r="AI87" i="29"/>
  <c r="AJ87" i="29" s="1"/>
  <c r="M88" i="29"/>
  <c r="N88" i="29"/>
  <c r="O88" i="29"/>
  <c r="AI88" i="29" s="1"/>
  <c r="AJ88" i="29" s="1"/>
  <c r="M89" i="29"/>
  <c r="N89" i="29"/>
  <c r="O89" i="29"/>
  <c r="M90" i="29"/>
  <c r="N90" i="29"/>
  <c r="AI90" i="29" s="1"/>
  <c r="AJ90" i="29" s="1"/>
  <c r="O90" i="29"/>
  <c r="M91" i="29"/>
  <c r="N91" i="29"/>
  <c r="O91" i="29"/>
  <c r="AI91" i="29"/>
  <c r="AJ91" i="29" s="1"/>
  <c r="M92" i="29"/>
  <c r="N92" i="29"/>
  <c r="O92" i="29"/>
  <c r="AI92" i="29" s="1"/>
  <c r="AJ92" i="29" s="1"/>
  <c r="M93" i="29"/>
  <c r="N93" i="29"/>
  <c r="AI93" i="29" s="1"/>
  <c r="AJ93" i="29" s="1"/>
  <c r="O93" i="29"/>
  <c r="M94" i="29"/>
  <c r="N94" i="29"/>
  <c r="AI94" i="29" s="1"/>
  <c r="AJ94" i="29" s="1"/>
  <c r="O94" i="29"/>
  <c r="M95" i="29"/>
  <c r="N95" i="29"/>
  <c r="O95" i="29"/>
  <c r="AI95" i="29"/>
  <c r="AJ95" i="29"/>
  <c r="M96" i="29"/>
  <c r="N96" i="29"/>
  <c r="O96" i="29"/>
  <c r="AI96" i="29" s="1"/>
  <c r="AJ96" i="29" s="1"/>
  <c r="H98" i="29"/>
  <c r="I98" i="29"/>
  <c r="J98" i="29"/>
  <c r="K98" i="29"/>
  <c r="Q98" i="29"/>
  <c r="R98" i="29"/>
  <c r="T98" i="29"/>
  <c r="U98" i="29"/>
  <c r="V98" i="29"/>
  <c r="X98" i="29"/>
  <c r="Y98" i="29"/>
  <c r="Z98" i="29"/>
  <c r="AA98" i="29"/>
  <c r="AB98" i="29"/>
  <c r="AC98" i="29"/>
  <c r="AD98" i="29"/>
  <c r="AE98" i="29"/>
  <c r="AF98" i="29"/>
  <c r="AG98" i="29"/>
  <c r="AH98" i="29"/>
  <c r="M5" i="28"/>
  <c r="N5" i="28"/>
  <c r="O5" i="28"/>
  <c r="Q5" i="28"/>
  <c r="M6" i="28"/>
  <c r="N6" i="28"/>
  <c r="O6" i="28"/>
  <c r="P6" i="28"/>
  <c r="M7" i="28"/>
  <c r="N7" i="28"/>
  <c r="AI7" i="28" s="1"/>
  <c r="O7" i="28"/>
  <c r="P7" i="28"/>
  <c r="AJ7" i="28"/>
  <c r="M8" i="28"/>
  <c r="N8" i="28"/>
  <c r="O8" i="28"/>
  <c r="M9" i="28"/>
  <c r="N9" i="28"/>
  <c r="AI9" i="28" s="1"/>
  <c r="AJ9" i="28" s="1"/>
  <c r="O9" i="28"/>
  <c r="Z9" i="28"/>
  <c r="M10" i="28"/>
  <c r="N10" i="28"/>
  <c r="O10" i="28"/>
  <c r="P10" i="28"/>
  <c r="AI10" i="28" s="1"/>
  <c r="AJ10" i="28" s="1"/>
  <c r="M11" i="28"/>
  <c r="N11" i="28"/>
  <c r="AI11" i="28" s="1"/>
  <c r="O11" i="28"/>
  <c r="P11" i="28"/>
  <c r="AJ11" i="28"/>
  <c r="M12" i="28"/>
  <c r="S12" i="28" s="1"/>
  <c r="S98" i="28" s="1"/>
  <c r="N12" i="28"/>
  <c r="O12" i="28"/>
  <c r="M13" i="28"/>
  <c r="N13" i="28"/>
  <c r="O13" i="28"/>
  <c r="W13" i="28"/>
  <c r="M14" i="28"/>
  <c r="N14" i="28"/>
  <c r="O14" i="28"/>
  <c r="Q14" i="28"/>
  <c r="AI14" i="28"/>
  <c r="AJ14" i="28" s="1"/>
  <c r="M15" i="28"/>
  <c r="N15" i="28"/>
  <c r="AI15" i="28" s="1"/>
  <c r="O15" i="28"/>
  <c r="P15" i="28"/>
  <c r="AJ15" i="28"/>
  <c r="M16" i="28"/>
  <c r="AH16" i="28" s="1"/>
  <c r="N16" i="28"/>
  <c r="O16" i="28"/>
  <c r="M17" i="28"/>
  <c r="N17" i="28"/>
  <c r="AI17" i="28" s="1"/>
  <c r="AJ17" i="28" s="1"/>
  <c r="O17" i="28"/>
  <c r="P17" i="28"/>
  <c r="M18" i="28"/>
  <c r="N18" i="28"/>
  <c r="O18" i="28"/>
  <c r="P18" i="28"/>
  <c r="AI18" i="28" s="1"/>
  <c r="AJ18" i="28" s="1"/>
  <c r="M19" i="28"/>
  <c r="N19" i="28"/>
  <c r="AI19" i="28" s="1"/>
  <c r="AJ19" i="28" s="1"/>
  <c r="O19" i="28"/>
  <c r="P19" i="28"/>
  <c r="M20" i="28"/>
  <c r="P20" i="28" s="1"/>
  <c r="N20" i="28"/>
  <c r="AI20" i="28" s="1"/>
  <c r="AJ20" i="28" s="1"/>
  <c r="O20" i="28"/>
  <c r="M21" i="28"/>
  <c r="N21" i="28"/>
  <c r="O21" i="28"/>
  <c r="P21" i="28"/>
  <c r="M22" i="28"/>
  <c r="N22" i="28"/>
  <c r="O22" i="28"/>
  <c r="P22" i="28"/>
  <c r="AI22" i="28"/>
  <c r="AJ22" i="28" s="1"/>
  <c r="M23" i="28"/>
  <c r="N23" i="28"/>
  <c r="AI23" i="28" s="1"/>
  <c r="AJ23" i="28" s="1"/>
  <c r="O23" i="28"/>
  <c r="Q23" i="28"/>
  <c r="M24" i="28"/>
  <c r="V24" i="28" s="1"/>
  <c r="N24" i="28"/>
  <c r="O24" i="28"/>
  <c r="M25" i="28"/>
  <c r="N25" i="28"/>
  <c r="O25" i="28"/>
  <c r="V25" i="28"/>
  <c r="M26" i="28"/>
  <c r="N26" i="28"/>
  <c r="O26" i="28"/>
  <c r="P26" i="28"/>
  <c r="AI26" i="28" s="1"/>
  <c r="AJ26" i="28" s="1"/>
  <c r="M27" i="28"/>
  <c r="N27" i="28"/>
  <c r="AI27" i="28" s="1"/>
  <c r="AJ27" i="28" s="1"/>
  <c r="O27" i="28"/>
  <c r="P27" i="28"/>
  <c r="M28" i="28"/>
  <c r="Z28" i="28" s="1"/>
  <c r="N28" i="28"/>
  <c r="AI28" i="28" s="1"/>
  <c r="AJ28" i="28" s="1"/>
  <c r="O28" i="28"/>
  <c r="M29" i="28"/>
  <c r="N29" i="28"/>
  <c r="AI29" i="28" s="1"/>
  <c r="AJ29" i="28" s="1"/>
  <c r="O29" i="28"/>
  <c r="Z29" i="28"/>
  <c r="M30" i="28"/>
  <c r="N30" i="28"/>
  <c r="O30" i="28"/>
  <c r="P30" i="28"/>
  <c r="AI30" i="28"/>
  <c r="AJ30" i="28" s="1"/>
  <c r="M31" i="28"/>
  <c r="N31" i="28"/>
  <c r="AI31" i="28" s="1"/>
  <c r="AJ31" i="28" s="1"/>
  <c r="O31" i="28"/>
  <c r="P31" i="28"/>
  <c r="M32" i="28"/>
  <c r="P32" i="28" s="1"/>
  <c r="N32" i="28"/>
  <c r="O32" i="28"/>
  <c r="M33" i="28"/>
  <c r="N33" i="28"/>
  <c r="AI33" i="28" s="1"/>
  <c r="AJ33" i="28" s="1"/>
  <c r="O33" i="28"/>
  <c r="W33" i="28"/>
  <c r="M34" i="28"/>
  <c r="N34" i="28"/>
  <c r="O34" i="28"/>
  <c r="P34" i="28"/>
  <c r="AI34" i="28" s="1"/>
  <c r="AJ34" i="28" s="1"/>
  <c r="M35" i="28"/>
  <c r="N35" i="28"/>
  <c r="AI35" i="28" s="1"/>
  <c r="O35" i="28"/>
  <c r="P35" i="28"/>
  <c r="AJ35" i="28"/>
  <c r="M36" i="28"/>
  <c r="W36" i="28" s="1"/>
  <c r="N36" i="28"/>
  <c r="AI36" i="28" s="1"/>
  <c r="AJ36" i="28" s="1"/>
  <c r="O36" i="28"/>
  <c r="M37" i="28"/>
  <c r="N37" i="28"/>
  <c r="O37" i="28"/>
  <c r="Q37" i="28"/>
  <c r="M38" i="28"/>
  <c r="N38" i="28"/>
  <c r="O38" i="28"/>
  <c r="P38" i="28"/>
  <c r="AI38" i="28" s="1"/>
  <c r="AJ38" i="28" s="1"/>
  <c r="M39" i="28"/>
  <c r="N39" i="28"/>
  <c r="AI39" i="28" s="1"/>
  <c r="O39" i="28"/>
  <c r="W39" i="28"/>
  <c r="AJ39" i="28"/>
  <c r="M40" i="28"/>
  <c r="AH40" i="28" s="1"/>
  <c r="N40" i="28"/>
  <c r="O40" i="28"/>
  <c r="M41" i="28"/>
  <c r="N41" i="28"/>
  <c r="AI41" i="28" s="1"/>
  <c r="AJ41" i="28" s="1"/>
  <c r="O41" i="28"/>
  <c r="P41" i="28"/>
  <c r="M42" i="28"/>
  <c r="N42" i="28"/>
  <c r="O42" i="28"/>
  <c r="P42" i="28"/>
  <c r="AI42" i="28" s="1"/>
  <c r="AJ42" i="28" s="1"/>
  <c r="M43" i="28"/>
  <c r="N43" i="28"/>
  <c r="AI43" i="28" s="1"/>
  <c r="O43" i="28"/>
  <c r="P43" i="28"/>
  <c r="AJ43" i="28"/>
  <c r="M44" i="28"/>
  <c r="Q44" i="28" s="1"/>
  <c r="N44" i="28"/>
  <c r="O44" i="28"/>
  <c r="M45" i="28"/>
  <c r="N45" i="28"/>
  <c r="O45" i="28"/>
  <c r="P45" i="28"/>
  <c r="M46" i="28"/>
  <c r="N46" i="28"/>
  <c r="O46" i="28"/>
  <c r="Z46" i="28"/>
  <c r="AI46" i="28"/>
  <c r="AJ46" i="28" s="1"/>
  <c r="M47" i="28"/>
  <c r="N47" i="28"/>
  <c r="AI47" i="28" s="1"/>
  <c r="O47" i="28"/>
  <c r="Z47" i="28"/>
  <c r="AJ47" i="28"/>
  <c r="M48" i="28"/>
  <c r="P48" i="28" s="1"/>
  <c r="N48" i="28"/>
  <c r="O48" i="28"/>
  <c r="M49" i="28"/>
  <c r="N49" i="28"/>
  <c r="AI49" i="28" s="1"/>
  <c r="AJ49" i="28" s="1"/>
  <c r="O49" i="28"/>
  <c r="P49" i="28"/>
  <c r="M50" i="28"/>
  <c r="N50" i="28"/>
  <c r="O50" i="28"/>
  <c r="P50" i="28"/>
  <c r="AI50" i="28" s="1"/>
  <c r="AJ50" i="28" s="1"/>
  <c r="M51" i="28"/>
  <c r="N51" i="28"/>
  <c r="AI51" i="28" s="1"/>
  <c r="AJ51" i="28" s="1"/>
  <c r="O51" i="28"/>
  <c r="P51" i="28"/>
  <c r="M52" i="28"/>
  <c r="P52" i="28" s="1"/>
  <c r="AI52" i="28" s="1"/>
  <c r="AJ52" i="28" s="1"/>
  <c r="N52" i="28"/>
  <c r="O52" i="28"/>
  <c r="M53" i="28"/>
  <c r="N53" i="28"/>
  <c r="O53" i="28"/>
  <c r="P53" i="28"/>
  <c r="M54" i="28"/>
  <c r="N54" i="28"/>
  <c r="O54" i="28"/>
  <c r="Z54" i="28"/>
  <c r="AI54" i="28"/>
  <c r="AJ54" i="28" s="1"/>
  <c r="M55" i="28"/>
  <c r="N55" i="28"/>
  <c r="AI55" i="28" s="1"/>
  <c r="AJ55" i="28" s="1"/>
  <c r="O55" i="28"/>
  <c r="Z55" i="28"/>
  <c r="M56" i="28"/>
  <c r="P56" i="28" s="1"/>
  <c r="AI56" i="28" s="1"/>
  <c r="AJ56" i="28" s="1"/>
  <c r="N56" i="28"/>
  <c r="O56" i="28"/>
  <c r="M57" i="28"/>
  <c r="N57" i="28"/>
  <c r="O57" i="28"/>
  <c r="W57" i="28"/>
  <c r="M58" i="28"/>
  <c r="N58" i="28"/>
  <c r="O58" i="28"/>
  <c r="W58" i="28"/>
  <c r="AI58" i="28" s="1"/>
  <c r="AJ58" i="28" s="1"/>
  <c r="M59" i="28"/>
  <c r="N59" i="28"/>
  <c r="AI59" i="28" s="1"/>
  <c r="AJ59" i="28" s="1"/>
  <c r="O59" i="28"/>
  <c r="V59" i="28"/>
  <c r="M60" i="28"/>
  <c r="V60" i="28" s="1"/>
  <c r="AI60" i="28" s="1"/>
  <c r="AJ60" i="28" s="1"/>
  <c r="N60" i="28"/>
  <c r="O60" i="28"/>
  <c r="M61" i="28"/>
  <c r="N61" i="28"/>
  <c r="AI61" i="28" s="1"/>
  <c r="AJ61" i="28" s="1"/>
  <c r="O61" i="28"/>
  <c r="P61" i="28"/>
  <c r="M62" i="28"/>
  <c r="N62" i="28"/>
  <c r="O62" i="28"/>
  <c r="U62" i="28"/>
  <c r="U98" i="28" s="1"/>
  <c r="AI62" i="28"/>
  <c r="AJ62" i="28" s="1"/>
  <c r="M63" i="28"/>
  <c r="N63" i="28"/>
  <c r="AI63" i="28" s="1"/>
  <c r="AJ63" i="28" s="1"/>
  <c r="O63" i="28"/>
  <c r="W63" i="28"/>
  <c r="M64" i="28"/>
  <c r="P64" i="28" s="1"/>
  <c r="AI64" i="28" s="1"/>
  <c r="AJ64" i="28" s="1"/>
  <c r="N64" i="28"/>
  <c r="O64" i="28"/>
  <c r="M65" i="28"/>
  <c r="N65" i="28"/>
  <c r="AI65" i="28" s="1"/>
  <c r="AJ65" i="28" s="1"/>
  <c r="O65" i="28"/>
  <c r="P65" i="28"/>
  <c r="M66" i="28"/>
  <c r="N66" i="28"/>
  <c r="O66" i="28"/>
  <c r="P66" i="28"/>
  <c r="AI66" i="28" s="1"/>
  <c r="AJ66" i="28" s="1"/>
  <c r="M67" i="28"/>
  <c r="N67" i="28"/>
  <c r="AI67" i="28" s="1"/>
  <c r="O67" i="28"/>
  <c r="P67" i="28"/>
  <c r="AJ67" i="28"/>
  <c r="M68" i="28"/>
  <c r="W68" i="28" s="1"/>
  <c r="AI68" i="28" s="1"/>
  <c r="AJ68" i="28" s="1"/>
  <c r="N68" i="28"/>
  <c r="O68" i="28"/>
  <c r="M69" i="28"/>
  <c r="N69" i="28"/>
  <c r="O69" i="28"/>
  <c r="M70" i="28"/>
  <c r="N70" i="28"/>
  <c r="AI70" i="28" s="1"/>
  <c r="O70" i="28"/>
  <c r="AJ70" i="28"/>
  <c r="M71" i="28"/>
  <c r="N71" i="28"/>
  <c r="O71" i="28"/>
  <c r="AI71" i="28"/>
  <c r="AJ71" i="28"/>
  <c r="M72" i="28"/>
  <c r="N72" i="28"/>
  <c r="O72" i="28"/>
  <c r="AI72" i="28" s="1"/>
  <c r="AJ72" i="28" s="1"/>
  <c r="M73" i="28"/>
  <c r="N73" i="28"/>
  <c r="AI73" i="28" s="1"/>
  <c r="AJ73" i="28" s="1"/>
  <c r="O73" i="28"/>
  <c r="M74" i="28"/>
  <c r="N74" i="28"/>
  <c r="AI74" i="28" s="1"/>
  <c r="AJ74" i="28" s="1"/>
  <c r="O74" i="28"/>
  <c r="M75" i="28"/>
  <c r="N75" i="28"/>
  <c r="O75" i="28"/>
  <c r="AI75" i="28"/>
  <c r="AJ75" i="28"/>
  <c r="M76" i="28"/>
  <c r="N76" i="28"/>
  <c r="O76" i="28"/>
  <c r="AI76" i="28"/>
  <c r="AJ76" i="28" s="1"/>
  <c r="M77" i="28"/>
  <c r="N77" i="28"/>
  <c r="AI77" i="28" s="1"/>
  <c r="AJ77" i="28" s="1"/>
  <c r="O77" i="28"/>
  <c r="M78" i="28"/>
  <c r="N78" i="28"/>
  <c r="AI78" i="28" s="1"/>
  <c r="O78" i="28"/>
  <c r="AJ78" i="28"/>
  <c r="M79" i="28"/>
  <c r="N79" i="28"/>
  <c r="O79" i="28"/>
  <c r="AI79" i="28"/>
  <c r="AJ79" i="28"/>
  <c r="M80" i="28"/>
  <c r="N80" i="28"/>
  <c r="O80" i="28"/>
  <c r="AI80" i="28"/>
  <c r="AJ80" i="28" s="1"/>
  <c r="M81" i="28"/>
  <c r="N81" i="28"/>
  <c r="AI81" i="28" s="1"/>
  <c r="AJ81" i="28" s="1"/>
  <c r="O81" i="28"/>
  <c r="M82" i="28"/>
  <c r="N82" i="28"/>
  <c r="AI82" i="28" s="1"/>
  <c r="AJ82" i="28" s="1"/>
  <c r="O82" i="28"/>
  <c r="M83" i="28"/>
  <c r="N83" i="28"/>
  <c r="O83" i="28"/>
  <c r="AI83" i="28"/>
  <c r="AJ83" i="28" s="1"/>
  <c r="M84" i="28"/>
  <c r="N84" i="28"/>
  <c r="O84" i="28"/>
  <c r="AI84" i="28"/>
  <c r="AJ84" i="28" s="1"/>
  <c r="M85" i="28"/>
  <c r="N85" i="28"/>
  <c r="AI85" i="28" s="1"/>
  <c r="AJ85" i="28" s="1"/>
  <c r="O85" i="28"/>
  <c r="M86" i="28"/>
  <c r="N86" i="28"/>
  <c r="AI86" i="28" s="1"/>
  <c r="O86" i="28"/>
  <c r="AJ86" i="28"/>
  <c r="M87" i="28"/>
  <c r="N87" i="28"/>
  <c r="O87" i="28"/>
  <c r="AI87" i="28"/>
  <c r="AJ87" i="28"/>
  <c r="M88" i="28"/>
  <c r="N88" i="28"/>
  <c r="O88" i="28"/>
  <c r="AI88" i="28" s="1"/>
  <c r="AJ88" i="28" s="1"/>
  <c r="M89" i="28"/>
  <c r="N89" i="28"/>
  <c r="AI89" i="28" s="1"/>
  <c r="AJ89" i="28" s="1"/>
  <c r="O89" i="28"/>
  <c r="M90" i="28"/>
  <c r="N90" i="28"/>
  <c r="AI90" i="28" s="1"/>
  <c r="AJ90" i="28" s="1"/>
  <c r="O90" i="28"/>
  <c r="M91" i="28"/>
  <c r="N91" i="28"/>
  <c r="O91" i="28"/>
  <c r="AI91" i="28"/>
  <c r="AJ91" i="28" s="1"/>
  <c r="M92" i="28"/>
  <c r="N92" i="28"/>
  <c r="O92" i="28"/>
  <c r="AI92" i="28"/>
  <c r="AJ92" i="28" s="1"/>
  <c r="M93" i="28"/>
  <c r="N93" i="28"/>
  <c r="O93" i="28"/>
  <c r="M94" i="28"/>
  <c r="N94" i="28"/>
  <c r="AI94" i="28" s="1"/>
  <c r="AJ94" i="28" s="1"/>
  <c r="O94" i="28"/>
  <c r="M95" i="28"/>
  <c r="N95" i="28"/>
  <c r="O95" i="28"/>
  <c r="AI95" i="28"/>
  <c r="AJ95" i="28"/>
  <c r="M96" i="28"/>
  <c r="N96" i="28"/>
  <c r="O96" i="28"/>
  <c r="AI96" i="28"/>
  <c r="AJ96" i="28" s="1"/>
  <c r="H98" i="28"/>
  <c r="I98" i="28"/>
  <c r="J98" i="28"/>
  <c r="K98" i="28"/>
  <c r="K100" i="28" s="1"/>
  <c r="R98" i="28"/>
  <c r="T98" i="28"/>
  <c r="V98" i="28"/>
  <c r="W98" i="28"/>
  <c r="X98" i="28"/>
  <c r="Y98" i="28"/>
  <c r="AA98" i="28"/>
  <c r="AB98" i="28"/>
  <c r="AC98" i="28"/>
  <c r="AD98" i="28"/>
  <c r="AE98" i="28"/>
  <c r="AF98" i="28"/>
  <c r="AG98" i="28"/>
  <c r="M5" i="27"/>
  <c r="N5" i="27"/>
  <c r="AI5" i="27" s="1"/>
  <c r="O5" i="27"/>
  <c r="Q5" i="27"/>
  <c r="AJ5" i="27"/>
  <c r="M6" i="27"/>
  <c r="N6" i="27"/>
  <c r="O6" i="27"/>
  <c r="M7" i="27"/>
  <c r="N7" i="27"/>
  <c r="O7" i="27"/>
  <c r="P7" i="27"/>
  <c r="M8" i="27"/>
  <c r="N8" i="27"/>
  <c r="O8" i="27"/>
  <c r="Q8" i="27"/>
  <c r="AI8" i="27"/>
  <c r="AJ8" i="27" s="1"/>
  <c r="M9" i="27"/>
  <c r="N9" i="27"/>
  <c r="AI9" i="27" s="1"/>
  <c r="O9" i="27"/>
  <c r="P9" i="27"/>
  <c r="AJ9" i="27"/>
  <c r="M10" i="27"/>
  <c r="U10" i="27" s="1"/>
  <c r="AI10" i="27" s="1"/>
  <c r="AJ10" i="27" s="1"/>
  <c r="N10" i="27"/>
  <c r="O10" i="27"/>
  <c r="M11" i="27"/>
  <c r="N11" i="27"/>
  <c r="AI11" i="27" s="1"/>
  <c r="AJ11" i="27" s="1"/>
  <c r="O11" i="27"/>
  <c r="W11" i="27"/>
  <c r="M12" i="27"/>
  <c r="N12" i="27"/>
  <c r="O12" i="27"/>
  <c r="W12" i="27"/>
  <c r="AI12" i="27" s="1"/>
  <c r="AJ12" i="27" s="1"/>
  <c r="M13" i="27"/>
  <c r="N13" i="27"/>
  <c r="AI13" i="27" s="1"/>
  <c r="AJ13" i="27" s="1"/>
  <c r="O13" i="27"/>
  <c r="Q13" i="27"/>
  <c r="M14" i="27"/>
  <c r="P14" i="27" s="1"/>
  <c r="AI14" i="27" s="1"/>
  <c r="AJ14" i="27" s="1"/>
  <c r="N14" i="27"/>
  <c r="O14" i="27"/>
  <c r="M15" i="27"/>
  <c r="N15" i="27"/>
  <c r="O15" i="27"/>
  <c r="P15" i="27"/>
  <c r="M16" i="27"/>
  <c r="N16" i="27"/>
  <c r="O16" i="27"/>
  <c r="Z16" i="27"/>
  <c r="AI16" i="27"/>
  <c r="AJ16" i="27" s="1"/>
  <c r="M17" i="27"/>
  <c r="N17" i="27"/>
  <c r="AI17" i="27" s="1"/>
  <c r="AJ17" i="27" s="1"/>
  <c r="O17" i="27"/>
  <c r="P17" i="27"/>
  <c r="M18" i="27"/>
  <c r="Z18" i="27" s="1"/>
  <c r="AI18" i="27" s="1"/>
  <c r="AJ18" i="27" s="1"/>
  <c r="N18" i="27"/>
  <c r="O18" i="27"/>
  <c r="M19" i="27"/>
  <c r="N19" i="27"/>
  <c r="O19" i="27"/>
  <c r="P19" i="27"/>
  <c r="M20" i="27"/>
  <c r="N20" i="27"/>
  <c r="O20" i="27"/>
  <c r="P20" i="27"/>
  <c r="AI20" i="27" s="1"/>
  <c r="AJ20" i="27" s="1"/>
  <c r="M21" i="27"/>
  <c r="P21" i="27" s="1"/>
  <c r="N21" i="27"/>
  <c r="O21" i="27"/>
  <c r="M22" i="27"/>
  <c r="P22" i="27" s="1"/>
  <c r="AI22" i="27" s="1"/>
  <c r="AJ22" i="27" s="1"/>
  <c r="N22" i="27"/>
  <c r="O22" i="27"/>
  <c r="M23" i="27"/>
  <c r="N23" i="27"/>
  <c r="O23" i="27"/>
  <c r="P23" i="27"/>
  <c r="M24" i="27"/>
  <c r="N24" i="27"/>
  <c r="O24" i="27"/>
  <c r="AH24" i="27"/>
  <c r="AH98" i="27" s="1"/>
  <c r="M25" i="27"/>
  <c r="Q25" i="27" s="1"/>
  <c r="N25" i="27"/>
  <c r="O25" i="27"/>
  <c r="M26" i="27"/>
  <c r="V26" i="27" s="1"/>
  <c r="AI26" i="27" s="1"/>
  <c r="AJ26" i="27" s="1"/>
  <c r="N26" i="27"/>
  <c r="O26" i="27"/>
  <c r="M27" i="27"/>
  <c r="N27" i="27"/>
  <c r="O27" i="27"/>
  <c r="V27" i="27"/>
  <c r="M28" i="27"/>
  <c r="N28" i="27"/>
  <c r="O28" i="27"/>
  <c r="P28" i="27"/>
  <c r="AI28" i="27" s="1"/>
  <c r="AJ28" i="27" s="1"/>
  <c r="M29" i="27"/>
  <c r="P29" i="27" s="1"/>
  <c r="N29" i="27"/>
  <c r="O29" i="27"/>
  <c r="M30" i="27"/>
  <c r="AD30" i="27" s="1"/>
  <c r="AI30" i="27" s="1"/>
  <c r="AJ30" i="27" s="1"/>
  <c r="N30" i="27"/>
  <c r="O30" i="27"/>
  <c r="M31" i="27"/>
  <c r="N31" i="27"/>
  <c r="AI31" i="27" s="1"/>
  <c r="AJ31" i="27" s="1"/>
  <c r="O31" i="27"/>
  <c r="P31" i="27"/>
  <c r="M32" i="27"/>
  <c r="N32" i="27"/>
  <c r="O32" i="27"/>
  <c r="P32" i="27"/>
  <c r="AI32" i="27" s="1"/>
  <c r="AJ32" i="27" s="1"/>
  <c r="M33" i="27"/>
  <c r="Q33" i="27" s="1"/>
  <c r="N33" i="27"/>
  <c r="AI33" i="27" s="1"/>
  <c r="AJ33" i="27" s="1"/>
  <c r="O33" i="27"/>
  <c r="M34" i="27"/>
  <c r="P34" i="27" s="1"/>
  <c r="N34" i="27"/>
  <c r="O34" i="27"/>
  <c r="AI34" i="27"/>
  <c r="AJ34" i="27" s="1"/>
  <c r="M35" i="27"/>
  <c r="N35" i="27"/>
  <c r="AI35" i="27" s="1"/>
  <c r="AJ35" i="27" s="1"/>
  <c r="O35" i="27"/>
  <c r="P35" i="27"/>
  <c r="M36" i="27"/>
  <c r="N36" i="27"/>
  <c r="O36" i="27"/>
  <c r="Z36" i="27"/>
  <c r="AI36" i="27"/>
  <c r="AJ36" i="27" s="1"/>
  <c r="M37" i="27"/>
  <c r="P37" i="27" s="1"/>
  <c r="N37" i="27"/>
  <c r="O37" i="27"/>
  <c r="M38" i="27"/>
  <c r="P38" i="27" s="1"/>
  <c r="N38" i="27"/>
  <c r="O38" i="27"/>
  <c r="AI38" i="27"/>
  <c r="AJ38" i="27" s="1"/>
  <c r="M39" i="27"/>
  <c r="N39" i="27"/>
  <c r="AI39" i="27" s="1"/>
  <c r="AJ39" i="27" s="1"/>
  <c r="O39" i="27"/>
  <c r="Z39" i="27"/>
  <c r="M40" i="27"/>
  <c r="N40" i="27"/>
  <c r="O40" i="27"/>
  <c r="P40" i="27"/>
  <c r="AI40" i="27" s="1"/>
  <c r="AJ40" i="27" s="1"/>
  <c r="M41" i="27"/>
  <c r="P41" i="27" s="1"/>
  <c r="N41" i="27"/>
  <c r="O41" i="27"/>
  <c r="M42" i="27"/>
  <c r="P42" i="27" s="1"/>
  <c r="N42" i="27"/>
  <c r="O42" i="27"/>
  <c r="AI42" i="27"/>
  <c r="AJ42" i="27" s="1"/>
  <c r="M43" i="27"/>
  <c r="P43" i="27" s="1"/>
  <c r="N43" i="27"/>
  <c r="O43" i="27"/>
  <c r="M44" i="27"/>
  <c r="N44" i="27"/>
  <c r="O44" i="27"/>
  <c r="P44" i="27"/>
  <c r="AI44" i="27"/>
  <c r="AJ44" i="27" s="1"/>
  <c r="M45" i="27"/>
  <c r="Z45" i="27" s="1"/>
  <c r="N45" i="27"/>
  <c r="O45" i="27"/>
  <c r="AI45" i="27" s="1"/>
  <c r="AJ45" i="27" s="1"/>
  <c r="M46" i="27"/>
  <c r="P46" i="27" s="1"/>
  <c r="N46" i="27"/>
  <c r="O46" i="27"/>
  <c r="AI46" i="27"/>
  <c r="AJ46" i="27" s="1"/>
  <c r="M47" i="27"/>
  <c r="Z47" i="27" s="1"/>
  <c r="N47" i="27"/>
  <c r="O47" i="27"/>
  <c r="M48" i="27"/>
  <c r="N48" i="27"/>
  <c r="O48" i="27"/>
  <c r="P48" i="27"/>
  <c r="AI48" i="27" s="1"/>
  <c r="AJ48" i="27" s="1"/>
  <c r="M49" i="27"/>
  <c r="P49" i="27" s="1"/>
  <c r="N49" i="27"/>
  <c r="O49" i="27"/>
  <c r="AI49" i="27" s="1"/>
  <c r="AJ49" i="27" s="1"/>
  <c r="M50" i="27"/>
  <c r="AH50" i="27" s="1"/>
  <c r="N50" i="27"/>
  <c r="O50" i="27"/>
  <c r="AI50" i="27"/>
  <c r="AJ50" i="27" s="1"/>
  <c r="M51" i="27"/>
  <c r="P51" i="27" s="1"/>
  <c r="N51" i="27"/>
  <c r="O51" i="27"/>
  <c r="M52" i="27"/>
  <c r="N52" i="27"/>
  <c r="O52" i="27"/>
  <c r="W52" i="27"/>
  <c r="AI52" i="27"/>
  <c r="AJ52" i="27" s="1"/>
  <c r="M53" i="27"/>
  <c r="P53" i="27" s="1"/>
  <c r="N53" i="27"/>
  <c r="O53" i="27"/>
  <c r="AI53" i="27" s="1"/>
  <c r="AJ53" i="27" s="1"/>
  <c r="M54" i="27"/>
  <c r="P54" i="27" s="1"/>
  <c r="N54" i="27"/>
  <c r="O54" i="27"/>
  <c r="AI54" i="27"/>
  <c r="AJ54" i="27" s="1"/>
  <c r="M55" i="27"/>
  <c r="P55" i="27" s="1"/>
  <c r="N55" i="27"/>
  <c r="O55" i="27"/>
  <c r="M56" i="27"/>
  <c r="N56" i="27"/>
  <c r="O56" i="27"/>
  <c r="P56" i="27"/>
  <c r="AI56" i="27" s="1"/>
  <c r="AJ56" i="27" s="1"/>
  <c r="M57" i="27"/>
  <c r="Z57" i="27" s="1"/>
  <c r="N57" i="27"/>
  <c r="O57" i="27"/>
  <c r="AI57" i="27" s="1"/>
  <c r="AJ57" i="27" s="1"/>
  <c r="M58" i="27"/>
  <c r="Z58" i="27" s="1"/>
  <c r="Z98" i="27" s="1"/>
  <c r="N58" i="27"/>
  <c r="O58" i="27"/>
  <c r="AI58" i="27"/>
  <c r="AJ58" i="27" s="1"/>
  <c r="M59" i="27"/>
  <c r="P59" i="27" s="1"/>
  <c r="N59" i="27"/>
  <c r="O59" i="27"/>
  <c r="M60" i="27"/>
  <c r="N60" i="27"/>
  <c r="O60" i="27"/>
  <c r="P60" i="27"/>
  <c r="AI60" i="27" s="1"/>
  <c r="AJ60" i="27" s="1"/>
  <c r="M61" i="27"/>
  <c r="Q61" i="27" s="1"/>
  <c r="N61" i="27"/>
  <c r="O61" i="27"/>
  <c r="AI61" i="27" s="1"/>
  <c r="AJ61" i="27" s="1"/>
  <c r="M62" i="27"/>
  <c r="P62" i="27" s="1"/>
  <c r="N62" i="27"/>
  <c r="O62" i="27"/>
  <c r="AI62" i="27" s="1"/>
  <c r="AJ62" i="27" s="1"/>
  <c r="M63" i="27"/>
  <c r="P63" i="27" s="1"/>
  <c r="N63" i="27"/>
  <c r="O63" i="27"/>
  <c r="AI63" i="27"/>
  <c r="AJ63" i="27" s="1"/>
  <c r="M64" i="27"/>
  <c r="W64" i="27" s="1"/>
  <c r="N64" i="27"/>
  <c r="O64" i="27"/>
  <c r="AI64" i="27" s="1"/>
  <c r="AJ64" i="27" s="1"/>
  <c r="M65" i="27"/>
  <c r="P65" i="27" s="1"/>
  <c r="N65" i="27"/>
  <c r="O65" i="27"/>
  <c r="AI65" i="27" s="1"/>
  <c r="AJ65" i="27" s="1"/>
  <c r="M66" i="27"/>
  <c r="T66" i="27" s="1"/>
  <c r="N66" i="27"/>
  <c r="O66" i="27"/>
  <c r="M67" i="27"/>
  <c r="N67" i="27"/>
  <c r="AI67" i="27" s="1"/>
  <c r="O67" i="27"/>
  <c r="AJ67" i="27"/>
  <c r="M68" i="27"/>
  <c r="N68" i="27"/>
  <c r="O68" i="27"/>
  <c r="AI68" i="27"/>
  <c r="AJ68" i="27" s="1"/>
  <c r="M69" i="27"/>
  <c r="N69" i="27"/>
  <c r="O69" i="27"/>
  <c r="AI69" i="27" s="1"/>
  <c r="AJ69" i="27" s="1"/>
  <c r="M70" i="27"/>
  <c r="N70" i="27"/>
  <c r="O70" i="27"/>
  <c r="AI70" i="27"/>
  <c r="AJ70" i="27" s="1"/>
  <c r="M71" i="27"/>
  <c r="N71" i="27"/>
  <c r="AI71" i="27" s="1"/>
  <c r="AJ71" i="27" s="1"/>
  <c r="O71" i="27"/>
  <c r="M72" i="27"/>
  <c r="N72" i="27"/>
  <c r="O72" i="27"/>
  <c r="AI72" i="27"/>
  <c r="AJ72" i="27"/>
  <c r="M73" i="27"/>
  <c r="N73" i="27"/>
  <c r="AI73" i="27" s="1"/>
  <c r="AJ73" i="27" s="1"/>
  <c r="O73" i="27"/>
  <c r="M74" i="27"/>
  <c r="N74" i="27"/>
  <c r="O74" i="27"/>
  <c r="M75" i="27"/>
  <c r="N75" i="27"/>
  <c r="O75" i="27"/>
  <c r="AI75" i="27" s="1"/>
  <c r="AJ75" i="27"/>
  <c r="M76" i="27"/>
  <c r="N76" i="27"/>
  <c r="O76" i="27"/>
  <c r="AI76" i="27"/>
  <c r="AJ76" i="27" s="1"/>
  <c r="M77" i="27"/>
  <c r="N77" i="27"/>
  <c r="O77" i="27"/>
  <c r="AI77" i="27"/>
  <c r="AJ77" i="27" s="1"/>
  <c r="M78" i="27"/>
  <c r="N78" i="27"/>
  <c r="O78" i="27"/>
  <c r="AI78" i="27"/>
  <c r="AJ78" i="27" s="1"/>
  <c r="M79" i="27"/>
  <c r="N79" i="27"/>
  <c r="AI79" i="27" s="1"/>
  <c r="AJ79" i="27" s="1"/>
  <c r="O79" i="27"/>
  <c r="M80" i="27"/>
  <c r="N80" i="27"/>
  <c r="O80" i="27"/>
  <c r="AI80" i="27"/>
  <c r="AJ80" i="27"/>
  <c r="M81" i="27"/>
  <c r="N81" i="27"/>
  <c r="AI81" i="27" s="1"/>
  <c r="AJ81" i="27" s="1"/>
  <c r="O81" i="27"/>
  <c r="M82" i="27"/>
  <c r="N82" i="27"/>
  <c r="AI82" i="27" s="1"/>
  <c r="AJ82" i="27" s="1"/>
  <c r="O82" i="27"/>
  <c r="M83" i="27"/>
  <c r="N83" i="27"/>
  <c r="O83" i="27"/>
  <c r="AI83" i="27" s="1"/>
  <c r="AJ83" i="27"/>
  <c r="M84" i="27"/>
  <c r="N84" i="27"/>
  <c r="O84" i="27"/>
  <c r="AI84" i="27"/>
  <c r="AJ84" i="27" s="1"/>
  <c r="M85" i="27"/>
  <c r="N85" i="27"/>
  <c r="O85" i="27"/>
  <c r="AI85" i="27"/>
  <c r="AJ85" i="27" s="1"/>
  <c r="M86" i="27"/>
  <c r="N86" i="27"/>
  <c r="O86" i="27"/>
  <c r="AI86" i="27"/>
  <c r="AJ86" i="27" s="1"/>
  <c r="M87" i="27"/>
  <c r="N87" i="27"/>
  <c r="AI87" i="27" s="1"/>
  <c r="AJ87" i="27" s="1"/>
  <c r="O87" i="27"/>
  <c r="M88" i="27"/>
  <c r="N88" i="27"/>
  <c r="O88" i="27"/>
  <c r="AI88" i="27"/>
  <c r="AJ88" i="27" s="1"/>
  <c r="M89" i="27"/>
  <c r="N89" i="27"/>
  <c r="AI89" i="27" s="1"/>
  <c r="AJ89" i="27" s="1"/>
  <c r="O89" i="27"/>
  <c r="M90" i="27"/>
  <c r="N90" i="27"/>
  <c r="O90" i="27"/>
  <c r="M91" i="27"/>
  <c r="N91" i="27"/>
  <c r="O91" i="27"/>
  <c r="AI91" i="27" s="1"/>
  <c r="AJ91" i="27"/>
  <c r="M92" i="27"/>
  <c r="N92" i="27"/>
  <c r="O92" i="27"/>
  <c r="AI92" i="27"/>
  <c r="AJ92" i="27" s="1"/>
  <c r="M93" i="27"/>
  <c r="N93" i="27"/>
  <c r="O93" i="27"/>
  <c r="AI93" i="27"/>
  <c r="AJ93" i="27" s="1"/>
  <c r="M94" i="27"/>
  <c r="N94" i="27"/>
  <c r="O94" i="27"/>
  <c r="AI94" i="27"/>
  <c r="AJ94" i="27" s="1"/>
  <c r="M95" i="27"/>
  <c r="N95" i="27"/>
  <c r="AI95" i="27" s="1"/>
  <c r="AJ95" i="27" s="1"/>
  <c r="O95" i="27"/>
  <c r="M96" i="27"/>
  <c r="N96" i="27"/>
  <c r="O96" i="27"/>
  <c r="AI96" i="27"/>
  <c r="AJ96" i="27"/>
  <c r="H98" i="27"/>
  <c r="I98" i="27"/>
  <c r="J98" i="27"/>
  <c r="K98" i="27"/>
  <c r="R98" i="27"/>
  <c r="S98" i="27"/>
  <c r="U98" i="27"/>
  <c r="V98" i="27"/>
  <c r="W98" i="27"/>
  <c r="X98" i="27"/>
  <c r="Y98" i="27"/>
  <c r="AA98" i="27"/>
  <c r="AB98" i="27"/>
  <c r="AC98" i="27"/>
  <c r="AD98" i="27"/>
  <c r="AE98" i="27"/>
  <c r="AF98" i="27"/>
  <c r="AG98" i="27"/>
  <c r="K100" i="27"/>
  <c r="M5" i="26"/>
  <c r="AH5" i="26" s="1"/>
  <c r="N5" i="26"/>
  <c r="O5" i="26"/>
  <c r="M6" i="26"/>
  <c r="N6" i="26"/>
  <c r="O6" i="26"/>
  <c r="M7" i="26"/>
  <c r="N7" i="26"/>
  <c r="O7" i="26"/>
  <c r="O100" i="26" s="1"/>
  <c r="P7" i="26"/>
  <c r="M8" i="26"/>
  <c r="Z8" i="26" s="1"/>
  <c r="AI8" i="26" s="1"/>
  <c r="AJ8" i="26" s="1"/>
  <c r="N8" i="26"/>
  <c r="O8" i="26"/>
  <c r="M9" i="26"/>
  <c r="Z9" i="26" s="1"/>
  <c r="AI9" i="26" s="1"/>
  <c r="AJ9" i="26" s="1"/>
  <c r="N9" i="26"/>
  <c r="O9" i="26"/>
  <c r="M10" i="26"/>
  <c r="P10" i="26" s="1"/>
  <c r="N10" i="26"/>
  <c r="O10" i="26"/>
  <c r="M11" i="26"/>
  <c r="N11" i="26"/>
  <c r="O11" i="26"/>
  <c r="P11" i="26"/>
  <c r="M12" i="26"/>
  <c r="P12" i="26" s="1"/>
  <c r="AI12" i="26" s="1"/>
  <c r="AJ12" i="26" s="1"/>
  <c r="N12" i="26"/>
  <c r="O12" i="26"/>
  <c r="M13" i="26"/>
  <c r="S13" i="26" s="1"/>
  <c r="N13" i="26"/>
  <c r="O13" i="26"/>
  <c r="M14" i="26"/>
  <c r="W14" i="26" s="1"/>
  <c r="W100" i="26" s="1"/>
  <c r="N14" i="26"/>
  <c r="O14" i="26"/>
  <c r="M15" i="26"/>
  <c r="N15" i="26"/>
  <c r="O15" i="26"/>
  <c r="W15" i="26"/>
  <c r="M16" i="26"/>
  <c r="P16" i="26" s="1"/>
  <c r="AI16" i="26" s="1"/>
  <c r="AJ16" i="26" s="1"/>
  <c r="N16" i="26"/>
  <c r="O16" i="26"/>
  <c r="M17" i="26"/>
  <c r="P17" i="26" s="1"/>
  <c r="AI17" i="26" s="1"/>
  <c r="AJ17" i="26" s="1"/>
  <c r="N17" i="26"/>
  <c r="O17" i="26"/>
  <c r="M18" i="26"/>
  <c r="P18" i="26" s="1"/>
  <c r="N18" i="26"/>
  <c r="O18" i="26"/>
  <c r="M19" i="26"/>
  <c r="N19" i="26"/>
  <c r="AI19" i="26" s="1"/>
  <c r="AJ19" i="26" s="1"/>
  <c r="O19" i="26"/>
  <c r="P19" i="26"/>
  <c r="M20" i="26"/>
  <c r="Q20" i="26" s="1"/>
  <c r="N20" i="26"/>
  <c r="O20" i="26"/>
  <c r="AI20" i="26"/>
  <c r="AJ20" i="26" s="1"/>
  <c r="M21" i="26"/>
  <c r="Z21" i="26" s="1"/>
  <c r="AI21" i="26" s="1"/>
  <c r="AJ21" i="26" s="1"/>
  <c r="N21" i="26"/>
  <c r="O21" i="26"/>
  <c r="M22" i="26"/>
  <c r="P22" i="26" s="1"/>
  <c r="N22" i="26"/>
  <c r="AI22" i="26" s="1"/>
  <c r="AJ22" i="26" s="1"/>
  <c r="O22" i="26"/>
  <c r="M23" i="26"/>
  <c r="N23" i="26"/>
  <c r="O23" i="26"/>
  <c r="P23" i="26"/>
  <c r="M24" i="26"/>
  <c r="P24" i="26" s="1"/>
  <c r="N24" i="26"/>
  <c r="O24" i="26"/>
  <c r="AI24" i="26"/>
  <c r="AJ24" i="26" s="1"/>
  <c r="M25" i="26"/>
  <c r="P25" i="26" s="1"/>
  <c r="AI25" i="26" s="1"/>
  <c r="AJ25" i="26" s="1"/>
  <c r="N25" i="26"/>
  <c r="O25" i="26"/>
  <c r="M26" i="26"/>
  <c r="W26" i="26" s="1"/>
  <c r="N26" i="26"/>
  <c r="O26" i="26"/>
  <c r="M27" i="26"/>
  <c r="N27" i="26"/>
  <c r="O27" i="26"/>
  <c r="P27" i="26"/>
  <c r="M28" i="26"/>
  <c r="Z28" i="26" s="1"/>
  <c r="N28" i="26"/>
  <c r="O28" i="26"/>
  <c r="AI28" i="26"/>
  <c r="AJ28" i="26" s="1"/>
  <c r="M29" i="26"/>
  <c r="P29" i="26" s="1"/>
  <c r="AI29" i="26" s="1"/>
  <c r="AJ29" i="26" s="1"/>
  <c r="N29" i="26"/>
  <c r="O29" i="26"/>
  <c r="M30" i="26"/>
  <c r="P30" i="26" s="1"/>
  <c r="N30" i="26"/>
  <c r="AI30" i="26" s="1"/>
  <c r="AJ30" i="26" s="1"/>
  <c r="O30" i="26"/>
  <c r="M31" i="26"/>
  <c r="N31" i="26"/>
  <c r="AI31" i="26" s="1"/>
  <c r="AJ31" i="26" s="1"/>
  <c r="O31" i="26"/>
  <c r="AH31" i="26"/>
  <c r="M32" i="26"/>
  <c r="P32" i="26" s="1"/>
  <c r="AI32" i="26" s="1"/>
  <c r="N32" i="26"/>
  <c r="O32" i="26"/>
  <c r="AJ32" i="26"/>
  <c r="M33" i="26"/>
  <c r="P33" i="26" s="1"/>
  <c r="AI33" i="26" s="1"/>
  <c r="AJ33" i="26" s="1"/>
  <c r="N33" i="26"/>
  <c r="O33" i="26"/>
  <c r="M34" i="26"/>
  <c r="P34" i="26" s="1"/>
  <c r="N34" i="26"/>
  <c r="O34" i="26"/>
  <c r="M35" i="26"/>
  <c r="N35" i="26"/>
  <c r="O35" i="26"/>
  <c r="P35" i="26"/>
  <c r="M36" i="26"/>
  <c r="Q36" i="26" s="1"/>
  <c r="N36" i="26"/>
  <c r="O36" i="26"/>
  <c r="AI36" i="26"/>
  <c r="AJ36" i="26" s="1"/>
  <c r="M37" i="26"/>
  <c r="AD37" i="26" s="1"/>
  <c r="N37" i="26"/>
  <c r="O37" i="26"/>
  <c r="M38" i="26"/>
  <c r="P38" i="26" s="1"/>
  <c r="N38" i="26"/>
  <c r="AI38" i="26" s="1"/>
  <c r="AJ38" i="26" s="1"/>
  <c r="O38" i="26"/>
  <c r="M39" i="26"/>
  <c r="N39" i="26"/>
  <c r="O39" i="26"/>
  <c r="P39" i="26"/>
  <c r="M40" i="26"/>
  <c r="Z40" i="26" s="1"/>
  <c r="AI40" i="26" s="1"/>
  <c r="AJ40" i="26" s="1"/>
  <c r="N40" i="26"/>
  <c r="O40" i="26"/>
  <c r="M41" i="26"/>
  <c r="P41" i="26" s="1"/>
  <c r="AI41" i="26" s="1"/>
  <c r="AJ41" i="26" s="1"/>
  <c r="N41" i="26"/>
  <c r="O41" i="26"/>
  <c r="M42" i="26"/>
  <c r="Z42" i="26" s="1"/>
  <c r="N42" i="26"/>
  <c r="O42" i="26"/>
  <c r="M43" i="26"/>
  <c r="N43" i="26"/>
  <c r="O43" i="26"/>
  <c r="P43" i="26"/>
  <c r="M44" i="26"/>
  <c r="P44" i="26" s="1"/>
  <c r="AI44" i="26" s="1"/>
  <c r="AJ44" i="26" s="1"/>
  <c r="N44" i="26"/>
  <c r="O44" i="26"/>
  <c r="M45" i="26"/>
  <c r="P45" i="26" s="1"/>
  <c r="AI45" i="26" s="1"/>
  <c r="AJ45" i="26" s="1"/>
  <c r="N45" i="26"/>
  <c r="O45" i="26"/>
  <c r="M46" i="26"/>
  <c r="P46" i="26" s="1"/>
  <c r="N46" i="26"/>
  <c r="O46" i="26"/>
  <c r="M47" i="26"/>
  <c r="N47" i="26"/>
  <c r="O47" i="26"/>
  <c r="AI47" i="26" s="1"/>
  <c r="AJ47" i="26" s="1"/>
  <c r="P47" i="26"/>
  <c r="M48" i="26"/>
  <c r="P48" i="26" s="1"/>
  <c r="AI48" i="26" s="1"/>
  <c r="AJ48" i="26" s="1"/>
  <c r="N48" i="26"/>
  <c r="O48" i="26"/>
  <c r="M49" i="26"/>
  <c r="P49" i="26" s="1"/>
  <c r="AI49" i="26" s="1"/>
  <c r="AJ49" i="26" s="1"/>
  <c r="N49" i="26"/>
  <c r="O49" i="26"/>
  <c r="M50" i="26"/>
  <c r="T50" i="26" s="1"/>
  <c r="T100" i="26" s="1"/>
  <c r="N50" i="26"/>
  <c r="O50" i="26"/>
  <c r="M51" i="26"/>
  <c r="N51" i="26"/>
  <c r="O51" i="26"/>
  <c r="U51" i="26"/>
  <c r="U100" i="26" s="1"/>
  <c r="M52" i="26"/>
  <c r="V52" i="26" s="1"/>
  <c r="N52" i="26"/>
  <c r="O52" i="26"/>
  <c r="AI52" i="26" s="1"/>
  <c r="AJ52" i="26" s="1"/>
  <c r="M53" i="26"/>
  <c r="P53" i="26" s="1"/>
  <c r="AI53" i="26" s="1"/>
  <c r="AJ53" i="26" s="1"/>
  <c r="N53" i="26"/>
  <c r="O53" i="26"/>
  <c r="M54" i="26"/>
  <c r="P54" i="26" s="1"/>
  <c r="N54" i="26"/>
  <c r="O54" i="26"/>
  <c r="M55" i="26"/>
  <c r="N55" i="26"/>
  <c r="O55" i="26"/>
  <c r="Q55" i="26"/>
  <c r="M56" i="26"/>
  <c r="P56" i="26" s="1"/>
  <c r="N56" i="26"/>
  <c r="O56" i="26"/>
  <c r="AI56" i="26" s="1"/>
  <c r="AJ56" i="26" s="1"/>
  <c r="M57" i="26"/>
  <c r="P57" i="26" s="1"/>
  <c r="AI57" i="26" s="1"/>
  <c r="AJ57" i="26" s="1"/>
  <c r="N57" i="26"/>
  <c r="O57" i="26"/>
  <c r="M58" i="26"/>
  <c r="P58" i="26" s="1"/>
  <c r="N58" i="26"/>
  <c r="AI58" i="26" s="1"/>
  <c r="AJ58" i="26" s="1"/>
  <c r="O58" i="26"/>
  <c r="M59" i="26"/>
  <c r="N59" i="26"/>
  <c r="O59" i="26"/>
  <c r="P59" i="26"/>
  <c r="M60" i="26"/>
  <c r="Z60" i="26" s="1"/>
  <c r="N60" i="26"/>
  <c r="O60" i="26"/>
  <c r="AI60" i="26" s="1"/>
  <c r="AJ60" i="26" s="1"/>
  <c r="M61" i="26"/>
  <c r="N61" i="26"/>
  <c r="O61" i="26"/>
  <c r="AI61" i="26" s="1"/>
  <c r="AJ61" i="26" s="1"/>
  <c r="M62" i="26"/>
  <c r="N62" i="26"/>
  <c r="AI62" i="26" s="1"/>
  <c r="AJ62" i="26" s="1"/>
  <c r="O62" i="26"/>
  <c r="P62" i="26"/>
  <c r="M63" i="26"/>
  <c r="N63" i="26"/>
  <c r="O63" i="26"/>
  <c r="Z63" i="26"/>
  <c r="AI63" i="26"/>
  <c r="AJ63" i="26" s="1"/>
  <c r="M64" i="26"/>
  <c r="N64" i="26"/>
  <c r="O64" i="26"/>
  <c r="P64" i="26"/>
  <c r="M65" i="26"/>
  <c r="P65" i="26" s="1"/>
  <c r="N65" i="26"/>
  <c r="O65" i="26"/>
  <c r="M66" i="26"/>
  <c r="N66" i="26"/>
  <c r="O66" i="26"/>
  <c r="P66" i="26"/>
  <c r="M67" i="26"/>
  <c r="N67" i="26"/>
  <c r="O67" i="26"/>
  <c r="Q67" i="26"/>
  <c r="M68" i="26"/>
  <c r="N68" i="26"/>
  <c r="AI68" i="26" s="1"/>
  <c r="AJ68" i="26" s="1"/>
  <c r="O68" i="26"/>
  <c r="Q68" i="26"/>
  <c r="M69" i="26"/>
  <c r="P69" i="26" s="1"/>
  <c r="N69" i="26"/>
  <c r="AI69" i="26" s="1"/>
  <c r="AJ69" i="26" s="1"/>
  <c r="O69" i="26"/>
  <c r="M70" i="26"/>
  <c r="N70" i="26"/>
  <c r="O70" i="26"/>
  <c r="Q70" i="26"/>
  <c r="M71" i="26"/>
  <c r="N71" i="26"/>
  <c r="AI71" i="26" s="1"/>
  <c r="AJ71" i="26" s="1"/>
  <c r="O71" i="26"/>
  <c r="P71" i="26"/>
  <c r="M72" i="26"/>
  <c r="N72" i="26"/>
  <c r="O72" i="26"/>
  <c r="P72" i="26"/>
  <c r="M73" i="26"/>
  <c r="P73" i="26" s="1"/>
  <c r="N73" i="26"/>
  <c r="O73" i="26"/>
  <c r="M74" i="26"/>
  <c r="P74" i="26" s="1"/>
  <c r="N74" i="26"/>
  <c r="O74" i="26"/>
  <c r="M75" i="26"/>
  <c r="N75" i="26"/>
  <c r="AI75" i="26" s="1"/>
  <c r="AJ75" i="26" s="1"/>
  <c r="O75" i="26"/>
  <c r="AH75" i="26"/>
  <c r="M76" i="26"/>
  <c r="N76" i="26"/>
  <c r="O76" i="26"/>
  <c r="P76" i="26"/>
  <c r="M77" i="26"/>
  <c r="P77" i="26" s="1"/>
  <c r="N77" i="26"/>
  <c r="AI77" i="26" s="1"/>
  <c r="AJ77" i="26" s="1"/>
  <c r="O77" i="26"/>
  <c r="M78" i="26"/>
  <c r="Z78" i="26" s="1"/>
  <c r="N78" i="26"/>
  <c r="O78" i="26"/>
  <c r="M79" i="26"/>
  <c r="N79" i="26"/>
  <c r="O79" i="26"/>
  <c r="AI79" i="26"/>
  <c r="AJ79" i="26"/>
  <c r="M80" i="26"/>
  <c r="N80" i="26"/>
  <c r="O80" i="26"/>
  <c r="AI80" i="26" s="1"/>
  <c r="AJ80" i="26" s="1"/>
  <c r="M81" i="26"/>
  <c r="N81" i="26"/>
  <c r="AI81" i="26" s="1"/>
  <c r="AJ81" i="26" s="1"/>
  <c r="O81" i="26"/>
  <c r="M82" i="26"/>
  <c r="N82" i="26"/>
  <c r="O82" i="26"/>
  <c r="AI82" i="26" s="1"/>
  <c r="AJ82" i="26" s="1"/>
  <c r="M83" i="26"/>
  <c r="N83" i="26"/>
  <c r="O83" i="26"/>
  <c r="AI83" i="26"/>
  <c r="AJ83" i="26" s="1"/>
  <c r="M84" i="26"/>
  <c r="N84" i="26"/>
  <c r="O84" i="26"/>
  <c r="AI84" i="26" s="1"/>
  <c r="AJ84" i="26" s="1"/>
  <c r="M85" i="26"/>
  <c r="N85" i="26"/>
  <c r="O85" i="26"/>
  <c r="AI85" i="26"/>
  <c r="AJ85" i="26" s="1"/>
  <c r="M86" i="26"/>
  <c r="N86" i="26"/>
  <c r="AI86" i="26" s="1"/>
  <c r="O86" i="26"/>
  <c r="AJ86" i="26"/>
  <c r="M87" i="26"/>
  <c r="N87" i="26"/>
  <c r="O87" i="26"/>
  <c r="AI87" i="26"/>
  <c r="AJ87" i="26"/>
  <c r="M88" i="26"/>
  <c r="N88" i="26"/>
  <c r="O88" i="26"/>
  <c r="AI88" i="26" s="1"/>
  <c r="AJ88" i="26" s="1"/>
  <c r="M89" i="26"/>
  <c r="N89" i="26"/>
  <c r="AI89" i="26" s="1"/>
  <c r="AJ89" i="26" s="1"/>
  <c r="O89" i="26"/>
  <c r="M90" i="26"/>
  <c r="N90" i="26"/>
  <c r="O90" i="26"/>
  <c r="AI90" i="26" s="1"/>
  <c r="AJ90" i="26"/>
  <c r="M91" i="26"/>
  <c r="N91" i="26"/>
  <c r="O91" i="26"/>
  <c r="AI91" i="26"/>
  <c r="AJ91" i="26" s="1"/>
  <c r="M92" i="26"/>
  <c r="N92" i="26"/>
  <c r="O92" i="26"/>
  <c r="AI92" i="26"/>
  <c r="AJ92" i="26" s="1"/>
  <c r="M93" i="26"/>
  <c r="N93" i="26"/>
  <c r="O93" i="26"/>
  <c r="AI93" i="26"/>
  <c r="AJ93" i="26" s="1"/>
  <c r="M94" i="26"/>
  <c r="N94" i="26"/>
  <c r="AI94" i="26" s="1"/>
  <c r="O94" i="26"/>
  <c r="AJ94" i="26"/>
  <c r="M95" i="26"/>
  <c r="N95" i="26"/>
  <c r="O95" i="26"/>
  <c r="AI95" i="26" s="1"/>
  <c r="AJ95" i="26" s="1"/>
  <c r="M96" i="26"/>
  <c r="N96" i="26"/>
  <c r="O96" i="26"/>
  <c r="M97" i="26"/>
  <c r="N97" i="26"/>
  <c r="AI97" i="26" s="1"/>
  <c r="AJ97" i="26" s="1"/>
  <c r="O97" i="26"/>
  <c r="M98" i="26"/>
  <c r="N98" i="26"/>
  <c r="O98" i="26"/>
  <c r="AI98" i="26" s="1"/>
  <c r="AJ98" i="26" s="1"/>
  <c r="H100" i="26"/>
  <c r="I100" i="26"/>
  <c r="J100" i="26"/>
  <c r="K100" i="26"/>
  <c r="K102" i="26" s="1"/>
  <c r="R100" i="26"/>
  <c r="V100" i="26"/>
  <c r="X100" i="26"/>
  <c r="Y100" i="26"/>
  <c r="Z100" i="26"/>
  <c r="AA100" i="26"/>
  <c r="AB100" i="26"/>
  <c r="AC100" i="26"/>
  <c r="AE100" i="26"/>
  <c r="AF100" i="26"/>
  <c r="AG100" i="26"/>
  <c r="M5" i="25"/>
  <c r="N5" i="25"/>
  <c r="O5" i="25"/>
  <c r="P5" i="25"/>
  <c r="M6" i="25"/>
  <c r="N6" i="25"/>
  <c r="O6" i="25"/>
  <c r="AH6" i="25"/>
  <c r="M7" i="25"/>
  <c r="N7" i="25"/>
  <c r="O7" i="25"/>
  <c r="Q7" i="25"/>
  <c r="M8" i="25"/>
  <c r="N8" i="25"/>
  <c r="O8" i="25"/>
  <c r="P8" i="25"/>
  <c r="AI8" i="25" s="1"/>
  <c r="AJ8" i="25" s="1"/>
  <c r="M9" i="25"/>
  <c r="W9" i="25" s="1"/>
  <c r="W101" i="25" s="1"/>
  <c r="N9" i="25"/>
  <c r="O9" i="25"/>
  <c r="M10" i="25"/>
  <c r="P10" i="25" s="1"/>
  <c r="N10" i="25"/>
  <c r="O10" i="25"/>
  <c r="M11" i="25"/>
  <c r="N11" i="25"/>
  <c r="O11" i="25"/>
  <c r="P11" i="25"/>
  <c r="M12" i="25"/>
  <c r="N12" i="25"/>
  <c r="O12" i="25"/>
  <c r="Q12" i="25"/>
  <c r="AI12" i="25"/>
  <c r="AJ12" i="25"/>
  <c r="M13" i="25"/>
  <c r="AD13" i="25" s="1"/>
  <c r="AD101" i="25" s="1"/>
  <c r="N13" i="25"/>
  <c r="O13" i="25"/>
  <c r="M14" i="25"/>
  <c r="N14" i="25"/>
  <c r="O14" i="25"/>
  <c r="P14" i="25"/>
  <c r="M15" i="25"/>
  <c r="N15" i="25"/>
  <c r="O15" i="25"/>
  <c r="Z15" i="25"/>
  <c r="AI15" i="25"/>
  <c r="AJ15" i="25" s="1"/>
  <c r="M16" i="25"/>
  <c r="N16" i="25"/>
  <c r="O16" i="25"/>
  <c r="Z16" i="25"/>
  <c r="AI16" i="25"/>
  <c r="AJ16" i="25" s="1"/>
  <c r="M17" i="25"/>
  <c r="P17" i="25" s="1"/>
  <c r="N17" i="25"/>
  <c r="O17" i="25"/>
  <c r="M18" i="25"/>
  <c r="N18" i="25"/>
  <c r="O18" i="25"/>
  <c r="P18" i="25"/>
  <c r="M19" i="25"/>
  <c r="N19" i="25"/>
  <c r="O19" i="25"/>
  <c r="U19" i="25"/>
  <c r="AI19" i="25"/>
  <c r="AJ19" i="25" s="1"/>
  <c r="M20" i="25"/>
  <c r="W20" i="25" s="1"/>
  <c r="N20" i="25"/>
  <c r="O20" i="25"/>
  <c r="M21" i="25"/>
  <c r="N21" i="25"/>
  <c r="O21" i="25"/>
  <c r="W21" i="25"/>
  <c r="M22" i="25"/>
  <c r="P22" i="25" s="1"/>
  <c r="N22" i="25"/>
  <c r="O22" i="25"/>
  <c r="AI22" i="25"/>
  <c r="AJ22" i="25" s="1"/>
  <c r="M23" i="25"/>
  <c r="P23" i="25" s="1"/>
  <c r="AI23" i="25" s="1"/>
  <c r="AJ23" i="25" s="1"/>
  <c r="N23" i="25"/>
  <c r="O23" i="25"/>
  <c r="M24" i="25"/>
  <c r="P24" i="25" s="1"/>
  <c r="N24" i="25"/>
  <c r="AI24" i="25" s="1"/>
  <c r="AJ24" i="25" s="1"/>
  <c r="O24" i="25"/>
  <c r="M25" i="25"/>
  <c r="N25" i="25"/>
  <c r="O25" i="25"/>
  <c r="AI25" i="25" s="1"/>
  <c r="AJ25" i="25" s="1"/>
  <c r="P25" i="25"/>
  <c r="M26" i="25"/>
  <c r="P26" i="25" s="1"/>
  <c r="N26" i="25"/>
  <c r="O26" i="25"/>
  <c r="AI26" i="25"/>
  <c r="AJ26" i="25"/>
  <c r="M27" i="25"/>
  <c r="Q27" i="25" s="1"/>
  <c r="N27" i="25"/>
  <c r="O27" i="25"/>
  <c r="M28" i="25"/>
  <c r="P28" i="25" s="1"/>
  <c r="N28" i="25"/>
  <c r="AI28" i="25" s="1"/>
  <c r="AJ28" i="25" s="1"/>
  <c r="O28" i="25"/>
  <c r="M29" i="25"/>
  <c r="N29" i="25"/>
  <c r="O29" i="25"/>
  <c r="AI29" i="25" s="1"/>
  <c r="AJ29" i="25" s="1"/>
  <c r="P29" i="25"/>
  <c r="M30" i="25"/>
  <c r="P30" i="25" s="1"/>
  <c r="N30" i="25"/>
  <c r="O30" i="25"/>
  <c r="AI30" i="25"/>
  <c r="AJ30" i="25" s="1"/>
  <c r="M31" i="25"/>
  <c r="Q31" i="25" s="1"/>
  <c r="AI31" i="25" s="1"/>
  <c r="AJ31" i="25" s="1"/>
  <c r="N31" i="25"/>
  <c r="O31" i="25"/>
  <c r="M32" i="25"/>
  <c r="P32" i="25" s="1"/>
  <c r="N32" i="25"/>
  <c r="AI32" i="25" s="1"/>
  <c r="AJ32" i="25" s="1"/>
  <c r="O32" i="25"/>
  <c r="M33" i="25"/>
  <c r="N33" i="25"/>
  <c r="O33" i="25"/>
  <c r="T33" i="25"/>
  <c r="T101" i="25" s="1"/>
  <c r="M34" i="25"/>
  <c r="Q34" i="25" s="1"/>
  <c r="N34" i="25"/>
  <c r="O34" i="25"/>
  <c r="AI34" i="25"/>
  <c r="AJ34" i="25"/>
  <c r="M35" i="25"/>
  <c r="P35" i="25" s="1"/>
  <c r="AI35" i="25" s="1"/>
  <c r="AJ35" i="25" s="1"/>
  <c r="N35" i="25"/>
  <c r="O35" i="25"/>
  <c r="M36" i="25"/>
  <c r="Z36" i="25" s="1"/>
  <c r="N36" i="25"/>
  <c r="O36" i="25"/>
  <c r="M37" i="25"/>
  <c r="N37" i="25"/>
  <c r="O37" i="25"/>
  <c r="Z37" i="25"/>
  <c r="M38" i="25"/>
  <c r="P38" i="25" s="1"/>
  <c r="AI38" i="25" s="1"/>
  <c r="AJ38" i="25" s="1"/>
  <c r="N38" i="25"/>
  <c r="O38" i="25"/>
  <c r="M39" i="25"/>
  <c r="P39" i="25" s="1"/>
  <c r="AI39" i="25" s="1"/>
  <c r="AJ39" i="25" s="1"/>
  <c r="N39" i="25"/>
  <c r="O39" i="25"/>
  <c r="M40" i="25"/>
  <c r="W40" i="25" s="1"/>
  <c r="N40" i="25"/>
  <c r="O40" i="25"/>
  <c r="M41" i="25"/>
  <c r="N41" i="25"/>
  <c r="O41" i="25"/>
  <c r="AI41" i="25" s="1"/>
  <c r="AJ41" i="25" s="1"/>
  <c r="AH41" i="25"/>
  <c r="AH101" i="25" s="1"/>
  <c r="M42" i="25"/>
  <c r="P42" i="25" s="1"/>
  <c r="AI42" i="25" s="1"/>
  <c r="AJ42" i="25" s="1"/>
  <c r="N42" i="25"/>
  <c r="O42" i="25"/>
  <c r="M43" i="25"/>
  <c r="P43" i="25" s="1"/>
  <c r="AI43" i="25" s="1"/>
  <c r="AJ43" i="25" s="1"/>
  <c r="N43" i="25"/>
  <c r="O43" i="25"/>
  <c r="M44" i="25"/>
  <c r="P44" i="25" s="1"/>
  <c r="N44" i="25"/>
  <c r="AI44" i="25" s="1"/>
  <c r="AJ44" i="25" s="1"/>
  <c r="O44" i="25"/>
  <c r="M45" i="25"/>
  <c r="N45" i="25"/>
  <c r="O45" i="25"/>
  <c r="P45" i="25"/>
  <c r="M46" i="25"/>
  <c r="Q46" i="25" s="1"/>
  <c r="AI46" i="25" s="1"/>
  <c r="AJ46" i="25" s="1"/>
  <c r="N46" i="25"/>
  <c r="O46" i="25"/>
  <c r="M47" i="25"/>
  <c r="Q47" i="25" s="1"/>
  <c r="AI47" i="25" s="1"/>
  <c r="AJ47" i="25" s="1"/>
  <c r="N47" i="25"/>
  <c r="O47" i="25"/>
  <c r="M48" i="25"/>
  <c r="P48" i="25" s="1"/>
  <c r="N48" i="25"/>
  <c r="AI48" i="25" s="1"/>
  <c r="AJ48" i="25" s="1"/>
  <c r="O48" i="25"/>
  <c r="M49" i="25"/>
  <c r="N49" i="25"/>
  <c r="O49" i="25"/>
  <c r="Z49" i="25"/>
  <c r="M50" i="25"/>
  <c r="P50" i="25" s="1"/>
  <c r="AI50" i="25" s="1"/>
  <c r="AJ50" i="25" s="1"/>
  <c r="N50" i="25"/>
  <c r="O50" i="25"/>
  <c r="M51" i="25"/>
  <c r="Z51" i="25" s="1"/>
  <c r="AI51" i="25" s="1"/>
  <c r="AJ51" i="25" s="1"/>
  <c r="N51" i="25"/>
  <c r="O51" i="25"/>
  <c r="M52" i="25"/>
  <c r="P52" i="25" s="1"/>
  <c r="N52" i="25"/>
  <c r="O52" i="25"/>
  <c r="M53" i="25"/>
  <c r="N53" i="25"/>
  <c r="O53" i="25"/>
  <c r="P53" i="25"/>
  <c r="M54" i="25"/>
  <c r="V54" i="25" s="1"/>
  <c r="V101" i="25" s="1"/>
  <c r="N54" i="25"/>
  <c r="O54" i="25"/>
  <c r="AI54" i="25"/>
  <c r="AJ54" i="25" s="1"/>
  <c r="M55" i="25"/>
  <c r="V55" i="25" s="1"/>
  <c r="AI55" i="25" s="1"/>
  <c r="AJ55" i="25" s="1"/>
  <c r="N55" i="25"/>
  <c r="O55" i="25"/>
  <c r="M56" i="25"/>
  <c r="Q56" i="25" s="1"/>
  <c r="N56" i="25"/>
  <c r="AI56" i="25" s="1"/>
  <c r="AJ56" i="25" s="1"/>
  <c r="O56" i="25"/>
  <c r="M57" i="25"/>
  <c r="N57" i="25"/>
  <c r="O57" i="25"/>
  <c r="AI57" i="25" s="1"/>
  <c r="AJ57" i="25" s="1"/>
  <c r="P57" i="25"/>
  <c r="M58" i="25"/>
  <c r="P58" i="25" s="1"/>
  <c r="N58" i="25"/>
  <c r="O58" i="25"/>
  <c r="AI58" i="25"/>
  <c r="AJ58" i="25"/>
  <c r="M59" i="25"/>
  <c r="Z59" i="25" s="1"/>
  <c r="AI59" i="25" s="1"/>
  <c r="AJ59" i="25" s="1"/>
  <c r="N59" i="25"/>
  <c r="O59" i="25"/>
  <c r="M60" i="25"/>
  <c r="Z60" i="25" s="1"/>
  <c r="N60" i="25"/>
  <c r="AI60" i="25" s="1"/>
  <c r="AJ60" i="25" s="1"/>
  <c r="O60" i="25"/>
  <c r="M61" i="25"/>
  <c r="N61" i="25"/>
  <c r="O61" i="25"/>
  <c r="AI61" i="25" s="1"/>
  <c r="AJ61" i="25" s="1"/>
  <c r="P61" i="25"/>
  <c r="M62" i="25"/>
  <c r="P62" i="25" s="1"/>
  <c r="N62" i="25"/>
  <c r="O62" i="25"/>
  <c r="AI62" i="25"/>
  <c r="AJ62" i="25" s="1"/>
  <c r="M63" i="25"/>
  <c r="P63" i="25" s="1"/>
  <c r="AI63" i="25" s="1"/>
  <c r="AJ63" i="25" s="1"/>
  <c r="N63" i="25"/>
  <c r="O63" i="25"/>
  <c r="M64" i="25"/>
  <c r="P64" i="25" s="1"/>
  <c r="N64" i="25"/>
  <c r="AI64" i="25" s="1"/>
  <c r="AJ64" i="25" s="1"/>
  <c r="O64" i="25"/>
  <c r="M65" i="25"/>
  <c r="N65" i="25"/>
  <c r="O65" i="25"/>
  <c r="Q65" i="25"/>
  <c r="M66" i="25"/>
  <c r="N66" i="25"/>
  <c r="AI66" i="25" s="1"/>
  <c r="O66" i="25"/>
  <c r="AJ66" i="25"/>
  <c r="M67" i="25"/>
  <c r="N67" i="25"/>
  <c r="O67" i="25"/>
  <c r="AI67" i="25"/>
  <c r="AJ67" i="25" s="1"/>
  <c r="M68" i="25"/>
  <c r="N68" i="25"/>
  <c r="O68" i="25"/>
  <c r="AI68" i="25"/>
  <c r="AJ68" i="25" s="1"/>
  <c r="M69" i="25"/>
  <c r="N69" i="25"/>
  <c r="O69" i="25"/>
  <c r="AI69" i="25"/>
  <c r="AJ69" i="25" s="1"/>
  <c r="M70" i="25"/>
  <c r="N70" i="25"/>
  <c r="AI70" i="25" s="1"/>
  <c r="AJ70" i="25" s="1"/>
  <c r="O70" i="25"/>
  <c r="M71" i="25"/>
  <c r="N71" i="25"/>
  <c r="O71" i="25"/>
  <c r="AI71" i="25"/>
  <c r="AJ71" i="25"/>
  <c r="M72" i="25"/>
  <c r="N72" i="25"/>
  <c r="O72" i="25"/>
  <c r="AI72" i="25" s="1"/>
  <c r="AJ72" i="25" s="1"/>
  <c r="M73" i="25"/>
  <c r="N73" i="25"/>
  <c r="AI73" i="25" s="1"/>
  <c r="AJ73" i="25" s="1"/>
  <c r="O73" i="25"/>
  <c r="M74" i="25"/>
  <c r="N74" i="25"/>
  <c r="AI74" i="25" s="1"/>
  <c r="AJ74" i="25" s="1"/>
  <c r="O74" i="25"/>
  <c r="M75" i="25"/>
  <c r="N75" i="25"/>
  <c r="O75" i="25"/>
  <c r="AI75" i="25"/>
  <c r="AJ75" i="25" s="1"/>
  <c r="M76" i="25"/>
  <c r="N76" i="25"/>
  <c r="O76" i="25"/>
  <c r="AI76" i="25" s="1"/>
  <c r="AJ76" i="25" s="1"/>
  <c r="M77" i="25"/>
  <c r="N77" i="25"/>
  <c r="O77" i="25"/>
  <c r="AI77" i="25"/>
  <c r="AJ77" i="25" s="1"/>
  <c r="M78" i="25"/>
  <c r="N78" i="25"/>
  <c r="AI78" i="25" s="1"/>
  <c r="AJ78" i="25" s="1"/>
  <c r="O78" i="25"/>
  <c r="M79" i="25"/>
  <c r="N79" i="25"/>
  <c r="O79" i="25"/>
  <c r="AI79" i="25"/>
  <c r="AJ79" i="25" s="1"/>
  <c r="M80" i="25"/>
  <c r="N80" i="25"/>
  <c r="O80" i="25"/>
  <c r="AI80" i="25" s="1"/>
  <c r="AJ80" i="25" s="1"/>
  <c r="M81" i="25"/>
  <c r="N81" i="25"/>
  <c r="O81" i="25"/>
  <c r="M82" i="25"/>
  <c r="N82" i="25"/>
  <c r="O82" i="25"/>
  <c r="M83" i="25"/>
  <c r="N83" i="25"/>
  <c r="O83" i="25"/>
  <c r="AI83" i="25"/>
  <c r="AJ83" i="25" s="1"/>
  <c r="M84" i="25"/>
  <c r="N84" i="25"/>
  <c r="O84" i="25"/>
  <c r="AI84" i="25" s="1"/>
  <c r="AJ84" i="25" s="1"/>
  <c r="M85" i="25"/>
  <c r="N85" i="25"/>
  <c r="O85" i="25"/>
  <c r="AI85" i="25"/>
  <c r="AJ85" i="25" s="1"/>
  <c r="M86" i="25"/>
  <c r="N86" i="25"/>
  <c r="AI86" i="25" s="1"/>
  <c r="AJ86" i="25" s="1"/>
  <c r="O86" i="25"/>
  <c r="M87" i="25"/>
  <c r="N87" i="25"/>
  <c r="O87" i="25"/>
  <c r="AI87" i="25"/>
  <c r="AJ87" i="25"/>
  <c r="M88" i="25"/>
  <c r="N88" i="25"/>
  <c r="O88" i="25"/>
  <c r="AI88" i="25" s="1"/>
  <c r="AJ88" i="25" s="1"/>
  <c r="M89" i="25"/>
  <c r="N89" i="25"/>
  <c r="O89" i="25"/>
  <c r="M90" i="25"/>
  <c r="N90" i="25"/>
  <c r="O90" i="25"/>
  <c r="M91" i="25"/>
  <c r="N91" i="25"/>
  <c r="O91" i="25"/>
  <c r="AI91" i="25"/>
  <c r="AJ91" i="25" s="1"/>
  <c r="M92" i="25"/>
  <c r="N92" i="25"/>
  <c r="O92" i="25"/>
  <c r="AI92" i="25" s="1"/>
  <c r="AJ92" i="25" s="1"/>
  <c r="M93" i="25"/>
  <c r="N93" i="25"/>
  <c r="O93" i="25"/>
  <c r="AI93" i="25"/>
  <c r="AJ93" i="25" s="1"/>
  <c r="M94" i="25"/>
  <c r="N94" i="25"/>
  <c r="O94" i="25"/>
  <c r="M95" i="25"/>
  <c r="N95" i="25"/>
  <c r="O95" i="25"/>
  <c r="AI95" i="25"/>
  <c r="AJ95" i="25"/>
  <c r="M96" i="25"/>
  <c r="N96" i="25"/>
  <c r="O96" i="25"/>
  <c r="AI96" i="25" s="1"/>
  <c r="AJ96" i="25" s="1"/>
  <c r="M97" i="25"/>
  <c r="N97" i="25"/>
  <c r="O97" i="25"/>
  <c r="AI97" i="25"/>
  <c r="AJ97" i="25" s="1"/>
  <c r="M98" i="25"/>
  <c r="N98" i="25"/>
  <c r="O98" i="25"/>
  <c r="M99" i="25"/>
  <c r="N99" i="25"/>
  <c r="O99" i="25"/>
  <c r="AI99" i="25"/>
  <c r="AJ99" i="25" s="1"/>
  <c r="H101" i="25"/>
  <c r="I101" i="25"/>
  <c r="J101" i="25"/>
  <c r="K103" i="25" s="1"/>
  <c r="K101" i="25"/>
  <c r="R101" i="25"/>
  <c r="S101" i="25"/>
  <c r="U101" i="25"/>
  <c r="X101" i="25"/>
  <c r="Y101" i="25"/>
  <c r="AA101" i="25"/>
  <c r="AB101" i="25"/>
  <c r="AC101" i="25"/>
  <c r="AE101" i="25"/>
  <c r="AF101" i="25"/>
  <c r="AG101" i="25"/>
  <c r="M5" i="24"/>
  <c r="P5" i="24" s="1"/>
  <c r="N5" i="24"/>
  <c r="O5" i="24"/>
  <c r="M6" i="24"/>
  <c r="P6" i="24" s="1"/>
  <c r="N6" i="24"/>
  <c r="O6" i="24"/>
  <c r="M7" i="24"/>
  <c r="N7" i="24"/>
  <c r="O7" i="24"/>
  <c r="M8" i="24"/>
  <c r="P8" i="24" s="1"/>
  <c r="AI8" i="24" s="1"/>
  <c r="AJ8" i="24" s="1"/>
  <c r="N8" i="24"/>
  <c r="O8" i="24"/>
  <c r="M9" i="24"/>
  <c r="N9" i="24"/>
  <c r="O9" i="24"/>
  <c r="Z9" i="24"/>
  <c r="M10" i="24"/>
  <c r="P10" i="24" s="1"/>
  <c r="N10" i="24"/>
  <c r="O10" i="24"/>
  <c r="M11" i="24"/>
  <c r="N11" i="24"/>
  <c r="O11" i="24"/>
  <c r="AH11" i="24"/>
  <c r="AI11" i="24"/>
  <c r="AJ11" i="24" s="1"/>
  <c r="M12" i="24"/>
  <c r="P12" i="24" s="1"/>
  <c r="N12" i="24"/>
  <c r="O12" i="24"/>
  <c r="AI12" i="24"/>
  <c r="AJ12" i="24"/>
  <c r="M13" i="24"/>
  <c r="P13" i="24" s="1"/>
  <c r="N13" i="24"/>
  <c r="O13" i="24"/>
  <c r="M14" i="24"/>
  <c r="P14" i="24" s="1"/>
  <c r="N14" i="24"/>
  <c r="AI14" i="24" s="1"/>
  <c r="O14" i="24"/>
  <c r="AJ14" i="24"/>
  <c r="M15" i="24"/>
  <c r="P15" i="24" s="1"/>
  <c r="AI15" i="24" s="1"/>
  <c r="AJ15" i="24" s="1"/>
  <c r="N15" i="24"/>
  <c r="O15" i="24"/>
  <c r="M16" i="24"/>
  <c r="P16" i="24" s="1"/>
  <c r="N16" i="24"/>
  <c r="O16" i="24"/>
  <c r="AI16" i="24" s="1"/>
  <c r="AJ16" i="24" s="1"/>
  <c r="M17" i="24"/>
  <c r="N17" i="24"/>
  <c r="O17" i="24"/>
  <c r="AI17" i="24" s="1"/>
  <c r="AJ17" i="24" s="1"/>
  <c r="P17" i="24"/>
  <c r="M18" i="24"/>
  <c r="V18" i="24" s="1"/>
  <c r="V101" i="24" s="1"/>
  <c r="N18" i="24"/>
  <c r="AI18" i="24" s="1"/>
  <c r="AJ18" i="24" s="1"/>
  <c r="O18" i="24"/>
  <c r="M19" i="24"/>
  <c r="N19" i="24"/>
  <c r="O19" i="24"/>
  <c r="Z19" i="24"/>
  <c r="AI19" i="24" s="1"/>
  <c r="AJ19" i="24" s="1"/>
  <c r="M20" i="24"/>
  <c r="P20" i="24" s="1"/>
  <c r="N20" i="24"/>
  <c r="O20" i="24"/>
  <c r="AI20" i="24"/>
  <c r="AJ20" i="24"/>
  <c r="M21" i="24"/>
  <c r="Z21" i="24" s="1"/>
  <c r="N21" i="24"/>
  <c r="O21" i="24"/>
  <c r="M22" i="24"/>
  <c r="P22" i="24" s="1"/>
  <c r="N22" i="24"/>
  <c r="AI22" i="24" s="1"/>
  <c r="AJ22" i="24" s="1"/>
  <c r="O22" i="24"/>
  <c r="M23" i="24"/>
  <c r="U23" i="24" s="1"/>
  <c r="AI23" i="24" s="1"/>
  <c r="AJ23" i="24" s="1"/>
  <c r="N23" i="24"/>
  <c r="O23" i="24"/>
  <c r="M24" i="24"/>
  <c r="W24" i="24" s="1"/>
  <c r="N24" i="24"/>
  <c r="O24" i="24"/>
  <c r="AI24" i="24" s="1"/>
  <c r="AJ24" i="24" s="1"/>
  <c r="M25" i="24"/>
  <c r="N25" i="24"/>
  <c r="O25" i="24"/>
  <c r="P25" i="24"/>
  <c r="M26" i="24"/>
  <c r="P26" i="24" s="1"/>
  <c r="N26" i="24"/>
  <c r="AI26" i="24" s="1"/>
  <c r="AJ26" i="24" s="1"/>
  <c r="O26" i="24"/>
  <c r="M27" i="24"/>
  <c r="N27" i="24"/>
  <c r="O27" i="24"/>
  <c r="P27" i="24"/>
  <c r="AI27" i="24"/>
  <c r="AJ27" i="24" s="1"/>
  <c r="M28" i="24"/>
  <c r="U28" i="24" s="1"/>
  <c r="N28" i="24"/>
  <c r="O28" i="24"/>
  <c r="AI28" i="24"/>
  <c r="AJ28" i="24"/>
  <c r="M29" i="24"/>
  <c r="AD29" i="24" s="1"/>
  <c r="AD101" i="24" s="1"/>
  <c r="N29" i="24"/>
  <c r="O29" i="24"/>
  <c r="AI29" i="24" s="1"/>
  <c r="AJ29" i="24" s="1"/>
  <c r="M30" i="24"/>
  <c r="P30" i="24" s="1"/>
  <c r="N30" i="24"/>
  <c r="O30" i="24"/>
  <c r="M31" i="24"/>
  <c r="P31" i="24" s="1"/>
  <c r="AI31" i="24" s="1"/>
  <c r="AJ31" i="24" s="1"/>
  <c r="N31" i="24"/>
  <c r="O31" i="24"/>
  <c r="M32" i="24"/>
  <c r="W32" i="24" s="1"/>
  <c r="N32" i="24"/>
  <c r="O32" i="24"/>
  <c r="AI32" i="24"/>
  <c r="AJ32" i="24" s="1"/>
  <c r="M33" i="24"/>
  <c r="N33" i="24"/>
  <c r="O33" i="24"/>
  <c r="Q33" i="24"/>
  <c r="M34" i="24"/>
  <c r="Q34" i="24" s="1"/>
  <c r="N34" i="24"/>
  <c r="O34" i="24"/>
  <c r="M35" i="24"/>
  <c r="N35" i="24"/>
  <c r="O35" i="24"/>
  <c r="AH35" i="24"/>
  <c r="AI35" i="24"/>
  <c r="AJ35" i="24" s="1"/>
  <c r="M36" i="24"/>
  <c r="Q36" i="24" s="1"/>
  <c r="N36" i="24"/>
  <c r="O36" i="24"/>
  <c r="AI36" i="24"/>
  <c r="AJ36" i="24"/>
  <c r="M37" i="24"/>
  <c r="P37" i="24" s="1"/>
  <c r="N37" i="24"/>
  <c r="O37" i="24"/>
  <c r="AI37" i="24" s="1"/>
  <c r="AJ37" i="24" s="1"/>
  <c r="M38" i="24"/>
  <c r="P38" i="24" s="1"/>
  <c r="N38" i="24"/>
  <c r="O38" i="24"/>
  <c r="M39" i="24"/>
  <c r="P39" i="24" s="1"/>
  <c r="AI39" i="24" s="1"/>
  <c r="AJ39" i="24" s="1"/>
  <c r="N39" i="24"/>
  <c r="O39" i="24"/>
  <c r="M40" i="24"/>
  <c r="Z40" i="24" s="1"/>
  <c r="AI40" i="24" s="1"/>
  <c r="AJ40" i="24" s="1"/>
  <c r="N40" i="24"/>
  <c r="O40" i="24"/>
  <c r="M41" i="24"/>
  <c r="N41" i="24"/>
  <c r="O41" i="24"/>
  <c r="P41" i="24"/>
  <c r="M42" i="24"/>
  <c r="Z42" i="24" s="1"/>
  <c r="N42" i="24"/>
  <c r="AI42" i="24" s="1"/>
  <c r="AJ42" i="24" s="1"/>
  <c r="O42" i="24"/>
  <c r="M43" i="24"/>
  <c r="N43" i="24"/>
  <c r="O43" i="24"/>
  <c r="P43" i="24"/>
  <c r="AI43" i="24"/>
  <c r="AJ43" i="24" s="1"/>
  <c r="M44" i="24"/>
  <c r="Q44" i="24" s="1"/>
  <c r="N44" i="24"/>
  <c r="O44" i="24"/>
  <c r="AI44" i="24"/>
  <c r="AJ44" i="24"/>
  <c r="M45" i="24"/>
  <c r="P45" i="24" s="1"/>
  <c r="N45" i="24"/>
  <c r="O45" i="24"/>
  <c r="AI45" i="24" s="1"/>
  <c r="AJ45" i="24" s="1"/>
  <c r="M46" i="24"/>
  <c r="W46" i="24" s="1"/>
  <c r="N46" i="24"/>
  <c r="AI46" i="24" s="1"/>
  <c r="AJ46" i="24" s="1"/>
  <c r="O46" i="24"/>
  <c r="M47" i="24"/>
  <c r="P47" i="24" s="1"/>
  <c r="AI47" i="24" s="1"/>
  <c r="AJ47" i="24" s="1"/>
  <c r="N47" i="24"/>
  <c r="O47" i="24"/>
  <c r="M48" i="24"/>
  <c r="P48" i="24" s="1"/>
  <c r="N48" i="24"/>
  <c r="O48" i="24"/>
  <c r="M49" i="24"/>
  <c r="N49" i="24"/>
  <c r="AI49" i="24" s="1"/>
  <c r="AJ49" i="24" s="1"/>
  <c r="O49" i="24"/>
  <c r="P49" i="24"/>
  <c r="M50" i="24"/>
  <c r="N50" i="24"/>
  <c r="O50" i="24"/>
  <c r="P50" i="24"/>
  <c r="M51" i="24"/>
  <c r="P51" i="24" s="1"/>
  <c r="AI51" i="24" s="1"/>
  <c r="N51" i="24"/>
  <c r="O51" i="24"/>
  <c r="AJ51" i="24"/>
  <c r="M52" i="24"/>
  <c r="AH52" i="24" s="1"/>
  <c r="AH101" i="24" s="1"/>
  <c r="N52" i="24"/>
  <c r="O52" i="24"/>
  <c r="M53" i="24"/>
  <c r="N53" i="24"/>
  <c r="O53" i="24"/>
  <c r="P53" i="24"/>
  <c r="AI53" i="24"/>
  <c r="AJ53" i="24" s="1"/>
  <c r="M54" i="24"/>
  <c r="N54" i="24"/>
  <c r="O54" i="24"/>
  <c r="Z54" i="24"/>
  <c r="M55" i="24"/>
  <c r="Z55" i="24" s="1"/>
  <c r="AI55" i="24" s="1"/>
  <c r="N55" i="24"/>
  <c r="O55" i="24"/>
  <c r="AJ55" i="24"/>
  <c r="M56" i="24"/>
  <c r="P56" i="24" s="1"/>
  <c r="N56" i="24"/>
  <c r="O56" i="24"/>
  <c r="M57" i="24"/>
  <c r="N57" i="24"/>
  <c r="O57" i="24"/>
  <c r="P57" i="24"/>
  <c r="AI57" i="24"/>
  <c r="AJ57" i="24" s="1"/>
  <c r="M58" i="24"/>
  <c r="N58" i="24"/>
  <c r="O58" i="24"/>
  <c r="AI58" i="24" s="1"/>
  <c r="AJ58" i="24" s="1"/>
  <c r="Q58" i="24"/>
  <c r="M59" i="24"/>
  <c r="P59" i="24" s="1"/>
  <c r="AI59" i="24" s="1"/>
  <c r="N59" i="24"/>
  <c r="O59" i="24"/>
  <c r="AJ59" i="24"/>
  <c r="M60" i="24"/>
  <c r="P60" i="24" s="1"/>
  <c r="N60" i="24"/>
  <c r="AI60" i="24" s="1"/>
  <c r="AJ60" i="24" s="1"/>
  <c r="O60" i="24"/>
  <c r="M61" i="24"/>
  <c r="N61" i="24"/>
  <c r="O61" i="24"/>
  <c r="P61" i="24"/>
  <c r="AI61" i="24" s="1"/>
  <c r="AJ61" i="24" s="1"/>
  <c r="M62" i="24"/>
  <c r="N62" i="24"/>
  <c r="O62" i="24"/>
  <c r="AI62" i="24" s="1"/>
  <c r="P62" i="24"/>
  <c r="AJ62" i="24"/>
  <c r="M63" i="24"/>
  <c r="P63" i="24" s="1"/>
  <c r="AI63" i="24" s="1"/>
  <c r="AJ63" i="24" s="1"/>
  <c r="N63" i="24"/>
  <c r="O63" i="24"/>
  <c r="M64" i="24"/>
  <c r="P64" i="24" s="1"/>
  <c r="N64" i="24"/>
  <c r="O64" i="24"/>
  <c r="M65" i="24"/>
  <c r="N65" i="24"/>
  <c r="AI65" i="24" s="1"/>
  <c r="AJ65" i="24" s="1"/>
  <c r="O65" i="24"/>
  <c r="P65" i="24"/>
  <c r="M66" i="24"/>
  <c r="N66" i="24"/>
  <c r="O66" i="24"/>
  <c r="P66" i="24"/>
  <c r="M67" i="24"/>
  <c r="Z67" i="24" s="1"/>
  <c r="AI67" i="24" s="1"/>
  <c r="AJ67" i="24" s="1"/>
  <c r="N67" i="24"/>
  <c r="O67" i="24"/>
  <c r="M68" i="24"/>
  <c r="Z68" i="24" s="1"/>
  <c r="N68" i="24"/>
  <c r="O68" i="24"/>
  <c r="M69" i="24"/>
  <c r="N69" i="24"/>
  <c r="AI69" i="24" s="1"/>
  <c r="AJ69" i="24" s="1"/>
  <c r="O69" i="24"/>
  <c r="P69" i="24"/>
  <c r="M70" i="24"/>
  <c r="N70" i="24"/>
  <c r="O70" i="24"/>
  <c r="P70" i="24"/>
  <c r="M71" i="24"/>
  <c r="V71" i="24" s="1"/>
  <c r="AI71" i="24" s="1"/>
  <c r="AJ71" i="24" s="1"/>
  <c r="N71" i="24"/>
  <c r="O71" i="24"/>
  <c r="M72" i="24"/>
  <c r="V72" i="24" s="1"/>
  <c r="N72" i="24"/>
  <c r="O72" i="24"/>
  <c r="M73" i="24"/>
  <c r="N73" i="24"/>
  <c r="AI73" i="24" s="1"/>
  <c r="AJ73" i="24" s="1"/>
  <c r="O73" i="24"/>
  <c r="P73" i="24"/>
  <c r="M74" i="24"/>
  <c r="N74" i="24"/>
  <c r="O74" i="24"/>
  <c r="AI74" i="24"/>
  <c r="AJ74" i="24" s="1"/>
  <c r="M75" i="24"/>
  <c r="N75" i="24"/>
  <c r="AI75" i="24" s="1"/>
  <c r="AJ75" i="24" s="1"/>
  <c r="O75" i="24"/>
  <c r="M76" i="24"/>
  <c r="N76" i="24"/>
  <c r="O76" i="24"/>
  <c r="AI76" i="24"/>
  <c r="AJ76" i="24" s="1"/>
  <c r="M77" i="24"/>
  <c r="N77" i="24"/>
  <c r="O77" i="24"/>
  <c r="AI77" i="24"/>
  <c r="AJ77" i="24"/>
  <c r="M78" i="24"/>
  <c r="N78" i="24"/>
  <c r="AI78" i="24" s="1"/>
  <c r="AJ78" i="24" s="1"/>
  <c r="O78" i="24"/>
  <c r="M79" i="24"/>
  <c r="N79" i="24"/>
  <c r="O79" i="24"/>
  <c r="M80" i="24"/>
  <c r="N80" i="24"/>
  <c r="AI80" i="24" s="1"/>
  <c r="AJ80" i="24" s="1"/>
  <c r="O80" i="24"/>
  <c r="M81" i="24"/>
  <c r="N81" i="24"/>
  <c r="O81" i="24"/>
  <c r="AI81" i="24"/>
  <c r="AJ81" i="24" s="1"/>
  <c r="M82" i="24"/>
  <c r="N82" i="24"/>
  <c r="O82" i="24"/>
  <c r="AI82" i="24"/>
  <c r="AJ82" i="24" s="1"/>
  <c r="M83" i="24"/>
  <c r="N83" i="24"/>
  <c r="AI83" i="24" s="1"/>
  <c r="AJ83" i="24" s="1"/>
  <c r="O83" i="24"/>
  <c r="M84" i="24"/>
  <c r="N84" i="24"/>
  <c r="O84" i="24"/>
  <c r="AI84" i="24"/>
  <c r="AJ84" i="24"/>
  <c r="M85" i="24"/>
  <c r="N85" i="24"/>
  <c r="O85" i="24"/>
  <c r="AI85" i="24"/>
  <c r="AJ85" i="24"/>
  <c r="M86" i="24"/>
  <c r="N86" i="24"/>
  <c r="O86" i="24"/>
  <c r="M87" i="24"/>
  <c r="N87" i="24"/>
  <c r="O87" i="24"/>
  <c r="M88" i="24"/>
  <c r="N88" i="24"/>
  <c r="AI88" i="24" s="1"/>
  <c r="AJ88" i="24" s="1"/>
  <c r="O88" i="24"/>
  <c r="M89" i="24"/>
  <c r="N89" i="24"/>
  <c r="O89" i="24"/>
  <c r="AI89" i="24"/>
  <c r="AJ89" i="24" s="1"/>
  <c r="M90" i="24"/>
  <c r="N90" i="24"/>
  <c r="O90" i="24"/>
  <c r="AI90" i="24"/>
  <c r="AJ90" i="24" s="1"/>
  <c r="M91" i="24"/>
  <c r="N91" i="24"/>
  <c r="AI91" i="24" s="1"/>
  <c r="AJ91" i="24" s="1"/>
  <c r="O91" i="24"/>
  <c r="M92" i="24"/>
  <c r="N92" i="24"/>
  <c r="AI92" i="24" s="1"/>
  <c r="AJ92" i="24" s="1"/>
  <c r="O92" i="24"/>
  <c r="M93" i="24"/>
  <c r="N93" i="24"/>
  <c r="O93" i="24"/>
  <c r="AI93" i="24"/>
  <c r="AJ93" i="24"/>
  <c r="M94" i="24"/>
  <c r="N94" i="24"/>
  <c r="O94" i="24"/>
  <c r="M95" i="24"/>
  <c r="N95" i="24"/>
  <c r="AI95" i="24" s="1"/>
  <c r="AJ95" i="24" s="1"/>
  <c r="O95" i="24"/>
  <c r="M96" i="24"/>
  <c r="N96" i="24"/>
  <c r="AI96" i="24" s="1"/>
  <c r="AJ96" i="24" s="1"/>
  <c r="O96" i="24"/>
  <c r="M97" i="24"/>
  <c r="N97" i="24"/>
  <c r="O97" i="24"/>
  <c r="AI97" i="24" s="1"/>
  <c r="AJ97" i="24" s="1"/>
  <c r="M98" i="24"/>
  <c r="N98" i="24"/>
  <c r="O98" i="24"/>
  <c r="AI98" i="24"/>
  <c r="AJ98" i="24" s="1"/>
  <c r="M99" i="24"/>
  <c r="N99" i="24"/>
  <c r="AI99" i="24" s="1"/>
  <c r="AJ99" i="24" s="1"/>
  <c r="O99" i="24"/>
  <c r="H101" i="24"/>
  <c r="I101" i="24"/>
  <c r="J101" i="24"/>
  <c r="K101" i="24"/>
  <c r="K103" i="24" s="1"/>
  <c r="R101" i="24"/>
  <c r="S101" i="24"/>
  <c r="T101" i="24"/>
  <c r="U101" i="24"/>
  <c r="X101" i="24"/>
  <c r="Y101" i="24"/>
  <c r="AA101" i="24"/>
  <c r="AB101" i="24"/>
  <c r="AC101" i="24"/>
  <c r="AE101" i="24"/>
  <c r="AF101" i="24"/>
  <c r="AG101" i="24"/>
  <c r="M5" i="23"/>
  <c r="N5" i="23"/>
  <c r="O5" i="23"/>
  <c r="W5" i="23"/>
  <c r="M6" i="23"/>
  <c r="N6" i="23"/>
  <c r="O6" i="23"/>
  <c r="P6" i="23"/>
  <c r="M7" i="23"/>
  <c r="P7" i="23" s="1"/>
  <c r="N7" i="23"/>
  <c r="O7" i="23"/>
  <c r="M8" i="23"/>
  <c r="P8" i="23" s="1"/>
  <c r="N8" i="23"/>
  <c r="O8" i="23"/>
  <c r="M9" i="23"/>
  <c r="N9" i="23"/>
  <c r="AI9" i="23" s="1"/>
  <c r="AJ9" i="23" s="1"/>
  <c r="O9" i="23"/>
  <c r="Z9" i="23"/>
  <c r="M10" i="23"/>
  <c r="N10" i="23"/>
  <c r="O10" i="23"/>
  <c r="Z10" i="23"/>
  <c r="M11" i="23"/>
  <c r="P11" i="23" s="1"/>
  <c r="AI11" i="23" s="1"/>
  <c r="AJ11" i="23" s="1"/>
  <c r="N11" i="23"/>
  <c r="O11" i="23"/>
  <c r="M12" i="23"/>
  <c r="Q12" i="23" s="1"/>
  <c r="N12" i="23"/>
  <c r="O12" i="23"/>
  <c r="M13" i="23"/>
  <c r="N13" i="23"/>
  <c r="AI13" i="23" s="1"/>
  <c r="AJ13" i="23" s="1"/>
  <c r="O13" i="23"/>
  <c r="T13" i="23"/>
  <c r="M14" i="23"/>
  <c r="N14" i="23"/>
  <c r="O14" i="23"/>
  <c r="P14" i="23"/>
  <c r="M15" i="23"/>
  <c r="P15" i="23" s="1"/>
  <c r="AI15" i="23" s="1"/>
  <c r="AJ15" i="23" s="1"/>
  <c r="N15" i="23"/>
  <c r="O15" i="23"/>
  <c r="M16" i="23"/>
  <c r="P16" i="23" s="1"/>
  <c r="N16" i="23"/>
  <c r="O16" i="23"/>
  <c r="M17" i="23"/>
  <c r="N17" i="23"/>
  <c r="AI17" i="23" s="1"/>
  <c r="AJ17" i="23" s="1"/>
  <c r="O17" i="23"/>
  <c r="Q17" i="23"/>
  <c r="M18" i="23"/>
  <c r="N18" i="23"/>
  <c r="O18" i="23"/>
  <c r="AI18" i="23" s="1"/>
  <c r="AJ18" i="23" s="1"/>
  <c r="P18" i="23"/>
  <c r="M19" i="23"/>
  <c r="P19" i="23" s="1"/>
  <c r="AI19" i="23" s="1"/>
  <c r="AJ19" i="23" s="1"/>
  <c r="N19" i="23"/>
  <c r="O19" i="23"/>
  <c r="M20" i="23"/>
  <c r="P20" i="23" s="1"/>
  <c r="N20" i="23"/>
  <c r="AI20" i="23" s="1"/>
  <c r="AJ20" i="23" s="1"/>
  <c r="O20" i="23"/>
  <c r="M21" i="23"/>
  <c r="N21" i="23"/>
  <c r="AI21" i="23" s="1"/>
  <c r="AJ21" i="23" s="1"/>
  <c r="O21" i="23"/>
  <c r="P21" i="23"/>
  <c r="M22" i="23"/>
  <c r="N22" i="23"/>
  <c r="O22" i="23"/>
  <c r="P22" i="23"/>
  <c r="M23" i="23"/>
  <c r="P23" i="23" s="1"/>
  <c r="AI23" i="23" s="1"/>
  <c r="N23" i="23"/>
  <c r="O23" i="23"/>
  <c r="AJ23" i="23"/>
  <c r="M24" i="23"/>
  <c r="P24" i="23" s="1"/>
  <c r="N24" i="23"/>
  <c r="O24" i="23"/>
  <c r="M25" i="23"/>
  <c r="N25" i="23"/>
  <c r="O25" i="23"/>
  <c r="Q25" i="23"/>
  <c r="AI25" i="23"/>
  <c r="AJ25" i="23" s="1"/>
  <c r="M26" i="23"/>
  <c r="N26" i="23"/>
  <c r="O26" i="23"/>
  <c r="P26" i="23"/>
  <c r="M27" i="23"/>
  <c r="P27" i="23" s="1"/>
  <c r="AI27" i="23" s="1"/>
  <c r="N27" i="23"/>
  <c r="O27" i="23"/>
  <c r="AJ27" i="23"/>
  <c r="M28" i="23"/>
  <c r="Z28" i="23" s="1"/>
  <c r="N28" i="23"/>
  <c r="O28" i="23"/>
  <c r="M29" i="23"/>
  <c r="N29" i="23"/>
  <c r="O29" i="23"/>
  <c r="Z29" i="23"/>
  <c r="AI29" i="23" s="1"/>
  <c r="AJ29" i="23" s="1"/>
  <c r="M30" i="23"/>
  <c r="N30" i="23"/>
  <c r="O30" i="23"/>
  <c r="AI30" i="23" s="1"/>
  <c r="AJ30" i="23" s="1"/>
  <c r="P30" i="23"/>
  <c r="M31" i="23"/>
  <c r="P31" i="23" s="1"/>
  <c r="AI31" i="23" s="1"/>
  <c r="N31" i="23"/>
  <c r="O31" i="23"/>
  <c r="AJ31" i="23"/>
  <c r="M32" i="23"/>
  <c r="P32" i="23" s="1"/>
  <c r="N32" i="23"/>
  <c r="AI32" i="23" s="1"/>
  <c r="AJ32" i="23" s="1"/>
  <c r="O32" i="23"/>
  <c r="M33" i="23"/>
  <c r="N33" i="23"/>
  <c r="O33" i="23"/>
  <c r="V33" i="23"/>
  <c r="M34" i="23"/>
  <c r="N34" i="23"/>
  <c r="O34" i="23"/>
  <c r="AI34" i="23" s="1"/>
  <c r="V34" i="23"/>
  <c r="AJ34" i="23"/>
  <c r="M35" i="23"/>
  <c r="P35" i="23" s="1"/>
  <c r="AI35" i="23" s="1"/>
  <c r="AJ35" i="23" s="1"/>
  <c r="N35" i="23"/>
  <c r="O35" i="23"/>
  <c r="M36" i="23"/>
  <c r="T36" i="23" s="1"/>
  <c r="N36" i="23"/>
  <c r="O36" i="23"/>
  <c r="M37" i="23"/>
  <c r="N37" i="23"/>
  <c r="AI37" i="23" s="1"/>
  <c r="AJ37" i="23" s="1"/>
  <c r="O37" i="23"/>
  <c r="U37" i="23"/>
  <c r="M38" i="23"/>
  <c r="N38" i="23"/>
  <c r="O38" i="23"/>
  <c r="W38" i="23"/>
  <c r="M39" i="23"/>
  <c r="AH39" i="23" s="1"/>
  <c r="N39" i="23"/>
  <c r="O39" i="23"/>
  <c r="M40" i="23"/>
  <c r="P40" i="23" s="1"/>
  <c r="N40" i="23"/>
  <c r="O40" i="23"/>
  <c r="M41" i="23"/>
  <c r="N41" i="23"/>
  <c r="AI41" i="23" s="1"/>
  <c r="AJ41" i="23" s="1"/>
  <c r="O41" i="23"/>
  <c r="P41" i="23"/>
  <c r="M42" i="23"/>
  <c r="N42" i="23"/>
  <c r="O42" i="23"/>
  <c r="P42" i="23"/>
  <c r="M43" i="23"/>
  <c r="AD43" i="23" s="1"/>
  <c r="N43" i="23"/>
  <c r="O43" i="23"/>
  <c r="M44" i="23"/>
  <c r="P44" i="23" s="1"/>
  <c r="N44" i="23"/>
  <c r="O44" i="23"/>
  <c r="M45" i="23"/>
  <c r="N45" i="23"/>
  <c r="AI45" i="23" s="1"/>
  <c r="AJ45" i="23" s="1"/>
  <c r="O45" i="23"/>
  <c r="AH45" i="23"/>
  <c r="M46" i="23"/>
  <c r="N46" i="23"/>
  <c r="O46" i="23"/>
  <c r="Q46" i="23"/>
  <c r="M47" i="23"/>
  <c r="P47" i="23" s="1"/>
  <c r="AI47" i="23" s="1"/>
  <c r="AJ47" i="23" s="1"/>
  <c r="N47" i="23"/>
  <c r="O47" i="23"/>
  <c r="M48" i="23"/>
  <c r="P48" i="23" s="1"/>
  <c r="N48" i="23"/>
  <c r="AI48" i="23" s="1"/>
  <c r="AJ48" i="23" s="1"/>
  <c r="O48" i="23"/>
  <c r="M49" i="23"/>
  <c r="N49" i="23"/>
  <c r="AI49" i="23" s="1"/>
  <c r="AJ49" i="23" s="1"/>
  <c r="O49" i="23"/>
  <c r="Z49" i="23"/>
  <c r="M50" i="23"/>
  <c r="N50" i="23"/>
  <c r="O50" i="23"/>
  <c r="AI50" i="23" s="1"/>
  <c r="AJ50" i="23" s="1"/>
  <c r="Z50" i="23"/>
  <c r="M51" i="23"/>
  <c r="P51" i="23" s="1"/>
  <c r="AI51" i="23" s="1"/>
  <c r="AJ51" i="23" s="1"/>
  <c r="N51" i="23"/>
  <c r="O51" i="23"/>
  <c r="M52" i="23"/>
  <c r="P52" i="23" s="1"/>
  <c r="N52" i="23"/>
  <c r="O52" i="23"/>
  <c r="M53" i="23"/>
  <c r="N53" i="23"/>
  <c r="AI53" i="23" s="1"/>
  <c r="AJ53" i="23" s="1"/>
  <c r="O53" i="23"/>
  <c r="P53" i="23"/>
  <c r="M54" i="23"/>
  <c r="N54" i="23"/>
  <c r="O54" i="23"/>
  <c r="P54" i="23"/>
  <c r="M55" i="23"/>
  <c r="P55" i="23" s="1"/>
  <c r="AI55" i="23" s="1"/>
  <c r="N55" i="23"/>
  <c r="O55" i="23"/>
  <c r="AJ55" i="23"/>
  <c r="M56" i="23"/>
  <c r="U56" i="23" s="1"/>
  <c r="N56" i="23"/>
  <c r="O56" i="23"/>
  <c r="M57" i="23"/>
  <c r="N57" i="23"/>
  <c r="O57" i="23"/>
  <c r="S57" i="23"/>
  <c r="S99" i="23" s="1"/>
  <c r="AI57" i="23"/>
  <c r="AJ57" i="23" s="1"/>
  <c r="M58" i="23"/>
  <c r="N58" i="23"/>
  <c r="O58" i="23"/>
  <c r="W58" i="23"/>
  <c r="M59" i="23"/>
  <c r="P59" i="23" s="1"/>
  <c r="AI59" i="23" s="1"/>
  <c r="N59" i="23"/>
  <c r="O59" i="23"/>
  <c r="AJ59" i="23"/>
  <c r="M60" i="23"/>
  <c r="P60" i="23" s="1"/>
  <c r="N60" i="23"/>
  <c r="O60" i="23"/>
  <c r="M61" i="23"/>
  <c r="N61" i="23"/>
  <c r="O61" i="23"/>
  <c r="AH61" i="23"/>
  <c r="AI61" i="23" s="1"/>
  <c r="AJ61" i="23" s="1"/>
  <c r="M62" i="23"/>
  <c r="N62" i="23"/>
  <c r="O62" i="23"/>
  <c r="AI62" i="23" s="1"/>
  <c r="AJ62" i="23" s="1"/>
  <c r="P62" i="23"/>
  <c r="M63" i="23"/>
  <c r="AH63" i="23" s="1"/>
  <c r="AI63" i="23" s="1"/>
  <c r="N63" i="23"/>
  <c r="O63" i="23"/>
  <c r="AJ63" i="23"/>
  <c r="M64" i="23"/>
  <c r="P64" i="23" s="1"/>
  <c r="N64" i="23"/>
  <c r="AI64" i="23" s="1"/>
  <c r="AJ64" i="23" s="1"/>
  <c r="O64" i="23"/>
  <c r="M65" i="23"/>
  <c r="N65" i="23"/>
  <c r="O65" i="23"/>
  <c r="P65" i="23"/>
  <c r="AI65" i="23" s="1"/>
  <c r="AJ65" i="23" s="1"/>
  <c r="M66" i="23"/>
  <c r="N66" i="23"/>
  <c r="O66" i="23"/>
  <c r="AI66" i="23" s="1"/>
  <c r="P66" i="23"/>
  <c r="AJ66" i="23"/>
  <c r="M67" i="23"/>
  <c r="P67" i="23" s="1"/>
  <c r="AI67" i="23" s="1"/>
  <c r="AJ67" i="23" s="1"/>
  <c r="N67" i="23"/>
  <c r="O67" i="23"/>
  <c r="M68" i="23"/>
  <c r="Z68" i="23" s="1"/>
  <c r="N68" i="23"/>
  <c r="O68" i="23"/>
  <c r="M69" i="23"/>
  <c r="N69" i="23"/>
  <c r="AI69" i="23" s="1"/>
  <c r="AJ69" i="23" s="1"/>
  <c r="O69" i="23"/>
  <c r="Z69" i="23"/>
  <c r="M70" i="23"/>
  <c r="N70" i="23"/>
  <c r="O70" i="23"/>
  <c r="P70" i="23"/>
  <c r="M71" i="23"/>
  <c r="Q71" i="23" s="1"/>
  <c r="AI71" i="23" s="1"/>
  <c r="N71" i="23"/>
  <c r="O71" i="23"/>
  <c r="AJ71" i="23"/>
  <c r="M72" i="23"/>
  <c r="P72" i="23" s="1"/>
  <c r="N72" i="23"/>
  <c r="O72" i="23"/>
  <c r="M73" i="23"/>
  <c r="N73" i="23"/>
  <c r="O73" i="23"/>
  <c r="P73" i="23"/>
  <c r="AI73" i="23"/>
  <c r="AJ73" i="23" s="1"/>
  <c r="M74" i="23"/>
  <c r="N74" i="23"/>
  <c r="O74" i="23"/>
  <c r="Q74" i="23"/>
  <c r="M75" i="23"/>
  <c r="W75" i="23" s="1"/>
  <c r="AI75" i="23" s="1"/>
  <c r="AJ75" i="23" s="1"/>
  <c r="N75" i="23"/>
  <c r="O75" i="23"/>
  <c r="M76" i="23"/>
  <c r="W76" i="23" s="1"/>
  <c r="N76" i="23"/>
  <c r="O76" i="23"/>
  <c r="M77" i="23"/>
  <c r="N77" i="23"/>
  <c r="O77" i="23"/>
  <c r="P77" i="23"/>
  <c r="M78" i="23"/>
  <c r="N78" i="23"/>
  <c r="O78" i="23"/>
  <c r="AI78" i="23" s="1"/>
  <c r="AJ78" i="23" s="1"/>
  <c r="P78" i="23"/>
  <c r="M79" i="23"/>
  <c r="Z79" i="23" s="1"/>
  <c r="AI79" i="23" s="1"/>
  <c r="AJ79" i="23" s="1"/>
  <c r="N79" i="23"/>
  <c r="O79" i="23"/>
  <c r="M80" i="23"/>
  <c r="Q80" i="23" s="1"/>
  <c r="N80" i="23"/>
  <c r="AI80" i="23" s="1"/>
  <c r="AJ80" i="23" s="1"/>
  <c r="O80" i="23"/>
  <c r="M81" i="23"/>
  <c r="N81" i="23"/>
  <c r="AI81" i="23" s="1"/>
  <c r="AJ81" i="23" s="1"/>
  <c r="O81" i="23"/>
  <c r="M82" i="23"/>
  <c r="N82" i="23"/>
  <c r="O82" i="23"/>
  <c r="AI82" i="23"/>
  <c r="AJ82" i="23"/>
  <c r="M83" i="23"/>
  <c r="N83" i="23"/>
  <c r="AI83" i="23" s="1"/>
  <c r="AJ83" i="23" s="1"/>
  <c r="O83" i="23"/>
  <c r="M84" i="23"/>
  <c r="N84" i="23"/>
  <c r="O84" i="23"/>
  <c r="M85" i="23"/>
  <c r="N85" i="23"/>
  <c r="AI85" i="23" s="1"/>
  <c r="AJ85" i="23" s="1"/>
  <c r="O85" i="23"/>
  <c r="M86" i="23"/>
  <c r="N86" i="23"/>
  <c r="O86" i="23"/>
  <c r="AI86" i="23" s="1"/>
  <c r="AJ86" i="23" s="1"/>
  <c r="M87" i="23"/>
  <c r="N87" i="23"/>
  <c r="O87" i="23"/>
  <c r="AI87" i="23"/>
  <c r="AJ87" i="23" s="1"/>
  <c r="M88" i="23"/>
  <c r="N88" i="23"/>
  <c r="AI88" i="23" s="1"/>
  <c r="AJ88" i="23" s="1"/>
  <c r="O88" i="23"/>
  <c r="M89" i="23"/>
  <c r="N89" i="23"/>
  <c r="O89" i="23"/>
  <c r="AI89" i="23"/>
  <c r="AJ89" i="23" s="1"/>
  <c r="M90" i="23"/>
  <c r="N90" i="23"/>
  <c r="O90" i="23"/>
  <c r="AI90" i="23"/>
  <c r="AJ90" i="23"/>
  <c r="M91" i="23"/>
  <c r="N91" i="23"/>
  <c r="AI91" i="23" s="1"/>
  <c r="AJ91" i="23" s="1"/>
  <c r="O91" i="23"/>
  <c r="M92" i="23"/>
  <c r="N92" i="23"/>
  <c r="O92" i="23"/>
  <c r="M93" i="23"/>
  <c r="N93" i="23"/>
  <c r="AI93" i="23" s="1"/>
  <c r="AJ93" i="23" s="1"/>
  <c r="O93" i="23"/>
  <c r="M94" i="23"/>
  <c r="N94" i="23"/>
  <c r="O94" i="23"/>
  <c r="AI94" i="23"/>
  <c r="AJ94" i="23" s="1"/>
  <c r="M95" i="23"/>
  <c r="N95" i="23"/>
  <c r="O95" i="23"/>
  <c r="AI95" i="23"/>
  <c r="AJ95" i="23" s="1"/>
  <c r="M96" i="23"/>
  <c r="N96" i="23"/>
  <c r="AI96" i="23" s="1"/>
  <c r="AJ96" i="23" s="1"/>
  <c r="O96" i="23"/>
  <c r="M97" i="23"/>
  <c r="N97" i="23"/>
  <c r="AI97" i="23" s="1"/>
  <c r="O97" i="23"/>
  <c r="AJ97" i="23"/>
  <c r="H99" i="23"/>
  <c r="I99" i="23"/>
  <c r="J99" i="23"/>
  <c r="K99" i="23"/>
  <c r="R99" i="23"/>
  <c r="X99" i="23"/>
  <c r="Y99" i="23"/>
  <c r="AA99" i="23"/>
  <c r="AB99" i="23"/>
  <c r="AC99" i="23"/>
  <c r="AE99" i="23"/>
  <c r="AF99" i="23"/>
  <c r="AG99" i="23"/>
  <c r="K101" i="23"/>
  <c r="M5" i="22"/>
  <c r="N5" i="22"/>
  <c r="O5" i="22"/>
  <c r="Q5" i="22"/>
  <c r="AI5" i="22"/>
  <c r="M6" i="22"/>
  <c r="P6" i="22" s="1"/>
  <c r="N6" i="22"/>
  <c r="O6" i="22"/>
  <c r="M7" i="22"/>
  <c r="P7" i="22" s="1"/>
  <c r="N7" i="22"/>
  <c r="O7" i="22"/>
  <c r="M8" i="22"/>
  <c r="N8" i="22"/>
  <c r="O8" i="22"/>
  <c r="AI8" i="22" s="1"/>
  <c r="AJ8" i="22" s="1"/>
  <c r="W8" i="22"/>
  <c r="M9" i="22"/>
  <c r="N9" i="22"/>
  <c r="O9" i="22"/>
  <c r="P9" i="22"/>
  <c r="AI9" i="22"/>
  <c r="AJ9" i="22" s="1"/>
  <c r="M10" i="22"/>
  <c r="P10" i="22" s="1"/>
  <c r="N10" i="22"/>
  <c r="O10" i="22"/>
  <c r="M11" i="22"/>
  <c r="P11" i="22" s="1"/>
  <c r="N11" i="22"/>
  <c r="O11" i="22"/>
  <c r="M12" i="22"/>
  <c r="N12" i="22"/>
  <c r="O12" i="22"/>
  <c r="P12" i="22"/>
  <c r="AI12" i="22"/>
  <c r="AJ12" i="22" s="1"/>
  <c r="M13" i="22"/>
  <c r="N13" i="22"/>
  <c r="O13" i="22"/>
  <c r="P13" i="22"/>
  <c r="AI13" i="22"/>
  <c r="AJ13" i="22" s="1"/>
  <c r="M14" i="22"/>
  <c r="P14" i="22" s="1"/>
  <c r="N14" i="22"/>
  <c r="AI14" i="22" s="1"/>
  <c r="AJ14" i="22" s="1"/>
  <c r="O14" i="22"/>
  <c r="M15" i="22"/>
  <c r="N15" i="22"/>
  <c r="O15" i="22"/>
  <c r="Q15" i="22"/>
  <c r="M16" i="22"/>
  <c r="N16" i="22"/>
  <c r="O16" i="22"/>
  <c r="AI16" i="22" s="1"/>
  <c r="AJ16" i="22" s="1"/>
  <c r="P16" i="22"/>
  <c r="M17" i="22"/>
  <c r="N17" i="22"/>
  <c r="O17" i="22"/>
  <c r="P17" i="22"/>
  <c r="AI17" i="22"/>
  <c r="AJ17" i="22" s="1"/>
  <c r="M18" i="22"/>
  <c r="Z18" i="22" s="1"/>
  <c r="N18" i="22"/>
  <c r="O18" i="22"/>
  <c r="M19" i="22"/>
  <c r="W19" i="22" s="1"/>
  <c r="N19" i="22"/>
  <c r="O19" i="22"/>
  <c r="M20" i="22"/>
  <c r="N20" i="22"/>
  <c r="O20" i="22"/>
  <c r="W20" i="22"/>
  <c r="AI20" i="22"/>
  <c r="AJ20" i="22"/>
  <c r="M21" i="22"/>
  <c r="N21" i="22"/>
  <c r="O21" i="22"/>
  <c r="W21" i="22"/>
  <c r="AI21" i="22"/>
  <c r="AJ21" i="22" s="1"/>
  <c r="M22" i="22"/>
  <c r="Z22" i="22" s="1"/>
  <c r="N22" i="22"/>
  <c r="AI22" i="22" s="1"/>
  <c r="AJ22" i="22" s="1"/>
  <c r="O22" i="22"/>
  <c r="M23" i="22"/>
  <c r="P23" i="22" s="1"/>
  <c r="N23" i="22"/>
  <c r="O23" i="22"/>
  <c r="M24" i="22"/>
  <c r="N24" i="22"/>
  <c r="O24" i="22"/>
  <c r="AI24" i="22" s="1"/>
  <c r="AJ24" i="22" s="1"/>
  <c r="P24" i="22"/>
  <c r="M25" i="22"/>
  <c r="N25" i="22"/>
  <c r="O25" i="22"/>
  <c r="P25" i="22"/>
  <c r="AI25" i="22"/>
  <c r="AJ25" i="22" s="1"/>
  <c r="M26" i="22"/>
  <c r="P26" i="22" s="1"/>
  <c r="N26" i="22"/>
  <c r="O26" i="22"/>
  <c r="M27" i="22"/>
  <c r="P27" i="22" s="1"/>
  <c r="N27" i="22"/>
  <c r="O27" i="22"/>
  <c r="M28" i="22"/>
  <c r="N28" i="22"/>
  <c r="O28" i="22"/>
  <c r="P28" i="22"/>
  <c r="AI28" i="22"/>
  <c r="AJ28" i="22" s="1"/>
  <c r="M29" i="22"/>
  <c r="N29" i="22"/>
  <c r="O29" i="22"/>
  <c r="P29" i="22"/>
  <c r="AI29" i="22"/>
  <c r="AJ29" i="22" s="1"/>
  <c r="M30" i="22"/>
  <c r="W30" i="22" s="1"/>
  <c r="N30" i="22"/>
  <c r="AI30" i="22" s="1"/>
  <c r="AJ30" i="22" s="1"/>
  <c r="O30" i="22"/>
  <c r="M31" i="22"/>
  <c r="N31" i="22"/>
  <c r="O31" i="22"/>
  <c r="W31" i="22"/>
  <c r="M32" i="22"/>
  <c r="N32" i="22"/>
  <c r="O32" i="22"/>
  <c r="AI32" i="22" s="1"/>
  <c r="AJ32" i="22" s="1"/>
  <c r="P32" i="22"/>
  <c r="M33" i="22"/>
  <c r="N33" i="22"/>
  <c r="O33" i="22"/>
  <c r="P33" i="22"/>
  <c r="AI33" i="22"/>
  <c r="AJ33" i="22" s="1"/>
  <c r="M34" i="22"/>
  <c r="Q34" i="22" s="1"/>
  <c r="N34" i="22"/>
  <c r="O34" i="22"/>
  <c r="M35" i="22"/>
  <c r="P35" i="22" s="1"/>
  <c r="N35" i="22"/>
  <c r="O35" i="22"/>
  <c r="M36" i="22"/>
  <c r="N36" i="22"/>
  <c r="O36" i="22"/>
  <c r="AD36" i="22"/>
  <c r="AI36" i="22"/>
  <c r="AJ36" i="22"/>
  <c r="M37" i="22"/>
  <c r="N37" i="22"/>
  <c r="O37" i="22"/>
  <c r="AH37" i="22"/>
  <c r="AI37" i="22"/>
  <c r="AJ37" i="22" s="1"/>
  <c r="M38" i="22"/>
  <c r="P38" i="22" s="1"/>
  <c r="N38" i="22"/>
  <c r="AI38" i="22" s="1"/>
  <c r="AJ38" i="22" s="1"/>
  <c r="O38" i="22"/>
  <c r="M39" i="22"/>
  <c r="P39" i="22" s="1"/>
  <c r="N39" i="22"/>
  <c r="O39" i="22"/>
  <c r="M40" i="22"/>
  <c r="N40" i="22"/>
  <c r="O40" i="22"/>
  <c r="AI40" i="22" s="1"/>
  <c r="AJ40" i="22" s="1"/>
  <c r="Q40" i="22"/>
  <c r="M41" i="22"/>
  <c r="N41" i="22"/>
  <c r="O41" i="22"/>
  <c r="P41" i="22"/>
  <c r="AI41" i="22"/>
  <c r="AJ41" i="22" s="1"/>
  <c r="M42" i="22"/>
  <c r="Q42" i="22" s="1"/>
  <c r="N42" i="22"/>
  <c r="O42" i="22"/>
  <c r="M43" i="22"/>
  <c r="Q43" i="22" s="1"/>
  <c r="N43" i="22"/>
  <c r="O43" i="22"/>
  <c r="M44" i="22"/>
  <c r="N44" i="22"/>
  <c r="O44" i="22"/>
  <c r="P44" i="22"/>
  <c r="AI44" i="22"/>
  <c r="AJ44" i="22" s="1"/>
  <c r="M45" i="22"/>
  <c r="N45" i="22"/>
  <c r="O45" i="22"/>
  <c r="P45" i="22"/>
  <c r="AI45" i="22"/>
  <c r="AJ45" i="22" s="1"/>
  <c r="M46" i="22"/>
  <c r="Z46" i="22" s="1"/>
  <c r="N46" i="22"/>
  <c r="AI46" i="22" s="1"/>
  <c r="AJ46" i="22" s="1"/>
  <c r="O46" i="22"/>
  <c r="M47" i="22"/>
  <c r="N47" i="22"/>
  <c r="O47" i="22"/>
  <c r="Z47" i="22"/>
  <c r="M48" i="22"/>
  <c r="N48" i="22"/>
  <c r="O48" i="22"/>
  <c r="AI48" i="22" s="1"/>
  <c r="AJ48" i="22" s="1"/>
  <c r="P48" i="22"/>
  <c r="M49" i="22"/>
  <c r="N49" i="22"/>
  <c r="O49" i="22"/>
  <c r="P49" i="22"/>
  <c r="AI49" i="22"/>
  <c r="AJ49" i="22" s="1"/>
  <c r="M50" i="22"/>
  <c r="U50" i="22" s="1"/>
  <c r="N50" i="22"/>
  <c r="O50" i="22"/>
  <c r="M51" i="22"/>
  <c r="P51" i="22" s="1"/>
  <c r="N51" i="22"/>
  <c r="O51" i="22"/>
  <c r="M52" i="22"/>
  <c r="N52" i="22"/>
  <c r="O52" i="22"/>
  <c r="P52" i="22"/>
  <c r="AI52" i="22"/>
  <c r="AJ52" i="22"/>
  <c r="M53" i="22"/>
  <c r="N53" i="22"/>
  <c r="O53" i="22"/>
  <c r="P53" i="22"/>
  <c r="AI53" i="22"/>
  <c r="AJ53" i="22" s="1"/>
  <c r="M54" i="22"/>
  <c r="W54" i="22" s="1"/>
  <c r="N54" i="22"/>
  <c r="AI54" i="22" s="1"/>
  <c r="AJ54" i="22" s="1"/>
  <c r="O54" i="22"/>
  <c r="M55" i="22"/>
  <c r="P55" i="22" s="1"/>
  <c r="N55" i="22"/>
  <c r="O55" i="22"/>
  <c r="M56" i="22"/>
  <c r="N56" i="22"/>
  <c r="O56" i="22"/>
  <c r="AI56" i="22" s="1"/>
  <c r="AJ56" i="22" s="1"/>
  <c r="Q56" i="22"/>
  <c r="M57" i="22"/>
  <c r="N57" i="22"/>
  <c r="O57" i="22"/>
  <c r="P57" i="22"/>
  <c r="AI57" i="22"/>
  <c r="AJ57" i="22" s="1"/>
  <c r="M58" i="22"/>
  <c r="P58" i="22" s="1"/>
  <c r="N58" i="22"/>
  <c r="O58" i="22"/>
  <c r="M59" i="22"/>
  <c r="P59" i="22" s="1"/>
  <c r="N59" i="22"/>
  <c r="O59" i="22"/>
  <c r="M60" i="22"/>
  <c r="N60" i="22"/>
  <c r="O60" i="22"/>
  <c r="P60" i="22"/>
  <c r="AI60" i="22"/>
  <c r="AJ60" i="22" s="1"/>
  <c r="M61" i="22"/>
  <c r="N61" i="22"/>
  <c r="O61" i="22"/>
  <c r="V61" i="22"/>
  <c r="V99" i="22" s="1"/>
  <c r="AI61" i="22"/>
  <c r="AJ61" i="22" s="1"/>
  <c r="M62" i="22"/>
  <c r="V62" i="22" s="1"/>
  <c r="N62" i="22"/>
  <c r="AI62" i="22" s="1"/>
  <c r="AJ62" i="22" s="1"/>
  <c r="O62" i="22"/>
  <c r="M63" i="22"/>
  <c r="N63" i="22"/>
  <c r="O63" i="22"/>
  <c r="Q63" i="22"/>
  <c r="M64" i="22"/>
  <c r="N64" i="22"/>
  <c r="O64" i="22"/>
  <c r="AI64" i="22" s="1"/>
  <c r="AJ64" i="22" s="1"/>
  <c r="Q64" i="22"/>
  <c r="M65" i="22"/>
  <c r="N65" i="22"/>
  <c r="O65" i="22"/>
  <c r="P65" i="22"/>
  <c r="AI65" i="22"/>
  <c r="AJ65" i="22" s="1"/>
  <c r="M66" i="22"/>
  <c r="P66" i="22" s="1"/>
  <c r="N66" i="22"/>
  <c r="O66" i="22"/>
  <c r="M67" i="22"/>
  <c r="AH67" i="22" s="1"/>
  <c r="AH99" i="22" s="1"/>
  <c r="N67" i="22"/>
  <c r="O67" i="22"/>
  <c r="M68" i="22"/>
  <c r="N68" i="22"/>
  <c r="O68" i="22"/>
  <c r="P68" i="22"/>
  <c r="AI68" i="22"/>
  <c r="AJ68" i="22"/>
  <c r="M69" i="22"/>
  <c r="N69" i="22"/>
  <c r="O69" i="22"/>
  <c r="Z69" i="22"/>
  <c r="AI69" i="22"/>
  <c r="AJ69" i="22" s="1"/>
  <c r="M70" i="22"/>
  <c r="Z70" i="22" s="1"/>
  <c r="N70" i="22"/>
  <c r="AI70" i="22" s="1"/>
  <c r="AJ70" i="22" s="1"/>
  <c r="O70" i="22"/>
  <c r="M71" i="22"/>
  <c r="P71" i="22" s="1"/>
  <c r="N71" i="22"/>
  <c r="O71" i="22"/>
  <c r="M72" i="22"/>
  <c r="N72" i="22"/>
  <c r="O72" i="22"/>
  <c r="AI72" i="22" s="1"/>
  <c r="AJ72" i="22" s="1"/>
  <c r="P72" i="22"/>
  <c r="M73" i="22"/>
  <c r="N73" i="22"/>
  <c r="O73" i="22"/>
  <c r="W73" i="22"/>
  <c r="AI73" i="22"/>
  <c r="AJ73" i="22" s="1"/>
  <c r="M74" i="22"/>
  <c r="P74" i="22" s="1"/>
  <c r="N74" i="22"/>
  <c r="O74" i="22"/>
  <c r="M75" i="22"/>
  <c r="Q75" i="22" s="1"/>
  <c r="N75" i="22"/>
  <c r="O75" i="22"/>
  <c r="M76" i="22"/>
  <c r="N76" i="22"/>
  <c r="O76" i="22"/>
  <c r="P76" i="22"/>
  <c r="AI76" i="22"/>
  <c r="AJ76" i="22" s="1"/>
  <c r="M77" i="22"/>
  <c r="N77" i="22"/>
  <c r="O77" i="22"/>
  <c r="P77" i="22"/>
  <c r="AI77" i="22"/>
  <c r="AJ77" i="22" s="1"/>
  <c r="M78" i="22"/>
  <c r="V78" i="22" s="1"/>
  <c r="N78" i="22"/>
  <c r="AI78" i="22" s="1"/>
  <c r="AJ78" i="22" s="1"/>
  <c r="O78" i="22"/>
  <c r="M79" i="22"/>
  <c r="N79" i="22"/>
  <c r="O79" i="22"/>
  <c r="T79" i="22"/>
  <c r="T99" i="22" s="1"/>
  <c r="M80" i="22"/>
  <c r="N80" i="22"/>
  <c r="O80" i="22"/>
  <c r="AI80" i="22" s="1"/>
  <c r="AJ80" i="22" s="1"/>
  <c r="P80" i="22"/>
  <c r="M81" i="22"/>
  <c r="N81" i="22"/>
  <c r="O81" i="22"/>
  <c r="W81" i="22"/>
  <c r="AI81" i="22"/>
  <c r="AJ81" i="22" s="1"/>
  <c r="M82" i="22"/>
  <c r="W82" i="22" s="1"/>
  <c r="N82" i="22"/>
  <c r="O82" i="22"/>
  <c r="M83" i="22"/>
  <c r="P83" i="22" s="1"/>
  <c r="N83" i="22"/>
  <c r="O83" i="22"/>
  <c r="M84" i="22"/>
  <c r="N84" i="22"/>
  <c r="O84" i="22"/>
  <c r="P84" i="22"/>
  <c r="AI84" i="22"/>
  <c r="AJ84" i="22"/>
  <c r="M85" i="22"/>
  <c r="N85" i="22"/>
  <c r="O85" i="22"/>
  <c r="P85" i="22"/>
  <c r="AI85" i="22"/>
  <c r="AJ85" i="22" s="1"/>
  <c r="M86" i="22"/>
  <c r="P86" i="22" s="1"/>
  <c r="N86" i="22"/>
  <c r="AI86" i="22" s="1"/>
  <c r="AJ86" i="22" s="1"/>
  <c r="O86" i="22"/>
  <c r="M87" i="22"/>
  <c r="Z87" i="22" s="1"/>
  <c r="N87" i="22"/>
  <c r="O87" i="22"/>
  <c r="AI87" i="22" s="1"/>
  <c r="AJ87" i="22" s="1"/>
  <c r="M88" i="22"/>
  <c r="N88" i="22"/>
  <c r="O88" i="22"/>
  <c r="AI88" i="22" s="1"/>
  <c r="AJ88" i="22" s="1"/>
  <c r="Z88" i="22"/>
  <c r="M89" i="22"/>
  <c r="N89" i="22"/>
  <c r="O89" i="22"/>
  <c r="P89" i="22"/>
  <c r="AI89" i="22"/>
  <c r="AJ89" i="22" s="1"/>
  <c r="M90" i="22"/>
  <c r="P90" i="22" s="1"/>
  <c r="N90" i="22"/>
  <c r="O90" i="22"/>
  <c r="M91" i="22"/>
  <c r="P91" i="22" s="1"/>
  <c r="N91" i="22"/>
  <c r="O91" i="22"/>
  <c r="M92" i="22"/>
  <c r="N92" i="22"/>
  <c r="O92" i="22"/>
  <c r="Q92" i="22"/>
  <c r="AI92" i="22"/>
  <c r="AJ92" i="22" s="1"/>
  <c r="M93" i="22"/>
  <c r="N93" i="22"/>
  <c r="O93" i="22"/>
  <c r="AH93" i="22"/>
  <c r="AI93" i="22"/>
  <c r="AJ93" i="22" s="1"/>
  <c r="M94" i="22"/>
  <c r="P94" i="22" s="1"/>
  <c r="N94" i="22"/>
  <c r="AI94" i="22" s="1"/>
  <c r="AJ94" i="22" s="1"/>
  <c r="O94" i="22"/>
  <c r="M95" i="22"/>
  <c r="N95" i="22"/>
  <c r="O95" i="22"/>
  <c r="AI95" i="22" s="1"/>
  <c r="AJ95" i="22" s="1"/>
  <c r="M96" i="22"/>
  <c r="N96" i="22"/>
  <c r="O96" i="22"/>
  <c r="AI96" i="22"/>
  <c r="AJ96" i="22" s="1"/>
  <c r="M97" i="22"/>
  <c r="N97" i="22"/>
  <c r="AI97" i="22" s="1"/>
  <c r="AJ97" i="22" s="1"/>
  <c r="O97" i="22"/>
  <c r="H99" i="22"/>
  <c r="I99" i="22"/>
  <c r="J99" i="22"/>
  <c r="K99" i="22"/>
  <c r="K101" i="22" s="1"/>
  <c r="R99" i="22"/>
  <c r="S99" i="22"/>
  <c r="U99" i="22"/>
  <c r="X99" i="22"/>
  <c r="Y99" i="22"/>
  <c r="Z99" i="22"/>
  <c r="AA99" i="22"/>
  <c r="AB99" i="22"/>
  <c r="AC99" i="22"/>
  <c r="AD99" i="22"/>
  <c r="AE99" i="22"/>
  <c r="AF99" i="22"/>
  <c r="AG99" i="22"/>
  <c r="M5" i="21"/>
  <c r="N5" i="21"/>
  <c r="O5" i="21"/>
  <c r="P5" i="21"/>
  <c r="M6" i="21"/>
  <c r="N6" i="21"/>
  <c r="O6" i="21"/>
  <c r="P6" i="21"/>
  <c r="M7" i="21"/>
  <c r="P7" i="21" s="1"/>
  <c r="N7" i="21"/>
  <c r="O7" i="21"/>
  <c r="M8" i="21"/>
  <c r="P8" i="21" s="1"/>
  <c r="N8" i="21"/>
  <c r="O8" i="21"/>
  <c r="M9" i="21"/>
  <c r="N9" i="21"/>
  <c r="AI9" i="21" s="1"/>
  <c r="AJ9" i="21" s="1"/>
  <c r="O9" i="21"/>
  <c r="P9" i="21"/>
  <c r="M10" i="21"/>
  <c r="N10" i="21"/>
  <c r="O10" i="21"/>
  <c r="P10" i="21"/>
  <c r="M11" i="21"/>
  <c r="P11" i="21" s="1"/>
  <c r="AI11" i="21" s="1"/>
  <c r="AJ11" i="21" s="1"/>
  <c r="N11" i="21"/>
  <c r="O11" i="21"/>
  <c r="M12" i="21"/>
  <c r="AH12" i="21" s="1"/>
  <c r="N12" i="21"/>
  <c r="O12" i="21"/>
  <c r="M13" i="21"/>
  <c r="N13" i="21"/>
  <c r="AI13" i="21" s="1"/>
  <c r="AJ13" i="21" s="1"/>
  <c r="O13" i="21"/>
  <c r="P13" i="21"/>
  <c r="M14" i="21"/>
  <c r="N14" i="21"/>
  <c r="O14" i="21"/>
  <c r="AI14" i="21" s="1"/>
  <c r="AJ14" i="21" s="1"/>
  <c r="Q14" i="21"/>
  <c r="M15" i="21"/>
  <c r="P15" i="21" s="1"/>
  <c r="AI15" i="21" s="1"/>
  <c r="AJ15" i="21" s="1"/>
  <c r="N15" i="21"/>
  <c r="O15" i="21"/>
  <c r="M16" i="21"/>
  <c r="Z16" i="21" s="1"/>
  <c r="N16" i="21"/>
  <c r="AI16" i="21" s="1"/>
  <c r="AJ16" i="21" s="1"/>
  <c r="O16" i="21"/>
  <c r="M17" i="21"/>
  <c r="P17" i="21" s="1"/>
  <c r="N17" i="21"/>
  <c r="O17" i="21"/>
  <c r="M18" i="21"/>
  <c r="N18" i="21"/>
  <c r="O18" i="21"/>
  <c r="AI18" i="21" s="1"/>
  <c r="AJ18" i="21" s="1"/>
  <c r="Z18" i="21"/>
  <c r="M19" i="21"/>
  <c r="P19" i="21" s="1"/>
  <c r="AI19" i="21" s="1"/>
  <c r="AJ19" i="21" s="1"/>
  <c r="N19" i="21"/>
  <c r="O19" i="21"/>
  <c r="M20" i="21"/>
  <c r="P20" i="21" s="1"/>
  <c r="N20" i="21"/>
  <c r="O20" i="21"/>
  <c r="M21" i="21"/>
  <c r="P21" i="21" s="1"/>
  <c r="AI21" i="21" s="1"/>
  <c r="AJ21" i="21" s="1"/>
  <c r="N21" i="21"/>
  <c r="O21" i="21"/>
  <c r="M22" i="21"/>
  <c r="N22" i="21"/>
  <c r="O22" i="21"/>
  <c r="P22" i="21"/>
  <c r="M23" i="21"/>
  <c r="P23" i="21" s="1"/>
  <c r="N23" i="21"/>
  <c r="O23" i="21"/>
  <c r="AI23" i="21"/>
  <c r="AJ23" i="21" s="1"/>
  <c r="M24" i="21"/>
  <c r="P24" i="21" s="1"/>
  <c r="N24" i="21"/>
  <c r="AI24" i="21" s="1"/>
  <c r="AJ24" i="21" s="1"/>
  <c r="O24" i="21"/>
  <c r="M25" i="21"/>
  <c r="N25" i="21"/>
  <c r="O25" i="21"/>
  <c r="P25" i="21"/>
  <c r="AI25" i="21" s="1"/>
  <c r="AJ25" i="21" s="1"/>
  <c r="M26" i="21"/>
  <c r="N26" i="21"/>
  <c r="O26" i="21"/>
  <c r="P26" i="21"/>
  <c r="M27" i="21"/>
  <c r="P27" i="21" s="1"/>
  <c r="AI27" i="21" s="1"/>
  <c r="N27" i="21"/>
  <c r="O27" i="21"/>
  <c r="AJ27" i="21"/>
  <c r="M28" i="21"/>
  <c r="V28" i="21" s="1"/>
  <c r="N28" i="21"/>
  <c r="O28" i="21"/>
  <c r="M29" i="21"/>
  <c r="P29" i="21" s="1"/>
  <c r="AI29" i="21" s="1"/>
  <c r="AJ29" i="21" s="1"/>
  <c r="N29" i="21"/>
  <c r="O29" i="21"/>
  <c r="M30" i="21"/>
  <c r="N30" i="21"/>
  <c r="O30" i="21"/>
  <c r="W30" i="21"/>
  <c r="W99" i="21" s="1"/>
  <c r="M31" i="21"/>
  <c r="W31" i="21" s="1"/>
  <c r="AI31" i="21" s="1"/>
  <c r="AJ31" i="21" s="1"/>
  <c r="N31" i="21"/>
  <c r="O31" i="21"/>
  <c r="M32" i="21"/>
  <c r="AH32" i="21" s="1"/>
  <c r="N32" i="21"/>
  <c r="AI32" i="21" s="1"/>
  <c r="AJ32" i="21" s="1"/>
  <c r="O32" i="21"/>
  <c r="M33" i="21"/>
  <c r="P33" i="21" s="1"/>
  <c r="N33" i="21"/>
  <c r="AI33" i="21" s="1"/>
  <c r="AJ33" i="21" s="1"/>
  <c r="O33" i="21"/>
  <c r="M34" i="21"/>
  <c r="N34" i="21"/>
  <c r="O34" i="21"/>
  <c r="AI34" i="21" s="1"/>
  <c r="AJ34" i="21" s="1"/>
  <c r="P34" i="21"/>
  <c r="M35" i="21"/>
  <c r="Z35" i="21" s="1"/>
  <c r="AI35" i="21" s="1"/>
  <c r="AJ35" i="21" s="1"/>
  <c r="N35" i="21"/>
  <c r="O35" i="21"/>
  <c r="M36" i="21"/>
  <c r="P36" i="21" s="1"/>
  <c r="N36" i="21"/>
  <c r="O36" i="21"/>
  <c r="M37" i="21"/>
  <c r="P37" i="21" s="1"/>
  <c r="N37" i="21"/>
  <c r="O37" i="21"/>
  <c r="AI37" i="21"/>
  <c r="AJ37" i="21" s="1"/>
  <c r="M38" i="21"/>
  <c r="N38" i="21"/>
  <c r="O38" i="21"/>
  <c r="Q38" i="21"/>
  <c r="M39" i="21"/>
  <c r="P39" i="21" s="1"/>
  <c r="N39" i="21"/>
  <c r="O39" i="21"/>
  <c r="AI39" i="21"/>
  <c r="AJ39" i="21" s="1"/>
  <c r="M40" i="21"/>
  <c r="Z40" i="21" s="1"/>
  <c r="N40" i="21"/>
  <c r="AI40" i="21" s="1"/>
  <c r="AJ40" i="21" s="1"/>
  <c r="O40" i="21"/>
  <c r="M41" i="21"/>
  <c r="N41" i="21"/>
  <c r="O41" i="21"/>
  <c r="P41" i="21"/>
  <c r="AI41" i="21" s="1"/>
  <c r="AJ41" i="21" s="1"/>
  <c r="M42" i="21"/>
  <c r="N42" i="21"/>
  <c r="O42" i="21"/>
  <c r="AI42" i="21" s="1"/>
  <c r="P42" i="21"/>
  <c r="AJ42" i="21"/>
  <c r="M43" i="21"/>
  <c r="W43" i="21" s="1"/>
  <c r="AI43" i="21" s="1"/>
  <c r="N43" i="21"/>
  <c r="O43" i="21"/>
  <c r="AJ43" i="21"/>
  <c r="M44" i="21"/>
  <c r="P44" i="21" s="1"/>
  <c r="N44" i="21"/>
  <c r="O44" i="21"/>
  <c r="M45" i="21"/>
  <c r="Q45" i="21" s="1"/>
  <c r="N45" i="21"/>
  <c r="O45" i="21"/>
  <c r="AI45" i="21"/>
  <c r="AJ45" i="21" s="1"/>
  <c r="M46" i="21"/>
  <c r="N46" i="21"/>
  <c r="O46" i="21"/>
  <c r="P46" i="21"/>
  <c r="M47" i="21"/>
  <c r="S47" i="21" s="1"/>
  <c r="AI47" i="21" s="1"/>
  <c r="AJ47" i="21" s="1"/>
  <c r="N47" i="21"/>
  <c r="O47" i="21"/>
  <c r="M48" i="21"/>
  <c r="W48" i="21" s="1"/>
  <c r="N48" i="21"/>
  <c r="O48" i="21"/>
  <c r="M49" i="21"/>
  <c r="P49" i="21" s="1"/>
  <c r="N49" i="21"/>
  <c r="AI49" i="21" s="1"/>
  <c r="AJ49" i="21" s="1"/>
  <c r="O49" i="21"/>
  <c r="M50" i="21"/>
  <c r="N50" i="21"/>
  <c r="O50" i="21"/>
  <c r="AI50" i="21" s="1"/>
  <c r="AJ50" i="21" s="1"/>
  <c r="Q50" i="21"/>
  <c r="M51" i="21"/>
  <c r="Q51" i="21" s="1"/>
  <c r="AI51" i="21" s="1"/>
  <c r="AJ51" i="21" s="1"/>
  <c r="N51" i="21"/>
  <c r="O51" i="21"/>
  <c r="M52" i="21"/>
  <c r="P52" i="21" s="1"/>
  <c r="N52" i="21"/>
  <c r="O52" i="21"/>
  <c r="M53" i="21"/>
  <c r="T53" i="21" s="1"/>
  <c r="T99" i="21" s="1"/>
  <c r="N53" i="21"/>
  <c r="O53" i="21"/>
  <c r="AI53" i="21"/>
  <c r="AJ53" i="21" s="1"/>
  <c r="M54" i="21"/>
  <c r="N54" i="21"/>
  <c r="O54" i="21"/>
  <c r="AH54" i="21"/>
  <c r="AH99" i="21" s="1"/>
  <c r="M55" i="21"/>
  <c r="P55" i="21" s="1"/>
  <c r="N55" i="21"/>
  <c r="O55" i="21"/>
  <c r="AI55" i="21"/>
  <c r="AJ55" i="21" s="1"/>
  <c r="M56" i="21"/>
  <c r="P56" i="21" s="1"/>
  <c r="N56" i="21"/>
  <c r="AI56" i="21" s="1"/>
  <c r="AJ56" i="21" s="1"/>
  <c r="O56" i="21"/>
  <c r="M57" i="21"/>
  <c r="N57" i="21"/>
  <c r="O57" i="21"/>
  <c r="P57" i="21"/>
  <c r="AI57" i="21" s="1"/>
  <c r="AJ57" i="21" s="1"/>
  <c r="M58" i="21"/>
  <c r="N58" i="21"/>
  <c r="O58" i="21"/>
  <c r="AI58" i="21" s="1"/>
  <c r="P58" i="21"/>
  <c r="AJ58" i="21"/>
  <c r="M59" i="21"/>
  <c r="Z59" i="21" s="1"/>
  <c r="AI59" i="21" s="1"/>
  <c r="N59" i="21"/>
  <c r="O59" i="21"/>
  <c r="AJ59" i="21"/>
  <c r="M60" i="21"/>
  <c r="P60" i="21" s="1"/>
  <c r="N60" i="21"/>
  <c r="O60" i="21"/>
  <c r="M61" i="21"/>
  <c r="Z61" i="21" s="1"/>
  <c r="AI61" i="21" s="1"/>
  <c r="AJ61" i="21" s="1"/>
  <c r="N61" i="21"/>
  <c r="O61" i="21"/>
  <c r="M62" i="21"/>
  <c r="N62" i="21"/>
  <c r="O62" i="21"/>
  <c r="P62" i="21"/>
  <c r="M63" i="21"/>
  <c r="W63" i="21" s="1"/>
  <c r="AI63" i="21" s="1"/>
  <c r="AJ63" i="21" s="1"/>
  <c r="N63" i="21"/>
  <c r="O63" i="21"/>
  <c r="M64" i="21"/>
  <c r="P64" i="21" s="1"/>
  <c r="N64" i="21"/>
  <c r="AI64" i="21" s="1"/>
  <c r="AJ64" i="21" s="1"/>
  <c r="O64" i="21"/>
  <c r="M65" i="21"/>
  <c r="P65" i="21" s="1"/>
  <c r="N65" i="21"/>
  <c r="AI65" i="21" s="1"/>
  <c r="AJ65" i="21" s="1"/>
  <c r="O65" i="21"/>
  <c r="M66" i="21"/>
  <c r="N66" i="21"/>
  <c r="O66" i="21"/>
  <c r="AI66" i="21" s="1"/>
  <c r="AJ66" i="21" s="1"/>
  <c r="U66" i="21"/>
  <c r="U99" i="21" s="1"/>
  <c r="M67" i="21"/>
  <c r="P67" i="21" s="1"/>
  <c r="AI67" i="21" s="1"/>
  <c r="AJ67" i="21" s="1"/>
  <c r="N67" i="21"/>
  <c r="O67" i="21"/>
  <c r="M68" i="21"/>
  <c r="P68" i="21" s="1"/>
  <c r="N68" i="21"/>
  <c r="O68" i="21"/>
  <c r="M69" i="21"/>
  <c r="Q69" i="21" s="1"/>
  <c r="N69" i="21"/>
  <c r="O69" i="21"/>
  <c r="AI69" i="21"/>
  <c r="AJ69" i="21" s="1"/>
  <c r="M70" i="21"/>
  <c r="N70" i="21"/>
  <c r="O70" i="21"/>
  <c r="P70" i="21"/>
  <c r="M71" i="21"/>
  <c r="P71" i="21" s="1"/>
  <c r="N71" i="21"/>
  <c r="O71" i="21"/>
  <c r="AI71" i="21"/>
  <c r="AJ71" i="21" s="1"/>
  <c r="M72" i="21"/>
  <c r="AH72" i="21" s="1"/>
  <c r="N72" i="21"/>
  <c r="AI72" i="21" s="1"/>
  <c r="AJ72" i="21" s="1"/>
  <c r="O72" i="21"/>
  <c r="M73" i="21"/>
  <c r="N73" i="21"/>
  <c r="O73" i="21"/>
  <c r="P73" i="21"/>
  <c r="AI73" i="21" s="1"/>
  <c r="AJ73" i="21" s="1"/>
  <c r="M74" i="21"/>
  <c r="N74" i="21"/>
  <c r="O74" i="21"/>
  <c r="AI74" i="21" s="1"/>
  <c r="AJ74" i="21" s="1"/>
  <c r="Q74" i="21"/>
  <c r="M75" i="21"/>
  <c r="P75" i="21" s="1"/>
  <c r="AI75" i="21" s="1"/>
  <c r="N75" i="21"/>
  <c r="O75" i="21"/>
  <c r="AJ75" i="21"/>
  <c r="M76" i="21"/>
  <c r="Z76" i="21" s="1"/>
  <c r="N76" i="21"/>
  <c r="O76" i="21"/>
  <c r="M77" i="21"/>
  <c r="P77" i="21" s="1"/>
  <c r="N77" i="21"/>
  <c r="AI77" i="21" s="1"/>
  <c r="AJ77" i="21" s="1"/>
  <c r="O77" i="21"/>
  <c r="M78" i="21"/>
  <c r="N78" i="21"/>
  <c r="O78" i="21"/>
  <c r="W78" i="21"/>
  <c r="AI78" i="21" s="1"/>
  <c r="AJ78" i="21" s="1"/>
  <c r="M79" i="21"/>
  <c r="P79" i="21" s="1"/>
  <c r="AI79" i="21" s="1"/>
  <c r="AJ79" i="21" s="1"/>
  <c r="N79" i="21"/>
  <c r="O79" i="21"/>
  <c r="M80" i="21"/>
  <c r="Z80" i="21" s="1"/>
  <c r="N80" i="21"/>
  <c r="AI80" i="21" s="1"/>
  <c r="AJ80" i="21" s="1"/>
  <c r="O80" i="21"/>
  <c r="M81" i="21"/>
  <c r="P81" i="21" s="1"/>
  <c r="N81" i="21"/>
  <c r="O81" i="21"/>
  <c r="M82" i="21"/>
  <c r="N82" i="21"/>
  <c r="O82" i="21"/>
  <c r="V82" i="21"/>
  <c r="AI82" i="21"/>
  <c r="AJ82" i="21" s="1"/>
  <c r="M83" i="21"/>
  <c r="V83" i="21" s="1"/>
  <c r="N83" i="21"/>
  <c r="O83" i="21"/>
  <c r="AI83" i="21"/>
  <c r="AJ83" i="21" s="1"/>
  <c r="M84" i="21"/>
  <c r="N84" i="21"/>
  <c r="AI84" i="21" s="1"/>
  <c r="AJ84" i="21" s="1"/>
  <c r="O84" i="21"/>
  <c r="M85" i="21"/>
  <c r="N85" i="21"/>
  <c r="O85" i="21"/>
  <c r="AI85" i="21"/>
  <c r="AJ85" i="21" s="1"/>
  <c r="M86" i="21"/>
  <c r="N86" i="21"/>
  <c r="AI86" i="21" s="1"/>
  <c r="AJ86" i="21" s="1"/>
  <c r="O86" i="21"/>
  <c r="M87" i="21"/>
  <c r="N87" i="21"/>
  <c r="O87" i="21"/>
  <c r="P87" i="21"/>
  <c r="M88" i="21"/>
  <c r="N88" i="21"/>
  <c r="AI88" i="21" s="1"/>
  <c r="AJ88" i="21" s="1"/>
  <c r="O88" i="21"/>
  <c r="M89" i="21"/>
  <c r="N89" i="21"/>
  <c r="AI89" i="21" s="1"/>
  <c r="AJ89" i="21" s="1"/>
  <c r="O89" i="21"/>
  <c r="M90" i="21"/>
  <c r="N90" i="21"/>
  <c r="O90" i="21"/>
  <c r="AI90" i="21"/>
  <c r="AJ90" i="21" s="1"/>
  <c r="M91" i="21"/>
  <c r="N91" i="21"/>
  <c r="O91" i="21"/>
  <c r="AI91" i="21"/>
  <c r="AJ91" i="21"/>
  <c r="M92" i="21"/>
  <c r="N92" i="21"/>
  <c r="AI92" i="21" s="1"/>
  <c r="AJ92" i="21" s="1"/>
  <c r="O92" i="21"/>
  <c r="M93" i="21"/>
  <c r="N93" i="21"/>
  <c r="AI93" i="21" s="1"/>
  <c r="AJ93" i="21" s="1"/>
  <c r="O93" i="21"/>
  <c r="M94" i="21"/>
  <c r="N94" i="21"/>
  <c r="O94" i="21"/>
  <c r="AI94" i="21"/>
  <c r="AJ94" i="21" s="1"/>
  <c r="M95" i="21"/>
  <c r="N95" i="21"/>
  <c r="O95" i="21"/>
  <c r="M96" i="21"/>
  <c r="N96" i="21"/>
  <c r="O96" i="21"/>
  <c r="AI96" i="21"/>
  <c r="AJ96" i="21" s="1"/>
  <c r="M97" i="21"/>
  <c r="N97" i="21"/>
  <c r="AI97" i="21" s="1"/>
  <c r="AJ97" i="21" s="1"/>
  <c r="O97" i="21"/>
  <c r="H99" i="21"/>
  <c r="I99" i="21"/>
  <c r="J99" i="21"/>
  <c r="K99" i="21"/>
  <c r="R99" i="21"/>
  <c r="X99" i="21"/>
  <c r="Y99" i="21"/>
  <c r="AA99" i="21"/>
  <c r="AB99" i="21"/>
  <c r="AC99" i="21"/>
  <c r="AD99" i="21"/>
  <c r="AE99" i="21"/>
  <c r="AF99" i="21"/>
  <c r="AG99" i="21"/>
  <c r="M5" i="20"/>
  <c r="N5" i="20"/>
  <c r="O5" i="20"/>
  <c r="AH5" i="20"/>
  <c r="M6" i="20"/>
  <c r="N6" i="20"/>
  <c r="AI6" i="20" s="1"/>
  <c r="AJ6" i="20" s="1"/>
  <c r="O6" i="20"/>
  <c r="P6" i="20"/>
  <c r="M7" i="20"/>
  <c r="N7" i="20"/>
  <c r="O7" i="20"/>
  <c r="P7" i="20"/>
  <c r="AI7" i="20"/>
  <c r="AJ7" i="20"/>
  <c r="M8" i="20"/>
  <c r="P8" i="20" s="1"/>
  <c r="N8" i="20"/>
  <c r="O8" i="20"/>
  <c r="M9" i="20"/>
  <c r="N9" i="20"/>
  <c r="O9" i="20"/>
  <c r="P9" i="20"/>
  <c r="M10" i="20"/>
  <c r="N10" i="20"/>
  <c r="O10" i="20"/>
  <c r="V10" i="20"/>
  <c r="V99" i="20" s="1"/>
  <c r="M11" i="20"/>
  <c r="Z11" i="20" s="1"/>
  <c r="AI11" i="20" s="1"/>
  <c r="AJ11" i="20" s="1"/>
  <c r="N11" i="20"/>
  <c r="O11" i="20"/>
  <c r="M12" i="20"/>
  <c r="Q12" i="20" s="1"/>
  <c r="N12" i="20"/>
  <c r="O12" i="20"/>
  <c r="M13" i="20"/>
  <c r="N13" i="20"/>
  <c r="O13" i="20"/>
  <c r="P13" i="20"/>
  <c r="AI13" i="20"/>
  <c r="AJ13" i="20" s="1"/>
  <c r="M14" i="20"/>
  <c r="N14" i="20"/>
  <c r="O14" i="20"/>
  <c r="P14" i="20"/>
  <c r="M15" i="20"/>
  <c r="Q15" i="20" s="1"/>
  <c r="AI15" i="20" s="1"/>
  <c r="AJ15" i="20" s="1"/>
  <c r="N15" i="20"/>
  <c r="O15" i="20"/>
  <c r="M16" i="20"/>
  <c r="P16" i="20" s="1"/>
  <c r="N16" i="20"/>
  <c r="O16" i="20"/>
  <c r="M17" i="20"/>
  <c r="P17" i="20" s="1"/>
  <c r="N17" i="20"/>
  <c r="AI17" i="20" s="1"/>
  <c r="AJ17" i="20" s="1"/>
  <c r="O17" i="20"/>
  <c r="M18" i="20"/>
  <c r="N18" i="20"/>
  <c r="O18" i="20"/>
  <c r="P18" i="20"/>
  <c r="M19" i="20"/>
  <c r="N19" i="20"/>
  <c r="O19" i="20"/>
  <c r="P19" i="20"/>
  <c r="AI19" i="20" s="1"/>
  <c r="AJ19" i="20" s="1"/>
  <c r="M20" i="20"/>
  <c r="P20" i="20" s="1"/>
  <c r="N20" i="20"/>
  <c r="AI20" i="20" s="1"/>
  <c r="AJ20" i="20" s="1"/>
  <c r="O20" i="20"/>
  <c r="M21" i="20"/>
  <c r="N21" i="20"/>
  <c r="AI21" i="20" s="1"/>
  <c r="AJ21" i="20" s="1"/>
  <c r="O21" i="20"/>
  <c r="P21" i="20"/>
  <c r="K22" i="20"/>
  <c r="M22" i="20"/>
  <c r="N22" i="20"/>
  <c r="O22" i="20"/>
  <c r="P22" i="20"/>
  <c r="AI22" i="20"/>
  <c r="AJ22" i="20" s="1"/>
  <c r="M23" i="20"/>
  <c r="N23" i="20"/>
  <c r="O23" i="20"/>
  <c r="U23" i="20"/>
  <c r="AI23" i="20"/>
  <c r="AJ23" i="20"/>
  <c r="M24" i="20"/>
  <c r="P24" i="20" s="1"/>
  <c r="AI24" i="20" s="1"/>
  <c r="AJ24" i="20" s="1"/>
  <c r="N24" i="20"/>
  <c r="O24" i="20"/>
  <c r="M25" i="20"/>
  <c r="N25" i="20"/>
  <c r="O25" i="20"/>
  <c r="AH25" i="20"/>
  <c r="M26" i="20"/>
  <c r="P26" i="20" s="1"/>
  <c r="N26" i="20"/>
  <c r="AI26" i="20" s="1"/>
  <c r="AJ26" i="20" s="1"/>
  <c r="O26" i="20"/>
  <c r="M27" i="20"/>
  <c r="N27" i="20"/>
  <c r="O27" i="20"/>
  <c r="Z27" i="20"/>
  <c r="AI27" i="20"/>
  <c r="AJ27" i="20" s="1"/>
  <c r="M28" i="20"/>
  <c r="W28" i="20" s="1"/>
  <c r="N28" i="20"/>
  <c r="O28" i="20"/>
  <c r="AI28" i="20"/>
  <c r="AJ28" i="20" s="1"/>
  <c r="J29" i="20"/>
  <c r="O29" i="20" s="1"/>
  <c r="M29" i="20"/>
  <c r="P29" i="20" s="1"/>
  <c r="N29" i="20"/>
  <c r="J30" i="20"/>
  <c r="O30" i="20" s="1"/>
  <c r="M30" i="20"/>
  <c r="Z30" i="20" s="1"/>
  <c r="Z99" i="20" s="1"/>
  <c r="N30" i="20"/>
  <c r="M31" i="20"/>
  <c r="N31" i="20"/>
  <c r="O31" i="20"/>
  <c r="P31" i="20"/>
  <c r="AI31" i="20" s="1"/>
  <c r="AJ31" i="20" s="1"/>
  <c r="M32" i="20"/>
  <c r="N32" i="20"/>
  <c r="O32" i="20"/>
  <c r="Q32" i="20"/>
  <c r="AI32" i="20"/>
  <c r="AJ32" i="20"/>
  <c r="M33" i="20"/>
  <c r="W33" i="20" s="1"/>
  <c r="N33" i="20"/>
  <c r="O33" i="20"/>
  <c r="AI33" i="20"/>
  <c r="AJ33" i="20" s="1"/>
  <c r="M34" i="20"/>
  <c r="N34" i="20"/>
  <c r="O34" i="20"/>
  <c r="P34" i="20"/>
  <c r="M35" i="20"/>
  <c r="P35" i="20" s="1"/>
  <c r="N35" i="20"/>
  <c r="O35" i="20"/>
  <c r="M36" i="20"/>
  <c r="N36" i="20"/>
  <c r="O36" i="20"/>
  <c r="AI36" i="20"/>
  <c r="AJ36" i="20"/>
  <c r="M37" i="20"/>
  <c r="Q37" i="20" s="1"/>
  <c r="N37" i="20"/>
  <c r="O37" i="20"/>
  <c r="M38" i="20"/>
  <c r="N38" i="20"/>
  <c r="O38" i="20"/>
  <c r="W38" i="20"/>
  <c r="M39" i="20"/>
  <c r="N39" i="20"/>
  <c r="O39" i="20"/>
  <c r="P39" i="20"/>
  <c r="M40" i="20"/>
  <c r="Q40" i="20" s="1"/>
  <c r="N40" i="20"/>
  <c r="O40" i="20"/>
  <c r="AI40" i="20"/>
  <c r="AJ40" i="20" s="1"/>
  <c r="M41" i="20"/>
  <c r="Q41" i="20" s="1"/>
  <c r="N41" i="20"/>
  <c r="O41" i="20"/>
  <c r="M42" i="20"/>
  <c r="N42" i="20"/>
  <c r="O42" i="20"/>
  <c r="P42" i="20"/>
  <c r="M43" i="20"/>
  <c r="P43" i="20" s="1"/>
  <c r="N43" i="20"/>
  <c r="O43" i="20"/>
  <c r="M44" i="20"/>
  <c r="N44" i="20"/>
  <c r="O44" i="20"/>
  <c r="Z44" i="20"/>
  <c r="M45" i="20"/>
  <c r="N45" i="20"/>
  <c r="O45" i="20"/>
  <c r="P45" i="20"/>
  <c r="M46" i="20"/>
  <c r="N46" i="20"/>
  <c r="O46" i="20"/>
  <c r="P46" i="20"/>
  <c r="AI46" i="20" s="1"/>
  <c r="AJ46" i="20" s="1"/>
  <c r="M47" i="20"/>
  <c r="Z47" i="20" s="1"/>
  <c r="N47" i="20"/>
  <c r="AI47" i="20" s="1"/>
  <c r="AJ47" i="20" s="1"/>
  <c r="O47" i="20"/>
  <c r="M48" i="20"/>
  <c r="N48" i="20"/>
  <c r="AI48" i="20" s="1"/>
  <c r="AJ48" i="20" s="1"/>
  <c r="O48" i="20"/>
  <c r="P48" i="20"/>
  <c r="M49" i="20"/>
  <c r="N49" i="20"/>
  <c r="AI49" i="20" s="1"/>
  <c r="AJ49" i="20" s="1"/>
  <c r="O49" i="20"/>
  <c r="P49" i="20"/>
  <c r="M50" i="20"/>
  <c r="N50" i="20"/>
  <c r="O50" i="20"/>
  <c r="AD50" i="20"/>
  <c r="AD99" i="20" s="1"/>
  <c r="AI50" i="20"/>
  <c r="AJ50" i="20" s="1"/>
  <c r="M51" i="20"/>
  <c r="Q51" i="20" s="1"/>
  <c r="N51" i="20"/>
  <c r="AI51" i="20" s="1"/>
  <c r="O51" i="20"/>
  <c r="AJ51" i="20"/>
  <c r="M52" i="20"/>
  <c r="N52" i="20"/>
  <c r="O52" i="20"/>
  <c r="P52" i="20"/>
  <c r="M53" i="20"/>
  <c r="N53" i="20"/>
  <c r="AI53" i="20" s="1"/>
  <c r="AJ53" i="20" s="1"/>
  <c r="O53" i="20"/>
  <c r="Q53" i="20"/>
  <c r="M54" i="20"/>
  <c r="N54" i="20"/>
  <c r="O54" i="20"/>
  <c r="P54" i="20"/>
  <c r="AI54" i="20"/>
  <c r="AJ54" i="20" s="1"/>
  <c r="M55" i="20"/>
  <c r="P55" i="20" s="1"/>
  <c r="N55" i="20"/>
  <c r="AI55" i="20" s="1"/>
  <c r="AJ55" i="20" s="1"/>
  <c r="O55" i="20"/>
  <c r="M56" i="20"/>
  <c r="AH56" i="20" s="1"/>
  <c r="AH99" i="20" s="1"/>
  <c r="N56" i="20"/>
  <c r="O56" i="20"/>
  <c r="M57" i="20"/>
  <c r="N57" i="20"/>
  <c r="AI57" i="20" s="1"/>
  <c r="O57" i="20"/>
  <c r="P57" i="20"/>
  <c r="AJ57" i="20"/>
  <c r="M58" i="20"/>
  <c r="N58" i="20"/>
  <c r="O58" i="20"/>
  <c r="V58" i="20"/>
  <c r="AI58" i="20"/>
  <c r="AJ58" i="20" s="1"/>
  <c r="M59" i="20"/>
  <c r="P59" i="20" s="1"/>
  <c r="N59" i="20"/>
  <c r="O59" i="20"/>
  <c r="M60" i="20"/>
  <c r="N60" i="20"/>
  <c r="O60" i="20"/>
  <c r="AH60" i="20"/>
  <c r="M61" i="20"/>
  <c r="N61" i="20"/>
  <c r="O61" i="20"/>
  <c r="P61" i="20"/>
  <c r="M62" i="20"/>
  <c r="N62" i="20"/>
  <c r="O62" i="20"/>
  <c r="P62" i="20"/>
  <c r="AI62" i="20" s="1"/>
  <c r="AJ62" i="20" s="1"/>
  <c r="M63" i="20"/>
  <c r="P63" i="20" s="1"/>
  <c r="N63" i="20"/>
  <c r="AI63" i="20" s="1"/>
  <c r="AJ63" i="20" s="1"/>
  <c r="O63" i="20"/>
  <c r="M64" i="20"/>
  <c r="N64" i="20"/>
  <c r="AI64" i="20" s="1"/>
  <c r="AJ64" i="20" s="1"/>
  <c r="O64" i="20"/>
  <c r="Z64" i="20"/>
  <c r="J65" i="20"/>
  <c r="M65" i="20"/>
  <c r="P65" i="20" s="1"/>
  <c r="AI65" i="20" s="1"/>
  <c r="AJ65" i="20" s="1"/>
  <c r="N65" i="20"/>
  <c r="O65" i="20"/>
  <c r="J66" i="20"/>
  <c r="M66" i="20"/>
  <c r="N66" i="20"/>
  <c r="O66" i="20"/>
  <c r="Z66" i="20"/>
  <c r="K67" i="20"/>
  <c r="M67" i="20" s="1"/>
  <c r="P67" i="20" s="1"/>
  <c r="N67" i="20"/>
  <c r="O67" i="20"/>
  <c r="M68" i="20"/>
  <c r="U68" i="20" s="1"/>
  <c r="AI68" i="20" s="1"/>
  <c r="AJ68" i="20" s="1"/>
  <c r="N68" i="20"/>
  <c r="O68" i="20"/>
  <c r="M69" i="20"/>
  <c r="P69" i="20" s="1"/>
  <c r="N69" i="20"/>
  <c r="AI69" i="20" s="1"/>
  <c r="AJ69" i="20" s="1"/>
  <c r="O69" i="20"/>
  <c r="J70" i="20"/>
  <c r="O70" i="20" s="1"/>
  <c r="M70" i="20"/>
  <c r="P70" i="20" s="1"/>
  <c r="N70" i="20"/>
  <c r="J71" i="20"/>
  <c r="M71" i="20"/>
  <c r="Z71" i="20" s="1"/>
  <c r="N71" i="20"/>
  <c r="AI71" i="20" s="1"/>
  <c r="AJ71" i="20" s="1"/>
  <c r="O71" i="20"/>
  <c r="M72" i="20"/>
  <c r="N72" i="20"/>
  <c r="O72" i="20"/>
  <c r="P72" i="20"/>
  <c r="M73" i="20"/>
  <c r="P73" i="20" s="1"/>
  <c r="N73" i="20"/>
  <c r="O73" i="20"/>
  <c r="AI73" i="20"/>
  <c r="AJ73" i="20"/>
  <c r="M74" i="20"/>
  <c r="P74" i="20" s="1"/>
  <c r="N74" i="20"/>
  <c r="O74" i="20"/>
  <c r="M75" i="20"/>
  <c r="P75" i="20" s="1"/>
  <c r="N75" i="20"/>
  <c r="AI75" i="20" s="1"/>
  <c r="AJ75" i="20" s="1"/>
  <c r="O75" i="20"/>
  <c r="M76" i="20"/>
  <c r="N76" i="20"/>
  <c r="O76" i="20"/>
  <c r="Q76" i="20"/>
  <c r="M77" i="20"/>
  <c r="P77" i="20" s="1"/>
  <c r="N77" i="20"/>
  <c r="O77" i="20"/>
  <c r="AI77" i="20"/>
  <c r="AJ77" i="20"/>
  <c r="M78" i="20"/>
  <c r="P78" i="20" s="1"/>
  <c r="N78" i="20"/>
  <c r="O78" i="20"/>
  <c r="M79" i="20"/>
  <c r="N79" i="20"/>
  <c r="O79" i="20"/>
  <c r="T79" i="20"/>
  <c r="AI79" i="20"/>
  <c r="AJ79" i="20" s="1"/>
  <c r="M80" i="20"/>
  <c r="N80" i="20"/>
  <c r="O80" i="20"/>
  <c r="AI80" i="20" s="1"/>
  <c r="Q80" i="20"/>
  <c r="AJ80" i="20"/>
  <c r="M81" i="20"/>
  <c r="Z81" i="20" s="1"/>
  <c r="N81" i="20"/>
  <c r="O81" i="20"/>
  <c r="AI81" i="20"/>
  <c r="AJ81" i="20" s="1"/>
  <c r="M82" i="20"/>
  <c r="P82" i="20" s="1"/>
  <c r="N82" i="20"/>
  <c r="O82" i="20"/>
  <c r="M83" i="20"/>
  <c r="N83" i="20"/>
  <c r="AI83" i="20" s="1"/>
  <c r="AJ83" i="20" s="1"/>
  <c r="O83" i="20"/>
  <c r="Z83" i="20"/>
  <c r="M84" i="20"/>
  <c r="N84" i="20"/>
  <c r="O84" i="20"/>
  <c r="AI84" i="20" s="1"/>
  <c r="AJ84" i="20" s="1"/>
  <c r="P84" i="20"/>
  <c r="M85" i="20"/>
  <c r="P85" i="20" s="1"/>
  <c r="AI85" i="20" s="1"/>
  <c r="AJ85" i="20" s="1"/>
  <c r="N85" i="20"/>
  <c r="O85" i="20"/>
  <c r="M86" i="20"/>
  <c r="P86" i="20" s="1"/>
  <c r="N86" i="20"/>
  <c r="O86" i="20"/>
  <c r="M87" i="20"/>
  <c r="P87" i="20" s="1"/>
  <c r="N87" i="20"/>
  <c r="O87" i="20"/>
  <c r="M88" i="20"/>
  <c r="N88" i="20"/>
  <c r="O88" i="20"/>
  <c r="AI88" i="20"/>
  <c r="AJ88" i="20" s="1"/>
  <c r="M89" i="20"/>
  <c r="N89" i="20"/>
  <c r="AI89" i="20" s="1"/>
  <c r="AJ89" i="20" s="1"/>
  <c r="O89" i="20"/>
  <c r="M90" i="20"/>
  <c r="N90" i="20"/>
  <c r="AI90" i="20" s="1"/>
  <c r="AJ90" i="20" s="1"/>
  <c r="O90" i="20"/>
  <c r="M91" i="20"/>
  <c r="N91" i="20"/>
  <c r="O91" i="20"/>
  <c r="AI91" i="20"/>
  <c r="AJ91" i="20"/>
  <c r="M92" i="20"/>
  <c r="N92" i="20"/>
  <c r="O92" i="20"/>
  <c r="M93" i="20"/>
  <c r="N93" i="20"/>
  <c r="O93" i="20"/>
  <c r="M94" i="20"/>
  <c r="N94" i="20"/>
  <c r="AI94" i="20" s="1"/>
  <c r="O94" i="20"/>
  <c r="AJ94" i="20"/>
  <c r="M95" i="20"/>
  <c r="N95" i="20"/>
  <c r="O95" i="20"/>
  <c r="AI95" i="20" s="1"/>
  <c r="AJ95" i="20" s="1"/>
  <c r="M96" i="20"/>
  <c r="N96" i="20"/>
  <c r="O96" i="20"/>
  <c r="AI96" i="20"/>
  <c r="AJ96" i="20" s="1"/>
  <c r="M97" i="20"/>
  <c r="N97" i="20"/>
  <c r="AI97" i="20" s="1"/>
  <c r="AJ97" i="20" s="1"/>
  <c r="O97" i="20"/>
  <c r="H99" i="20"/>
  <c r="I99" i="20"/>
  <c r="K99" i="20"/>
  <c r="Q99" i="20"/>
  <c r="R99" i="20"/>
  <c r="S99" i="20"/>
  <c r="T99" i="20"/>
  <c r="U99" i="20"/>
  <c r="X99" i="20"/>
  <c r="Y99" i="20"/>
  <c r="AA99" i="20"/>
  <c r="AB99" i="20"/>
  <c r="AC99" i="20"/>
  <c r="AE99" i="20"/>
  <c r="AF99" i="20"/>
  <c r="AG99" i="20"/>
  <c r="AG111" i="19"/>
  <c r="AF111" i="19"/>
  <c r="AE111" i="19"/>
  <c r="AC111" i="19"/>
  <c r="AB111" i="19"/>
  <c r="AA111" i="19"/>
  <c r="X111" i="19"/>
  <c r="K111" i="19"/>
  <c r="J111" i="19"/>
  <c r="I111" i="19"/>
  <c r="H111" i="19"/>
  <c r="O109" i="19"/>
  <c r="N109" i="19"/>
  <c r="M109" i="19"/>
  <c r="O108" i="19"/>
  <c r="N108" i="19"/>
  <c r="AI108" i="19" s="1"/>
  <c r="AJ108" i="19" s="1"/>
  <c r="M108" i="19"/>
  <c r="O107" i="19"/>
  <c r="N107" i="19"/>
  <c r="M107" i="19"/>
  <c r="O106" i="19"/>
  <c r="N106" i="19"/>
  <c r="AI106" i="19"/>
  <c r="AJ106" i="19" s="1"/>
  <c r="M106" i="19"/>
  <c r="O105" i="19"/>
  <c r="N105" i="19"/>
  <c r="M105" i="19"/>
  <c r="O104" i="19"/>
  <c r="N104" i="19"/>
  <c r="AI104" i="19"/>
  <c r="AJ104" i="19" s="1"/>
  <c r="M104" i="19"/>
  <c r="O103" i="19"/>
  <c r="N103" i="19"/>
  <c r="M103" i="19"/>
  <c r="O102" i="19"/>
  <c r="N102" i="19"/>
  <c r="AI102" i="19"/>
  <c r="AJ102" i="19" s="1"/>
  <c r="M102" i="19"/>
  <c r="O101" i="19"/>
  <c r="N101" i="19"/>
  <c r="M101" i="19"/>
  <c r="O100" i="19"/>
  <c r="N100" i="19"/>
  <c r="AI100" i="19"/>
  <c r="AJ100" i="19" s="1"/>
  <c r="M100" i="19"/>
  <c r="O99" i="19"/>
  <c r="N99" i="19"/>
  <c r="M99" i="19"/>
  <c r="O98" i="19"/>
  <c r="N98" i="19"/>
  <c r="AI98" i="19"/>
  <c r="AJ98" i="19" s="1"/>
  <c r="M98" i="19"/>
  <c r="O97" i="19"/>
  <c r="N97" i="19"/>
  <c r="M97" i="19"/>
  <c r="O96" i="19"/>
  <c r="N96" i="19"/>
  <c r="AI96" i="19"/>
  <c r="AJ96" i="19" s="1"/>
  <c r="M96" i="19"/>
  <c r="O95" i="19"/>
  <c r="N95" i="19"/>
  <c r="M95" i="19"/>
  <c r="O94" i="19"/>
  <c r="N94" i="19"/>
  <c r="AI94" i="19"/>
  <c r="AJ94" i="19" s="1"/>
  <c r="M94" i="19"/>
  <c r="O93" i="19"/>
  <c r="N93" i="19"/>
  <c r="M93" i="19"/>
  <c r="O92" i="19"/>
  <c r="N92" i="19"/>
  <c r="AI92" i="19"/>
  <c r="AJ92" i="19" s="1"/>
  <c r="M92" i="19"/>
  <c r="O91" i="19"/>
  <c r="N91" i="19"/>
  <c r="M91" i="19"/>
  <c r="O90" i="19"/>
  <c r="N90" i="19"/>
  <c r="AI90" i="19"/>
  <c r="AJ90" i="19" s="1"/>
  <c r="M90" i="19"/>
  <c r="O89" i="19"/>
  <c r="N89" i="19"/>
  <c r="M89" i="19"/>
  <c r="O88" i="19"/>
  <c r="N88" i="19"/>
  <c r="AI88" i="19"/>
  <c r="AJ88" i="19" s="1"/>
  <c r="M88" i="19"/>
  <c r="O87" i="19"/>
  <c r="N87" i="19"/>
  <c r="M87" i="19"/>
  <c r="O86" i="19"/>
  <c r="N86" i="19"/>
  <c r="AI86" i="19"/>
  <c r="AJ86" i="19" s="1"/>
  <c r="M86" i="19"/>
  <c r="O85" i="19"/>
  <c r="N85" i="19"/>
  <c r="M85" i="19"/>
  <c r="O84" i="19"/>
  <c r="N84" i="19"/>
  <c r="AI84" i="19"/>
  <c r="AJ84" i="19" s="1"/>
  <c r="M84" i="19"/>
  <c r="O83" i="19"/>
  <c r="N83" i="19"/>
  <c r="M83" i="19"/>
  <c r="O82" i="19"/>
  <c r="N82" i="19"/>
  <c r="M82" i="19"/>
  <c r="P82" i="19" s="1"/>
  <c r="O81" i="19"/>
  <c r="N81" i="19"/>
  <c r="AI81" i="19" s="1"/>
  <c r="AJ81" i="19" s="1"/>
  <c r="M81" i="19"/>
  <c r="P81" i="19"/>
  <c r="O80" i="19"/>
  <c r="N80" i="19"/>
  <c r="M80" i="19"/>
  <c r="P80" i="19"/>
  <c r="O79" i="19"/>
  <c r="N79" i="19"/>
  <c r="M79" i="19"/>
  <c r="Z79" i="19" s="1"/>
  <c r="O78" i="19"/>
  <c r="N78" i="19"/>
  <c r="M78" i="19"/>
  <c r="P78" i="19" s="1"/>
  <c r="O77" i="19"/>
  <c r="N77" i="19"/>
  <c r="M77" i="19"/>
  <c r="P77" i="19" s="1"/>
  <c r="O76" i="19"/>
  <c r="N76" i="19"/>
  <c r="M76" i="19"/>
  <c r="P76" i="19" s="1"/>
  <c r="O75" i="19"/>
  <c r="N75" i="19"/>
  <c r="M75" i="19"/>
  <c r="P75" i="19" s="1"/>
  <c r="O74" i="19"/>
  <c r="N74" i="19"/>
  <c r="M74" i="19"/>
  <c r="P74" i="19" s="1"/>
  <c r="O73" i="19"/>
  <c r="N73" i="19"/>
  <c r="M73" i="19"/>
  <c r="P73" i="19" s="1"/>
  <c r="O72" i="19"/>
  <c r="N72" i="19"/>
  <c r="M72" i="19"/>
  <c r="P72" i="19" s="1"/>
  <c r="AI72" i="19" s="1"/>
  <c r="AJ72" i="19" s="1"/>
  <c r="O71" i="19"/>
  <c r="N71" i="19"/>
  <c r="M71" i="19"/>
  <c r="P71" i="19" s="1"/>
  <c r="O70" i="19"/>
  <c r="N70" i="19"/>
  <c r="M70" i="19"/>
  <c r="P70" i="19"/>
  <c r="AI70" i="19"/>
  <c r="AJ70" i="19" s="1"/>
  <c r="O69" i="19"/>
  <c r="N69" i="19"/>
  <c r="M69" i="19"/>
  <c r="T69" i="19" s="1"/>
  <c r="O68" i="19"/>
  <c r="N68" i="19"/>
  <c r="M68" i="19"/>
  <c r="AH68" i="19" s="1"/>
  <c r="O67" i="19"/>
  <c r="N67" i="19"/>
  <c r="M67" i="19"/>
  <c r="P67" i="19"/>
  <c r="O66" i="19"/>
  <c r="N66" i="19"/>
  <c r="AI66" i="19" s="1"/>
  <c r="AJ66" i="19" s="1"/>
  <c r="M66" i="19"/>
  <c r="P66" i="19" s="1"/>
  <c r="O65" i="19"/>
  <c r="N65" i="19"/>
  <c r="M65" i="19"/>
  <c r="Q65" i="19" s="1"/>
  <c r="O64" i="19"/>
  <c r="AI64" i="19" s="1"/>
  <c r="AJ64" i="19" s="1"/>
  <c r="N64" i="19"/>
  <c r="M64" i="19"/>
  <c r="P64" i="19"/>
  <c r="O63" i="19"/>
  <c r="N63" i="19"/>
  <c r="M63" i="19"/>
  <c r="P63" i="19" s="1"/>
  <c r="O62" i="19"/>
  <c r="N62" i="19"/>
  <c r="M62" i="19"/>
  <c r="P62" i="19"/>
  <c r="AI62" i="19"/>
  <c r="AJ62" i="19"/>
  <c r="O61" i="19"/>
  <c r="N61" i="19"/>
  <c r="M61" i="19"/>
  <c r="P61" i="19"/>
  <c r="O60" i="19"/>
  <c r="N60" i="19"/>
  <c r="M60" i="19"/>
  <c r="Z60" i="19" s="1"/>
  <c r="O59" i="19"/>
  <c r="N59" i="19"/>
  <c r="M59" i="19"/>
  <c r="Z59" i="19" s="1"/>
  <c r="O58" i="19"/>
  <c r="N58" i="19"/>
  <c r="M58" i="19"/>
  <c r="P58" i="19" s="1"/>
  <c r="O57" i="19"/>
  <c r="N57" i="19"/>
  <c r="M57" i="19"/>
  <c r="T57" i="19"/>
  <c r="O56" i="19"/>
  <c r="AI56" i="19" s="1"/>
  <c r="AJ56" i="19" s="1"/>
  <c r="N56" i="19"/>
  <c r="M56" i="19"/>
  <c r="P56" i="19"/>
  <c r="O55" i="19"/>
  <c r="N55" i="19"/>
  <c r="M55" i="19"/>
  <c r="W55" i="19" s="1"/>
  <c r="O54" i="19"/>
  <c r="N54" i="19"/>
  <c r="M54" i="19"/>
  <c r="S54" i="19"/>
  <c r="O53" i="19"/>
  <c r="N53" i="19"/>
  <c r="M53" i="19"/>
  <c r="P53" i="19"/>
  <c r="O52" i="19"/>
  <c r="N52" i="19"/>
  <c r="M52" i="19"/>
  <c r="P52" i="19" s="1"/>
  <c r="O51" i="19"/>
  <c r="N51" i="19"/>
  <c r="M51" i="19"/>
  <c r="P51" i="19"/>
  <c r="O50" i="19"/>
  <c r="N50" i="19"/>
  <c r="M50" i="19"/>
  <c r="Y111" i="19"/>
  <c r="R111" i="19"/>
  <c r="O49" i="19"/>
  <c r="N49" i="19"/>
  <c r="M49" i="19"/>
  <c r="V49" i="19" s="1"/>
  <c r="AI49" i="19" s="1"/>
  <c r="AJ49" i="19"/>
  <c r="O48" i="19"/>
  <c r="N48" i="19"/>
  <c r="AI48" i="19" s="1"/>
  <c r="AJ48" i="19" s="1"/>
  <c r="M48" i="19"/>
  <c r="P48" i="19"/>
  <c r="O47" i="19"/>
  <c r="N47" i="19"/>
  <c r="M47" i="19"/>
  <c r="P47" i="19" s="1"/>
  <c r="O46" i="19"/>
  <c r="N46" i="19"/>
  <c r="M46" i="19"/>
  <c r="Q46" i="19"/>
  <c r="AI46" i="19" s="1"/>
  <c r="AJ46" i="19" s="1"/>
  <c r="O45" i="19"/>
  <c r="N45" i="19"/>
  <c r="M45" i="19"/>
  <c r="P45" i="19" s="1"/>
  <c r="AI45" i="19" s="1"/>
  <c r="AJ45" i="19"/>
  <c r="O44" i="19"/>
  <c r="N44" i="19"/>
  <c r="M44" i="19"/>
  <c r="Z44" i="19"/>
  <c r="O43" i="19"/>
  <c r="N43" i="19"/>
  <c r="M43" i="19"/>
  <c r="P43" i="19"/>
  <c r="AI43" i="19"/>
  <c r="AJ43" i="19" s="1"/>
  <c r="O42" i="19"/>
  <c r="N42" i="19"/>
  <c r="M42" i="19"/>
  <c r="P42" i="19" s="1"/>
  <c r="AI42" i="19" s="1"/>
  <c r="AJ42" i="19" s="1"/>
  <c r="O41" i="19"/>
  <c r="N41" i="19"/>
  <c r="M41" i="19"/>
  <c r="P41" i="19" s="1"/>
  <c r="O40" i="19"/>
  <c r="N40" i="19"/>
  <c r="M40" i="19"/>
  <c r="Z40" i="19" s="1"/>
  <c r="O39" i="19"/>
  <c r="AI39" i="19" s="1"/>
  <c r="AJ39" i="19" s="1"/>
  <c r="N39" i="19"/>
  <c r="M39" i="19"/>
  <c r="P39" i="19"/>
  <c r="O38" i="19"/>
  <c r="N38" i="19"/>
  <c r="AI38" i="19" s="1"/>
  <c r="AJ38" i="19" s="1"/>
  <c r="M38" i="19"/>
  <c r="P38" i="19" s="1"/>
  <c r="O37" i="19"/>
  <c r="N37" i="19"/>
  <c r="M37" i="19"/>
  <c r="P37" i="19"/>
  <c r="AI37" i="19" s="1"/>
  <c r="AJ37" i="19" s="1"/>
  <c r="O36" i="19"/>
  <c r="N36" i="19"/>
  <c r="M36" i="19"/>
  <c r="P36" i="19"/>
  <c r="AI36" i="19"/>
  <c r="AJ36" i="19" s="1"/>
  <c r="O35" i="19"/>
  <c r="AI35" i="19" s="1"/>
  <c r="AJ35" i="19" s="1"/>
  <c r="N35" i="19"/>
  <c r="M35" i="19"/>
  <c r="P35" i="19"/>
  <c r="O34" i="19"/>
  <c r="N34" i="19"/>
  <c r="M34" i="19"/>
  <c r="AD34" i="19" s="1"/>
  <c r="O33" i="19"/>
  <c r="N33" i="19"/>
  <c r="M33" i="19"/>
  <c r="P33" i="19"/>
  <c r="O32" i="19"/>
  <c r="N32" i="19"/>
  <c r="M32" i="19"/>
  <c r="P32" i="19" s="1"/>
  <c r="O31" i="19"/>
  <c r="N31" i="19"/>
  <c r="M31" i="19"/>
  <c r="P31" i="19"/>
  <c r="O30" i="19"/>
  <c r="N30" i="19"/>
  <c r="M30" i="19"/>
  <c r="P30" i="19" s="1"/>
  <c r="O29" i="19"/>
  <c r="N29" i="19"/>
  <c r="M29" i="19"/>
  <c r="P29" i="19"/>
  <c r="O28" i="19"/>
  <c r="N28" i="19"/>
  <c r="M28" i="19"/>
  <c r="AH28" i="19" s="1"/>
  <c r="AH111" i="19" s="1"/>
  <c r="O27" i="19"/>
  <c r="N27" i="19"/>
  <c r="M27" i="19"/>
  <c r="P27" i="19"/>
  <c r="O26" i="19"/>
  <c r="N26" i="19"/>
  <c r="M26" i="19"/>
  <c r="W26" i="19" s="1"/>
  <c r="O25" i="19"/>
  <c r="N25" i="19"/>
  <c r="M25" i="19"/>
  <c r="W25" i="19"/>
  <c r="O24" i="19"/>
  <c r="N24" i="19"/>
  <c r="M24" i="19"/>
  <c r="W24" i="19" s="1"/>
  <c r="O23" i="19"/>
  <c r="N23" i="19"/>
  <c r="M23" i="19"/>
  <c r="W23" i="19" s="1"/>
  <c r="O22" i="19"/>
  <c r="N22" i="19"/>
  <c r="M22" i="19"/>
  <c r="V22" i="19" s="1"/>
  <c r="O21" i="19"/>
  <c r="N21" i="19"/>
  <c r="M21" i="19"/>
  <c r="U21" i="19" s="1"/>
  <c r="U111" i="19"/>
  <c r="O20" i="19"/>
  <c r="N20" i="19"/>
  <c r="AI20" i="19" s="1"/>
  <c r="AJ20" i="19" s="1"/>
  <c r="M20" i="19"/>
  <c r="V20" i="19"/>
  <c r="O19" i="19"/>
  <c r="N19" i="19"/>
  <c r="M19" i="19"/>
  <c r="V19" i="19" s="1"/>
  <c r="O18" i="19"/>
  <c r="N18" i="19"/>
  <c r="AI18" i="19" s="1"/>
  <c r="AJ18" i="19" s="1"/>
  <c r="M18" i="19"/>
  <c r="Q18" i="19"/>
  <c r="O17" i="19"/>
  <c r="N17" i="19"/>
  <c r="M17" i="19"/>
  <c r="Q17" i="19"/>
  <c r="O16" i="19"/>
  <c r="N16" i="19"/>
  <c r="M16" i="19"/>
  <c r="P16" i="19"/>
  <c r="O15" i="19"/>
  <c r="N15" i="19"/>
  <c r="M15" i="19"/>
  <c r="Z15" i="19"/>
  <c r="O14" i="19"/>
  <c r="N14" i="19"/>
  <c r="M14" i="19"/>
  <c r="P14" i="19" s="1"/>
  <c r="O13" i="19"/>
  <c r="N13" i="19"/>
  <c r="M13" i="19"/>
  <c r="P13" i="19" s="1"/>
  <c r="O12" i="19"/>
  <c r="N12" i="19"/>
  <c r="M12" i="19"/>
  <c r="P12" i="19" s="1"/>
  <c r="O11" i="19"/>
  <c r="N11" i="19"/>
  <c r="M11" i="19"/>
  <c r="W11" i="19" s="1"/>
  <c r="O10" i="19"/>
  <c r="N10" i="19"/>
  <c r="M10" i="19"/>
  <c r="P10" i="19" s="1"/>
  <c r="O9" i="19"/>
  <c r="N9" i="19"/>
  <c r="M9" i="19"/>
  <c r="P9" i="19" s="1"/>
  <c r="O8" i="19"/>
  <c r="N8" i="19"/>
  <c r="M8" i="19"/>
  <c r="P8" i="19" s="1"/>
  <c r="O7" i="19"/>
  <c r="N7" i="19"/>
  <c r="M7" i="19"/>
  <c r="Q7" i="19" s="1"/>
  <c r="O6" i="19"/>
  <c r="N6" i="19"/>
  <c r="M6" i="19"/>
  <c r="P6" i="19"/>
  <c r="O5" i="19"/>
  <c r="N5" i="19"/>
  <c r="M5" i="19"/>
  <c r="P5" i="19" s="1"/>
  <c r="P75" i="18"/>
  <c r="Z74" i="18"/>
  <c r="P67" i="18"/>
  <c r="P58" i="18"/>
  <c r="P51" i="18"/>
  <c r="P43" i="18"/>
  <c r="P42" i="18"/>
  <c r="W35" i="18"/>
  <c r="W34" i="18"/>
  <c r="P27" i="18"/>
  <c r="Q26" i="18"/>
  <c r="P19" i="18"/>
  <c r="P11" i="18"/>
  <c r="P10" i="18"/>
  <c r="AG111" i="18"/>
  <c r="AF111" i="18"/>
  <c r="AE111" i="18"/>
  <c r="AC111" i="18"/>
  <c r="AB111" i="18"/>
  <c r="AA111" i="18"/>
  <c r="X111" i="18"/>
  <c r="T111" i="18"/>
  <c r="K111" i="18"/>
  <c r="J111" i="18"/>
  <c r="I111" i="18"/>
  <c r="H111" i="18"/>
  <c r="O109" i="18"/>
  <c r="N109" i="18"/>
  <c r="M109" i="18"/>
  <c r="O108" i="18"/>
  <c r="N108" i="18"/>
  <c r="M108" i="18"/>
  <c r="O107" i="18"/>
  <c r="N107" i="18"/>
  <c r="M107" i="18"/>
  <c r="O106" i="18"/>
  <c r="N106" i="18"/>
  <c r="M106" i="18"/>
  <c r="O105" i="18"/>
  <c r="N105" i="18"/>
  <c r="M105" i="18"/>
  <c r="O104" i="18"/>
  <c r="N104" i="18"/>
  <c r="M104" i="18"/>
  <c r="O103" i="18"/>
  <c r="N103" i="18"/>
  <c r="M103" i="18"/>
  <c r="O102" i="18"/>
  <c r="N102" i="18"/>
  <c r="M102" i="18"/>
  <c r="O101" i="18"/>
  <c r="N101" i="18"/>
  <c r="M101" i="18"/>
  <c r="O100" i="18"/>
  <c r="N100" i="18"/>
  <c r="M100" i="18"/>
  <c r="O99" i="18"/>
  <c r="N99" i="18"/>
  <c r="M99" i="18"/>
  <c r="O98" i="18"/>
  <c r="N98" i="18"/>
  <c r="M98" i="18"/>
  <c r="O97" i="18"/>
  <c r="N97" i="18"/>
  <c r="M97" i="18"/>
  <c r="O96" i="18"/>
  <c r="N96" i="18"/>
  <c r="M96" i="18"/>
  <c r="O95" i="18"/>
  <c r="N95" i="18"/>
  <c r="M95" i="18"/>
  <c r="O94" i="18"/>
  <c r="N94" i="18"/>
  <c r="M94" i="18"/>
  <c r="O93" i="18"/>
  <c r="N93" i="18"/>
  <c r="M93" i="18"/>
  <c r="O92" i="18"/>
  <c r="N92" i="18"/>
  <c r="M92" i="18"/>
  <c r="O91" i="18"/>
  <c r="N91" i="18"/>
  <c r="M91" i="18"/>
  <c r="O90" i="18"/>
  <c r="N90" i="18"/>
  <c r="M90" i="18"/>
  <c r="O89" i="18"/>
  <c r="N89" i="18"/>
  <c r="M89" i="18"/>
  <c r="O88" i="18"/>
  <c r="N88" i="18"/>
  <c r="M88" i="18"/>
  <c r="O87" i="18"/>
  <c r="N87" i="18"/>
  <c r="M87" i="18"/>
  <c r="AD111" i="18"/>
  <c r="O86" i="18"/>
  <c r="N86" i="18"/>
  <c r="M86" i="18"/>
  <c r="O85" i="18"/>
  <c r="N85" i="18"/>
  <c r="M85" i="18"/>
  <c r="O84" i="18"/>
  <c r="N84" i="18"/>
  <c r="M84" i="18"/>
  <c r="O83" i="18"/>
  <c r="N83" i="18"/>
  <c r="M83" i="18"/>
  <c r="O82" i="18"/>
  <c r="N82" i="18"/>
  <c r="M82" i="18"/>
  <c r="O81" i="18"/>
  <c r="N81" i="18"/>
  <c r="M81" i="18"/>
  <c r="O80" i="18"/>
  <c r="N80" i="18"/>
  <c r="M80" i="18"/>
  <c r="Q80" i="18" s="1"/>
  <c r="O79" i="18"/>
  <c r="N79" i="18"/>
  <c r="M79" i="18"/>
  <c r="P79" i="18" s="1"/>
  <c r="O78" i="18"/>
  <c r="N78" i="18"/>
  <c r="M78" i="18"/>
  <c r="P78" i="18" s="1"/>
  <c r="O77" i="18"/>
  <c r="N77" i="18"/>
  <c r="M77" i="18"/>
  <c r="P77" i="18" s="1"/>
  <c r="O76" i="18"/>
  <c r="N76" i="18"/>
  <c r="M76" i="18"/>
  <c r="P76" i="18" s="1"/>
  <c r="O75" i="18"/>
  <c r="N75" i="18"/>
  <c r="M75" i="18"/>
  <c r="O74" i="18"/>
  <c r="N74" i="18"/>
  <c r="M74" i="18"/>
  <c r="O73" i="18"/>
  <c r="N73" i="18"/>
  <c r="M73" i="18"/>
  <c r="P73" i="18" s="1"/>
  <c r="O72" i="18"/>
  <c r="N72" i="18"/>
  <c r="M72" i="18"/>
  <c r="P72" i="18" s="1"/>
  <c r="O71" i="18"/>
  <c r="N71" i="18"/>
  <c r="M71" i="18"/>
  <c r="P71" i="18" s="1"/>
  <c r="O70" i="18"/>
  <c r="N70" i="18"/>
  <c r="M70" i="18"/>
  <c r="P70" i="18" s="1"/>
  <c r="O69" i="18"/>
  <c r="N69" i="18"/>
  <c r="M69" i="18"/>
  <c r="P69" i="18" s="1"/>
  <c r="O68" i="18"/>
  <c r="N68" i="18"/>
  <c r="M68" i="18"/>
  <c r="P68" i="18" s="1"/>
  <c r="O67" i="18"/>
  <c r="N67" i="18"/>
  <c r="M67" i="18"/>
  <c r="O66" i="18"/>
  <c r="N66" i="18"/>
  <c r="M66" i="18"/>
  <c r="W66" i="18" s="1"/>
  <c r="O65" i="18"/>
  <c r="N65" i="18"/>
  <c r="M65" i="18"/>
  <c r="P65" i="18" s="1"/>
  <c r="O64" i="18"/>
  <c r="N64" i="18"/>
  <c r="M64" i="18"/>
  <c r="P64" i="18" s="1"/>
  <c r="O63" i="18"/>
  <c r="N63" i="18"/>
  <c r="M63" i="18"/>
  <c r="P63" i="18" s="1"/>
  <c r="O60" i="18"/>
  <c r="N60" i="18"/>
  <c r="M60" i="18"/>
  <c r="P60" i="18" s="1"/>
  <c r="O59" i="18"/>
  <c r="N59" i="18"/>
  <c r="M59" i="18"/>
  <c r="Q59" i="18" s="1"/>
  <c r="O58" i="18"/>
  <c r="N58" i="18"/>
  <c r="M58" i="18"/>
  <c r="O57" i="18"/>
  <c r="N57" i="18"/>
  <c r="M57" i="18"/>
  <c r="P57" i="18" s="1"/>
  <c r="O56" i="18"/>
  <c r="N56" i="18"/>
  <c r="M56" i="18"/>
  <c r="P56" i="18" s="1"/>
  <c r="O62" i="18"/>
  <c r="N62" i="18"/>
  <c r="M62" i="18"/>
  <c r="Q62" i="18" s="1"/>
  <c r="O61" i="18"/>
  <c r="N61" i="18"/>
  <c r="M61" i="18"/>
  <c r="AH61" i="18" s="1"/>
  <c r="O55" i="18"/>
  <c r="N55" i="18"/>
  <c r="M55" i="18"/>
  <c r="W55" i="18" s="1"/>
  <c r="O53" i="18"/>
  <c r="N53" i="18"/>
  <c r="M53" i="18"/>
  <c r="P53" i="18" s="1"/>
  <c r="O54" i="18"/>
  <c r="N54" i="18"/>
  <c r="M54" i="18"/>
  <c r="P54" i="18" s="1"/>
  <c r="O52" i="18"/>
  <c r="N52" i="18"/>
  <c r="M52" i="18"/>
  <c r="P52" i="18" s="1"/>
  <c r="O51" i="18"/>
  <c r="N51" i="18"/>
  <c r="M51" i="18"/>
  <c r="O50" i="18"/>
  <c r="N50" i="18"/>
  <c r="M50" i="18"/>
  <c r="Y50" i="18" s="1"/>
  <c r="Y111" i="18" s="1"/>
  <c r="O49" i="18"/>
  <c r="N49" i="18"/>
  <c r="M49" i="18"/>
  <c r="R49" i="18" s="1"/>
  <c r="R111" i="18" s="1"/>
  <c r="O48" i="18"/>
  <c r="N48" i="18"/>
  <c r="M48" i="18"/>
  <c r="P48" i="18" s="1"/>
  <c r="S111" i="18"/>
  <c r="O47" i="18"/>
  <c r="N47" i="18"/>
  <c r="M47" i="18"/>
  <c r="P47" i="18" s="1"/>
  <c r="O46" i="18"/>
  <c r="N46" i="18"/>
  <c r="M46" i="18"/>
  <c r="Z46" i="18" s="1"/>
  <c r="O45" i="18"/>
  <c r="N45" i="18"/>
  <c r="M45" i="18"/>
  <c r="P45" i="18" s="1"/>
  <c r="O44" i="18"/>
  <c r="N44" i="18"/>
  <c r="M44" i="18"/>
  <c r="P44" i="18" s="1"/>
  <c r="O43" i="18"/>
  <c r="N43" i="18"/>
  <c r="M43" i="18"/>
  <c r="O42" i="18"/>
  <c r="N42" i="18"/>
  <c r="M42" i="18"/>
  <c r="O41" i="18"/>
  <c r="N41" i="18"/>
  <c r="M41" i="18"/>
  <c r="Q41" i="18" s="1"/>
  <c r="O40" i="18"/>
  <c r="N40" i="18"/>
  <c r="M40" i="18"/>
  <c r="Z40" i="18" s="1"/>
  <c r="O39" i="18"/>
  <c r="N39" i="18"/>
  <c r="M39" i="18"/>
  <c r="P39" i="18" s="1"/>
  <c r="O38" i="18"/>
  <c r="N38" i="18"/>
  <c r="M38" i="18"/>
  <c r="P38" i="18" s="1"/>
  <c r="O37" i="18"/>
  <c r="N37" i="18"/>
  <c r="M37" i="18"/>
  <c r="U37" i="18" s="1"/>
  <c r="O36" i="18"/>
  <c r="N36" i="18"/>
  <c r="M36" i="18"/>
  <c r="V36" i="18" s="1"/>
  <c r="O35" i="18"/>
  <c r="N35" i="18"/>
  <c r="M35" i="18"/>
  <c r="O34" i="18"/>
  <c r="N34" i="18"/>
  <c r="M34" i="18"/>
  <c r="O33" i="18"/>
  <c r="N33" i="18"/>
  <c r="M33" i="18"/>
  <c r="W33" i="18" s="1"/>
  <c r="O32" i="18"/>
  <c r="N32" i="18"/>
  <c r="M32" i="18"/>
  <c r="V32" i="18" s="1"/>
  <c r="O31" i="18"/>
  <c r="N31" i="18"/>
  <c r="M31" i="18"/>
  <c r="Q31" i="18" s="1"/>
  <c r="O30" i="18"/>
  <c r="N30" i="18"/>
  <c r="M30" i="18"/>
  <c r="P30" i="18" s="1"/>
  <c r="O29" i="18"/>
  <c r="N29" i="18"/>
  <c r="M29" i="18"/>
  <c r="P29" i="18" s="1"/>
  <c r="O28" i="18"/>
  <c r="N28" i="18"/>
  <c r="M28" i="18"/>
  <c r="P28" i="18" s="1"/>
  <c r="O27" i="18"/>
  <c r="N27" i="18"/>
  <c r="M27" i="18"/>
  <c r="O26" i="18"/>
  <c r="N26" i="18"/>
  <c r="M26" i="18"/>
  <c r="O25" i="18"/>
  <c r="N25" i="18"/>
  <c r="M25" i="18"/>
  <c r="P25" i="18" s="1"/>
  <c r="O24" i="18"/>
  <c r="N24" i="18"/>
  <c r="M24" i="18"/>
  <c r="P24" i="18" s="1"/>
  <c r="O23" i="18"/>
  <c r="N23" i="18"/>
  <c r="M23" i="18"/>
  <c r="P23" i="18" s="1"/>
  <c r="O22" i="18"/>
  <c r="N22" i="18"/>
  <c r="M22" i="18"/>
  <c r="P22" i="18" s="1"/>
  <c r="O21" i="18"/>
  <c r="N21" i="18"/>
  <c r="M21" i="18"/>
  <c r="Z21" i="18" s="1"/>
  <c r="O19" i="18"/>
  <c r="N19" i="18"/>
  <c r="M19" i="18"/>
  <c r="O18" i="18"/>
  <c r="N18" i="18"/>
  <c r="M18" i="18"/>
  <c r="P18" i="18" s="1"/>
  <c r="O17" i="18"/>
  <c r="N17" i="18"/>
  <c r="M17" i="18"/>
  <c r="P17" i="18" s="1"/>
  <c r="O16" i="18"/>
  <c r="N16" i="18"/>
  <c r="M16" i="18"/>
  <c r="Q16" i="18" s="1"/>
  <c r="O15" i="18"/>
  <c r="N15" i="18"/>
  <c r="M15" i="18"/>
  <c r="P15" i="18" s="1"/>
  <c r="O14" i="18"/>
  <c r="N14" i="18"/>
  <c r="M14" i="18"/>
  <c r="P14" i="18" s="1"/>
  <c r="O13" i="18"/>
  <c r="N13" i="18"/>
  <c r="M13" i="18"/>
  <c r="AH13" i="18" s="1"/>
  <c r="O12" i="18"/>
  <c r="N12" i="18"/>
  <c r="M12" i="18"/>
  <c r="P12" i="18" s="1"/>
  <c r="O11" i="18"/>
  <c r="N11" i="18"/>
  <c r="M11" i="18"/>
  <c r="O20" i="18"/>
  <c r="N20" i="18"/>
  <c r="M20" i="18"/>
  <c r="P20" i="18" s="1"/>
  <c r="O10" i="18"/>
  <c r="N10" i="18"/>
  <c r="M10" i="18"/>
  <c r="O9" i="18"/>
  <c r="N9" i="18"/>
  <c r="M9" i="18"/>
  <c r="P9" i="18" s="1"/>
  <c r="O8" i="18"/>
  <c r="N8" i="18"/>
  <c r="M8" i="18"/>
  <c r="P8" i="18" s="1"/>
  <c r="O7" i="18"/>
  <c r="N7" i="18"/>
  <c r="M7" i="18"/>
  <c r="P7" i="18" s="1"/>
  <c r="O6" i="18"/>
  <c r="N6" i="18"/>
  <c r="M6" i="18"/>
  <c r="P6" i="18" s="1"/>
  <c r="O5" i="18"/>
  <c r="N5" i="18"/>
  <c r="M5" i="18"/>
  <c r="P5" i="18" s="1"/>
  <c r="P73" i="17"/>
  <c r="Z72" i="17"/>
  <c r="AG112" i="17"/>
  <c r="AF112" i="17"/>
  <c r="AE112" i="17"/>
  <c r="AC112" i="17"/>
  <c r="AB112" i="17"/>
  <c r="AA112" i="17"/>
  <c r="Y112" i="17"/>
  <c r="X112" i="17"/>
  <c r="R112" i="17"/>
  <c r="K112" i="17"/>
  <c r="J112" i="17"/>
  <c r="I112" i="17"/>
  <c r="H112" i="17"/>
  <c r="O110" i="17"/>
  <c r="AI110" i="17" s="1"/>
  <c r="AJ110" i="17" s="1"/>
  <c r="N110" i="17"/>
  <c r="M110" i="17"/>
  <c r="O109" i="17"/>
  <c r="N109" i="17"/>
  <c r="M109" i="17"/>
  <c r="O108" i="17"/>
  <c r="AI108" i="17" s="1"/>
  <c r="AJ108" i="17" s="1"/>
  <c r="N108" i="17"/>
  <c r="M108" i="17"/>
  <c r="O107" i="17"/>
  <c r="N107" i="17"/>
  <c r="M107" i="17"/>
  <c r="O106" i="17"/>
  <c r="AI106" i="17" s="1"/>
  <c r="AJ106" i="17" s="1"/>
  <c r="N106" i="17"/>
  <c r="M106" i="17"/>
  <c r="O105" i="17"/>
  <c r="N105" i="17"/>
  <c r="M105" i="17"/>
  <c r="O104" i="17"/>
  <c r="AI104" i="17" s="1"/>
  <c r="AJ104" i="17" s="1"/>
  <c r="N104" i="17"/>
  <c r="M104" i="17"/>
  <c r="O103" i="17"/>
  <c r="N103" i="17"/>
  <c r="M103" i="17"/>
  <c r="O102" i="17"/>
  <c r="AI102" i="17" s="1"/>
  <c r="AJ102" i="17" s="1"/>
  <c r="N102" i="17"/>
  <c r="M102" i="17"/>
  <c r="O101" i="17"/>
  <c r="N101" i="17"/>
  <c r="M101" i="17"/>
  <c r="O100" i="17"/>
  <c r="AI100" i="17" s="1"/>
  <c r="AJ100" i="17" s="1"/>
  <c r="N100" i="17"/>
  <c r="M100" i="17"/>
  <c r="O99" i="17"/>
  <c r="N99" i="17"/>
  <c r="M99" i="17"/>
  <c r="O98" i="17"/>
  <c r="AI98" i="17" s="1"/>
  <c r="AJ98" i="17" s="1"/>
  <c r="N98" i="17"/>
  <c r="M98" i="17"/>
  <c r="O97" i="17"/>
  <c r="N97" i="17"/>
  <c r="M97" i="17"/>
  <c r="O96" i="17"/>
  <c r="AI96" i="17" s="1"/>
  <c r="AJ96" i="17" s="1"/>
  <c r="N96" i="17"/>
  <c r="M96" i="17"/>
  <c r="O95" i="17"/>
  <c r="N95" i="17"/>
  <c r="M95" i="17"/>
  <c r="O94" i="17"/>
  <c r="AI94" i="17" s="1"/>
  <c r="AJ94" i="17" s="1"/>
  <c r="N94" i="17"/>
  <c r="M94" i="17"/>
  <c r="O93" i="17"/>
  <c r="N93" i="17"/>
  <c r="M93" i="17"/>
  <c r="O92" i="17"/>
  <c r="AI92" i="17" s="1"/>
  <c r="AJ92" i="17" s="1"/>
  <c r="N92" i="17"/>
  <c r="M92" i="17"/>
  <c r="O91" i="17"/>
  <c r="N91" i="17"/>
  <c r="M91" i="17"/>
  <c r="Z91" i="17" s="1"/>
  <c r="O90" i="17"/>
  <c r="N90" i="17"/>
  <c r="M90" i="17"/>
  <c r="P90" i="17"/>
  <c r="O89" i="17"/>
  <c r="N89" i="17"/>
  <c r="M89" i="17"/>
  <c r="P89" i="17" s="1"/>
  <c r="O88" i="17"/>
  <c r="N88" i="17"/>
  <c r="M88" i="17"/>
  <c r="AD88" i="17"/>
  <c r="AD112" i="17"/>
  <c r="O87" i="17"/>
  <c r="N87" i="17"/>
  <c r="M87" i="17"/>
  <c r="P87" i="17" s="1"/>
  <c r="O86" i="17"/>
  <c r="N86" i="17"/>
  <c r="M86" i="17"/>
  <c r="P86" i="17"/>
  <c r="AI86" i="17"/>
  <c r="AJ86" i="17"/>
  <c r="O85" i="17"/>
  <c r="N85" i="17"/>
  <c r="M85" i="17"/>
  <c r="P85" i="17"/>
  <c r="O84" i="17"/>
  <c r="N84" i="17"/>
  <c r="M84" i="17"/>
  <c r="P84" i="17"/>
  <c r="O83" i="17"/>
  <c r="N83" i="17"/>
  <c r="M83" i="17"/>
  <c r="V83" i="17"/>
  <c r="O82" i="17"/>
  <c r="N82" i="17"/>
  <c r="M82" i="17"/>
  <c r="Q82" i="17"/>
  <c r="AI82" i="17" s="1"/>
  <c r="O81" i="17"/>
  <c r="N81" i="17"/>
  <c r="M81" i="17"/>
  <c r="Q81" i="17"/>
  <c r="O80" i="17"/>
  <c r="N80" i="17"/>
  <c r="M80" i="17"/>
  <c r="Q80" i="17" s="1"/>
  <c r="O79" i="17"/>
  <c r="N79" i="17"/>
  <c r="M79" i="17"/>
  <c r="P79" i="17"/>
  <c r="AI79" i="17" s="1"/>
  <c r="AJ79" i="17" s="1"/>
  <c r="O78" i="17"/>
  <c r="N78" i="17"/>
  <c r="M78" i="17"/>
  <c r="P78" i="17"/>
  <c r="O77" i="17"/>
  <c r="N77" i="17"/>
  <c r="M77" i="17"/>
  <c r="W77" i="17" s="1"/>
  <c r="AI77" i="17" s="1"/>
  <c r="AJ77" i="17" s="1"/>
  <c r="O76" i="17"/>
  <c r="N76" i="17"/>
  <c r="M76" i="17"/>
  <c r="P76" i="17"/>
  <c r="O75" i="17"/>
  <c r="N75" i="17"/>
  <c r="AI75" i="17"/>
  <c r="AJ75" i="17" s="1"/>
  <c r="M75" i="17"/>
  <c r="P75" i="17"/>
  <c r="O74" i="17"/>
  <c r="N74" i="17"/>
  <c r="M74" i="17"/>
  <c r="P74" i="17"/>
  <c r="O73" i="17"/>
  <c r="N73" i="17"/>
  <c r="M73" i="17"/>
  <c r="O72" i="17"/>
  <c r="N72" i="17"/>
  <c r="M72" i="17"/>
  <c r="O71" i="17"/>
  <c r="N71" i="17"/>
  <c r="AI71" i="17" s="1"/>
  <c r="AJ71" i="17" s="1"/>
  <c r="M71" i="17"/>
  <c r="P71" i="17" s="1"/>
  <c r="O70" i="17"/>
  <c r="N70" i="17"/>
  <c r="M70" i="17"/>
  <c r="P70" i="17"/>
  <c r="AI70" i="17" s="1"/>
  <c r="AJ70" i="17" s="1"/>
  <c r="O69" i="17"/>
  <c r="N69" i="17"/>
  <c r="M69" i="17"/>
  <c r="P69" i="17"/>
  <c r="AI69" i="17"/>
  <c r="AJ69" i="17"/>
  <c r="O68" i="17"/>
  <c r="N68" i="17"/>
  <c r="M68" i="17"/>
  <c r="P68" i="17"/>
  <c r="O67" i="17"/>
  <c r="N67" i="17"/>
  <c r="M67" i="17"/>
  <c r="P67" i="17" s="1"/>
  <c r="AI67" i="17" s="1"/>
  <c r="AJ67" i="17" s="1"/>
  <c r="O66" i="17"/>
  <c r="N66" i="17"/>
  <c r="M66" i="17"/>
  <c r="Z66" i="17" s="1"/>
  <c r="AI66" i="17" s="1"/>
  <c r="AJ66" i="17" s="1"/>
  <c r="O65" i="17"/>
  <c r="N65" i="17"/>
  <c r="M65" i="17"/>
  <c r="P65" i="17"/>
  <c r="AI65" i="17" s="1"/>
  <c r="AJ65" i="17" s="1"/>
  <c r="O64" i="17"/>
  <c r="N64" i="17"/>
  <c r="AI64" i="17" s="1"/>
  <c r="AJ64" i="17" s="1"/>
  <c r="M64" i="17"/>
  <c r="P64" i="17" s="1"/>
  <c r="O63" i="17"/>
  <c r="N63" i="17"/>
  <c r="M63" i="17"/>
  <c r="P63" i="17" s="1"/>
  <c r="O62" i="17"/>
  <c r="N62" i="17"/>
  <c r="M62" i="17"/>
  <c r="P62" i="17"/>
  <c r="AI62" i="17" s="1"/>
  <c r="AJ62" i="17" s="1"/>
  <c r="O61" i="17"/>
  <c r="N61" i="17"/>
  <c r="M61" i="17"/>
  <c r="P61" i="17" s="1"/>
  <c r="AI61" i="17" s="1"/>
  <c r="AJ61" i="17" s="1"/>
  <c r="O60" i="17"/>
  <c r="N60" i="17"/>
  <c r="M60" i="17"/>
  <c r="P60" i="17" s="1"/>
  <c r="O59" i="17"/>
  <c r="N59" i="17"/>
  <c r="AI59" i="17" s="1"/>
  <c r="AJ59" i="17" s="1"/>
  <c r="M59" i="17"/>
  <c r="P59" i="17" s="1"/>
  <c r="O58" i="17"/>
  <c r="N58" i="17"/>
  <c r="M58" i="17"/>
  <c r="AH58" i="17"/>
  <c r="AI58" i="17"/>
  <c r="AJ58" i="17" s="1"/>
  <c r="O57" i="17"/>
  <c r="N57" i="17"/>
  <c r="M57" i="17"/>
  <c r="V57" i="17" s="1"/>
  <c r="AI57" i="17" s="1"/>
  <c r="AJ57" i="17" s="1"/>
  <c r="O56" i="17"/>
  <c r="N56" i="17"/>
  <c r="M56" i="17"/>
  <c r="V56" i="17" s="1"/>
  <c r="O55" i="17"/>
  <c r="N55" i="17"/>
  <c r="M55" i="17"/>
  <c r="Z55" i="17" s="1"/>
  <c r="O54" i="17"/>
  <c r="N54" i="17"/>
  <c r="M54" i="17"/>
  <c r="P54" i="17"/>
  <c r="AI54" i="17"/>
  <c r="AJ54" i="17" s="1"/>
  <c r="O53" i="17"/>
  <c r="N53" i="17"/>
  <c r="M53" i="17"/>
  <c r="P53" i="17" s="1"/>
  <c r="AI53" i="17" s="1"/>
  <c r="AJ53" i="17" s="1"/>
  <c r="O52" i="17"/>
  <c r="N52" i="17"/>
  <c r="M52" i="17"/>
  <c r="Q52" i="17" s="1"/>
  <c r="O51" i="17"/>
  <c r="N51" i="17"/>
  <c r="AI51" i="17" s="1"/>
  <c r="AJ51" i="17" s="1"/>
  <c r="M51" i="17"/>
  <c r="P51" i="17" s="1"/>
  <c r="O50" i="17"/>
  <c r="N50" i="17"/>
  <c r="M50" i="17"/>
  <c r="Q50" i="17"/>
  <c r="AI50" i="17"/>
  <c r="AJ50" i="17" s="1"/>
  <c r="O49" i="17"/>
  <c r="N49" i="17"/>
  <c r="M49" i="17"/>
  <c r="W49" i="17"/>
  <c r="AI49" i="17" s="1"/>
  <c r="AJ49" i="17" s="1"/>
  <c r="O48" i="17"/>
  <c r="N48" i="17"/>
  <c r="M48" i="17"/>
  <c r="S48" i="17" s="1"/>
  <c r="O47" i="17"/>
  <c r="N47" i="17"/>
  <c r="M47" i="17"/>
  <c r="P47" i="17"/>
  <c r="AI47" i="17"/>
  <c r="AJ47" i="17" s="1"/>
  <c r="O46" i="17"/>
  <c r="N46" i="17"/>
  <c r="M46" i="17"/>
  <c r="Z46" i="17" s="1"/>
  <c r="O45" i="17"/>
  <c r="N45" i="17"/>
  <c r="AI45" i="17"/>
  <c r="AJ45" i="17" s="1"/>
  <c r="M45" i="17"/>
  <c r="P45" i="17" s="1"/>
  <c r="O44" i="17"/>
  <c r="N44" i="17"/>
  <c r="M44" i="17"/>
  <c r="W44" i="17" s="1"/>
  <c r="AI44" i="17" s="1"/>
  <c r="AJ44" i="17" s="1"/>
  <c r="O43" i="17"/>
  <c r="N43" i="17"/>
  <c r="M43" i="17"/>
  <c r="W43" i="17"/>
  <c r="AI43" i="17" s="1"/>
  <c r="AJ43" i="17" s="1"/>
  <c r="O42" i="17"/>
  <c r="AI42" i="17" s="1"/>
  <c r="AJ42" i="17" s="1"/>
  <c r="N42" i="17"/>
  <c r="M42" i="17"/>
  <c r="W42" i="17" s="1"/>
  <c r="O41" i="17"/>
  <c r="N41" i="17"/>
  <c r="M41" i="17"/>
  <c r="U41" i="17" s="1"/>
  <c r="O40" i="17"/>
  <c r="N40" i="17"/>
  <c r="M40" i="17"/>
  <c r="V40" i="17" s="1"/>
  <c r="AI40" i="17" s="1"/>
  <c r="AJ40" i="17" s="1"/>
  <c r="O39" i="17"/>
  <c r="N39" i="17"/>
  <c r="M39" i="17"/>
  <c r="P39" i="17" s="1"/>
  <c r="O38" i="17"/>
  <c r="N38" i="17"/>
  <c r="AI38" i="17" s="1"/>
  <c r="AJ38" i="17" s="1"/>
  <c r="M38" i="17"/>
  <c r="P38" i="17" s="1"/>
  <c r="O37" i="17"/>
  <c r="N37" i="17"/>
  <c r="M37" i="17"/>
  <c r="P37" i="17"/>
  <c r="AI37" i="17"/>
  <c r="AJ37" i="17" s="1"/>
  <c r="O36" i="17"/>
  <c r="N36" i="17"/>
  <c r="M36" i="17"/>
  <c r="P36" i="17" s="1"/>
  <c r="AI36" i="17" s="1"/>
  <c r="AJ36" i="17"/>
  <c r="O35" i="17"/>
  <c r="N35" i="17"/>
  <c r="M35" i="17"/>
  <c r="P35" i="17" s="1"/>
  <c r="O34" i="17"/>
  <c r="N34" i="17"/>
  <c r="AI34" i="17" s="1"/>
  <c r="AJ34" i="17" s="1"/>
  <c r="M34" i="17"/>
  <c r="P34" i="17" s="1"/>
  <c r="O33" i="17"/>
  <c r="N33" i="17"/>
  <c r="M33" i="17"/>
  <c r="P33" i="17" s="1"/>
  <c r="AI33" i="17" s="1"/>
  <c r="AJ33" i="17" s="1"/>
  <c r="O32" i="17"/>
  <c r="N32" i="17"/>
  <c r="M32" i="17"/>
  <c r="Q32" i="17"/>
  <c r="AI32" i="17" s="1"/>
  <c r="AJ32" i="17" s="1"/>
  <c r="O31" i="17"/>
  <c r="N31" i="17"/>
  <c r="AI31" i="17" s="1"/>
  <c r="AJ31" i="17" s="1"/>
  <c r="M31" i="17"/>
  <c r="Q31" i="17" s="1"/>
  <c r="O30" i="17"/>
  <c r="N30" i="17"/>
  <c r="M30" i="17"/>
  <c r="P30" i="17" s="1"/>
  <c r="AI30" i="17" s="1"/>
  <c r="AJ30" i="17" s="1"/>
  <c r="O29" i="17"/>
  <c r="N29" i="17"/>
  <c r="AJ29" i="17"/>
  <c r="M29" i="17"/>
  <c r="P29" i="17" s="1"/>
  <c r="AI29" i="17" s="1"/>
  <c r="O28" i="17"/>
  <c r="N28" i="17"/>
  <c r="M28" i="17"/>
  <c r="P28" i="17"/>
  <c r="AI28" i="17" s="1"/>
  <c r="AJ28" i="17" s="1"/>
  <c r="O27" i="17"/>
  <c r="N27" i="17"/>
  <c r="M27" i="17"/>
  <c r="U27" i="17" s="1"/>
  <c r="O26" i="17"/>
  <c r="N26" i="17"/>
  <c r="M26" i="17"/>
  <c r="P26" i="17" s="1"/>
  <c r="AI26" i="17" s="1"/>
  <c r="AJ26" i="17" s="1"/>
  <c r="O25" i="17"/>
  <c r="N25" i="17"/>
  <c r="M25" i="17"/>
  <c r="Q25" i="17" s="1"/>
  <c r="AI25" i="17" s="1"/>
  <c r="AJ25" i="17" s="1"/>
  <c r="O24" i="17"/>
  <c r="N24" i="17"/>
  <c r="M24" i="17"/>
  <c r="Q24" i="17"/>
  <c r="AI24" i="17" s="1"/>
  <c r="AJ24" i="17" s="1"/>
  <c r="O23" i="17"/>
  <c r="N23" i="17"/>
  <c r="AI23" i="17" s="1"/>
  <c r="AJ23" i="17" s="1"/>
  <c r="M23" i="17"/>
  <c r="P23" i="17" s="1"/>
  <c r="T112" i="17"/>
  <c r="O22" i="17"/>
  <c r="N22" i="17"/>
  <c r="M22" i="17"/>
  <c r="P22" i="17" s="1"/>
  <c r="O21" i="17"/>
  <c r="N21" i="17"/>
  <c r="M21" i="17"/>
  <c r="P21" i="17" s="1"/>
  <c r="AI21" i="17" s="1"/>
  <c r="AJ21" i="17" s="1"/>
  <c r="O20" i="17"/>
  <c r="N20" i="17"/>
  <c r="M20" i="17"/>
  <c r="AH20" i="17"/>
  <c r="O19" i="17"/>
  <c r="N19" i="17"/>
  <c r="AI19" i="17" s="1"/>
  <c r="AJ19" i="17" s="1"/>
  <c r="M19" i="17"/>
  <c r="P19" i="17" s="1"/>
  <c r="O18" i="17"/>
  <c r="N18" i="17"/>
  <c r="M18" i="17"/>
  <c r="P18" i="17" s="1"/>
  <c r="AI18" i="17" s="1"/>
  <c r="AJ18" i="17" s="1"/>
  <c r="O17" i="17"/>
  <c r="N17" i="17"/>
  <c r="M17" i="17"/>
  <c r="P17" i="17"/>
  <c r="AI17" i="17"/>
  <c r="AJ17" i="17"/>
  <c r="O16" i="17"/>
  <c r="N16" i="17"/>
  <c r="M16" i="17"/>
  <c r="W16" i="17"/>
  <c r="O15" i="17"/>
  <c r="N15" i="17"/>
  <c r="M15" i="17"/>
  <c r="P15" i="17"/>
  <c r="AI15" i="17" s="1"/>
  <c r="AJ15" i="17" s="1"/>
  <c r="O14" i="17"/>
  <c r="N14" i="17"/>
  <c r="M14" i="17"/>
  <c r="P14" i="17"/>
  <c r="AI14" i="17"/>
  <c r="AJ14" i="17"/>
  <c r="O13" i="17"/>
  <c r="N13" i="17"/>
  <c r="AI13" i="17" s="1"/>
  <c r="AJ13" i="17" s="1"/>
  <c r="M13" i="17"/>
  <c r="Z13" i="17"/>
  <c r="O12" i="17"/>
  <c r="N12" i="17"/>
  <c r="M12" i="17"/>
  <c r="P12" i="17" s="1"/>
  <c r="O11" i="17"/>
  <c r="N11" i="17"/>
  <c r="M11" i="17"/>
  <c r="P11" i="17" s="1"/>
  <c r="AI11" i="17" s="1"/>
  <c r="AJ11" i="17" s="1"/>
  <c r="O10" i="17"/>
  <c r="N10" i="17"/>
  <c r="M10" i="17"/>
  <c r="P10" i="17"/>
  <c r="AI10" i="17"/>
  <c r="AJ10" i="17" s="1"/>
  <c r="O9" i="17"/>
  <c r="N9" i="17"/>
  <c r="M9" i="17"/>
  <c r="Z9" i="17"/>
  <c r="O8" i="17"/>
  <c r="N8" i="17"/>
  <c r="AI8" i="17"/>
  <c r="AJ8" i="17" s="1"/>
  <c r="M8" i="17"/>
  <c r="P8" i="17" s="1"/>
  <c r="O7" i="17"/>
  <c r="N7" i="17"/>
  <c r="M7" i="17"/>
  <c r="P7" i="17"/>
  <c r="O6" i="17"/>
  <c r="N6" i="17"/>
  <c r="AI6" i="17" s="1"/>
  <c r="AJ6" i="17" s="1"/>
  <c r="M6" i="17"/>
  <c r="P6" i="17"/>
  <c r="O5" i="17"/>
  <c r="N5" i="17"/>
  <c r="M5" i="17"/>
  <c r="Q5" i="17"/>
  <c r="AG112" i="16"/>
  <c r="AF112" i="16"/>
  <c r="AE112" i="16"/>
  <c r="AC112" i="16"/>
  <c r="AB112" i="16"/>
  <c r="AA112" i="16"/>
  <c r="X112" i="16"/>
  <c r="K112" i="16"/>
  <c r="J112" i="16"/>
  <c r="I112" i="16"/>
  <c r="H112" i="16"/>
  <c r="O110" i="16"/>
  <c r="N110" i="16"/>
  <c r="M110" i="16"/>
  <c r="O109" i="16"/>
  <c r="N109" i="16"/>
  <c r="M109" i="16"/>
  <c r="O108" i="16"/>
  <c r="N108" i="16"/>
  <c r="M108" i="16"/>
  <c r="O107" i="16"/>
  <c r="N107" i="16"/>
  <c r="AI107" i="16" s="1"/>
  <c r="AJ107" i="16" s="1"/>
  <c r="M107" i="16"/>
  <c r="O106" i="16"/>
  <c r="N106" i="16"/>
  <c r="M106" i="16"/>
  <c r="O105" i="16"/>
  <c r="N105" i="16"/>
  <c r="AI105" i="16" s="1"/>
  <c r="AJ105" i="16" s="1"/>
  <c r="M105" i="16"/>
  <c r="O104" i="16"/>
  <c r="N104" i="16"/>
  <c r="M104" i="16"/>
  <c r="O103" i="16"/>
  <c r="AI103" i="16" s="1"/>
  <c r="AJ103" i="16" s="1"/>
  <c r="N103" i="16"/>
  <c r="M103" i="16"/>
  <c r="O102" i="16"/>
  <c r="N102" i="16"/>
  <c r="M102" i="16"/>
  <c r="O101" i="16"/>
  <c r="AI101" i="16" s="1"/>
  <c r="AJ101" i="16" s="1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P89" i="16" s="1"/>
  <c r="O88" i="16"/>
  <c r="N88" i="16"/>
  <c r="M88" i="16"/>
  <c r="O87" i="16"/>
  <c r="N87" i="16"/>
  <c r="M87" i="16"/>
  <c r="O86" i="16"/>
  <c r="N86" i="16"/>
  <c r="M86" i="16"/>
  <c r="P86" i="16" s="1"/>
  <c r="O85" i="16"/>
  <c r="N85" i="16"/>
  <c r="M85" i="16"/>
  <c r="O84" i="16"/>
  <c r="N84" i="16"/>
  <c r="M84" i="16"/>
  <c r="P84" i="16"/>
  <c r="O83" i="16"/>
  <c r="N83" i="16"/>
  <c r="M83" i="16"/>
  <c r="P83" i="16"/>
  <c r="O82" i="16"/>
  <c r="N82" i="16"/>
  <c r="M82" i="16"/>
  <c r="O81" i="16"/>
  <c r="N81" i="16"/>
  <c r="M81" i="16"/>
  <c r="O80" i="16"/>
  <c r="N80" i="16"/>
  <c r="M80" i="16"/>
  <c r="P80" i="16" s="1"/>
  <c r="O79" i="16"/>
  <c r="N79" i="16"/>
  <c r="M79" i="16"/>
  <c r="P79" i="16"/>
  <c r="O78" i="16"/>
  <c r="N78" i="16"/>
  <c r="M78" i="16"/>
  <c r="V78" i="16" s="1"/>
  <c r="V112" i="16" s="1"/>
  <c r="O77" i="16"/>
  <c r="N77" i="16"/>
  <c r="M77" i="16"/>
  <c r="Q77" i="16"/>
  <c r="AI77" i="16"/>
  <c r="AJ77" i="16" s="1"/>
  <c r="O76" i="16"/>
  <c r="N76" i="16"/>
  <c r="M76" i="16"/>
  <c r="O75" i="16"/>
  <c r="N75" i="16"/>
  <c r="M75" i="16"/>
  <c r="O74" i="16"/>
  <c r="N74" i="16"/>
  <c r="M74" i="16"/>
  <c r="O73" i="16"/>
  <c r="N73" i="16"/>
  <c r="M73" i="16"/>
  <c r="Z73" i="16" s="1"/>
  <c r="O72" i="16"/>
  <c r="N72" i="16"/>
  <c r="M72" i="16"/>
  <c r="Z72" i="16" s="1"/>
  <c r="O71" i="16"/>
  <c r="N71" i="16"/>
  <c r="M71" i="16"/>
  <c r="P71" i="16" s="1"/>
  <c r="O70" i="16"/>
  <c r="N70" i="16"/>
  <c r="M70" i="16"/>
  <c r="P70" i="16"/>
  <c r="O69" i="16"/>
  <c r="N69" i="16"/>
  <c r="M69" i="16"/>
  <c r="AD69" i="16" s="1"/>
  <c r="AD112" i="16" s="1"/>
  <c r="O68" i="16"/>
  <c r="N68" i="16"/>
  <c r="M68" i="16"/>
  <c r="P68" i="16" s="1"/>
  <c r="O67" i="16"/>
  <c r="N67" i="16"/>
  <c r="M67" i="16"/>
  <c r="P67" i="16"/>
  <c r="O66" i="16"/>
  <c r="N66" i="16"/>
  <c r="M66" i="16"/>
  <c r="AH66" i="16" s="1"/>
  <c r="O65" i="16"/>
  <c r="N65" i="16"/>
  <c r="M65" i="16"/>
  <c r="P65" i="16"/>
  <c r="O64" i="16"/>
  <c r="N64" i="16"/>
  <c r="M64" i="16"/>
  <c r="P64" i="16" s="1"/>
  <c r="O63" i="16"/>
  <c r="N63" i="16"/>
  <c r="M63" i="16"/>
  <c r="P63" i="16"/>
  <c r="O62" i="16"/>
  <c r="N62" i="16"/>
  <c r="M62" i="16"/>
  <c r="P62" i="16" s="1"/>
  <c r="O61" i="16"/>
  <c r="N61" i="16"/>
  <c r="M61" i="16"/>
  <c r="P61" i="16"/>
  <c r="O60" i="16"/>
  <c r="N60" i="16"/>
  <c r="M60" i="16"/>
  <c r="P60" i="16" s="1"/>
  <c r="O59" i="16"/>
  <c r="N59" i="16"/>
  <c r="M59" i="16"/>
  <c r="Z59" i="16"/>
  <c r="O58" i="16"/>
  <c r="N58" i="16"/>
  <c r="M58" i="16"/>
  <c r="P58" i="16" s="1"/>
  <c r="O57" i="16"/>
  <c r="N57" i="16"/>
  <c r="M57" i="16"/>
  <c r="Q57" i="16"/>
  <c r="O56" i="16"/>
  <c r="N56" i="16"/>
  <c r="M56" i="16"/>
  <c r="Y112" i="16"/>
  <c r="O55" i="16"/>
  <c r="N55" i="16"/>
  <c r="M55" i="16"/>
  <c r="R112" i="16"/>
  <c r="O54" i="16"/>
  <c r="N54" i="16"/>
  <c r="M54" i="16"/>
  <c r="P54" i="16" s="1"/>
  <c r="O53" i="16"/>
  <c r="N53" i="16"/>
  <c r="M53" i="16"/>
  <c r="P53" i="16"/>
  <c r="O52" i="16"/>
  <c r="N52" i="16"/>
  <c r="M52" i="16"/>
  <c r="P52" i="16" s="1"/>
  <c r="O51" i="16"/>
  <c r="N51" i="16"/>
  <c r="M51" i="16"/>
  <c r="W51" i="16"/>
  <c r="O50" i="16"/>
  <c r="N50" i="16"/>
  <c r="M50" i="16"/>
  <c r="P50" i="16" s="1"/>
  <c r="O49" i="16"/>
  <c r="N49" i="16"/>
  <c r="M49" i="16"/>
  <c r="P49" i="16"/>
  <c r="O48" i="16"/>
  <c r="N48" i="16"/>
  <c r="M48" i="16"/>
  <c r="T48" i="16" s="1"/>
  <c r="O47" i="16"/>
  <c r="N47" i="16"/>
  <c r="M47" i="16"/>
  <c r="P47" i="16"/>
  <c r="O46" i="16"/>
  <c r="N46" i="16"/>
  <c r="M46" i="16"/>
  <c r="P46" i="16" s="1"/>
  <c r="O45" i="16"/>
  <c r="N45" i="16"/>
  <c r="M45" i="16"/>
  <c r="P45" i="16"/>
  <c r="O44" i="16"/>
  <c r="N44" i="16"/>
  <c r="M44" i="16"/>
  <c r="AH44" i="16" s="1"/>
  <c r="O43" i="16"/>
  <c r="N43" i="16"/>
  <c r="M43" i="16"/>
  <c r="Q43" i="16"/>
  <c r="O42" i="16"/>
  <c r="N42" i="16"/>
  <c r="M42" i="16"/>
  <c r="Q42" i="16" s="1"/>
  <c r="O41" i="16"/>
  <c r="N41" i="16"/>
  <c r="M41" i="16"/>
  <c r="Z41" i="16"/>
  <c r="O40" i="16"/>
  <c r="N40" i="16"/>
  <c r="M40" i="16"/>
  <c r="P40" i="16" s="1"/>
  <c r="O39" i="16"/>
  <c r="N39" i="16"/>
  <c r="M39" i="16"/>
  <c r="Z39" i="16"/>
  <c r="O38" i="16"/>
  <c r="N38" i="16"/>
  <c r="M38" i="16"/>
  <c r="P38" i="16" s="1"/>
  <c r="O37" i="16"/>
  <c r="N37" i="16"/>
  <c r="M37" i="16"/>
  <c r="P37" i="16"/>
  <c r="O36" i="16"/>
  <c r="N36" i="16"/>
  <c r="M36" i="16"/>
  <c r="P36" i="16" s="1"/>
  <c r="O35" i="16"/>
  <c r="N35" i="16"/>
  <c r="M35" i="16"/>
  <c r="P35" i="16"/>
  <c r="O34" i="16"/>
  <c r="N34" i="16"/>
  <c r="M34" i="16"/>
  <c r="P34" i="16" s="1"/>
  <c r="O33" i="16"/>
  <c r="N33" i="16"/>
  <c r="M33" i="16"/>
  <c r="P33" i="16"/>
  <c r="O32" i="16"/>
  <c r="N32" i="16"/>
  <c r="M32" i="16"/>
  <c r="S32" i="16" s="1"/>
  <c r="O31" i="16"/>
  <c r="N31" i="16"/>
  <c r="M31" i="16"/>
  <c r="V31" i="16"/>
  <c r="O30" i="16"/>
  <c r="N30" i="16"/>
  <c r="M30" i="16"/>
  <c r="Q30" i="16"/>
  <c r="O29" i="16"/>
  <c r="N29" i="16"/>
  <c r="M29" i="16"/>
  <c r="P29" i="16"/>
  <c r="O28" i="16"/>
  <c r="N28" i="16"/>
  <c r="M28" i="16"/>
  <c r="P28" i="16"/>
  <c r="O27" i="16"/>
  <c r="N27" i="16"/>
  <c r="M27" i="16"/>
  <c r="P27" i="16"/>
  <c r="O26" i="16"/>
  <c r="N26" i="16"/>
  <c r="M26" i="16"/>
  <c r="P26" i="16"/>
  <c r="O25" i="16"/>
  <c r="N25" i="16"/>
  <c r="M25" i="16"/>
  <c r="P25" i="16"/>
  <c r="O24" i="16"/>
  <c r="N24" i="16"/>
  <c r="M24" i="16"/>
  <c r="U24" i="16"/>
  <c r="O23" i="16"/>
  <c r="N23" i="16"/>
  <c r="M23" i="16"/>
  <c r="T23" i="16"/>
  <c r="O22" i="16"/>
  <c r="N22" i="16"/>
  <c r="M22" i="16"/>
  <c r="P22" i="16"/>
  <c r="O21" i="16"/>
  <c r="N21" i="16"/>
  <c r="M21" i="16"/>
  <c r="P21" i="16"/>
  <c r="O20" i="16"/>
  <c r="N20" i="16"/>
  <c r="M20" i="16"/>
  <c r="P20" i="16"/>
  <c r="O19" i="16"/>
  <c r="N19" i="16"/>
  <c r="M19" i="16"/>
  <c r="Z19" i="16"/>
  <c r="O18" i="16"/>
  <c r="N18" i="16"/>
  <c r="M18" i="16"/>
  <c r="P18" i="16"/>
  <c r="O17" i="16"/>
  <c r="N17" i="16"/>
  <c r="M17" i="16"/>
  <c r="P17" i="16"/>
  <c r="O16" i="16"/>
  <c r="N16" i="16"/>
  <c r="M16" i="16"/>
  <c r="Z16" i="16"/>
  <c r="O15" i="16"/>
  <c r="N15" i="16"/>
  <c r="M15" i="16"/>
  <c r="P15" i="16"/>
  <c r="O14" i="16"/>
  <c r="N14" i="16"/>
  <c r="M14" i="16"/>
  <c r="P14" i="16"/>
  <c r="O13" i="16"/>
  <c r="N13" i="16"/>
  <c r="M13" i="16"/>
  <c r="Q13" i="16"/>
  <c r="O12" i="16"/>
  <c r="N12" i="16"/>
  <c r="M12" i="16"/>
  <c r="P12" i="16"/>
  <c r="O11" i="16"/>
  <c r="N11" i="16"/>
  <c r="M11" i="16"/>
  <c r="P11" i="16"/>
  <c r="O10" i="16"/>
  <c r="N10" i="16"/>
  <c r="M10" i="16"/>
  <c r="P10" i="16"/>
  <c r="O9" i="16"/>
  <c r="N9" i="16"/>
  <c r="M9" i="16"/>
  <c r="W9" i="16"/>
  <c r="O8" i="16"/>
  <c r="N8" i="16"/>
  <c r="M8" i="16"/>
  <c r="P8" i="16"/>
  <c r="O7" i="16"/>
  <c r="N7" i="16"/>
  <c r="M7" i="16"/>
  <c r="P7" i="16"/>
  <c r="O6" i="16"/>
  <c r="N6" i="16"/>
  <c r="M6" i="16"/>
  <c r="P6" i="16"/>
  <c r="O5" i="16"/>
  <c r="N5" i="16"/>
  <c r="M5" i="16"/>
  <c r="P5" i="16"/>
  <c r="M40" i="15"/>
  <c r="P40" i="15"/>
  <c r="AG112" i="15"/>
  <c r="AF112" i="15"/>
  <c r="AE112" i="15"/>
  <c r="AC112" i="15"/>
  <c r="AB112" i="15"/>
  <c r="AA112" i="15"/>
  <c r="X112" i="15"/>
  <c r="K112" i="15"/>
  <c r="J112" i="15"/>
  <c r="I112" i="15"/>
  <c r="H112" i="15"/>
  <c r="O110" i="15"/>
  <c r="N110" i="15"/>
  <c r="AI110" i="15"/>
  <c r="AJ110" i="15"/>
  <c r="M110" i="15"/>
  <c r="O109" i="15"/>
  <c r="N109" i="15"/>
  <c r="M109" i="15"/>
  <c r="O108" i="15"/>
  <c r="N108" i="15"/>
  <c r="AI108" i="15"/>
  <c r="AJ108" i="15"/>
  <c r="M108" i="15"/>
  <c r="O107" i="15"/>
  <c r="N107" i="15"/>
  <c r="M107" i="15"/>
  <c r="O106" i="15"/>
  <c r="N106" i="15"/>
  <c r="AI106" i="15"/>
  <c r="AJ106" i="15"/>
  <c r="M106" i="15"/>
  <c r="O105" i="15"/>
  <c r="N105" i="15"/>
  <c r="M105" i="15"/>
  <c r="O104" i="15"/>
  <c r="N104" i="15"/>
  <c r="AI104" i="15"/>
  <c r="AJ104" i="15"/>
  <c r="M104" i="15"/>
  <c r="O103" i="15"/>
  <c r="N103" i="15"/>
  <c r="M103" i="15"/>
  <c r="O102" i="15"/>
  <c r="N102" i="15"/>
  <c r="AI102" i="15"/>
  <c r="AJ102" i="15"/>
  <c r="M102" i="15"/>
  <c r="O101" i="15"/>
  <c r="N101" i="15"/>
  <c r="M101" i="15"/>
  <c r="O100" i="15"/>
  <c r="N100" i="15"/>
  <c r="M100" i="15"/>
  <c r="Q100" i="15" s="1"/>
  <c r="AI100" i="15" s="1"/>
  <c r="AJ100" i="15" s="1"/>
  <c r="O99" i="15"/>
  <c r="N99" i="15"/>
  <c r="M99" i="15"/>
  <c r="O98" i="15"/>
  <c r="N98" i="15"/>
  <c r="M98" i="15"/>
  <c r="P98" i="15"/>
  <c r="O97" i="15"/>
  <c r="AI97" i="15" s="1"/>
  <c r="AJ97" i="15" s="1"/>
  <c r="N97" i="15"/>
  <c r="M97" i="15"/>
  <c r="P97" i="15" s="1"/>
  <c r="O96" i="15"/>
  <c r="N96" i="15"/>
  <c r="M96" i="15"/>
  <c r="Z96" i="15" s="1"/>
  <c r="O95" i="15"/>
  <c r="N95" i="15"/>
  <c r="M95" i="15"/>
  <c r="P95" i="15"/>
  <c r="O94" i="15"/>
  <c r="N94" i="15"/>
  <c r="M94" i="15"/>
  <c r="P94" i="15" s="1"/>
  <c r="O93" i="15"/>
  <c r="N93" i="15"/>
  <c r="M93" i="15"/>
  <c r="Q93" i="15" s="1"/>
  <c r="O92" i="15"/>
  <c r="N92" i="15"/>
  <c r="M92" i="15"/>
  <c r="O91" i="15"/>
  <c r="N91" i="15"/>
  <c r="M91" i="15"/>
  <c r="P91" i="15"/>
  <c r="O90" i="15"/>
  <c r="N90" i="15"/>
  <c r="M90" i="15"/>
  <c r="AH90" i="15"/>
  <c r="O89" i="15"/>
  <c r="N89" i="15"/>
  <c r="M89" i="15"/>
  <c r="W89" i="15"/>
  <c r="O88" i="15"/>
  <c r="N88" i="15"/>
  <c r="M88" i="15"/>
  <c r="W88" i="15"/>
  <c r="O87" i="15"/>
  <c r="N87" i="15"/>
  <c r="M87" i="15"/>
  <c r="U87" i="15"/>
  <c r="O86" i="15"/>
  <c r="N86" i="15"/>
  <c r="M86" i="15"/>
  <c r="W86" i="15"/>
  <c r="O85" i="15"/>
  <c r="N85" i="15"/>
  <c r="M85" i="15"/>
  <c r="U85" i="15"/>
  <c r="O84" i="15"/>
  <c r="N84" i="15"/>
  <c r="M84" i="15"/>
  <c r="P84" i="15"/>
  <c r="T112" i="15"/>
  <c r="O83" i="15"/>
  <c r="N83" i="15"/>
  <c r="M83" i="15"/>
  <c r="P83" i="15" s="1"/>
  <c r="O82" i="15"/>
  <c r="N82" i="15"/>
  <c r="M82" i="15"/>
  <c r="P82" i="15"/>
  <c r="O81" i="15"/>
  <c r="N81" i="15"/>
  <c r="M81" i="15"/>
  <c r="P81" i="15" s="1"/>
  <c r="O80" i="15"/>
  <c r="N80" i="15"/>
  <c r="M80" i="15"/>
  <c r="W80" i="15"/>
  <c r="O79" i="15"/>
  <c r="N79" i="15"/>
  <c r="M79" i="15"/>
  <c r="S79" i="15" s="1"/>
  <c r="S112" i="15" s="1"/>
  <c r="O78" i="15"/>
  <c r="N78" i="15"/>
  <c r="M78" i="15"/>
  <c r="P78" i="15" s="1"/>
  <c r="O77" i="15"/>
  <c r="N77" i="15"/>
  <c r="M77" i="15"/>
  <c r="Z77" i="15" s="1"/>
  <c r="O76" i="15"/>
  <c r="N76" i="15"/>
  <c r="M76" i="15"/>
  <c r="P76" i="15" s="1"/>
  <c r="O75" i="15"/>
  <c r="N75" i="15"/>
  <c r="M75" i="15"/>
  <c r="P75" i="15" s="1"/>
  <c r="O74" i="15"/>
  <c r="N74" i="15"/>
  <c r="M74" i="15"/>
  <c r="P74" i="15" s="1"/>
  <c r="O73" i="15"/>
  <c r="N73" i="15"/>
  <c r="M73" i="15"/>
  <c r="Z73" i="15" s="1"/>
  <c r="O72" i="15"/>
  <c r="N72" i="15"/>
  <c r="M72" i="15"/>
  <c r="P72" i="15" s="1"/>
  <c r="O71" i="15"/>
  <c r="N71" i="15"/>
  <c r="M71" i="15"/>
  <c r="U71" i="15" s="1"/>
  <c r="O70" i="15"/>
  <c r="N70" i="15"/>
  <c r="M70" i="15"/>
  <c r="P70" i="15" s="1"/>
  <c r="AI70" i="15"/>
  <c r="AJ70" i="15"/>
  <c r="O69" i="15"/>
  <c r="N69" i="15"/>
  <c r="M69" i="15"/>
  <c r="P69" i="15" s="1"/>
  <c r="O68" i="15"/>
  <c r="N68" i="15"/>
  <c r="M68" i="15"/>
  <c r="P68" i="15"/>
  <c r="AI68" i="15"/>
  <c r="AJ68" i="15" s="1"/>
  <c r="O67" i="15"/>
  <c r="N67" i="15"/>
  <c r="M67" i="15"/>
  <c r="O66" i="15"/>
  <c r="N66" i="15"/>
  <c r="M66" i="15"/>
  <c r="Q66" i="15"/>
  <c r="O65" i="15"/>
  <c r="N65" i="15"/>
  <c r="M65" i="15"/>
  <c r="Q65" i="15"/>
  <c r="O64" i="15"/>
  <c r="N64" i="15"/>
  <c r="M64" i="15"/>
  <c r="P64" i="15"/>
  <c r="O63" i="15"/>
  <c r="N63" i="15"/>
  <c r="M63" i="15"/>
  <c r="V63" i="15"/>
  <c r="O62" i="15"/>
  <c r="N62" i="15"/>
  <c r="M62" i="15"/>
  <c r="P62" i="15" s="1"/>
  <c r="O61" i="15"/>
  <c r="N61" i="15"/>
  <c r="M61" i="15"/>
  <c r="P61" i="15"/>
  <c r="O60" i="15"/>
  <c r="N60" i="15"/>
  <c r="M60" i="15"/>
  <c r="P60" i="15" s="1"/>
  <c r="O59" i="15"/>
  <c r="N59" i="15"/>
  <c r="M59" i="15"/>
  <c r="P59" i="15"/>
  <c r="O58" i="15"/>
  <c r="N58" i="15"/>
  <c r="M58" i="15"/>
  <c r="P58" i="15" s="1"/>
  <c r="O57" i="15"/>
  <c r="N57" i="15"/>
  <c r="M57" i="15"/>
  <c r="P57" i="15"/>
  <c r="O56" i="15"/>
  <c r="N56" i="15"/>
  <c r="M56" i="15"/>
  <c r="Y56" i="15" s="1"/>
  <c r="O55" i="15"/>
  <c r="N55" i="15"/>
  <c r="M55" i="15"/>
  <c r="R55" i="15"/>
  <c r="R112" i="15"/>
  <c r="O54" i="15"/>
  <c r="N54" i="15"/>
  <c r="M54" i="15"/>
  <c r="Q54" i="15" s="1"/>
  <c r="O53" i="15"/>
  <c r="N53" i="15"/>
  <c r="M53" i="15"/>
  <c r="P53" i="15"/>
  <c r="O52" i="15"/>
  <c r="N52" i="15"/>
  <c r="M52" i="15"/>
  <c r="P52" i="15" s="1"/>
  <c r="O51" i="15"/>
  <c r="N51" i="15"/>
  <c r="M51" i="15"/>
  <c r="Q51" i="15"/>
  <c r="O50" i="15"/>
  <c r="N50" i="15"/>
  <c r="M50" i="15"/>
  <c r="P50" i="15" s="1"/>
  <c r="O49" i="15"/>
  <c r="N49" i="15"/>
  <c r="M49" i="15"/>
  <c r="Z49" i="15" s="1"/>
  <c r="O48" i="15"/>
  <c r="N48" i="15"/>
  <c r="M48" i="15"/>
  <c r="P48" i="15" s="1"/>
  <c r="O47" i="15"/>
  <c r="N47" i="15"/>
  <c r="M47" i="15"/>
  <c r="Z47" i="15"/>
  <c r="O46" i="15"/>
  <c r="N46" i="15"/>
  <c r="M46" i="15"/>
  <c r="Z46" i="15" s="1"/>
  <c r="O45" i="15"/>
  <c r="N45" i="15"/>
  <c r="M45" i="15"/>
  <c r="P45" i="15" s="1"/>
  <c r="O44" i="15"/>
  <c r="N44" i="15"/>
  <c r="M44" i="15"/>
  <c r="P44" i="15" s="1"/>
  <c r="O43" i="15"/>
  <c r="N43" i="15"/>
  <c r="M43" i="15"/>
  <c r="AH43" i="15" s="1"/>
  <c r="O42" i="15"/>
  <c r="N42" i="15"/>
  <c r="M42" i="15"/>
  <c r="P42" i="15" s="1"/>
  <c r="O41" i="15"/>
  <c r="N41" i="15"/>
  <c r="M41" i="15"/>
  <c r="P41" i="15" s="1"/>
  <c r="O40" i="15"/>
  <c r="N40" i="15"/>
  <c r="O39" i="15"/>
  <c r="N39" i="15"/>
  <c r="M39" i="15"/>
  <c r="P39" i="15" s="1"/>
  <c r="AI39" i="15"/>
  <c r="AJ39" i="15" s="1"/>
  <c r="O38" i="15"/>
  <c r="N38" i="15"/>
  <c r="M38" i="15"/>
  <c r="P38" i="15" s="1"/>
  <c r="O37" i="15"/>
  <c r="N37" i="15"/>
  <c r="M37" i="15"/>
  <c r="Q37" i="15"/>
  <c r="O36" i="15"/>
  <c r="N36" i="15"/>
  <c r="M36" i="15"/>
  <c r="P36" i="15" s="1"/>
  <c r="O35" i="15"/>
  <c r="N35" i="15"/>
  <c r="M35" i="15"/>
  <c r="P35" i="15"/>
  <c r="O34" i="15"/>
  <c r="N34" i="15"/>
  <c r="M34" i="15"/>
  <c r="P34" i="15" s="1"/>
  <c r="O33" i="15"/>
  <c r="N33" i="15"/>
  <c r="M33" i="15"/>
  <c r="P33" i="15"/>
  <c r="O32" i="15"/>
  <c r="N32" i="15"/>
  <c r="M32" i="15"/>
  <c r="P32" i="15" s="1"/>
  <c r="O31" i="15"/>
  <c r="N31" i="15"/>
  <c r="M31" i="15"/>
  <c r="Z31" i="15" s="1"/>
  <c r="O30" i="15"/>
  <c r="N30" i="15"/>
  <c r="M30" i="15"/>
  <c r="P30" i="15" s="1"/>
  <c r="O29" i="15"/>
  <c r="N29" i="15"/>
  <c r="M29" i="15"/>
  <c r="P29" i="15" s="1"/>
  <c r="O28" i="15"/>
  <c r="N28" i="15"/>
  <c r="M28" i="15"/>
  <c r="P28" i="15" s="1"/>
  <c r="O27" i="15"/>
  <c r="N27" i="15"/>
  <c r="M27" i="15"/>
  <c r="Z27" i="15" s="1"/>
  <c r="O26" i="15"/>
  <c r="N26" i="15"/>
  <c r="M26" i="15"/>
  <c r="P26" i="15" s="1"/>
  <c r="O25" i="15"/>
  <c r="N25" i="15"/>
  <c r="M25" i="15"/>
  <c r="P25" i="15" s="1"/>
  <c r="O24" i="15"/>
  <c r="N24" i="15"/>
  <c r="M24" i="15"/>
  <c r="P24" i="15" s="1"/>
  <c r="O23" i="15"/>
  <c r="N23" i="15"/>
  <c r="M23" i="15"/>
  <c r="P23" i="15"/>
  <c r="O22" i="15"/>
  <c r="N22" i="15"/>
  <c r="M22" i="15"/>
  <c r="P22" i="15" s="1"/>
  <c r="O21" i="15"/>
  <c r="N21" i="15"/>
  <c r="M21" i="15"/>
  <c r="P21" i="15"/>
  <c r="O20" i="15"/>
  <c r="N20" i="15"/>
  <c r="M20" i="15"/>
  <c r="P20" i="15" s="1"/>
  <c r="O19" i="15"/>
  <c r="N19" i="15"/>
  <c r="M19" i="15"/>
  <c r="W19" i="15"/>
  <c r="O18" i="15"/>
  <c r="N18" i="15"/>
  <c r="M18" i="15"/>
  <c r="W18" i="15" s="1"/>
  <c r="O17" i="15"/>
  <c r="N17" i="15"/>
  <c r="M17" i="15"/>
  <c r="U17" i="15"/>
  <c r="O16" i="15"/>
  <c r="N16" i="15"/>
  <c r="M16" i="15"/>
  <c r="Q16" i="15" s="1"/>
  <c r="O15" i="15"/>
  <c r="N15" i="15"/>
  <c r="M15" i="15"/>
  <c r="P15" i="15" s="1"/>
  <c r="O14" i="15"/>
  <c r="N14" i="15"/>
  <c r="M14" i="15"/>
  <c r="P14" i="15" s="1"/>
  <c r="O13" i="15"/>
  <c r="N13" i="15"/>
  <c r="M13" i="15"/>
  <c r="U13" i="15" s="1"/>
  <c r="U112" i="15" s="1"/>
  <c r="O12" i="15"/>
  <c r="N12" i="15"/>
  <c r="M12" i="15"/>
  <c r="P12" i="15"/>
  <c r="O11" i="15"/>
  <c r="N11" i="15"/>
  <c r="M11" i="15"/>
  <c r="P11" i="15"/>
  <c r="O10" i="15"/>
  <c r="N10" i="15"/>
  <c r="M10" i="15"/>
  <c r="P10" i="15"/>
  <c r="O9" i="15"/>
  <c r="N9" i="15"/>
  <c r="M9" i="15"/>
  <c r="P9" i="15" s="1"/>
  <c r="O8" i="15"/>
  <c r="N8" i="15"/>
  <c r="M8" i="15"/>
  <c r="P8" i="15"/>
  <c r="O7" i="15"/>
  <c r="N7" i="15"/>
  <c r="M7" i="15"/>
  <c r="P7" i="15" s="1"/>
  <c r="O6" i="15"/>
  <c r="N6" i="15"/>
  <c r="M6" i="15"/>
  <c r="P6" i="15"/>
  <c r="O5" i="15"/>
  <c r="N5" i="15"/>
  <c r="M5" i="15"/>
  <c r="P5" i="15" s="1"/>
  <c r="AG112" i="14"/>
  <c r="AF112" i="14"/>
  <c r="AE112" i="14"/>
  <c r="AC112" i="14"/>
  <c r="AB112" i="14"/>
  <c r="AA112" i="14"/>
  <c r="Y112" i="14"/>
  <c r="X112" i="14"/>
  <c r="R112" i="14"/>
  <c r="K112" i="14"/>
  <c r="J112" i="14"/>
  <c r="I112" i="14"/>
  <c r="H112" i="14"/>
  <c r="O110" i="14"/>
  <c r="AI110" i="14" s="1"/>
  <c r="AJ110" i="14" s="1"/>
  <c r="N110" i="14"/>
  <c r="M110" i="14"/>
  <c r="O109" i="14"/>
  <c r="N109" i="14"/>
  <c r="M109" i="14"/>
  <c r="O108" i="14"/>
  <c r="N108" i="14"/>
  <c r="AI108" i="14" s="1"/>
  <c r="AJ108" i="14" s="1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AI102" i="14"/>
  <c r="AJ102" i="14"/>
  <c r="M102" i="14"/>
  <c r="O101" i="14"/>
  <c r="N101" i="14"/>
  <c r="M101" i="14"/>
  <c r="O100" i="14"/>
  <c r="N100" i="14"/>
  <c r="AI100" i="14"/>
  <c r="AJ100" i="14"/>
  <c r="M100" i="14"/>
  <c r="O99" i="14"/>
  <c r="N99" i="14"/>
  <c r="M99" i="14"/>
  <c r="O98" i="14"/>
  <c r="N98" i="14"/>
  <c r="AI98" i="14"/>
  <c r="AJ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AI91" i="14" s="1"/>
  <c r="AJ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AH87" i="14"/>
  <c r="AI87" i="14" s="1"/>
  <c r="AJ87" i="14" s="1"/>
  <c r="O86" i="14"/>
  <c r="N86" i="14"/>
  <c r="M86" i="14"/>
  <c r="P86" i="14" s="1"/>
  <c r="O85" i="14"/>
  <c r="N85" i="14"/>
  <c r="M85" i="14"/>
  <c r="Q85" i="14"/>
  <c r="O84" i="14"/>
  <c r="N84" i="14"/>
  <c r="M84" i="14"/>
  <c r="T84" i="14" s="1"/>
  <c r="T112" i="14" s="1"/>
  <c r="O83" i="14"/>
  <c r="N83" i="14"/>
  <c r="M83" i="14"/>
  <c r="V83" i="14" s="1"/>
  <c r="AI83" i="14" s="1"/>
  <c r="AJ83" i="14" s="1"/>
  <c r="O82" i="14"/>
  <c r="N82" i="14"/>
  <c r="M82" i="14"/>
  <c r="Q82" i="14" s="1"/>
  <c r="O81" i="14"/>
  <c r="N81" i="14"/>
  <c r="M81" i="14"/>
  <c r="P81" i="14" s="1"/>
  <c r="O80" i="14"/>
  <c r="N80" i="14"/>
  <c r="M80" i="14"/>
  <c r="P80" i="14" s="1"/>
  <c r="O79" i="14"/>
  <c r="N79" i="14"/>
  <c r="M79" i="14"/>
  <c r="O78" i="14"/>
  <c r="N78" i="14"/>
  <c r="M78" i="14"/>
  <c r="O77" i="14"/>
  <c r="N77" i="14"/>
  <c r="M77" i="14"/>
  <c r="S112" i="14"/>
  <c r="O76" i="14"/>
  <c r="N76" i="14"/>
  <c r="AI76" i="14" s="1"/>
  <c r="AJ76" i="14" s="1"/>
  <c r="M76" i="14"/>
  <c r="Z76" i="14"/>
  <c r="O75" i="14"/>
  <c r="N75" i="14"/>
  <c r="M75" i="14"/>
  <c r="P75" i="14"/>
  <c r="O74" i="14"/>
  <c r="N74" i="14"/>
  <c r="M74" i="14"/>
  <c r="P74" i="14" s="1"/>
  <c r="AI74" i="14" s="1"/>
  <c r="AJ74" i="14" s="1"/>
  <c r="O73" i="14"/>
  <c r="N73" i="14"/>
  <c r="M73" i="14"/>
  <c r="Z73" i="14" s="1"/>
  <c r="AI73" i="14"/>
  <c r="AJ73" i="14" s="1"/>
  <c r="O72" i="14"/>
  <c r="N72" i="14"/>
  <c r="M72" i="14"/>
  <c r="P72" i="14" s="1"/>
  <c r="O71" i="14"/>
  <c r="N71" i="14"/>
  <c r="M71" i="14"/>
  <c r="P71" i="14" s="1"/>
  <c r="O70" i="14"/>
  <c r="N70" i="14"/>
  <c r="M70" i="14"/>
  <c r="Q70" i="14" s="1"/>
  <c r="O69" i="14"/>
  <c r="N69" i="14"/>
  <c r="M69" i="14"/>
  <c r="P69" i="14"/>
  <c r="O68" i="14"/>
  <c r="N68" i="14"/>
  <c r="M68" i="14"/>
  <c r="P68" i="14" s="1"/>
  <c r="O67" i="14"/>
  <c r="N67" i="14"/>
  <c r="M67" i="14"/>
  <c r="AD67" i="14"/>
  <c r="AD112" i="14" s="1"/>
  <c r="O66" i="14"/>
  <c r="N66" i="14"/>
  <c r="M66" i="14"/>
  <c r="P66" i="14" s="1"/>
  <c r="O65" i="14"/>
  <c r="N65" i="14"/>
  <c r="M65" i="14"/>
  <c r="P65" i="14" s="1"/>
  <c r="O64" i="14"/>
  <c r="N64" i="14"/>
  <c r="AI64" i="14" s="1"/>
  <c r="AJ64" i="14" s="1"/>
  <c r="M64" i="14"/>
  <c r="P64" i="14"/>
  <c r="O63" i="14"/>
  <c r="N63" i="14"/>
  <c r="M63" i="14"/>
  <c r="Z63" i="14"/>
  <c r="AI63" i="14" s="1"/>
  <c r="AJ63" i="14" s="1"/>
  <c r="O62" i="14"/>
  <c r="N62" i="14"/>
  <c r="M62" i="14"/>
  <c r="P62" i="14"/>
  <c r="O61" i="14"/>
  <c r="N61" i="14"/>
  <c r="AI61" i="14" s="1"/>
  <c r="M61" i="14"/>
  <c r="P61" i="14"/>
  <c r="O60" i="14"/>
  <c r="N60" i="14"/>
  <c r="M60" i="14"/>
  <c r="O59" i="14"/>
  <c r="N59" i="14"/>
  <c r="M59" i="14"/>
  <c r="P59" i="14" s="1"/>
  <c r="AI59" i="14"/>
  <c r="AJ59" i="14"/>
  <c r="O58" i="14"/>
  <c r="N58" i="14"/>
  <c r="M58" i="14"/>
  <c r="P58" i="14"/>
  <c r="O57" i="14"/>
  <c r="N57" i="14"/>
  <c r="M57" i="14"/>
  <c r="Z57" i="14"/>
  <c r="O56" i="14"/>
  <c r="N56" i="14"/>
  <c r="M56" i="14"/>
  <c r="P56" i="14"/>
  <c r="AI56" i="14" s="1"/>
  <c r="AJ56" i="14" s="1"/>
  <c r="O55" i="14"/>
  <c r="N55" i="14"/>
  <c r="AI55" i="14" s="1"/>
  <c r="AJ55" i="14" s="1"/>
  <c r="M55" i="14"/>
  <c r="P55" i="14" s="1"/>
  <c r="O54" i="14"/>
  <c r="N54" i="14"/>
  <c r="M54" i="14"/>
  <c r="AH54" i="14"/>
  <c r="O53" i="14"/>
  <c r="N53" i="14"/>
  <c r="M53" i="14"/>
  <c r="Q53" i="14" s="1"/>
  <c r="O52" i="14"/>
  <c r="N52" i="14"/>
  <c r="M52" i="14"/>
  <c r="Q52" i="14" s="1"/>
  <c r="O51" i="14"/>
  <c r="AI51" i="14" s="1"/>
  <c r="AJ51" i="14" s="1"/>
  <c r="N51" i="14"/>
  <c r="M51" i="14"/>
  <c r="Q51" i="14"/>
  <c r="O50" i="14"/>
  <c r="N50" i="14"/>
  <c r="M50" i="14"/>
  <c r="P50" i="14" s="1"/>
  <c r="O49" i="14"/>
  <c r="N49" i="14"/>
  <c r="M49" i="14"/>
  <c r="U49" i="14" s="1"/>
  <c r="AI49" i="14" s="1"/>
  <c r="O48" i="14"/>
  <c r="N48" i="14"/>
  <c r="M48" i="14"/>
  <c r="P48" i="14" s="1"/>
  <c r="O47" i="14"/>
  <c r="N47" i="14"/>
  <c r="M47" i="14"/>
  <c r="P47" i="14"/>
  <c r="O46" i="14"/>
  <c r="N46" i="14"/>
  <c r="AI46" i="14"/>
  <c r="AJ46" i="14" s="1"/>
  <c r="M46" i="14"/>
  <c r="Q46" i="14"/>
  <c r="O45" i="14"/>
  <c r="N45" i="14"/>
  <c r="M45" i="14"/>
  <c r="W45" i="14"/>
  <c r="W112" i="14" s="1"/>
  <c r="O44" i="14"/>
  <c r="N44" i="14"/>
  <c r="AI44" i="14" s="1"/>
  <c r="AJ44" i="14" s="1"/>
  <c r="M44" i="14"/>
  <c r="P44" i="14" s="1"/>
  <c r="O43" i="14"/>
  <c r="N43" i="14"/>
  <c r="M43" i="14"/>
  <c r="P43" i="14" s="1"/>
  <c r="O42" i="14"/>
  <c r="N42" i="14"/>
  <c r="M42" i="14"/>
  <c r="P42" i="14" s="1"/>
  <c r="O41" i="14"/>
  <c r="N41" i="14"/>
  <c r="M41" i="14"/>
  <c r="P41" i="14" s="1"/>
  <c r="O40" i="14"/>
  <c r="N40" i="14"/>
  <c r="M40" i="14"/>
  <c r="P40" i="14" s="1"/>
  <c r="AI40" i="14" s="1"/>
  <c r="AJ40" i="14"/>
  <c r="O39" i="14"/>
  <c r="N39" i="14"/>
  <c r="M39" i="14"/>
  <c r="P39" i="14"/>
  <c r="O38" i="14"/>
  <c r="N38" i="14"/>
  <c r="M38" i="14"/>
  <c r="Z38" i="14"/>
  <c r="AI38" i="14" s="1"/>
  <c r="O37" i="14"/>
  <c r="N37" i="14"/>
  <c r="M37" i="14"/>
  <c r="P37" i="14"/>
  <c r="O36" i="14"/>
  <c r="N36" i="14"/>
  <c r="M36" i="14"/>
  <c r="Z36" i="14"/>
  <c r="AI36" i="14" s="1"/>
  <c r="AJ36" i="14" s="1"/>
  <c r="O35" i="14"/>
  <c r="N35" i="14"/>
  <c r="M35" i="14"/>
  <c r="P35" i="14" s="1"/>
  <c r="O34" i="14"/>
  <c r="N34" i="14"/>
  <c r="M34" i="14"/>
  <c r="P34" i="14" s="1"/>
  <c r="AI34" i="14" s="1"/>
  <c r="AJ34" i="14" s="1"/>
  <c r="O33" i="14"/>
  <c r="N33" i="14"/>
  <c r="M33" i="14"/>
  <c r="V33" i="14" s="1"/>
  <c r="O32" i="14"/>
  <c r="N32" i="14"/>
  <c r="M32" i="14"/>
  <c r="P32" i="14" s="1"/>
  <c r="O31" i="14"/>
  <c r="N31" i="14"/>
  <c r="AI31" i="14" s="1"/>
  <c r="M31" i="14"/>
  <c r="P31" i="14"/>
  <c r="O30" i="14"/>
  <c r="N30" i="14"/>
  <c r="M30" i="14"/>
  <c r="P30" i="14" s="1"/>
  <c r="O29" i="14"/>
  <c r="N29" i="14"/>
  <c r="M29" i="14"/>
  <c r="P29" i="14" s="1"/>
  <c r="O28" i="14"/>
  <c r="N28" i="14"/>
  <c r="M28" i="14"/>
  <c r="Q28" i="14"/>
  <c r="O27" i="14"/>
  <c r="N27" i="14"/>
  <c r="M27" i="14"/>
  <c r="Q27" i="14"/>
  <c r="O26" i="14"/>
  <c r="N26" i="14"/>
  <c r="M26" i="14"/>
  <c r="P26" i="14"/>
  <c r="O25" i="14"/>
  <c r="N25" i="14"/>
  <c r="M25" i="14"/>
  <c r="P25" i="14"/>
  <c r="O24" i="14"/>
  <c r="N24" i="14"/>
  <c r="M24" i="14"/>
  <c r="P24" i="14"/>
  <c r="O23" i="14"/>
  <c r="N23" i="14"/>
  <c r="M23" i="14"/>
  <c r="P23" i="14"/>
  <c r="O22" i="14"/>
  <c r="N22" i="14"/>
  <c r="M22" i="14"/>
  <c r="P22" i="14" s="1"/>
  <c r="AI22" i="14" s="1"/>
  <c r="AJ22" i="14" s="1"/>
  <c r="O21" i="14"/>
  <c r="N21" i="14"/>
  <c r="M21" i="14"/>
  <c r="P21" i="14"/>
  <c r="AI21" i="14"/>
  <c r="AJ21" i="14"/>
  <c r="O20" i="14"/>
  <c r="N20" i="14"/>
  <c r="AI20" i="14" s="1"/>
  <c r="AJ20" i="14" s="1"/>
  <c r="M20" i="14"/>
  <c r="P20" i="14"/>
  <c r="O19" i="14"/>
  <c r="N19" i="14"/>
  <c r="M19" i="14"/>
  <c r="Z19" i="14" s="1"/>
  <c r="O18" i="14"/>
  <c r="N18" i="14"/>
  <c r="M18" i="14"/>
  <c r="P18" i="14"/>
  <c r="O17" i="14"/>
  <c r="N17" i="14"/>
  <c r="M17" i="14"/>
  <c r="Z17" i="14" s="1"/>
  <c r="O16" i="14"/>
  <c r="N16" i="14"/>
  <c r="M16" i="14"/>
  <c r="P16" i="14" s="1"/>
  <c r="O15" i="14"/>
  <c r="N15" i="14"/>
  <c r="M15" i="14"/>
  <c r="P15" i="14"/>
  <c r="AI15" i="14" s="1"/>
  <c r="O14" i="14"/>
  <c r="N14" i="14"/>
  <c r="AI14" i="14" s="1"/>
  <c r="AJ14" i="14" s="1"/>
  <c r="M14" i="14"/>
  <c r="P14" i="14"/>
  <c r="O13" i="14"/>
  <c r="N13" i="14"/>
  <c r="AI13" i="14" s="1"/>
  <c r="AJ13" i="14" s="1"/>
  <c r="M13" i="14"/>
  <c r="AH13" i="14"/>
  <c r="AH112" i="14" s="1"/>
  <c r="O12" i="14"/>
  <c r="N12" i="14"/>
  <c r="M12" i="14"/>
  <c r="P12" i="14" s="1"/>
  <c r="O11" i="14"/>
  <c r="N11" i="14"/>
  <c r="M11" i="14"/>
  <c r="P11" i="14"/>
  <c r="AI11" i="14"/>
  <c r="AJ11" i="14" s="1"/>
  <c r="O10" i="14"/>
  <c r="AI10" i="14" s="1"/>
  <c r="AJ10" i="14" s="1"/>
  <c r="N10" i="14"/>
  <c r="M10" i="14"/>
  <c r="P10" i="14"/>
  <c r="O9" i="14"/>
  <c r="N9" i="14"/>
  <c r="AI9" i="14" s="1"/>
  <c r="M9" i="14"/>
  <c r="P9" i="14"/>
  <c r="O8" i="14"/>
  <c r="N8" i="14"/>
  <c r="M8" i="14"/>
  <c r="Q8" i="14" s="1"/>
  <c r="O7" i="14"/>
  <c r="N7" i="14"/>
  <c r="M7" i="14"/>
  <c r="W7" i="14"/>
  <c r="O6" i="14"/>
  <c r="N6" i="14"/>
  <c r="M6" i="14"/>
  <c r="W6" i="14" s="1"/>
  <c r="O5" i="14"/>
  <c r="N5" i="14"/>
  <c r="M5" i="14"/>
  <c r="P5" i="14"/>
  <c r="AD89" i="13"/>
  <c r="AD113" i="13" s="1"/>
  <c r="P88" i="13"/>
  <c r="AI88" i="13" s="1"/>
  <c r="AJ88" i="13" s="1"/>
  <c r="P81" i="13"/>
  <c r="P80" i="13"/>
  <c r="AI80" i="13" s="1"/>
  <c r="AJ80" i="13" s="1"/>
  <c r="P74" i="13"/>
  <c r="P73" i="13"/>
  <c r="P17" i="13"/>
  <c r="M17" i="13"/>
  <c r="N17" i="13"/>
  <c r="AI17" i="13" s="1"/>
  <c r="AJ17" i="13" s="1"/>
  <c r="O17" i="13"/>
  <c r="AG113" i="13"/>
  <c r="AF113" i="13"/>
  <c r="AE113" i="13"/>
  <c r="AC113" i="13"/>
  <c r="AB113" i="13"/>
  <c r="AA113" i="13"/>
  <c r="Y113" i="13"/>
  <c r="X113" i="13"/>
  <c r="T113" i="13"/>
  <c r="R113" i="13"/>
  <c r="K113" i="13"/>
  <c r="J113" i="13"/>
  <c r="I113" i="13"/>
  <c r="H113" i="13"/>
  <c r="O111" i="13"/>
  <c r="N111" i="13"/>
  <c r="M111" i="13"/>
  <c r="O110" i="13"/>
  <c r="N110" i="13"/>
  <c r="AI110" i="13"/>
  <c r="AJ110" i="13"/>
  <c r="M110" i="13"/>
  <c r="O109" i="13"/>
  <c r="N109" i="13"/>
  <c r="AI109" i="13" s="1"/>
  <c r="AJ109" i="13" s="1"/>
  <c r="M109" i="13"/>
  <c r="O108" i="13"/>
  <c r="N108" i="13"/>
  <c r="AI108" i="13"/>
  <c r="AJ108" i="13" s="1"/>
  <c r="M108" i="13"/>
  <c r="O107" i="13"/>
  <c r="N107" i="13"/>
  <c r="AI107" i="13" s="1"/>
  <c r="AJ107" i="13" s="1"/>
  <c r="M107" i="13"/>
  <c r="O106" i="13"/>
  <c r="N106" i="13"/>
  <c r="AI106" i="13" s="1"/>
  <c r="AJ106" i="13" s="1"/>
  <c r="M106" i="13"/>
  <c r="O105" i="13"/>
  <c r="N105" i="13"/>
  <c r="AI105" i="13" s="1"/>
  <c r="AJ105" i="13" s="1"/>
  <c r="M105" i="13"/>
  <c r="O104" i="13"/>
  <c r="AI104" i="13" s="1"/>
  <c r="AJ104" i="13" s="1"/>
  <c r="N104" i="13"/>
  <c r="M104" i="13"/>
  <c r="O103" i="13"/>
  <c r="AI103" i="13"/>
  <c r="AJ103" i="13" s="1"/>
  <c r="N103" i="13"/>
  <c r="M103" i="13"/>
  <c r="O102" i="13"/>
  <c r="N102" i="13"/>
  <c r="AI102" i="13"/>
  <c r="AJ102" i="13"/>
  <c r="M102" i="13"/>
  <c r="O101" i="13"/>
  <c r="N101" i="13"/>
  <c r="AI101" i="13" s="1"/>
  <c r="AJ101" i="13" s="1"/>
  <c r="M101" i="13"/>
  <c r="O100" i="13"/>
  <c r="N100" i="13"/>
  <c r="AI100" i="13"/>
  <c r="AJ100" i="13" s="1"/>
  <c r="M100" i="13"/>
  <c r="O99" i="13"/>
  <c r="N99" i="13"/>
  <c r="AI99" i="13" s="1"/>
  <c r="AJ99" i="13" s="1"/>
  <c r="M99" i="13"/>
  <c r="O98" i="13"/>
  <c r="N98" i="13"/>
  <c r="AI98" i="13" s="1"/>
  <c r="AJ98" i="13" s="1"/>
  <c r="M98" i="13"/>
  <c r="O97" i="13"/>
  <c r="N97" i="13"/>
  <c r="AI97" i="13" s="1"/>
  <c r="AJ97" i="13" s="1"/>
  <c r="M97" i="13"/>
  <c r="O96" i="13"/>
  <c r="N96" i="13"/>
  <c r="AI96" i="13" s="1"/>
  <c r="AJ96" i="13" s="1"/>
  <c r="M96" i="13"/>
  <c r="O95" i="13"/>
  <c r="N95" i="13"/>
  <c r="M95" i="13"/>
  <c r="O94" i="13"/>
  <c r="N94" i="13"/>
  <c r="AI94" i="13" s="1"/>
  <c r="AJ94" i="13" s="1"/>
  <c r="M94" i="13"/>
  <c r="O93" i="13"/>
  <c r="AI93" i="13"/>
  <c r="AJ93" i="13" s="1"/>
  <c r="N93" i="13"/>
  <c r="M93" i="13"/>
  <c r="P93" i="13" s="1"/>
  <c r="O92" i="13"/>
  <c r="N92" i="13"/>
  <c r="M92" i="13"/>
  <c r="P92" i="13" s="1"/>
  <c r="O91" i="13"/>
  <c r="AI91" i="13"/>
  <c r="AJ91" i="13" s="1"/>
  <c r="N91" i="13"/>
  <c r="M91" i="13"/>
  <c r="P91" i="13" s="1"/>
  <c r="O90" i="13"/>
  <c r="N90" i="13"/>
  <c r="M90" i="13"/>
  <c r="P90" i="13" s="1"/>
  <c r="O89" i="13"/>
  <c r="N89" i="13"/>
  <c r="M89" i="13"/>
  <c r="O88" i="13"/>
  <c r="N88" i="13"/>
  <c r="M88" i="13"/>
  <c r="O87" i="13"/>
  <c r="N87" i="13"/>
  <c r="M87" i="13"/>
  <c r="P87" i="13" s="1"/>
  <c r="O86" i="13"/>
  <c r="N86" i="13"/>
  <c r="M86" i="13"/>
  <c r="P86" i="13" s="1"/>
  <c r="O85" i="13"/>
  <c r="N85" i="13"/>
  <c r="M85" i="13"/>
  <c r="Z85" i="13" s="1"/>
  <c r="O84" i="13"/>
  <c r="N84" i="13"/>
  <c r="M84" i="13"/>
  <c r="P84" i="13" s="1"/>
  <c r="O83" i="13"/>
  <c r="N83" i="13"/>
  <c r="M83" i="13"/>
  <c r="Z83" i="13" s="1"/>
  <c r="O82" i="13"/>
  <c r="N82" i="13"/>
  <c r="M82" i="13"/>
  <c r="P82" i="13" s="1"/>
  <c r="O81" i="13"/>
  <c r="N81" i="13"/>
  <c r="M81" i="13"/>
  <c r="O80" i="13"/>
  <c r="N80" i="13"/>
  <c r="M80" i="13"/>
  <c r="O79" i="13"/>
  <c r="N79" i="13"/>
  <c r="M79" i="13"/>
  <c r="S79" i="13" s="1"/>
  <c r="O78" i="13"/>
  <c r="N78" i="13"/>
  <c r="M78" i="13"/>
  <c r="S78" i="13" s="1"/>
  <c r="S113" i="13" s="1"/>
  <c r="O77" i="13"/>
  <c r="N77" i="13"/>
  <c r="M77" i="13"/>
  <c r="P77" i="13" s="1"/>
  <c r="O76" i="13"/>
  <c r="N76" i="13"/>
  <c r="M76" i="13"/>
  <c r="P76" i="13" s="1"/>
  <c r="O75" i="13"/>
  <c r="AI75" i="13" s="1"/>
  <c r="AJ75" i="13" s="1"/>
  <c r="N75" i="13"/>
  <c r="M75" i="13"/>
  <c r="Q75" i="13" s="1"/>
  <c r="O74" i="13"/>
  <c r="N74" i="13"/>
  <c r="M74" i="13"/>
  <c r="O73" i="13"/>
  <c r="N73" i="13"/>
  <c r="M73" i="13"/>
  <c r="O72" i="13"/>
  <c r="N72" i="13"/>
  <c r="M72" i="13"/>
  <c r="P72" i="13" s="1"/>
  <c r="O71" i="13"/>
  <c r="N71" i="13"/>
  <c r="M71" i="13"/>
  <c r="P71" i="13" s="1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AI54" i="13" s="1"/>
  <c r="AJ54" i="13" s="1"/>
  <c r="N54" i="13"/>
  <c r="M54" i="13"/>
  <c r="O53" i="13"/>
  <c r="N53" i="13"/>
  <c r="AI53" i="13"/>
  <c r="AJ53" i="13" s="1"/>
  <c r="M53" i="13"/>
  <c r="O52" i="13"/>
  <c r="N52" i="13"/>
  <c r="M52" i="13"/>
  <c r="O51" i="13"/>
  <c r="N51" i="13"/>
  <c r="AI51" i="13"/>
  <c r="AJ51" i="13" s="1"/>
  <c r="M51" i="13"/>
  <c r="O50" i="13"/>
  <c r="N50" i="13"/>
  <c r="M50" i="13"/>
  <c r="P50" i="13"/>
  <c r="O49" i="13"/>
  <c r="N49" i="13"/>
  <c r="M49" i="13"/>
  <c r="W49" i="13" s="1"/>
  <c r="O48" i="13"/>
  <c r="N48" i="13"/>
  <c r="M48" i="13"/>
  <c r="W48" i="13"/>
  <c r="U113" i="13"/>
  <c r="O47" i="13"/>
  <c r="N47" i="13"/>
  <c r="M47" i="13"/>
  <c r="P47" i="13"/>
  <c r="O46" i="13"/>
  <c r="N46" i="13"/>
  <c r="M46" i="13"/>
  <c r="P46" i="13" s="1"/>
  <c r="O45" i="13"/>
  <c r="N45" i="13"/>
  <c r="M45" i="13"/>
  <c r="P45" i="13"/>
  <c r="O44" i="13"/>
  <c r="N44" i="13"/>
  <c r="AI44" i="13" s="1"/>
  <c r="AJ44" i="13" s="1"/>
  <c r="M44" i="13"/>
  <c r="P44" i="13" s="1"/>
  <c r="O43" i="13"/>
  <c r="N43" i="13"/>
  <c r="AI43" i="13" s="1"/>
  <c r="AJ43" i="13" s="1"/>
  <c r="M43" i="13"/>
  <c r="P43" i="13" s="1"/>
  <c r="O42" i="13"/>
  <c r="N42" i="13"/>
  <c r="M42" i="13"/>
  <c r="Z42" i="13" s="1"/>
  <c r="AI42" i="13" s="1"/>
  <c r="AJ42" i="13"/>
  <c r="O41" i="13"/>
  <c r="N41" i="13"/>
  <c r="M41" i="13"/>
  <c r="P41" i="13" s="1"/>
  <c r="O40" i="13"/>
  <c r="N40" i="13"/>
  <c r="M40" i="13"/>
  <c r="Z40" i="13"/>
  <c r="AI40" i="13"/>
  <c r="AJ40" i="13" s="1"/>
  <c r="O39" i="13"/>
  <c r="N39" i="13"/>
  <c r="M39" i="13"/>
  <c r="P39" i="13" s="1"/>
  <c r="O38" i="13"/>
  <c r="N38" i="13"/>
  <c r="M38" i="13"/>
  <c r="P38" i="13" s="1"/>
  <c r="O37" i="13"/>
  <c r="N37" i="13"/>
  <c r="M37" i="13"/>
  <c r="P37" i="13"/>
  <c r="O36" i="13"/>
  <c r="N36" i="13"/>
  <c r="M36" i="13"/>
  <c r="P36" i="13" s="1"/>
  <c r="O35" i="13"/>
  <c r="N35" i="13"/>
  <c r="M35" i="13"/>
  <c r="P35" i="13" s="1"/>
  <c r="O34" i="13"/>
  <c r="N34" i="13"/>
  <c r="AI34" i="13" s="1"/>
  <c r="AJ34" i="13" s="1"/>
  <c r="M34" i="13"/>
  <c r="W34" i="13"/>
  <c r="O33" i="13"/>
  <c r="N33" i="13"/>
  <c r="M33" i="13"/>
  <c r="P33" i="13" s="1"/>
  <c r="O32" i="13"/>
  <c r="N32" i="13"/>
  <c r="M32" i="13"/>
  <c r="Q32" i="13" s="1"/>
  <c r="O31" i="13"/>
  <c r="N31" i="13"/>
  <c r="M31" i="13"/>
  <c r="Q31" i="13" s="1"/>
  <c r="O30" i="13"/>
  <c r="N30" i="13"/>
  <c r="M30" i="13"/>
  <c r="P30" i="13" s="1"/>
  <c r="AI30" i="13" s="1"/>
  <c r="AJ30" i="13" s="1"/>
  <c r="O29" i="13"/>
  <c r="N29" i="13"/>
  <c r="M29" i="13"/>
  <c r="P29" i="13"/>
  <c r="O28" i="13"/>
  <c r="N28" i="13"/>
  <c r="AI28" i="13" s="1"/>
  <c r="AJ28" i="13" s="1"/>
  <c r="M28" i="13"/>
  <c r="P28" i="13" s="1"/>
  <c r="O27" i="13"/>
  <c r="N27" i="13"/>
  <c r="M27" i="13"/>
  <c r="P27" i="13" s="1"/>
  <c r="O26" i="13"/>
  <c r="N26" i="13"/>
  <c r="M26" i="13"/>
  <c r="P26" i="13" s="1"/>
  <c r="AI26" i="13" s="1"/>
  <c r="AJ26" i="13"/>
  <c r="O25" i="13"/>
  <c r="N25" i="13"/>
  <c r="M25" i="13"/>
  <c r="P25" i="13" s="1"/>
  <c r="O24" i="13"/>
  <c r="N24" i="13"/>
  <c r="M24" i="13"/>
  <c r="P24" i="13"/>
  <c r="AI24" i="13"/>
  <c r="AJ24" i="13" s="1"/>
  <c r="O23" i="13"/>
  <c r="N23" i="13"/>
  <c r="M23" i="13"/>
  <c r="P23" i="13" s="1"/>
  <c r="O22" i="13"/>
  <c r="N22" i="13"/>
  <c r="M22" i="13"/>
  <c r="P22" i="13" s="1"/>
  <c r="O21" i="13"/>
  <c r="N21" i="13"/>
  <c r="M21" i="13"/>
  <c r="Q21" i="13"/>
  <c r="O20" i="13"/>
  <c r="N20" i="13"/>
  <c r="M20" i="13"/>
  <c r="P20" i="13" s="1"/>
  <c r="O19" i="13"/>
  <c r="N19" i="13"/>
  <c r="M19" i="13"/>
  <c r="Z19" i="13" s="1"/>
  <c r="O18" i="13"/>
  <c r="N18" i="13"/>
  <c r="M18" i="13"/>
  <c r="P18" i="13" s="1"/>
  <c r="AI18" i="13" s="1"/>
  <c r="AJ18" i="13" s="1"/>
  <c r="O16" i="13"/>
  <c r="N16" i="13"/>
  <c r="M16" i="13"/>
  <c r="Z16" i="13" s="1"/>
  <c r="O15" i="13"/>
  <c r="N15" i="13"/>
  <c r="M15" i="13"/>
  <c r="P15" i="13"/>
  <c r="AI15" i="13" s="1"/>
  <c r="AJ15" i="13" s="1"/>
  <c r="O14" i="13"/>
  <c r="N14" i="13"/>
  <c r="M14" i="13"/>
  <c r="P14" i="13" s="1"/>
  <c r="O13" i="13"/>
  <c r="N13" i="13"/>
  <c r="M13" i="13"/>
  <c r="P13" i="13" s="1"/>
  <c r="O12" i="13"/>
  <c r="N12" i="13"/>
  <c r="M12" i="13"/>
  <c r="AH12" i="13"/>
  <c r="O11" i="13"/>
  <c r="N11" i="13"/>
  <c r="AI11" i="13" s="1"/>
  <c r="AJ11" i="13" s="1"/>
  <c r="M11" i="13"/>
  <c r="P11" i="13" s="1"/>
  <c r="O10" i="13"/>
  <c r="N10" i="13"/>
  <c r="M10" i="13"/>
  <c r="Q10" i="13" s="1"/>
  <c r="O9" i="13"/>
  <c r="N9" i="13"/>
  <c r="M9" i="13"/>
  <c r="P9" i="13" s="1"/>
  <c r="AI9" i="13" s="1"/>
  <c r="AJ9" i="13"/>
  <c r="O8" i="13"/>
  <c r="N8" i="13"/>
  <c r="M8" i="13"/>
  <c r="W8" i="13" s="1"/>
  <c r="O7" i="13"/>
  <c r="N7" i="13"/>
  <c r="M7" i="13"/>
  <c r="P7" i="13"/>
  <c r="O6" i="13"/>
  <c r="N6" i="13"/>
  <c r="M6" i="13"/>
  <c r="V6" i="13"/>
  <c r="O5" i="13"/>
  <c r="N5" i="13"/>
  <c r="M5" i="13"/>
  <c r="Q5" i="13"/>
  <c r="O109" i="12"/>
  <c r="N109" i="12"/>
  <c r="AI109" i="12" s="1"/>
  <c r="AJ109" i="12" s="1"/>
  <c r="M109" i="12"/>
  <c r="O108" i="12"/>
  <c r="N108" i="12"/>
  <c r="AI108" i="12" s="1"/>
  <c r="AJ108" i="12" s="1"/>
  <c r="M108" i="12"/>
  <c r="O107" i="12"/>
  <c r="N107" i="12"/>
  <c r="AI107" i="12" s="1"/>
  <c r="AJ107" i="12" s="1"/>
  <c r="M107" i="12"/>
  <c r="O106" i="12"/>
  <c r="AI106" i="12" s="1"/>
  <c r="AJ106" i="12" s="1"/>
  <c r="N106" i="12"/>
  <c r="M106" i="12"/>
  <c r="O105" i="12"/>
  <c r="N105" i="12"/>
  <c r="M105" i="12"/>
  <c r="P105" i="12"/>
  <c r="O104" i="12"/>
  <c r="N104" i="12"/>
  <c r="M104" i="12"/>
  <c r="P104" i="12"/>
  <c r="AI104" i="12"/>
  <c r="AJ104" i="12"/>
  <c r="O103" i="12"/>
  <c r="N103" i="12"/>
  <c r="AI103" i="12" s="1"/>
  <c r="AJ103" i="12" s="1"/>
  <c r="M103" i="12"/>
  <c r="U103" i="12"/>
  <c r="O102" i="12"/>
  <c r="N102" i="12"/>
  <c r="M102" i="12"/>
  <c r="P102" i="12" s="1"/>
  <c r="O101" i="12"/>
  <c r="N101" i="12"/>
  <c r="M101" i="12"/>
  <c r="P101" i="12" s="1"/>
  <c r="O100" i="12"/>
  <c r="N100" i="12"/>
  <c r="M100" i="12"/>
  <c r="P100" i="12"/>
  <c r="AI100" i="12"/>
  <c r="AJ100" i="12"/>
  <c r="O99" i="12"/>
  <c r="N99" i="12"/>
  <c r="AI99" i="12" s="1"/>
  <c r="AJ99" i="12" s="1"/>
  <c r="M99" i="12"/>
  <c r="P99" i="12"/>
  <c r="O98" i="12"/>
  <c r="N98" i="12"/>
  <c r="M98" i="12"/>
  <c r="P98" i="12" s="1"/>
  <c r="O97" i="12"/>
  <c r="N97" i="12"/>
  <c r="M97" i="12"/>
  <c r="Z97" i="12"/>
  <c r="AI97" i="12" s="1"/>
  <c r="AJ97" i="12" s="1"/>
  <c r="K112" i="12"/>
  <c r="AG112" i="12"/>
  <c r="AF112" i="12"/>
  <c r="AE112" i="12"/>
  <c r="AC112" i="12"/>
  <c r="AB112" i="12"/>
  <c r="AA112" i="12"/>
  <c r="Y112" i="12"/>
  <c r="X112" i="12"/>
  <c r="T112" i="12"/>
  <c r="R112" i="12"/>
  <c r="J112" i="12"/>
  <c r="I112" i="12"/>
  <c r="H112" i="12"/>
  <c r="O110" i="12"/>
  <c r="N110" i="12"/>
  <c r="M110" i="12"/>
  <c r="O96" i="12"/>
  <c r="N96" i="12"/>
  <c r="M96" i="12"/>
  <c r="P96" i="12"/>
  <c r="O95" i="12"/>
  <c r="AI95" i="12" s="1"/>
  <c r="AJ95" i="12" s="1"/>
  <c r="N95" i="12"/>
  <c r="M95" i="12"/>
  <c r="Z95" i="12" s="1"/>
  <c r="O94" i="12"/>
  <c r="N94" i="12"/>
  <c r="M94" i="12"/>
  <c r="P94" i="12"/>
  <c r="O93" i="12"/>
  <c r="N93" i="12"/>
  <c r="M93" i="12"/>
  <c r="P93" i="12" s="1"/>
  <c r="O92" i="12"/>
  <c r="N92" i="12"/>
  <c r="M92" i="12"/>
  <c r="Q92" i="12"/>
  <c r="O91" i="12"/>
  <c r="N91" i="12"/>
  <c r="M91" i="12"/>
  <c r="Q91" i="12" s="1"/>
  <c r="O90" i="12"/>
  <c r="N90" i="12"/>
  <c r="M90" i="12"/>
  <c r="Q90" i="12" s="1"/>
  <c r="O89" i="12"/>
  <c r="N89" i="12"/>
  <c r="M89" i="12"/>
  <c r="P89" i="12"/>
  <c r="AI89" i="12" s="1"/>
  <c r="AJ89" i="12" s="1"/>
  <c r="O88" i="12"/>
  <c r="AI88" i="12" s="1"/>
  <c r="AJ88" i="12" s="1"/>
  <c r="N88" i="12"/>
  <c r="M88" i="12"/>
  <c r="P88" i="12" s="1"/>
  <c r="O87" i="12"/>
  <c r="N87" i="12"/>
  <c r="M87" i="12"/>
  <c r="P87" i="12" s="1"/>
  <c r="AI87" i="12" s="1"/>
  <c r="AJ87" i="12" s="1"/>
  <c r="O86" i="12"/>
  <c r="N86" i="12"/>
  <c r="M86" i="12"/>
  <c r="P86" i="12" s="1"/>
  <c r="AI86" i="12" s="1"/>
  <c r="AJ86" i="12"/>
  <c r="O85" i="12"/>
  <c r="AI85" i="12" s="1"/>
  <c r="AJ85" i="12" s="1"/>
  <c r="N85" i="12"/>
  <c r="M85" i="12"/>
  <c r="P85" i="12" s="1"/>
  <c r="O84" i="12"/>
  <c r="N84" i="12"/>
  <c r="M84" i="12"/>
  <c r="P84" i="12" s="1"/>
  <c r="O83" i="12"/>
  <c r="N83" i="12"/>
  <c r="M83" i="12"/>
  <c r="P83" i="12"/>
  <c r="AI83" i="12" s="1"/>
  <c r="AJ83" i="12" s="1"/>
  <c r="O82" i="12"/>
  <c r="N82" i="12"/>
  <c r="M82" i="12"/>
  <c r="P82" i="12" s="1"/>
  <c r="AI82" i="12" s="1"/>
  <c r="AJ82" i="12" s="1"/>
  <c r="O81" i="12"/>
  <c r="AI81" i="12" s="1"/>
  <c r="AJ81" i="12" s="1"/>
  <c r="N81" i="12"/>
  <c r="M81" i="12"/>
  <c r="P81" i="12" s="1"/>
  <c r="O80" i="12"/>
  <c r="N80" i="12"/>
  <c r="M80" i="12"/>
  <c r="P80" i="12" s="1"/>
  <c r="O79" i="12"/>
  <c r="N79" i="12"/>
  <c r="M79" i="12"/>
  <c r="Q79" i="12"/>
  <c r="O78" i="12"/>
  <c r="N78" i="12"/>
  <c r="M78" i="12"/>
  <c r="P78" i="12" s="1"/>
  <c r="AI78" i="12" s="1"/>
  <c r="AJ78" i="12"/>
  <c r="O77" i="12"/>
  <c r="N77" i="12"/>
  <c r="M77" i="12"/>
  <c r="P77" i="12" s="1"/>
  <c r="O76" i="12"/>
  <c r="N76" i="12"/>
  <c r="M76" i="12"/>
  <c r="P76" i="12" s="1"/>
  <c r="O75" i="12"/>
  <c r="N75" i="12"/>
  <c r="M75" i="12"/>
  <c r="Z75" i="12" s="1"/>
  <c r="O74" i="12"/>
  <c r="N74" i="12"/>
  <c r="M74" i="12"/>
  <c r="Z74" i="12" s="1"/>
  <c r="O73" i="12"/>
  <c r="N73" i="12"/>
  <c r="M73" i="12"/>
  <c r="P73" i="12" s="1"/>
  <c r="O72" i="12"/>
  <c r="N72" i="12"/>
  <c r="M72" i="12"/>
  <c r="P72" i="12" s="1"/>
  <c r="O71" i="12"/>
  <c r="N71" i="12"/>
  <c r="M71" i="12"/>
  <c r="AH71" i="12" s="1"/>
  <c r="O70" i="12"/>
  <c r="N70" i="12"/>
  <c r="M70" i="12"/>
  <c r="P70" i="12" s="1"/>
  <c r="O69" i="12"/>
  <c r="N69" i="12"/>
  <c r="M69" i="12"/>
  <c r="P69" i="12" s="1"/>
  <c r="O68" i="12"/>
  <c r="N68" i="12"/>
  <c r="M68" i="12"/>
  <c r="P68" i="12" s="1"/>
  <c r="O67" i="12"/>
  <c r="N67" i="12"/>
  <c r="M67" i="12"/>
  <c r="AD67" i="12" s="1"/>
  <c r="AD112" i="12" s="1"/>
  <c r="O66" i="12"/>
  <c r="N66" i="12"/>
  <c r="M66" i="12"/>
  <c r="P66" i="12"/>
  <c r="O65" i="12"/>
  <c r="N65" i="12"/>
  <c r="M65" i="12"/>
  <c r="W65" i="12" s="1"/>
  <c r="O64" i="12"/>
  <c r="N64" i="12"/>
  <c r="M64" i="12"/>
  <c r="P64" i="12"/>
  <c r="O63" i="12"/>
  <c r="N63" i="12"/>
  <c r="AI63" i="12"/>
  <c r="AJ63" i="12" s="1"/>
  <c r="M63" i="12"/>
  <c r="P63" i="12"/>
  <c r="O62" i="12"/>
  <c r="N62" i="12"/>
  <c r="M62" i="12"/>
  <c r="P62" i="12"/>
  <c r="O61" i="12"/>
  <c r="N61" i="12"/>
  <c r="M61" i="12"/>
  <c r="P61" i="12"/>
  <c r="O60" i="12"/>
  <c r="N60" i="12"/>
  <c r="M60" i="12"/>
  <c r="Q60" i="12"/>
  <c r="O59" i="12"/>
  <c r="N59" i="12"/>
  <c r="M59" i="12"/>
  <c r="P59" i="12"/>
  <c r="O58" i="12"/>
  <c r="N58" i="12"/>
  <c r="M58" i="12"/>
  <c r="P58" i="12"/>
  <c r="O57" i="12"/>
  <c r="N57" i="12"/>
  <c r="M57" i="12"/>
  <c r="V57" i="12"/>
  <c r="O56" i="12"/>
  <c r="N56" i="12"/>
  <c r="M56" i="12"/>
  <c r="P56" i="12"/>
  <c r="O55" i="12"/>
  <c r="N55" i="12"/>
  <c r="M55" i="12"/>
  <c r="Q55" i="12"/>
  <c r="O54" i="12"/>
  <c r="N54" i="12"/>
  <c r="M54" i="12"/>
  <c r="P54" i="12"/>
  <c r="O53" i="12"/>
  <c r="N53" i="12"/>
  <c r="M53" i="12"/>
  <c r="P53" i="12"/>
  <c r="O52" i="12"/>
  <c r="N52" i="12"/>
  <c r="M52" i="12"/>
  <c r="Z52" i="12"/>
  <c r="O51" i="12"/>
  <c r="N51" i="12"/>
  <c r="AI51" i="12" s="1"/>
  <c r="AJ51" i="12" s="1"/>
  <c r="M51" i="12"/>
  <c r="Z51" i="12"/>
  <c r="O50" i="12"/>
  <c r="N50" i="12"/>
  <c r="M50" i="12"/>
  <c r="P50" i="12"/>
  <c r="O49" i="12"/>
  <c r="N49" i="12"/>
  <c r="M49" i="12"/>
  <c r="P49" i="12"/>
  <c r="O48" i="12"/>
  <c r="N48" i="12"/>
  <c r="M48" i="12"/>
  <c r="P48" i="12"/>
  <c r="O47" i="12"/>
  <c r="N47" i="12"/>
  <c r="M47" i="12"/>
  <c r="U47" i="12"/>
  <c r="O46" i="12"/>
  <c r="N46" i="12"/>
  <c r="M46" i="12"/>
  <c r="P46" i="12"/>
  <c r="O45" i="12"/>
  <c r="N45" i="12"/>
  <c r="M45" i="12"/>
  <c r="Q45" i="12"/>
  <c r="AI45" i="12"/>
  <c r="O44" i="12"/>
  <c r="N44" i="12"/>
  <c r="M44" i="12"/>
  <c r="P44" i="12" s="1"/>
  <c r="O43" i="12"/>
  <c r="N43" i="12"/>
  <c r="M43" i="12"/>
  <c r="P43" i="12"/>
  <c r="O42" i="12"/>
  <c r="N42" i="12"/>
  <c r="M42" i="12"/>
  <c r="P42" i="12" s="1"/>
  <c r="AI42" i="12" s="1"/>
  <c r="O41" i="12"/>
  <c r="N41" i="12"/>
  <c r="AI41" i="12" s="1"/>
  <c r="M41" i="12"/>
  <c r="W41" i="12"/>
  <c r="O40" i="12"/>
  <c r="N40" i="12"/>
  <c r="M40" i="12"/>
  <c r="W40" i="12"/>
  <c r="AI40" i="12"/>
  <c r="O39" i="12"/>
  <c r="N39" i="12"/>
  <c r="M39" i="12"/>
  <c r="AH39" i="12"/>
  <c r="O38" i="12"/>
  <c r="N38" i="12"/>
  <c r="M38" i="12"/>
  <c r="P38" i="12"/>
  <c r="O37" i="12"/>
  <c r="N37" i="12"/>
  <c r="M37" i="12"/>
  <c r="P37" i="12"/>
  <c r="O36" i="12"/>
  <c r="N36" i="12"/>
  <c r="M36" i="12"/>
  <c r="P36" i="12"/>
  <c r="O35" i="12"/>
  <c r="N35" i="12"/>
  <c r="M35" i="12"/>
  <c r="P35" i="12"/>
  <c r="O34" i="12"/>
  <c r="N34" i="12"/>
  <c r="M34" i="12"/>
  <c r="P34" i="12"/>
  <c r="O33" i="12"/>
  <c r="N33" i="12"/>
  <c r="M33" i="12"/>
  <c r="Z33" i="12"/>
  <c r="O32" i="12"/>
  <c r="N32" i="12"/>
  <c r="M32" i="12"/>
  <c r="P32" i="12"/>
  <c r="O31" i="12"/>
  <c r="N31" i="12"/>
  <c r="M31" i="12"/>
  <c r="P31" i="12"/>
  <c r="O30" i="12"/>
  <c r="N30" i="12"/>
  <c r="M30" i="12"/>
  <c r="P30" i="12"/>
  <c r="O29" i="12"/>
  <c r="N29" i="12"/>
  <c r="M29" i="12"/>
  <c r="P29" i="12"/>
  <c r="O28" i="12"/>
  <c r="N28" i="12"/>
  <c r="M28" i="12"/>
  <c r="Z28" i="12"/>
  <c r="O27" i="12"/>
  <c r="N27" i="12"/>
  <c r="M27" i="12"/>
  <c r="P27" i="12"/>
  <c r="O26" i="12"/>
  <c r="N26" i="12"/>
  <c r="M26" i="12"/>
  <c r="W26" i="12"/>
  <c r="O25" i="12"/>
  <c r="N25" i="12"/>
  <c r="M25" i="12"/>
  <c r="W25" i="12"/>
  <c r="W112" i="12" s="1"/>
  <c r="O24" i="12"/>
  <c r="N24" i="12"/>
  <c r="M24" i="12"/>
  <c r="P24" i="12" s="1"/>
  <c r="O23" i="12"/>
  <c r="N23" i="12"/>
  <c r="M23" i="12"/>
  <c r="P23" i="12" s="1"/>
  <c r="O22" i="12"/>
  <c r="N22" i="12"/>
  <c r="M22" i="12"/>
  <c r="P22" i="12" s="1"/>
  <c r="O21" i="12"/>
  <c r="N21" i="12"/>
  <c r="M21" i="12"/>
  <c r="P21" i="12" s="1"/>
  <c r="O20" i="12"/>
  <c r="N20" i="12"/>
  <c r="M20" i="12"/>
  <c r="P20" i="12" s="1"/>
  <c r="O19" i="12"/>
  <c r="N19" i="12"/>
  <c r="M19" i="12"/>
  <c r="P19" i="12" s="1"/>
  <c r="O18" i="12"/>
  <c r="N18" i="12"/>
  <c r="M18" i="12"/>
  <c r="Q18" i="12" s="1"/>
  <c r="O17" i="12"/>
  <c r="N17" i="12"/>
  <c r="M17" i="12"/>
  <c r="V17" i="12" s="1"/>
  <c r="V112" i="12" s="1"/>
  <c r="O16" i="12"/>
  <c r="N16" i="12"/>
  <c r="M16" i="12"/>
  <c r="P16" i="12"/>
  <c r="O15" i="12"/>
  <c r="N15" i="12"/>
  <c r="M15" i="12"/>
  <c r="Z15" i="12"/>
  <c r="O14" i="12"/>
  <c r="N14" i="12"/>
  <c r="M14" i="12"/>
  <c r="P14" i="12"/>
  <c r="O13" i="12"/>
  <c r="N13" i="12"/>
  <c r="M13" i="12"/>
  <c r="Z13" i="12"/>
  <c r="O12" i="12"/>
  <c r="N12" i="12"/>
  <c r="M12" i="12"/>
  <c r="P12" i="12"/>
  <c r="O11" i="12"/>
  <c r="N11" i="12"/>
  <c r="M11" i="12"/>
  <c r="Z11" i="12"/>
  <c r="O10" i="12"/>
  <c r="N10" i="12"/>
  <c r="M10" i="12"/>
  <c r="P10" i="12"/>
  <c r="O9" i="12"/>
  <c r="N9" i="12"/>
  <c r="M9" i="12"/>
  <c r="Q9" i="12"/>
  <c r="O8" i="12"/>
  <c r="N8" i="12"/>
  <c r="M8" i="12"/>
  <c r="P8" i="12"/>
  <c r="O7" i="12"/>
  <c r="N7" i="12"/>
  <c r="M7" i="12"/>
  <c r="P7" i="12"/>
  <c r="O6" i="12"/>
  <c r="N6" i="12"/>
  <c r="M6" i="12"/>
  <c r="P6" i="12"/>
  <c r="O5" i="12"/>
  <c r="N5" i="12"/>
  <c r="M5" i="12"/>
  <c r="P5" i="12"/>
  <c r="W58" i="10"/>
  <c r="Z42" i="10"/>
  <c r="P26" i="10"/>
  <c r="AI26" i="10" s="1"/>
  <c r="AJ26" i="10" s="1"/>
  <c r="P12" i="10"/>
  <c r="AG99" i="10"/>
  <c r="AF99" i="10"/>
  <c r="AE99" i="10"/>
  <c r="AC99" i="10"/>
  <c r="AB99" i="10"/>
  <c r="AA99" i="10"/>
  <c r="Y99" i="10"/>
  <c r="X99" i="10"/>
  <c r="T99" i="10"/>
  <c r="R99" i="10"/>
  <c r="K99" i="10"/>
  <c r="J99" i="10"/>
  <c r="I99" i="10"/>
  <c r="H99" i="10"/>
  <c r="O97" i="10"/>
  <c r="N97" i="10"/>
  <c r="M97" i="10"/>
  <c r="O96" i="10"/>
  <c r="AI96" i="10" s="1"/>
  <c r="AJ96" i="10" s="1"/>
  <c r="N96" i="10"/>
  <c r="M96" i="10"/>
  <c r="O95" i="10"/>
  <c r="N95" i="10"/>
  <c r="M95" i="10"/>
  <c r="O94" i="10"/>
  <c r="AI94" i="10" s="1"/>
  <c r="N94" i="10"/>
  <c r="AJ94" i="10"/>
  <c r="M94" i="10"/>
  <c r="O93" i="10"/>
  <c r="N93" i="10"/>
  <c r="M93" i="10"/>
  <c r="O92" i="10"/>
  <c r="AI92" i="10" s="1"/>
  <c r="N92" i="10"/>
  <c r="AJ92" i="10"/>
  <c r="M92" i="10"/>
  <c r="O91" i="10"/>
  <c r="N91" i="10"/>
  <c r="M91" i="10"/>
  <c r="O90" i="10"/>
  <c r="AI90" i="10" s="1"/>
  <c r="AJ90" i="10" s="1"/>
  <c r="N90" i="10"/>
  <c r="M90" i="10"/>
  <c r="O89" i="10"/>
  <c r="N89" i="10"/>
  <c r="M89" i="10"/>
  <c r="O88" i="10"/>
  <c r="AI88" i="10" s="1"/>
  <c r="N88" i="10"/>
  <c r="AJ88" i="10"/>
  <c r="M88" i="10"/>
  <c r="O87" i="10"/>
  <c r="N87" i="10"/>
  <c r="M87" i="10"/>
  <c r="O86" i="10"/>
  <c r="AI86" i="10" s="1"/>
  <c r="N86" i="10"/>
  <c r="AJ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AI78" i="10" s="1"/>
  <c r="AJ78" i="10" s="1"/>
  <c r="M78" i="10"/>
  <c r="O77" i="10"/>
  <c r="N77" i="10"/>
  <c r="M77" i="10"/>
  <c r="O76" i="10"/>
  <c r="N76" i="10"/>
  <c r="M76" i="10"/>
  <c r="P76" i="10" s="1"/>
  <c r="O75" i="10"/>
  <c r="N75" i="10"/>
  <c r="M75" i="10"/>
  <c r="Q75" i="10"/>
  <c r="O74" i="10"/>
  <c r="N74" i="10"/>
  <c r="M74" i="10"/>
  <c r="P74" i="10" s="1"/>
  <c r="O73" i="10"/>
  <c r="N73" i="10"/>
  <c r="AI73" i="10" s="1"/>
  <c r="AJ73" i="10" s="1"/>
  <c r="M73" i="10"/>
  <c r="P73" i="10" s="1"/>
  <c r="O72" i="10"/>
  <c r="N72" i="10"/>
  <c r="M72" i="10"/>
  <c r="P72" i="10" s="1"/>
  <c r="O71" i="10"/>
  <c r="N71" i="10"/>
  <c r="M71" i="10"/>
  <c r="P71" i="10" s="1"/>
  <c r="O70" i="10"/>
  <c r="N70" i="10"/>
  <c r="M70" i="10"/>
  <c r="P70" i="10" s="1"/>
  <c r="O69" i="10"/>
  <c r="N69" i="10"/>
  <c r="M69" i="10"/>
  <c r="P69" i="10"/>
  <c r="O68" i="10"/>
  <c r="N68" i="10"/>
  <c r="M68" i="10"/>
  <c r="P68" i="10" s="1"/>
  <c r="O67" i="10"/>
  <c r="N67" i="10"/>
  <c r="M67" i="10"/>
  <c r="S67" i="10"/>
  <c r="O66" i="10"/>
  <c r="N66" i="10"/>
  <c r="M66" i="10"/>
  <c r="P66" i="10" s="1"/>
  <c r="O65" i="10"/>
  <c r="N65" i="10"/>
  <c r="M65" i="10"/>
  <c r="Z65" i="10" s="1"/>
  <c r="O64" i="10"/>
  <c r="N64" i="10"/>
  <c r="M64" i="10"/>
  <c r="P64" i="10" s="1"/>
  <c r="O63" i="10"/>
  <c r="N63" i="10"/>
  <c r="M63" i="10"/>
  <c r="Z63" i="10"/>
  <c r="O62" i="10"/>
  <c r="N62" i="10"/>
  <c r="M62" i="10"/>
  <c r="P62" i="10" s="1"/>
  <c r="O61" i="10"/>
  <c r="N61" i="10"/>
  <c r="M61" i="10"/>
  <c r="Z61" i="10"/>
  <c r="O60" i="10"/>
  <c r="N60" i="10"/>
  <c r="M60" i="10"/>
  <c r="P60" i="10" s="1"/>
  <c r="O59" i="10"/>
  <c r="N59" i="10"/>
  <c r="M59" i="10"/>
  <c r="AH59" i="10"/>
  <c r="O58" i="10"/>
  <c r="N58" i="10"/>
  <c r="M58" i="10"/>
  <c r="O57" i="10"/>
  <c r="N57" i="10"/>
  <c r="M57" i="10"/>
  <c r="P57" i="10" s="1"/>
  <c r="O56" i="10"/>
  <c r="N56" i="10"/>
  <c r="M56" i="10"/>
  <c r="P56" i="10" s="1"/>
  <c r="O55" i="10"/>
  <c r="N55" i="10"/>
  <c r="M55" i="10"/>
  <c r="P55" i="10" s="1"/>
  <c r="O54" i="10"/>
  <c r="N54" i="10"/>
  <c r="M54" i="10"/>
  <c r="P54" i="10" s="1"/>
  <c r="O53" i="10"/>
  <c r="AI53" i="10" s="1"/>
  <c r="AJ53" i="10" s="1"/>
  <c r="N53" i="10"/>
  <c r="M53" i="10"/>
  <c r="Q53" i="10"/>
  <c r="O52" i="10"/>
  <c r="N52" i="10"/>
  <c r="M52" i="10"/>
  <c r="W52" i="10" s="1"/>
  <c r="O51" i="10"/>
  <c r="N51" i="10"/>
  <c r="AI51" i="10" s="1"/>
  <c r="M51" i="10"/>
  <c r="P51" i="10"/>
  <c r="O50" i="10"/>
  <c r="N50" i="10"/>
  <c r="M50" i="10"/>
  <c r="P50" i="10" s="1"/>
  <c r="O49" i="10"/>
  <c r="N49" i="10"/>
  <c r="M49" i="10"/>
  <c r="O48" i="10"/>
  <c r="N48" i="10"/>
  <c r="M48" i="10"/>
  <c r="P48" i="10" s="1"/>
  <c r="O47" i="10"/>
  <c r="N47" i="10"/>
  <c r="M47" i="10"/>
  <c r="P47" i="10"/>
  <c r="O46" i="10"/>
  <c r="N46" i="10"/>
  <c r="M46" i="10"/>
  <c r="P46" i="10" s="1"/>
  <c r="O45" i="10"/>
  <c r="N45" i="10"/>
  <c r="M45" i="10"/>
  <c r="P45" i="10"/>
  <c r="O44" i="10"/>
  <c r="N44" i="10"/>
  <c r="M44" i="10"/>
  <c r="P44" i="10" s="1"/>
  <c r="O43" i="10"/>
  <c r="N43" i="10"/>
  <c r="M43" i="10"/>
  <c r="P43" i="10"/>
  <c r="O42" i="10"/>
  <c r="N42" i="10"/>
  <c r="M42" i="10"/>
  <c r="O41" i="10"/>
  <c r="N41" i="10"/>
  <c r="M41" i="10"/>
  <c r="P41" i="10" s="1"/>
  <c r="O40" i="10"/>
  <c r="N40" i="10"/>
  <c r="M40" i="10"/>
  <c r="P40" i="10" s="1"/>
  <c r="O39" i="10"/>
  <c r="N39" i="10"/>
  <c r="M39" i="10"/>
  <c r="W39" i="10" s="1"/>
  <c r="O38" i="10"/>
  <c r="N38" i="10"/>
  <c r="M38" i="10"/>
  <c r="Q38" i="10" s="1"/>
  <c r="O37" i="10"/>
  <c r="N37" i="10"/>
  <c r="M37" i="10"/>
  <c r="Q37" i="10"/>
  <c r="O36" i="10"/>
  <c r="N36" i="10"/>
  <c r="M36" i="10"/>
  <c r="P36" i="10" s="1"/>
  <c r="O35" i="10"/>
  <c r="N35" i="10"/>
  <c r="M35" i="10"/>
  <c r="Z35" i="10"/>
  <c r="O34" i="10"/>
  <c r="N34" i="10"/>
  <c r="M34" i="10"/>
  <c r="P34" i="10" s="1"/>
  <c r="O33" i="10"/>
  <c r="N33" i="10"/>
  <c r="M33" i="10"/>
  <c r="Z33" i="10" s="1"/>
  <c r="O32" i="10"/>
  <c r="N32" i="10"/>
  <c r="M32" i="10"/>
  <c r="P32" i="10" s="1"/>
  <c r="O31" i="10"/>
  <c r="N31" i="10"/>
  <c r="M31" i="10"/>
  <c r="P31" i="10"/>
  <c r="O30" i="10"/>
  <c r="N30" i="10"/>
  <c r="M30" i="10"/>
  <c r="P30" i="10" s="1"/>
  <c r="O29" i="10"/>
  <c r="N29" i="10"/>
  <c r="M29" i="10"/>
  <c r="U99" i="10"/>
  <c r="O28" i="10"/>
  <c r="N28" i="10"/>
  <c r="M28" i="10"/>
  <c r="AD28" i="10" s="1"/>
  <c r="AD99" i="10" s="1"/>
  <c r="O27" i="10"/>
  <c r="N27" i="10"/>
  <c r="M27" i="10"/>
  <c r="P27" i="10"/>
  <c r="O26" i="10"/>
  <c r="N26" i="10"/>
  <c r="M26" i="10"/>
  <c r="O25" i="10"/>
  <c r="N25" i="10"/>
  <c r="M25" i="10"/>
  <c r="Q25" i="10" s="1"/>
  <c r="Q99" i="10" s="1"/>
  <c r="O24" i="10"/>
  <c r="N24" i="10"/>
  <c r="M24" i="10"/>
  <c r="P24" i="10" s="1"/>
  <c r="O23" i="10"/>
  <c r="N23" i="10"/>
  <c r="M23" i="10"/>
  <c r="P23" i="10" s="1"/>
  <c r="O22" i="10"/>
  <c r="N22" i="10"/>
  <c r="M22" i="10"/>
  <c r="P22" i="10" s="1"/>
  <c r="O21" i="10"/>
  <c r="N21" i="10"/>
  <c r="M21" i="10"/>
  <c r="P21" i="10"/>
  <c r="O20" i="10"/>
  <c r="N20" i="10"/>
  <c r="M20" i="10"/>
  <c r="P20" i="10" s="1"/>
  <c r="O19" i="10"/>
  <c r="N19" i="10"/>
  <c r="M19" i="10"/>
  <c r="P19" i="10"/>
  <c r="O18" i="10"/>
  <c r="N18" i="10"/>
  <c r="M18" i="10"/>
  <c r="P18" i="10" s="1"/>
  <c r="O17" i="10"/>
  <c r="N17" i="10"/>
  <c r="M17" i="10"/>
  <c r="P17" i="10"/>
  <c r="O16" i="10"/>
  <c r="N16" i="10"/>
  <c r="M16" i="10"/>
  <c r="W16" i="10"/>
  <c r="O15" i="10"/>
  <c r="N15" i="10"/>
  <c r="M15" i="10"/>
  <c r="W15" i="10"/>
  <c r="O14" i="10"/>
  <c r="N14" i="10"/>
  <c r="M14" i="10"/>
  <c r="Z14" i="10"/>
  <c r="O13" i="10"/>
  <c r="N13" i="10"/>
  <c r="M13" i="10"/>
  <c r="P13" i="10"/>
  <c r="O12" i="10"/>
  <c r="N12" i="10"/>
  <c r="M12" i="10"/>
  <c r="O11" i="10"/>
  <c r="N11" i="10"/>
  <c r="M11" i="10"/>
  <c r="P11" i="10" s="1"/>
  <c r="O10" i="10"/>
  <c r="N10" i="10"/>
  <c r="M10" i="10"/>
  <c r="Q10" i="10" s="1"/>
  <c r="O9" i="10"/>
  <c r="N9" i="10"/>
  <c r="M9" i="10"/>
  <c r="V9" i="10"/>
  <c r="O8" i="10"/>
  <c r="N8" i="10"/>
  <c r="M8" i="10"/>
  <c r="P8" i="10" s="1"/>
  <c r="O7" i="10"/>
  <c r="N7" i="10"/>
  <c r="M7" i="10"/>
  <c r="P7" i="10"/>
  <c r="O6" i="10"/>
  <c r="N6" i="10"/>
  <c r="M6" i="10"/>
  <c r="P6" i="10" s="1"/>
  <c r="O5" i="10"/>
  <c r="N5" i="10"/>
  <c r="M5" i="10"/>
  <c r="S5" i="10"/>
  <c r="AG99" i="9"/>
  <c r="AF99" i="9"/>
  <c r="AE99" i="9"/>
  <c r="AC99" i="9"/>
  <c r="AB99" i="9"/>
  <c r="AA99" i="9"/>
  <c r="Y99" i="9"/>
  <c r="X99" i="9"/>
  <c r="T99" i="9"/>
  <c r="R99" i="9"/>
  <c r="K99" i="9"/>
  <c r="J99" i="9"/>
  <c r="I99" i="9"/>
  <c r="H99" i="9"/>
  <c r="O97" i="9"/>
  <c r="N97" i="9"/>
  <c r="AI97" i="9"/>
  <c r="AJ97" i="9" s="1"/>
  <c r="M97" i="9"/>
  <c r="O96" i="9"/>
  <c r="AI96" i="9" s="1"/>
  <c r="N96" i="9"/>
  <c r="M96" i="9"/>
  <c r="O95" i="9"/>
  <c r="N95" i="9"/>
  <c r="AI95" i="9"/>
  <c r="AJ95" i="9" s="1"/>
  <c r="M95" i="9"/>
  <c r="O94" i="9"/>
  <c r="AI94" i="9" s="1"/>
  <c r="AJ94" i="9" s="1"/>
  <c r="N94" i="9"/>
  <c r="M94" i="9"/>
  <c r="O93" i="9"/>
  <c r="N93" i="9"/>
  <c r="AI93" i="9"/>
  <c r="AJ93" i="9" s="1"/>
  <c r="M93" i="9"/>
  <c r="O92" i="9"/>
  <c r="AI92" i="9" s="1"/>
  <c r="N92" i="9"/>
  <c r="M92" i="9"/>
  <c r="O91" i="9"/>
  <c r="N91" i="9"/>
  <c r="AI91" i="9"/>
  <c r="AJ91" i="9" s="1"/>
  <c r="M91" i="9"/>
  <c r="O90" i="9"/>
  <c r="N90" i="9"/>
  <c r="M90" i="9"/>
  <c r="O89" i="9"/>
  <c r="N89" i="9"/>
  <c r="AI89" i="9"/>
  <c r="AJ89" i="9" s="1"/>
  <c r="M89" i="9"/>
  <c r="O88" i="9"/>
  <c r="AI88" i="9" s="1"/>
  <c r="N88" i="9"/>
  <c r="M88" i="9"/>
  <c r="O87" i="9"/>
  <c r="N87" i="9"/>
  <c r="AI87" i="9"/>
  <c r="AJ87" i="9" s="1"/>
  <c r="M87" i="9"/>
  <c r="O86" i="9"/>
  <c r="N86" i="9"/>
  <c r="M86" i="9"/>
  <c r="O85" i="9"/>
  <c r="N85" i="9"/>
  <c r="M85" i="9"/>
  <c r="P85" i="9" s="1"/>
  <c r="AI85" i="9" s="1"/>
  <c r="O84" i="9"/>
  <c r="N84" i="9"/>
  <c r="M84" i="9"/>
  <c r="P84" i="9" s="1"/>
  <c r="O83" i="9"/>
  <c r="N83" i="9"/>
  <c r="M83" i="9"/>
  <c r="P83" i="9" s="1"/>
  <c r="O82" i="9"/>
  <c r="N82" i="9"/>
  <c r="M82" i="9"/>
  <c r="W82" i="9" s="1"/>
  <c r="O81" i="9"/>
  <c r="N81" i="9"/>
  <c r="M81" i="9"/>
  <c r="P81" i="9" s="1"/>
  <c r="O80" i="9"/>
  <c r="N80" i="9"/>
  <c r="M80" i="9"/>
  <c r="Z80" i="9" s="1"/>
  <c r="AI80" i="9" s="1"/>
  <c r="AJ80" i="9" s="1"/>
  <c r="O79" i="9"/>
  <c r="N79" i="9"/>
  <c r="M79" i="9"/>
  <c r="P79" i="9" s="1"/>
  <c r="O78" i="9"/>
  <c r="N78" i="9"/>
  <c r="M78" i="9"/>
  <c r="Z78" i="9" s="1"/>
  <c r="O77" i="9"/>
  <c r="N77" i="9"/>
  <c r="M77" i="9"/>
  <c r="P77" i="9" s="1"/>
  <c r="O76" i="9"/>
  <c r="N76" i="9"/>
  <c r="M76" i="9"/>
  <c r="Q76" i="9" s="1"/>
  <c r="O75" i="9"/>
  <c r="N75" i="9"/>
  <c r="M75" i="9"/>
  <c r="P75" i="9" s="1"/>
  <c r="O74" i="9"/>
  <c r="N74" i="9"/>
  <c r="M74" i="9"/>
  <c r="P74" i="9" s="1"/>
  <c r="O73" i="9"/>
  <c r="N73" i="9"/>
  <c r="M73" i="9"/>
  <c r="W73" i="9" s="1"/>
  <c r="AI73" i="9" s="1"/>
  <c r="O72" i="9"/>
  <c r="N72" i="9"/>
  <c r="M72" i="9"/>
  <c r="P72" i="9" s="1"/>
  <c r="AI72" i="9" s="1"/>
  <c r="AJ72" i="9" s="1"/>
  <c r="O71" i="9"/>
  <c r="N71" i="9"/>
  <c r="M71" i="9"/>
  <c r="P71" i="9" s="1"/>
  <c r="O70" i="9"/>
  <c r="N70" i="9"/>
  <c r="M70" i="9"/>
  <c r="P70" i="9" s="1"/>
  <c r="O69" i="9"/>
  <c r="N69" i="9"/>
  <c r="M69" i="9"/>
  <c r="AH69" i="9" s="1"/>
  <c r="AH99" i="9" s="1"/>
  <c r="O68" i="9"/>
  <c r="N68" i="9"/>
  <c r="M68" i="9"/>
  <c r="P68" i="9" s="1"/>
  <c r="O67" i="9"/>
  <c r="N67" i="9"/>
  <c r="M67" i="9"/>
  <c r="V67" i="9" s="1"/>
  <c r="O66" i="9"/>
  <c r="N66" i="9"/>
  <c r="M66" i="9"/>
  <c r="P66" i="9" s="1"/>
  <c r="O65" i="9"/>
  <c r="N65" i="9"/>
  <c r="M65" i="9"/>
  <c r="P65" i="9" s="1"/>
  <c r="O64" i="9"/>
  <c r="N64" i="9"/>
  <c r="M64" i="9"/>
  <c r="Z64" i="9" s="1"/>
  <c r="AI64" i="9" s="1"/>
  <c r="AJ64" i="9" s="1"/>
  <c r="O63" i="9"/>
  <c r="N63" i="9"/>
  <c r="M63" i="9"/>
  <c r="P63" i="9" s="1"/>
  <c r="O62" i="9"/>
  <c r="N62" i="9"/>
  <c r="M62" i="9"/>
  <c r="Z62" i="9" s="1"/>
  <c r="O61" i="9"/>
  <c r="N61" i="9"/>
  <c r="M61" i="9"/>
  <c r="P61" i="9" s="1"/>
  <c r="O60" i="9"/>
  <c r="N60" i="9"/>
  <c r="M60" i="9"/>
  <c r="P60" i="9" s="1"/>
  <c r="O59" i="9"/>
  <c r="N59" i="9"/>
  <c r="M59" i="9"/>
  <c r="P59" i="9" s="1"/>
  <c r="O58" i="9"/>
  <c r="N58" i="9"/>
  <c r="M58" i="9"/>
  <c r="Q58" i="9" s="1"/>
  <c r="O57" i="9"/>
  <c r="N57" i="9"/>
  <c r="M57" i="9"/>
  <c r="W57" i="9" s="1"/>
  <c r="O56" i="9"/>
  <c r="N56" i="9"/>
  <c r="M56" i="9"/>
  <c r="P56" i="9" s="1"/>
  <c r="AI56" i="9" s="1"/>
  <c r="AJ56" i="9" s="1"/>
  <c r="O55" i="9"/>
  <c r="N55" i="9"/>
  <c r="M55" i="9"/>
  <c r="P55" i="9" s="1"/>
  <c r="AI55" i="9" s="1"/>
  <c r="O54" i="9"/>
  <c r="N54" i="9"/>
  <c r="M54" i="9"/>
  <c r="W54" i="9" s="1"/>
  <c r="O53" i="9"/>
  <c r="N53" i="9"/>
  <c r="M53" i="9"/>
  <c r="S53" i="9" s="1"/>
  <c r="S99" i="9" s="1"/>
  <c r="O52" i="9"/>
  <c r="N52" i="9"/>
  <c r="M52" i="9"/>
  <c r="P52" i="9"/>
  <c r="O51" i="9"/>
  <c r="N51" i="9"/>
  <c r="AI51" i="9" s="1"/>
  <c r="M51" i="9"/>
  <c r="Q51" i="9"/>
  <c r="O50" i="9"/>
  <c r="N50" i="9"/>
  <c r="M50" i="9"/>
  <c r="P50" i="9"/>
  <c r="O49" i="9"/>
  <c r="N49" i="9"/>
  <c r="M49" i="9"/>
  <c r="P49" i="9"/>
  <c r="O48" i="9"/>
  <c r="N48" i="9"/>
  <c r="M48" i="9"/>
  <c r="P48" i="9"/>
  <c r="O47" i="9"/>
  <c r="N47" i="9"/>
  <c r="M47" i="9"/>
  <c r="P47" i="9"/>
  <c r="O46" i="9"/>
  <c r="N46" i="9"/>
  <c r="M46" i="9"/>
  <c r="P46" i="9"/>
  <c r="O45" i="9"/>
  <c r="N45" i="9"/>
  <c r="M45" i="9"/>
  <c r="Z45" i="9"/>
  <c r="O44" i="9"/>
  <c r="N44" i="9"/>
  <c r="M44" i="9"/>
  <c r="P44" i="9"/>
  <c r="O43" i="9"/>
  <c r="N43" i="9"/>
  <c r="M43" i="9"/>
  <c r="Z43" i="9"/>
  <c r="O42" i="9"/>
  <c r="N42" i="9"/>
  <c r="M42" i="9"/>
  <c r="P42" i="9"/>
  <c r="O41" i="9"/>
  <c r="N41" i="9"/>
  <c r="M41" i="9"/>
  <c r="P41" i="9"/>
  <c r="O40" i="9"/>
  <c r="N40" i="9"/>
  <c r="M40" i="9"/>
  <c r="P40" i="9"/>
  <c r="O39" i="9"/>
  <c r="N39" i="9"/>
  <c r="M39" i="9"/>
  <c r="P39" i="9"/>
  <c r="O38" i="9"/>
  <c r="N38" i="9"/>
  <c r="M38" i="9"/>
  <c r="W38" i="9"/>
  <c r="O37" i="9"/>
  <c r="N37" i="9"/>
  <c r="AI37" i="9" s="1"/>
  <c r="M37" i="9"/>
  <c r="P37" i="9"/>
  <c r="O36" i="9"/>
  <c r="N36" i="9"/>
  <c r="M36" i="9"/>
  <c r="AH36" i="9"/>
  <c r="O35" i="9"/>
  <c r="N35" i="9"/>
  <c r="M35" i="9"/>
  <c r="AH35" i="9"/>
  <c r="O34" i="9"/>
  <c r="N34" i="9"/>
  <c r="M34" i="9"/>
  <c r="AH34" i="9"/>
  <c r="O33" i="9"/>
  <c r="N33" i="9"/>
  <c r="M33" i="9"/>
  <c r="P33" i="9"/>
  <c r="O32" i="9"/>
  <c r="N32" i="9"/>
  <c r="M32" i="9"/>
  <c r="P32" i="9"/>
  <c r="O31" i="9"/>
  <c r="N31" i="9"/>
  <c r="M31" i="9"/>
  <c r="Q31" i="9"/>
  <c r="O30" i="9"/>
  <c r="N30" i="9"/>
  <c r="M30" i="9"/>
  <c r="P30" i="9"/>
  <c r="O29" i="9"/>
  <c r="N29" i="9"/>
  <c r="M29" i="9"/>
  <c r="U29" i="9"/>
  <c r="U99" i="9"/>
  <c r="O28" i="9"/>
  <c r="N28" i="9"/>
  <c r="M28" i="9"/>
  <c r="P28" i="9"/>
  <c r="O27" i="9"/>
  <c r="N27" i="9"/>
  <c r="M27" i="9"/>
  <c r="P27" i="9"/>
  <c r="O26" i="9"/>
  <c r="N26" i="9"/>
  <c r="M26" i="9"/>
  <c r="P26" i="9" s="1"/>
  <c r="O25" i="9"/>
  <c r="N25" i="9"/>
  <c r="M25" i="9"/>
  <c r="Z25" i="9"/>
  <c r="O24" i="9"/>
  <c r="N24" i="9"/>
  <c r="M24" i="9"/>
  <c r="P24" i="9" s="1"/>
  <c r="O23" i="9"/>
  <c r="N23" i="9"/>
  <c r="M23" i="9"/>
  <c r="Z23" i="9"/>
  <c r="O22" i="9"/>
  <c r="N22" i="9"/>
  <c r="M22" i="9"/>
  <c r="P22" i="9" s="1"/>
  <c r="O21" i="9"/>
  <c r="N21" i="9"/>
  <c r="M21" i="9"/>
  <c r="P21" i="9"/>
  <c r="O20" i="9"/>
  <c r="N20" i="9"/>
  <c r="M20" i="9"/>
  <c r="Q20" i="9" s="1"/>
  <c r="O19" i="9"/>
  <c r="AI19" i="9" s="1"/>
  <c r="N19" i="9"/>
  <c r="M19" i="9"/>
  <c r="P19" i="9"/>
  <c r="O18" i="9"/>
  <c r="N18" i="9"/>
  <c r="M18" i="9"/>
  <c r="Q18" i="9" s="1"/>
  <c r="O17" i="9"/>
  <c r="N17" i="9"/>
  <c r="M17" i="9"/>
  <c r="AD17" i="9"/>
  <c r="AD99" i="9" s="1"/>
  <c r="O16" i="9"/>
  <c r="N16" i="9"/>
  <c r="M16" i="9"/>
  <c r="W16" i="9"/>
  <c r="O15" i="9"/>
  <c r="N15" i="9"/>
  <c r="M15" i="9"/>
  <c r="P15" i="9" s="1"/>
  <c r="O14" i="9"/>
  <c r="N14" i="9"/>
  <c r="M14" i="9"/>
  <c r="P14" i="9"/>
  <c r="AI14" i="9" s="1"/>
  <c r="AJ14" i="9" s="1"/>
  <c r="O13" i="9"/>
  <c r="N13" i="9"/>
  <c r="M13" i="9"/>
  <c r="P13" i="9" s="1"/>
  <c r="O12" i="9"/>
  <c r="N12" i="9"/>
  <c r="M12" i="9"/>
  <c r="V12" i="9"/>
  <c r="O11" i="9"/>
  <c r="N11" i="9"/>
  <c r="M11" i="9"/>
  <c r="Q11" i="9" s="1"/>
  <c r="AI11" i="9" s="1"/>
  <c r="O10" i="9"/>
  <c r="N10" i="9"/>
  <c r="M10" i="9"/>
  <c r="P10" i="9"/>
  <c r="O9" i="9"/>
  <c r="N9" i="9"/>
  <c r="M9" i="9"/>
  <c r="P9" i="9" s="1"/>
  <c r="O8" i="9"/>
  <c r="N8" i="9"/>
  <c r="M8" i="9"/>
  <c r="P8" i="9"/>
  <c r="O7" i="9"/>
  <c r="N7" i="9"/>
  <c r="M7" i="9"/>
  <c r="P7" i="9" s="1"/>
  <c r="AI7" i="9" s="1"/>
  <c r="AJ7" i="9" s="1"/>
  <c r="O6" i="9"/>
  <c r="N6" i="9"/>
  <c r="M6" i="9"/>
  <c r="P6" i="9"/>
  <c r="O5" i="9"/>
  <c r="N5" i="9"/>
  <c r="M5" i="9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P101" i="8" s="1"/>
  <c r="K99" i="8"/>
  <c r="J99" i="8"/>
  <c r="I99" i="8"/>
  <c r="H99" i="8"/>
  <c r="O97" i="8"/>
  <c r="N97" i="8"/>
  <c r="AI97" i="8"/>
  <c r="AJ97" i="8" s="1"/>
  <c r="M97" i="8"/>
  <c r="O96" i="8"/>
  <c r="N96" i="8"/>
  <c r="AI96" i="8"/>
  <c r="AJ96" i="8" s="1"/>
  <c r="M96" i="8"/>
  <c r="O95" i="8"/>
  <c r="N95" i="8"/>
  <c r="AI95" i="8"/>
  <c r="AJ95" i="8" s="1"/>
  <c r="M95" i="8"/>
  <c r="O94" i="8"/>
  <c r="N94" i="8"/>
  <c r="M94" i="8"/>
  <c r="O93" i="8"/>
  <c r="AI93" i="8" s="1"/>
  <c r="N93" i="8"/>
  <c r="AJ93" i="8"/>
  <c r="M93" i="8"/>
  <c r="O92" i="8"/>
  <c r="N92" i="8"/>
  <c r="M92" i="8"/>
  <c r="O91" i="8"/>
  <c r="AI91" i="8" s="1"/>
  <c r="N91" i="8"/>
  <c r="AJ91" i="8"/>
  <c r="M91" i="8"/>
  <c r="O90" i="8"/>
  <c r="N90" i="8"/>
  <c r="M90" i="8"/>
  <c r="O89" i="8"/>
  <c r="AI89" i="8" s="1"/>
  <c r="N89" i="8"/>
  <c r="AJ89" i="8"/>
  <c r="M89" i="8"/>
  <c r="O88" i="8"/>
  <c r="N88" i="8"/>
  <c r="AI88" i="8" s="1"/>
  <c r="M88" i="8"/>
  <c r="O87" i="8"/>
  <c r="N87" i="8"/>
  <c r="M87" i="8"/>
  <c r="O86" i="8"/>
  <c r="N86" i="8"/>
  <c r="M86" i="8"/>
  <c r="O85" i="8"/>
  <c r="N85" i="8"/>
  <c r="AI85" i="8"/>
  <c r="AJ85" i="8" s="1"/>
  <c r="M85" i="8"/>
  <c r="O84" i="8"/>
  <c r="AI84" i="8" s="1"/>
  <c r="N84" i="8"/>
  <c r="M84" i="8"/>
  <c r="O83" i="8"/>
  <c r="N83" i="8"/>
  <c r="AI83" i="8"/>
  <c r="AJ83" i="8" s="1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AI76" i="8" s="1"/>
  <c r="M76" i="8"/>
  <c r="O75" i="8"/>
  <c r="N75" i="8"/>
  <c r="M75" i="8"/>
  <c r="O74" i="8"/>
  <c r="N74" i="8"/>
  <c r="M74" i="8"/>
  <c r="O73" i="8"/>
  <c r="N73" i="8"/>
  <c r="AI73" i="8"/>
  <c r="AJ73" i="8" s="1"/>
  <c r="M73" i="8"/>
  <c r="O72" i="8"/>
  <c r="AI72" i="8" s="1"/>
  <c r="N72" i="8"/>
  <c r="M72" i="8"/>
  <c r="O71" i="8"/>
  <c r="N71" i="8"/>
  <c r="AI71" i="8"/>
  <c r="AJ71" i="8" s="1"/>
  <c r="M71" i="8"/>
  <c r="O70" i="8"/>
  <c r="N70" i="8"/>
  <c r="M70" i="8"/>
  <c r="O69" i="8"/>
  <c r="N69" i="8"/>
  <c r="AI69" i="8"/>
  <c r="AJ69" i="8" s="1"/>
  <c r="M69" i="8"/>
  <c r="O68" i="8"/>
  <c r="AI68" i="8" s="1"/>
  <c r="N68" i="8"/>
  <c r="M68" i="8"/>
  <c r="O67" i="8"/>
  <c r="N67" i="8"/>
  <c r="AI67" i="8"/>
  <c r="AJ67" i="8" s="1"/>
  <c r="M67" i="8"/>
  <c r="O66" i="8"/>
  <c r="AI66" i="8" s="1"/>
  <c r="AJ66" i="8" s="1"/>
  <c r="N66" i="8"/>
  <c r="M66" i="8"/>
  <c r="O65" i="8"/>
  <c r="AI65" i="8" s="1"/>
  <c r="AJ65" i="8" s="1"/>
  <c r="N65" i="8"/>
  <c r="M65" i="8"/>
  <c r="O64" i="8"/>
  <c r="AI64" i="8" s="1"/>
  <c r="N64" i="8"/>
  <c r="M64" i="8"/>
  <c r="O63" i="8"/>
  <c r="AI63" i="8" s="1"/>
  <c r="AJ63" i="8" s="1"/>
  <c r="N63" i="8"/>
  <c r="M63" i="8"/>
  <c r="O62" i="8"/>
  <c r="N62" i="8"/>
  <c r="M62" i="8"/>
  <c r="O61" i="8"/>
  <c r="N61" i="8"/>
  <c r="AI61" i="8"/>
  <c r="AJ61" i="8" s="1"/>
  <c r="M61" i="8"/>
  <c r="O60" i="8"/>
  <c r="AI60" i="8" s="1"/>
  <c r="N60" i="8"/>
  <c r="M60" i="8"/>
  <c r="O59" i="8"/>
  <c r="AI59" i="8" s="1"/>
  <c r="AJ59" i="8" s="1"/>
  <c r="N59" i="8"/>
  <c r="M59" i="8"/>
  <c r="O58" i="8"/>
  <c r="N58" i="8"/>
  <c r="M58" i="8"/>
  <c r="O57" i="8"/>
  <c r="N57" i="8"/>
  <c r="AI57" i="8"/>
  <c r="AJ57" i="8" s="1"/>
  <c r="M57" i="8"/>
  <c r="O56" i="8"/>
  <c r="N56" i="8"/>
  <c r="M56" i="8"/>
  <c r="O55" i="8"/>
  <c r="N55" i="8"/>
  <c r="AI55" i="8"/>
  <c r="AJ55" i="8" s="1"/>
  <c r="M55" i="8"/>
  <c r="O54" i="8"/>
  <c r="N54" i="8"/>
  <c r="M54" i="8"/>
  <c r="O53" i="8"/>
  <c r="N53" i="8"/>
  <c r="AI53" i="8"/>
  <c r="AJ53" i="8" s="1"/>
  <c r="M53" i="8"/>
  <c r="O52" i="8"/>
  <c r="N52" i="8"/>
  <c r="M52" i="8"/>
  <c r="O51" i="8"/>
  <c r="N51" i="8"/>
  <c r="AI51" i="8"/>
  <c r="AJ51" i="8" s="1"/>
  <c r="M51" i="8"/>
  <c r="O50" i="8"/>
  <c r="N50" i="8"/>
  <c r="M50" i="8"/>
  <c r="O49" i="8"/>
  <c r="N49" i="8"/>
  <c r="AI49" i="8"/>
  <c r="AJ49" i="8" s="1"/>
  <c r="M49" i="8"/>
  <c r="O48" i="8"/>
  <c r="N48" i="8"/>
  <c r="M48" i="8"/>
  <c r="O47" i="8"/>
  <c r="N47" i="8"/>
  <c r="AI47" i="8"/>
  <c r="AJ47" i="8" s="1"/>
  <c r="M47" i="8"/>
  <c r="O46" i="8"/>
  <c r="N46" i="8"/>
  <c r="M46" i="8"/>
  <c r="O45" i="8"/>
  <c r="N45" i="8"/>
  <c r="AI45" i="8"/>
  <c r="AJ45" i="8" s="1"/>
  <c r="M45" i="8"/>
  <c r="O44" i="8"/>
  <c r="N44" i="8"/>
  <c r="M44" i="8"/>
  <c r="O43" i="8"/>
  <c r="N43" i="8"/>
  <c r="AI43" i="8"/>
  <c r="AJ43" i="8" s="1"/>
  <c r="M43" i="8"/>
  <c r="O42" i="8"/>
  <c r="N42" i="8"/>
  <c r="M42" i="8"/>
  <c r="O41" i="8"/>
  <c r="N41" i="8"/>
  <c r="AI41" i="8"/>
  <c r="AJ41" i="8" s="1"/>
  <c r="M41" i="8"/>
  <c r="O40" i="8"/>
  <c r="N40" i="8"/>
  <c r="M40" i="8"/>
  <c r="O39" i="8"/>
  <c r="N39" i="8"/>
  <c r="AI39" i="8"/>
  <c r="AJ39" i="8" s="1"/>
  <c r="M39" i="8"/>
  <c r="O38" i="8"/>
  <c r="N38" i="8"/>
  <c r="M38" i="8"/>
  <c r="O37" i="8"/>
  <c r="N37" i="8"/>
  <c r="AI37" i="8"/>
  <c r="AJ37" i="8" s="1"/>
  <c r="M37" i="8"/>
  <c r="O36" i="8"/>
  <c r="N36" i="8"/>
  <c r="M36" i="8"/>
  <c r="O35" i="8"/>
  <c r="N35" i="8"/>
  <c r="AI35" i="8"/>
  <c r="AJ35" i="8" s="1"/>
  <c r="M35" i="8"/>
  <c r="O34" i="8"/>
  <c r="N34" i="8"/>
  <c r="M34" i="8"/>
  <c r="O33" i="8"/>
  <c r="N33" i="8"/>
  <c r="AI33" i="8"/>
  <c r="AJ33" i="8" s="1"/>
  <c r="M33" i="8"/>
  <c r="O32" i="8"/>
  <c r="N32" i="8"/>
  <c r="M32" i="8"/>
  <c r="O31" i="8"/>
  <c r="N31" i="8"/>
  <c r="AI31" i="8"/>
  <c r="AJ31" i="8" s="1"/>
  <c r="M31" i="8"/>
  <c r="O30" i="8"/>
  <c r="N30" i="8"/>
  <c r="M30" i="8"/>
  <c r="O29" i="8"/>
  <c r="N29" i="8"/>
  <c r="AI29" i="8"/>
  <c r="AJ29" i="8" s="1"/>
  <c r="M29" i="8"/>
  <c r="O28" i="8"/>
  <c r="N28" i="8"/>
  <c r="M28" i="8"/>
  <c r="O27" i="8"/>
  <c r="N27" i="8"/>
  <c r="AI27" i="8"/>
  <c r="AJ27" i="8" s="1"/>
  <c r="M27" i="8"/>
  <c r="O26" i="8"/>
  <c r="N26" i="8"/>
  <c r="M26" i="8"/>
  <c r="O25" i="8"/>
  <c r="N25" i="8"/>
  <c r="AI25" i="8"/>
  <c r="AJ25" i="8" s="1"/>
  <c r="M25" i="8"/>
  <c r="O24" i="8"/>
  <c r="N24" i="8"/>
  <c r="M24" i="8"/>
  <c r="O23" i="8"/>
  <c r="N23" i="8"/>
  <c r="AI23" i="8"/>
  <c r="AJ23" i="8" s="1"/>
  <c r="M23" i="8"/>
  <c r="O22" i="8"/>
  <c r="N22" i="8"/>
  <c r="M22" i="8"/>
  <c r="O21" i="8"/>
  <c r="N21" i="8"/>
  <c r="AI21" i="8"/>
  <c r="AJ21" i="8" s="1"/>
  <c r="M21" i="8"/>
  <c r="O20" i="8"/>
  <c r="N20" i="8"/>
  <c r="M20" i="8"/>
  <c r="O19" i="8"/>
  <c r="N19" i="8"/>
  <c r="M19" i="8"/>
  <c r="O18" i="8"/>
  <c r="N18" i="8"/>
  <c r="AI18" i="8" s="1"/>
  <c r="M18" i="8"/>
  <c r="O17" i="8"/>
  <c r="N17" i="8"/>
  <c r="AI17" i="8" s="1"/>
  <c r="AJ17" i="8" s="1"/>
  <c r="M17" i="8"/>
  <c r="O16" i="8"/>
  <c r="N16" i="8"/>
  <c r="AI16" i="8" s="1"/>
  <c r="M16" i="8"/>
  <c r="O15" i="8"/>
  <c r="N15" i="8"/>
  <c r="AI15" i="8" s="1"/>
  <c r="AJ15" i="8" s="1"/>
  <c r="M15" i="8"/>
  <c r="O14" i="8"/>
  <c r="N14" i="8"/>
  <c r="M14" i="8"/>
  <c r="O13" i="8"/>
  <c r="N13" i="8"/>
  <c r="AI13" i="8" s="1"/>
  <c r="AJ13" i="8" s="1"/>
  <c r="M13" i="8"/>
  <c r="O12" i="8"/>
  <c r="N12" i="8"/>
  <c r="AI12" i="8" s="1"/>
  <c r="M12" i="8"/>
  <c r="O11" i="8"/>
  <c r="N11" i="8"/>
  <c r="AI11" i="8" s="1"/>
  <c r="AJ11" i="8" s="1"/>
  <c r="M11" i="8"/>
  <c r="O10" i="8"/>
  <c r="N10" i="8"/>
  <c r="AI10" i="8" s="1"/>
  <c r="M10" i="8"/>
  <c r="O9" i="8"/>
  <c r="N9" i="8"/>
  <c r="AI9" i="8" s="1"/>
  <c r="AJ9" i="8" s="1"/>
  <c r="M9" i="8"/>
  <c r="O8" i="8"/>
  <c r="N8" i="8"/>
  <c r="AI8" i="8" s="1"/>
  <c r="AJ8" i="8" s="1"/>
  <c r="M8" i="8"/>
  <c r="O7" i="8"/>
  <c r="N7" i="8"/>
  <c r="AI7" i="8" s="1"/>
  <c r="AJ7" i="8" s="1"/>
  <c r="M7" i="8"/>
  <c r="O6" i="8"/>
  <c r="N6" i="8"/>
  <c r="M6" i="8"/>
  <c r="O5" i="8"/>
  <c r="AI5" i="8" s="1"/>
  <c r="N5" i="8"/>
  <c r="M5" i="8"/>
  <c r="P101" i="7"/>
  <c r="K99" i="7"/>
  <c r="J99" i="7"/>
  <c r="AH99" i="7"/>
  <c r="AG99" i="7"/>
  <c r="AF99" i="7"/>
  <c r="AE99" i="7"/>
  <c r="AD99" i="7"/>
  <c r="AC99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I99" i="7"/>
  <c r="H99" i="7"/>
  <c r="O97" i="7"/>
  <c r="N97" i="7"/>
  <c r="M97" i="7"/>
  <c r="O96" i="7"/>
  <c r="AI96" i="7" s="1"/>
  <c r="N96" i="7"/>
  <c r="AJ96" i="7"/>
  <c r="M96" i="7"/>
  <c r="O95" i="7"/>
  <c r="N95" i="7"/>
  <c r="AI95" i="7" s="1"/>
  <c r="AJ95" i="7" s="1"/>
  <c r="M95" i="7"/>
  <c r="O94" i="7"/>
  <c r="AI94" i="7"/>
  <c r="AJ94" i="7" s="1"/>
  <c r="N94" i="7"/>
  <c r="M94" i="7"/>
  <c r="O93" i="7"/>
  <c r="N93" i="7"/>
  <c r="AI93" i="7" s="1"/>
  <c r="AJ93" i="7" s="1"/>
  <c r="M93" i="7"/>
  <c r="O92" i="7"/>
  <c r="N92" i="7"/>
  <c r="M92" i="7"/>
  <c r="O91" i="7"/>
  <c r="N91" i="7"/>
  <c r="AI91" i="7" s="1"/>
  <c r="AJ91" i="7" s="1"/>
  <c r="M91" i="7"/>
  <c r="O90" i="7"/>
  <c r="N90" i="7"/>
  <c r="AI90" i="7" s="1"/>
  <c r="AJ90" i="7" s="1"/>
  <c r="M90" i="7"/>
  <c r="O89" i="7"/>
  <c r="N89" i="7"/>
  <c r="M89" i="7"/>
  <c r="O88" i="7"/>
  <c r="N88" i="7"/>
  <c r="AI88" i="7"/>
  <c r="AJ88" i="7" s="1"/>
  <c r="M88" i="7"/>
  <c r="O87" i="7"/>
  <c r="N87" i="7"/>
  <c r="M87" i="7"/>
  <c r="O86" i="7"/>
  <c r="N86" i="7"/>
  <c r="AI86" i="7"/>
  <c r="AJ86" i="7" s="1"/>
  <c r="M86" i="7"/>
  <c r="O85" i="7"/>
  <c r="N85" i="7"/>
  <c r="M85" i="7"/>
  <c r="O84" i="7"/>
  <c r="N84" i="7"/>
  <c r="AI84" i="7" s="1"/>
  <c r="AJ84" i="7" s="1"/>
  <c r="M84" i="7"/>
  <c r="O83" i="7"/>
  <c r="N83" i="7"/>
  <c r="M83" i="7"/>
  <c r="O82" i="7"/>
  <c r="N82" i="7"/>
  <c r="AI82" i="7" s="1"/>
  <c r="AJ82" i="7" s="1"/>
  <c r="M82" i="7"/>
  <c r="O81" i="7"/>
  <c r="N81" i="7"/>
  <c r="M81" i="7"/>
  <c r="O80" i="7"/>
  <c r="N80" i="7"/>
  <c r="M80" i="7"/>
  <c r="O79" i="7"/>
  <c r="N79" i="7"/>
  <c r="AI79" i="7" s="1"/>
  <c r="AJ79" i="7" s="1"/>
  <c r="M79" i="7"/>
  <c r="O78" i="7"/>
  <c r="N78" i="7"/>
  <c r="M78" i="7"/>
  <c r="O77" i="7"/>
  <c r="N77" i="7"/>
  <c r="AI77" i="7" s="1"/>
  <c r="AJ77" i="7" s="1"/>
  <c r="M77" i="7"/>
  <c r="O76" i="7"/>
  <c r="N76" i="7"/>
  <c r="M76" i="7"/>
  <c r="O75" i="7"/>
  <c r="AI75" i="7"/>
  <c r="AJ75" i="7" s="1"/>
  <c r="N75" i="7"/>
  <c r="M75" i="7"/>
  <c r="O74" i="7"/>
  <c r="N74" i="7"/>
  <c r="M74" i="7"/>
  <c r="O73" i="7"/>
  <c r="N73" i="7"/>
  <c r="AI73" i="7" s="1"/>
  <c r="AJ73" i="7" s="1"/>
  <c r="M73" i="7"/>
  <c r="O72" i="7"/>
  <c r="N72" i="7"/>
  <c r="M72" i="7"/>
  <c r="O71" i="7"/>
  <c r="AI71" i="7"/>
  <c r="AJ71" i="7" s="1"/>
  <c r="N71" i="7"/>
  <c r="M71" i="7"/>
  <c r="O70" i="7"/>
  <c r="N70" i="7"/>
  <c r="AI70" i="7" s="1"/>
  <c r="AJ70" i="7" s="1"/>
  <c r="M70" i="7"/>
  <c r="O69" i="7"/>
  <c r="N69" i="7"/>
  <c r="M69" i="7"/>
  <c r="O68" i="7"/>
  <c r="N68" i="7"/>
  <c r="M68" i="7"/>
  <c r="O67" i="7"/>
  <c r="N67" i="7"/>
  <c r="AI67" i="7" s="1"/>
  <c r="M67" i="7"/>
  <c r="O66" i="7"/>
  <c r="AI66" i="7" s="1"/>
  <c r="AJ66" i="7" s="1"/>
  <c r="N66" i="7"/>
  <c r="M66" i="7"/>
  <c r="O65" i="7"/>
  <c r="N65" i="7"/>
  <c r="AI65" i="7" s="1"/>
  <c r="AJ65" i="7" s="1"/>
  <c r="M65" i="7"/>
  <c r="O64" i="7"/>
  <c r="AI64" i="7" s="1"/>
  <c r="AJ64" i="7" s="1"/>
  <c r="N64" i="7"/>
  <c r="M64" i="7"/>
  <c r="O63" i="7"/>
  <c r="AI63" i="7" s="1"/>
  <c r="N63" i="7"/>
  <c r="M63" i="7"/>
  <c r="O62" i="7"/>
  <c r="AI62" i="7" s="1"/>
  <c r="N62" i="7"/>
  <c r="M62" i="7"/>
  <c r="O61" i="7"/>
  <c r="AI61" i="7"/>
  <c r="AJ61" i="7"/>
  <c r="N61" i="7"/>
  <c r="M61" i="7"/>
  <c r="O60" i="7"/>
  <c r="AI60" i="7" s="1"/>
  <c r="AJ60" i="7" s="1"/>
  <c r="N60" i="7"/>
  <c r="M60" i="7"/>
  <c r="O59" i="7"/>
  <c r="AI59" i="7"/>
  <c r="AJ59" i="7"/>
  <c r="N59" i="7"/>
  <c r="M59" i="7"/>
  <c r="O58" i="7"/>
  <c r="AI58" i="7" s="1"/>
  <c r="N58" i="7"/>
  <c r="M58" i="7"/>
  <c r="O57" i="7"/>
  <c r="AI57" i="7"/>
  <c r="AJ57" i="7"/>
  <c r="N57" i="7"/>
  <c r="M57" i="7"/>
  <c r="O56" i="7"/>
  <c r="N56" i="7"/>
  <c r="M56" i="7"/>
  <c r="O55" i="7"/>
  <c r="N55" i="7"/>
  <c r="AI55" i="7" s="1"/>
  <c r="AJ55" i="7" s="1"/>
  <c r="M55" i="7"/>
  <c r="O54" i="7"/>
  <c r="N54" i="7"/>
  <c r="M54" i="7"/>
  <c r="O53" i="7"/>
  <c r="AI53" i="7"/>
  <c r="AJ53" i="7" s="1"/>
  <c r="N53" i="7"/>
  <c r="M53" i="7"/>
  <c r="O52" i="7"/>
  <c r="N52" i="7"/>
  <c r="M52" i="7"/>
  <c r="O51" i="7"/>
  <c r="AI51" i="7"/>
  <c r="AJ51" i="7" s="1"/>
  <c r="N51" i="7"/>
  <c r="M51" i="7"/>
  <c r="O50" i="7"/>
  <c r="N50" i="7"/>
  <c r="M50" i="7"/>
  <c r="O49" i="7"/>
  <c r="AI49" i="7"/>
  <c r="AJ49" i="7" s="1"/>
  <c r="N49" i="7"/>
  <c r="M49" i="7"/>
  <c r="O48" i="7"/>
  <c r="N48" i="7"/>
  <c r="M48" i="7"/>
  <c r="O47" i="7"/>
  <c r="AI47" i="7"/>
  <c r="AJ47" i="7" s="1"/>
  <c r="N47" i="7"/>
  <c r="M47" i="7"/>
  <c r="O46" i="7"/>
  <c r="N46" i="7"/>
  <c r="M46" i="7"/>
  <c r="M99" i="7" s="1"/>
  <c r="O45" i="7"/>
  <c r="N45" i="7"/>
  <c r="AI45" i="7" s="1"/>
  <c r="AJ45" i="7" s="1"/>
  <c r="M45" i="7"/>
  <c r="O44" i="7"/>
  <c r="N44" i="7"/>
  <c r="M44" i="7"/>
  <c r="O43" i="7"/>
  <c r="N43" i="7"/>
  <c r="AI43" i="7" s="1"/>
  <c r="AJ43" i="7" s="1"/>
  <c r="M43" i="7"/>
  <c r="O42" i="7"/>
  <c r="N42" i="7"/>
  <c r="M42" i="7"/>
  <c r="O41" i="7"/>
  <c r="N41" i="7"/>
  <c r="AI41" i="7" s="1"/>
  <c r="AJ41" i="7" s="1"/>
  <c r="M41" i="7"/>
  <c r="O40" i="7"/>
  <c r="N40" i="7"/>
  <c r="M40" i="7"/>
  <c r="O39" i="7"/>
  <c r="N39" i="7"/>
  <c r="AI39" i="7" s="1"/>
  <c r="AJ39" i="7" s="1"/>
  <c r="M39" i="7"/>
  <c r="O38" i="7"/>
  <c r="AI38" i="7"/>
  <c r="AJ38" i="7" s="1"/>
  <c r="N38" i="7"/>
  <c r="M38" i="7"/>
  <c r="O37" i="7"/>
  <c r="N37" i="7"/>
  <c r="M37" i="7"/>
  <c r="O36" i="7"/>
  <c r="N36" i="7"/>
  <c r="AI36" i="7" s="1"/>
  <c r="AJ36" i="7" s="1"/>
  <c r="M36" i="7"/>
  <c r="O35" i="7"/>
  <c r="N35" i="7"/>
  <c r="AI35" i="7" s="1"/>
  <c r="AJ35" i="7" s="1"/>
  <c r="M35" i="7"/>
  <c r="O34" i="7"/>
  <c r="AI34" i="7"/>
  <c r="AJ34" i="7" s="1"/>
  <c r="N34" i="7"/>
  <c r="M34" i="7"/>
  <c r="O33" i="7"/>
  <c r="N33" i="7"/>
  <c r="AI33" i="7" s="1"/>
  <c r="AJ33" i="7" s="1"/>
  <c r="M33" i="7"/>
  <c r="O32" i="7"/>
  <c r="N32" i="7"/>
  <c r="AI32" i="7" s="1"/>
  <c r="AJ32" i="7" s="1"/>
  <c r="M32" i="7"/>
  <c r="O31" i="7"/>
  <c r="N31" i="7"/>
  <c r="AI31" i="7"/>
  <c r="AJ31" i="7" s="1"/>
  <c r="M31" i="7"/>
  <c r="O30" i="7"/>
  <c r="N30" i="7"/>
  <c r="M30" i="7"/>
  <c r="O29" i="7"/>
  <c r="N29" i="7"/>
  <c r="M29" i="7"/>
  <c r="O28" i="7"/>
  <c r="N28" i="7"/>
  <c r="M28" i="7"/>
  <c r="O27" i="7"/>
  <c r="N27" i="7"/>
  <c r="AI27" i="7" s="1"/>
  <c r="AJ27" i="7" s="1"/>
  <c r="M27" i="7"/>
  <c r="O26" i="7"/>
  <c r="AI26" i="7"/>
  <c r="AJ26" i="7" s="1"/>
  <c r="N26" i="7"/>
  <c r="M26" i="7"/>
  <c r="O25" i="7"/>
  <c r="N25" i="7"/>
  <c r="M25" i="7"/>
  <c r="O24" i="7"/>
  <c r="N24" i="7"/>
  <c r="AI24" i="7" s="1"/>
  <c r="AJ24" i="7" s="1"/>
  <c r="M24" i="7"/>
  <c r="O23" i="7"/>
  <c r="N23" i="7"/>
  <c r="AI23" i="7" s="1"/>
  <c r="M23" i="7"/>
  <c r="O22" i="7"/>
  <c r="N22" i="7"/>
  <c r="AI22" i="7" s="1"/>
  <c r="AJ22" i="7" s="1"/>
  <c r="M22" i="7"/>
  <c r="O21" i="7"/>
  <c r="N21" i="7"/>
  <c r="M21" i="7"/>
  <c r="O20" i="7"/>
  <c r="AI20" i="7" s="1"/>
  <c r="N20" i="7"/>
  <c r="M20" i="7"/>
  <c r="O19" i="7"/>
  <c r="AI19" i="7" s="1"/>
  <c r="AJ19" i="7" s="1"/>
  <c r="N19" i="7"/>
  <c r="M19" i="7"/>
  <c r="O18" i="7"/>
  <c r="AI18" i="7" s="1"/>
  <c r="N18" i="7"/>
  <c r="M18" i="7"/>
  <c r="O17" i="7"/>
  <c r="N17" i="7"/>
  <c r="M17" i="7"/>
  <c r="O16" i="7"/>
  <c r="AI16" i="7" s="1"/>
  <c r="AJ16" i="7" s="1"/>
  <c r="N16" i="7"/>
  <c r="M16" i="7"/>
  <c r="O15" i="7"/>
  <c r="N15" i="7"/>
  <c r="M15" i="7"/>
  <c r="O14" i="7"/>
  <c r="N14" i="7"/>
  <c r="M14" i="7"/>
  <c r="O13" i="7"/>
  <c r="N13" i="7"/>
  <c r="AI13" i="7" s="1"/>
  <c r="AJ13" i="7" s="1"/>
  <c r="M13" i="7"/>
  <c r="O12" i="7"/>
  <c r="N12" i="7"/>
  <c r="M12" i="7"/>
  <c r="O11" i="7"/>
  <c r="AI11" i="7" s="1"/>
  <c r="AJ11" i="7" s="1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AI6" i="7" s="1"/>
  <c r="AJ6" i="7" s="1"/>
  <c r="M6" i="7"/>
  <c r="O5" i="7"/>
  <c r="N5" i="7"/>
  <c r="M5" i="7"/>
  <c r="AI76" i="7"/>
  <c r="AJ76" i="7" s="1"/>
  <c r="AI87" i="7"/>
  <c r="AJ87" i="7" s="1"/>
  <c r="AI52" i="7"/>
  <c r="AJ52" i="7" s="1"/>
  <c r="AI74" i="7"/>
  <c r="AJ74" i="7" s="1"/>
  <c r="AI40" i="7"/>
  <c r="AJ40" i="7" s="1"/>
  <c r="AI7" i="7"/>
  <c r="AJ7" i="7" s="1"/>
  <c r="AI9" i="7"/>
  <c r="AJ9" i="7" s="1"/>
  <c r="AI14" i="7"/>
  <c r="AJ14" i="7" s="1"/>
  <c r="AI15" i="7"/>
  <c r="AJ15" i="7" s="1"/>
  <c r="AI17" i="7"/>
  <c r="AJ17" i="7" s="1"/>
  <c r="AI21" i="7"/>
  <c r="AJ21" i="7" s="1"/>
  <c r="AI50" i="7"/>
  <c r="AJ50" i="7" s="1"/>
  <c r="AI92" i="7"/>
  <c r="AJ92" i="7" s="1"/>
  <c r="AI72" i="7"/>
  <c r="AJ72" i="7" s="1"/>
  <c r="AI68" i="7"/>
  <c r="AJ68" i="7" s="1"/>
  <c r="AI37" i="7"/>
  <c r="AJ37" i="7" s="1"/>
  <c r="AI12" i="7"/>
  <c r="AJ12" i="7" s="1"/>
  <c r="AI89" i="7"/>
  <c r="AJ89" i="7" s="1"/>
  <c r="AI85" i="7"/>
  <c r="AJ85" i="7" s="1"/>
  <c r="AI69" i="7"/>
  <c r="AJ69" i="7" s="1"/>
  <c r="AI25" i="7"/>
  <c r="AJ25" i="7" s="1"/>
  <c r="AI8" i="7"/>
  <c r="AJ20" i="7"/>
  <c r="AI28" i="7"/>
  <c r="AJ28" i="7" s="1"/>
  <c r="AI42" i="7"/>
  <c r="AJ42" i="7"/>
  <c r="AI48" i="7"/>
  <c r="AJ48" i="7"/>
  <c r="AI54" i="7"/>
  <c r="AJ54" i="7" s="1"/>
  <c r="AJ58" i="7"/>
  <c r="AJ62" i="7"/>
  <c r="AJ63" i="7"/>
  <c r="AJ67" i="7"/>
  <c r="AI81" i="7"/>
  <c r="AJ81" i="7"/>
  <c r="AI83" i="7"/>
  <c r="AJ83" i="7" s="1"/>
  <c r="AI80" i="7"/>
  <c r="AJ80" i="7"/>
  <c r="AI78" i="7"/>
  <c r="AJ78" i="7"/>
  <c r="AI56" i="7"/>
  <c r="AJ56" i="7" s="1"/>
  <c r="AI46" i="7"/>
  <c r="AJ46" i="7"/>
  <c r="AI44" i="7"/>
  <c r="AJ44" i="7"/>
  <c r="AI29" i="7"/>
  <c r="AJ29" i="7" s="1"/>
  <c r="AJ23" i="7"/>
  <c r="AJ18" i="7"/>
  <c r="AI10" i="7"/>
  <c r="AJ10" i="7"/>
  <c r="K101" i="7"/>
  <c r="AJ8" i="7"/>
  <c r="AI87" i="8"/>
  <c r="AJ87" i="8" s="1"/>
  <c r="AI81" i="8"/>
  <c r="AJ81" i="8" s="1"/>
  <c r="AI6" i="8"/>
  <c r="AJ6" i="8" s="1"/>
  <c r="AI75" i="8"/>
  <c r="AJ75" i="8" s="1"/>
  <c r="AI77" i="8"/>
  <c r="AJ77" i="8" s="1"/>
  <c r="AI79" i="8"/>
  <c r="AJ79" i="8"/>
  <c r="AJ10" i="8"/>
  <c r="AJ12" i="8"/>
  <c r="AI14" i="8"/>
  <c r="AJ14" i="8" s="1"/>
  <c r="AJ16" i="8"/>
  <c r="AJ18" i="8"/>
  <c r="AI20" i="8"/>
  <c r="AJ20" i="8"/>
  <c r="AI22" i="8"/>
  <c r="AJ22" i="8" s="1"/>
  <c r="AI24" i="8"/>
  <c r="AJ24" i="8"/>
  <c r="AI26" i="8"/>
  <c r="AJ26" i="8"/>
  <c r="AI28" i="8"/>
  <c r="AJ28" i="8"/>
  <c r="AI30" i="8"/>
  <c r="AJ30" i="8" s="1"/>
  <c r="AI32" i="8"/>
  <c r="AJ32" i="8"/>
  <c r="AI34" i="8"/>
  <c r="AJ34" i="8"/>
  <c r="AI36" i="8"/>
  <c r="AJ36" i="8"/>
  <c r="AI38" i="8"/>
  <c r="AJ38" i="8" s="1"/>
  <c r="AI40" i="8"/>
  <c r="AJ40" i="8"/>
  <c r="AI42" i="8"/>
  <c r="AJ42" i="8"/>
  <c r="AI44" i="8"/>
  <c r="AJ44" i="8"/>
  <c r="AI46" i="8"/>
  <c r="AJ46" i="8" s="1"/>
  <c r="AI48" i="8"/>
  <c r="AJ48" i="8"/>
  <c r="AI50" i="8"/>
  <c r="AJ50" i="8"/>
  <c r="AI52" i="8"/>
  <c r="AJ52" i="8"/>
  <c r="AI54" i="8"/>
  <c r="AJ54" i="8" s="1"/>
  <c r="AI56" i="8"/>
  <c r="AJ56" i="8"/>
  <c r="AI58" i="8"/>
  <c r="AJ58" i="8"/>
  <c r="AJ60" i="8"/>
  <c r="AI62" i="8"/>
  <c r="AJ62" i="8" s="1"/>
  <c r="AJ64" i="8"/>
  <c r="AJ68" i="8"/>
  <c r="AI70" i="8"/>
  <c r="AJ70" i="8" s="1"/>
  <c r="AJ72" i="8"/>
  <c r="AI74" i="8"/>
  <c r="AJ74" i="8"/>
  <c r="AJ76" i="8"/>
  <c r="AI78" i="8"/>
  <c r="AJ78" i="8" s="1"/>
  <c r="AI80" i="8"/>
  <c r="AJ80" i="8"/>
  <c r="AI82" i="8"/>
  <c r="AJ82" i="8" s="1"/>
  <c r="AJ84" i="8"/>
  <c r="AI86" i="8"/>
  <c r="AJ86" i="8" s="1"/>
  <c r="AJ88" i="8"/>
  <c r="AI90" i="8"/>
  <c r="AJ90" i="8"/>
  <c r="AI92" i="8"/>
  <c r="AJ92" i="8"/>
  <c r="K101" i="8"/>
  <c r="O99" i="8"/>
  <c r="AI19" i="8"/>
  <c r="AJ19" i="8" s="1"/>
  <c r="AJ5" i="8"/>
  <c r="V99" i="9"/>
  <c r="AI86" i="9"/>
  <c r="AJ86" i="9" s="1"/>
  <c r="AJ88" i="9"/>
  <c r="AI90" i="9"/>
  <c r="AJ90" i="9" s="1"/>
  <c r="AJ92" i="9"/>
  <c r="AJ96" i="9"/>
  <c r="AI9" i="9"/>
  <c r="AJ9" i="9" s="1"/>
  <c r="AJ11" i="9"/>
  <c r="AI13" i="9"/>
  <c r="AJ13" i="9"/>
  <c r="AJ37" i="9"/>
  <c r="AI39" i="9"/>
  <c r="AJ39" i="9"/>
  <c r="AJ73" i="9"/>
  <c r="AI81" i="9"/>
  <c r="AJ81" i="9" s="1"/>
  <c r="AJ85" i="9"/>
  <c r="AI67" i="9"/>
  <c r="AJ67" i="9"/>
  <c r="AI57" i="9"/>
  <c r="AJ57" i="9"/>
  <c r="W99" i="9"/>
  <c r="AJ55" i="9"/>
  <c r="AI53" i="9"/>
  <c r="AJ53" i="9"/>
  <c r="AJ51" i="9"/>
  <c r="AI47" i="9"/>
  <c r="AJ47" i="9" s="1"/>
  <c r="AI35" i="9"/>
  <c r="AJ35" i="9" s="1"/>
  <c r="AI31" i="9"/>
  <c r="AJ31" i="9" s="1"/>
  <c r="Q99" i="9"/>
  <c r="AI29" i="9"/>
  <c r="AJ29" i="9"/>
  <c r="AJ19" i="9"/>
  <c r="AI17" i="9"/>
  <c r="AJ17" i="9"/>
  <c r="AI77" i="9"/>
  <c r="AJ77" i="9"/>
  <c r="AI41" i="9"/>
  <c r="AJ41" i="9" s="1"/>
  <c r="AI83" i="9"/>
  <c r="AJ83" i="9" s="1"/>
  <c r="AI79" i="9"/>
  <c r="AJ79" i="9"/>
  <c r="AI75" i="9"/>
  <c r="AJ75" i="9" s="1"/>
  <c r="AI71" i="9"/>
  <c r="AJ71" i="9" s="1"/>
  <c r="AI63" i="9"/>
  <c r="AJ63" i="9" s="1"/>
  <c r="AI61" i="9"/>
  <c r="AJ61" i="9"/>
  <c r="AI59" i="9"/>
  <c r="AJ59" i="9" s="1"/>
  <c r="AI49" i="9"/>
  <c r="AJ49" i="9" s="1"/>
  <c r="AI45" i="9"/>
  <c r="AJ45" i="9" s="1"/>
  <c r="AI43" i="9"/>
  <c r="AJ43" i="9"/>
  <c r="AI33" i="9"/>
  <c r="AJ33" i="9" s="1"/>
  <c r="AI27" i="9"/>
  <c r="AJ27" i="9" s="1"/>
  <c r="AI25" i="9"/>
  <c r="AJ25" i="9" s="1"/>
  <c r="AI21" i="9"/>
  <c r="AJ21" i="9"/>
  <c r="AI82" i="9"/>
  <c r="AJ82" i="9"/>
  <c r="AI84" i="9"/>
  <c r="AJ84" i="9" s="1"/>
  <c r="AI69" i="9"/>
  <c r="AJ69" i="9"/>
  <c r="AI65" i="9"/>
  <c r="AJ65" i="9" s="1"/>
  <c r="AI15" i="9"/>
  <c r="AJ15" i="9" s="1"/>
  <c r="K101" i="9"/>
  <c r="O99" i="9"/>
  <c r="AI6" i="9"/>
  <c r="AJ6" i="9"/>
  <c r="AI8" i="9"/>
  <c r="AJ8" i="9"/>
  <c r="AI10" i="9"/>
  <c r="AJ10" i="9"/>
  <c r="AI12" i="9"/>
  <c r="AJ12" i="9"/>
  <c r="AI16" i="9"/>
  <c r="AJ16" i="9"/>
  <c r="AI40" i="9"/>
  <c r="AJ40" i="9"/>
  <c r="AI42" i="9"/>
  <c r="AJ42" i="9" s="1"/>
  <c r="AI44" i="9"/>
  <c r="AJ44" i="9"/>
  <c r="AI46" i="9"/>
  <c r="AJ46" i="9"/>
  <c r="AI48" i="9"/>
  <c r="AJ48" i="9"/>
  <c r="AI50" i="9"/>
  <c r="AJ50" i="9" s="1"/>
  <c r="AI52" i="9"/>
  <c r="AJ52" i="9"/>
  <c r="AI54" i="9"/>
  <c r="AJ54" i="9"/>
  <c r="AI58" i="9"/>
  <c r="AJ58" i="9"/>
  <c r="AI60" i="9"/>
  <c r="AJ60" i="9"/>
  <c r="AI62" i="9"/>
  <c r="AJ62" i="9"/>
  <c r="AI66" i="9"/>
  <c r="AJ66" i="9" s="1"/>
  <c r="AI68" i="9"/>
  <c r="AJ68" i="9"/>
  <c r="AI70" i="9"/>
  <c r="AJ70" i="9"/>
  <c r="AI74" i="9"/>
  <c r="AJ74" i="9"/>
  <c r="AI76" i="9"/>
  <c r="AJ76" i="9"/>
  <c r="AI78" i="9"/>
  <c r="AJ78" i="9"/>
  <c r="N99" i="9"/>
  <c r="AI5" i="9"/>
  <c r="AI18" i="9"/>
  <c r="AJ18" i="9"/>
  <c r="AI20" i="9"/>
  <c r="AJ20" i="9"/>
  <c r="AI22" i="9"/>
  <c r="AJ22" i="9"/>
  <c r="AI24" i="9"/>
  <c r="AJ24" i="9" s="1"/>
  <c r="AI26" i="9"/>
  <c r="AJ26" i="9"/>
  <c r="AI28" i="9"/>
  <c r="AJ28" i="9"/>
  <c r="AI30" i="9"/>
  <c r="AJ30" i="9"/>
  <c r="AI32" i="9"/>
  <c r="AJ32" i="9" s="1"/>
  <c r="AI34" i="9"/>
  <c r="AJ34" i="9"/>
  <c r="AI36" i="9"/>
  <c r="AJ36" i="9"/>
  <c r="AI38" i="9"/>
  <c r="AJ38" i="9"/>
  <c r="AI91" i="10"/>
  <c r="AJ91" i="10"/>
  <c r="AI95" i="10"/>
  <c r="AJ95" i="10" s="1"/>
  <c r="AI97" i="10"/>
  <c r="AJ97" i="10"/>
  <c r="AH29" i="10"/>
  <c r="AH99" i="10"/>
  <c r="S99" i="10"/>
  <c r="W99" i="10"/>
  <c r="AI6" i="10"/>
  <c r="AJ6" i="10" s="1"/>
  <c r="AI7" i="10"/>
  <c r="AJ7" i="10" s="1"/>
  <c r="AI11" i="10"/>
  <c r="AJ11" i="10"/>
  <c r="AI14" i="10"/>
  <c r="AJ14" i="10" s="1"/>
  <c r="AI16" i="10"/>
  <c r="AJ16" i="10" s="1"/>
  <c r="AI18" i="10"/>
  <c r="AJ18" i="10" s="1"/>
  <c r="AI20" i="10"/>
  <c r="AJ20" i="10"/>
  <c r="AI22" i="10"/>
  <c r="AJ22" i="10" s="1"/>
  <c r="AI93" i="10"/>
  <c r="AJ93" i="10" s="1"/>
  <c r="AI89" i="10"/>
  <c r="AJ89" i="10" s="1"/>
  <c r="AI87" i="10"/>
  <c r="AJ87" i="10"/>
  <c r="AI85" i="10"/>
  <c r="AJ85" i="10" s="1"/>
  <c r="AI21" i="10"/>
  <c r="AJ21" i="10" s="1"/>
  <c r="AI19" i="10"/>
  <c r="AJ19" i="10" s="1"/>
  <c r="AI17" i="10"/>
  <c r="AJ17" i="10"/>
  <c r="AI15" i="10"/>
  <c r="AJ15" i="10"/>
  <c r="AI13" i="10"/>
  <c r="AJ13" i="10"/>
  <c r="AI12" i="10"/>
  <c r="AJ12" i="10"/>
  <c r="AI10" i="10"/>
  <c r="AJ10" i="10"/>
  <c r="AI8" i="10"/>
  <c r="AJ8" i="10"/>
  <c r="AI24" i="10"/>
  <c r="AJ24" i="10"/>
  <c r="AI28" i="10"/>
  <c r="AJ28" i="10" s="1"/>
  <c r="AI30" i="10"/>
  <c r="AJ30" i="10"/>
  <c r="AI32" i="10"/>
  <c r="AJ32" i="10"/>
  <c r="AI36" i="10"/>
  <c r="AJ36" i="10"/>
  <c r="AI38" i="10"/>
  <c r="AJ38" i="10"/>
  <c r="AI40" i="10"/>
  <c r="AJ40" i="10"/>
  <c r="AI42" i="10"/>
  <c r="AJ42" i="10"/>
  <c r="AI44" i="10"/>
  <c r="AJ44" i="10"/>
  <c r="AI46" i="10"/>
  <c r="AJ46" i="10"/>
  <c r="AI48" i="10"/>
  <c r="AJ48" i="10"/>
  <c r="AI50" i="10"/>
  <c r="AJ50" i="10"/>
  <c r="AI56" i="10"/>
  <c r="AJ56" i="10"/>
  <c r="AI58" i="10"/>
  <c r="AJ58" i="10"/>
  <c r="AI60" i="10"/>
  <c r="AJ60" i="10"/>
  <c r="AI62" i="10"/>
  <c r="AJ62" i="10"/>
  <c r="AI64" i="10"/>
  <c r="AJ64" i="10"/>
  <c r="AI66" i="10"/>
  <c r="AJ66" i="10"/>
  <c r="AI68" i="10"/>
  <c r="AJ68" i="10"/>
  <c r="Z99" i="10"/>
  <c r="AI23" i="10"/>
  <c r="AJ23" i="10"/>
  <c r="AI25" i="10"/>
  <c r="AJ25" i="10" s="1"/>
  <c r="AI27" i="10"/>
  <c r="AJ27" i="10" s="1"/>
  <c r="AI33" i="10"/>
  <c r="AJ33" i="10" s="1"/>
  <c r="AI35" i="10"/>
  <c r="AJ35" i="10"/>
  <c r="AI37" i="10"/>
  <c r="AJ37" i="10" s="1"/>
  <c r="AI39" i="10"/>
  <c r="AJ39" i="10" s="1"/>
  <c r="AI41" i="10"/>
  <c r="AJ41" i="10" s="1"/>
  <c r="AI43" i="10"/>
  <c r="AJ43" i="10"/>
  <c r="AI45" i="10"/>
  <c r="AJ45" i="10" s="1"/>
  <c r="AI47" i="10"/>
  <c r="AJ47" i="10" s="1"/>
  <c r="AJ51" i="10"/>
  <c r="AI54" i="10"/>
  <c r="AJ54" i="10" s="1"/>
  <c r="AI55" i="10"/>
  <c r="AJ55" i="10" s="1"/>
  <c r="AI57" i="10"/>
  <c r="AJ57" i="10" s="1"/>
  <c r="AI59" i="10"/>
  <c r="AJ59" i="10"/>
  <c r="AI61" i="10"/>
  <c r="AJ61" i="10" s="1"/>
  <c r="AI63" i="10"/>
  <c r="AJ63" i="10" s="1"/>
  <c r="AI65" i="10"/>
  <c r="AJ65" i="10" s="1"/>
  <c r="AI67" i="10"/>
  <c r="AJ67" i="10"/>
  <c r="K101" i="10"/>
  <c r="AI31" i="10"/>
  <c r="AJ31" i="10"/>
  <c r="AI52" i="10"/>
  <c r="AJ52" i="10"/>
  <c r="N99" i="10"/>
  <c r="AI5" i="10"/>
  <c r="AI70" i="10"/>
  <c r="AJ70" i="10"/>
  <c r="AI72" i="10"/>
  <c r="AJ72" i="10"/>
  <c r="AI74" i="10"/>
  <c r="AJ74" i="10"/>
  <c r="AI76" i="10"/>
  <c r="AJ76" i="10"/>
  <c r="AI80" i="10"/>
  <c r="AJ80" i="10"/>
  <c r="AI82" i="10"/>
  <c r="AJ82" i="10"/>
  <c r="AI69" i="10"/>
  <c r="AJ69" i="10"/>
  <c r="AI71" i="10"/>
  <c r="AJ71" i="10"/>
  <c r="AI75" i="10"/>
  <c r="AJ75" i="10"/>
  <c r="AI77" i="10"/>
  <c r="AJ77" i="10"/>
  <c r="AI79" i="10"/>
  <c r="AJ79" i="10"/>
  <c r="AI81" i="10"/>
  <c r="AJ81" i="10"/>
  <c r="AI83" i="10"/>
  <c r="AJ83" i="10"/>
  <c r="AI84" i="10"/>
  <c r="AJ84" i="10"/>
  <c r="AI29" i="10"/>
  <c r="AJ29" i="10"/>
  <c r="AJ5" i="10"/>
  <c r="AI93" i="12"/>
  <c r="AJ93" i="12"/>
  <c r="AI50" i="12"/>
  <c r="AJ50" i="12"/>
  <c r="AI52" i="12"/>
  <c r="AJ52" i="12"/>
  <c r="AI54" i="12"/>
  <c r="AJ54" i="12"/>
  <c r="AI56" i="12"/>
  <c r="AJ56" i="12"/>
  <c r="AI58" i="12"/>
  <c r="AJ58" i="12"/>
  <c r="AI60" i="12"/>
  <c r="AJ60" i="12"/>
  <c r="AI62" i="12"/>
  <c r="AJ62" i="12"/>
  <c r="AI64" i="12"/>
  <c r="AJ64" i="12"/>
  <c r="AI66" i="12"/>
  <c r="AJ66" i="12"/>
  <c r="AI96" i="12"/>
  <c r="AJ96" i="12"/>
  <c r="AI53" i="12"/>
  <c r="AJ53" i="12"/>
  <c r="AI55" i="12"/>
  <c r="AJ55" i="12"/>
  <c r="AI57" i="12"/>
  <c r="AJ57" i="12"/>
  <c r="AI59" i="12"/>
  <c r="AJ59" i="12"/>
  <c r="AI90" i="12"/>
  <c r="AJ90" i="12"/>
  <c r="AI92" i="12"/>
  <c r="AJ92" i="12"/>
  <c r="AI94" i="12"/>
  <c r="AJ94" i="12"/>
  <c r="K114" i="12"/>
  <c r="AI110" i="12"/>
  <c r="AJ110" i="12" s="1"/>
  <c r="N112" i="12"/>
  <c r="M112" i="12"/>
  <c r="O112" i="12"/>
  <c r="AI36" i="12"/>
  <c r="AJ36" i="12"/>
  <c r="AI38" i="12"/>
  <c r="AJ38" i="12"/>
  <c r="AJ40" i="12"/>
  <c r="AJ41" i="12"/>
  <c r="AJ42" i="12"/>
  <c r="AJ45" i="12"/>
  <c r="AI46" i="12"/>
  <c r="AJ46" i="12"/>
  <c r="AI48" i="12"/>
  <c r="AJ48" i="12"/>
  <c r="AI49" i="12"/>
  <c r="AJ49" i="12" s="1"/>
  <c r="Z112" i="12"/>
  <c r="AI7" i="12"/>
  <c r="AJ7" i="12"/>
  <c r="AI9" i="12"/>
  <c r="AJ9" i="12"/>
  <c r="AI11" i="12"/>
  <c r="AJ11" i="12"/>
  <c r="AI13" i="12"/>
  <c r="AJ13" i="12"/>
  <c r="AI15" i="12"/>
  <c r="AJ15" i="12"/>
  <c r="AI17" i="12"/>
  <c r="AJ17" i="12"/>
  <c r="AI19" i="12"/>
  <c r="AJ19" i="12"/>
  <c r="AI21" i="12"/>
  <c r="AJ21" i="12"/>
  <c r="AI23" i="12"/>
  <c r="AJ23" i="12"/>
  <c r="AI25" i="12"/>
  <c r="AJ25" i="12"/>
  <c r="AI27" i="12"/>
  <c r="AJ27" i="12"/>
  <c r="AI29" i="12"/>
  <c r="AJ29" i="12"/>
  <c r="AI31" i="12"/>
  <c r="AJ31" i="12"/>
  <c r="AI33" i="12"/>
  <c r="AJ33" i="12"/>
  <c r="AI35" i="12"/>
  <c r="AJ35" i="12"/>
  <c r="P112" i="12"/>
  <c r="AI6" i="12"/>
  <c r="AJ6" i="12" s="1"/>
  <c r="AI8" i="12"/>
  <c r="AJ8" i="12" s="1"/>
  <c r="AI10" i="12"/>
  <c r="AJ10" i="12"/>
  <c r="AI12" i="12"/>
  <c r="AJ12" i="12" s="1"/>
  <c r="AI14" i="12"/>
  <c r="AJ14" i="12" s="1"/>
  <c r="AI16" i="12"/>
  <c r="AJ16" i="12" s="1"/>
  <c r="AI18" i="12"/>
  <c r="AJ18" i="12"/>
  <c r="AI20" i="12"/>
  <c r="AJ20" i="12" s="1"/>
  <c r="AI22" i="12"/>
  <c r="AJ22" i="12" s="1"/>
  <c r="AI24" i="12"/>
  <c r="AJ24" i="12" s="1"/>
  <c r="AI26" i="12"/>
  <c r="AJ26" i="12"/>
  <c r="AI28" i="12"/>
  <c r="AJ28" i="12" s="1"/>
  <c r="AI30" i="12"/>
  <c r="AJ30" i="12" s="1"/>
  <c r="AI32" i="12"/>
  <c r="AJ32" i="12" s="1"/>
  <c r="AI34" i="12"/>
  <c r="AJ34" i="12"/>
  <c r="AI37" i="12"/>
  <c r="AJ37" i="12" s="1"/>
  <c r="AI67" i="12"/>
  <c r="AJ67" i="12" s="1"/>
  <c r="AI69" i="12"/>
  <c r="AJ69" i="12" s="1"/>
  <c r="AI71" i="12"/>
  <c r="AJ71" i="12"/>
  <c r="AI73" i="12"/>
  <c r="AJ73" i="12" s="1"/>
  <c r="AI75" i="12"/>
  <c r="AJ75" i="12" s="1"/>
  <c r="S112" i="12"/>
  <c r="AI68" i="12"/>
  <c r="AJ68" i="12"/>
  <c r="AI70" i="12"/>
  <c r="AJ70" i="12"/>
  <c r="AI72" i="12"/>
  <c r="AJ72" i="12"/>
  <c r="AI74" i="12"/>
  <c r="AJ74" i="12"/>
  <c r="AI76" i="12"/>
  <c r="AJ76" i="12"/>
  <c r="N114" i="12"/>
  <c r="AI5" i="12"/>
  <c r="AJ5" i="12"/>
  <c r="AI83" i="13"/>
  <c r="AJ83" i="13"/>
  <c r="AI92" i="13"/>
  <c r="AJ92" i="13"/>
  <c r="AI90" i="13"/>
  <c r="AJ90" i="13"/>
  <c r="AI82" i="13"/>
  <c r="AJ82" i="13"/>
  <c r="AI52" i="13"/>
  <c r="AJ52" i="13"/>
  <c r="AI31" i="13"/>
  <c r="AJ31" i="13"/>
  <c r="AI33" i="13"/>
  <c r="AJ33" i="13" s="1"/>
  <c r="AI35" i="13"/>
  <c r="AJ35" i="13" s="1"/>
  <c r="AI72" i="13"/>
  <c r="AJ72" i="13" s="1"/>
  <c r="AI76" i="13"/>
  <c r="AJ76" i="13"/>
  <c r="AI95" i="13"/>
  <c r="AJ95" i="13" s="1"/>
  <c r="AI39" i="12"/>
  <c r="AH112" i="12"/>
  <c r="U112" i="12"/>
  <c r="AI47" i="12"/>
  <c r="AJ47" i="12"/>
  <c r="AJ39" i="12"/>
  <c r="AI10" i="13"/>
  <c r="AJ10" i="13"/>
  <c r="AI14" i="13"/>
  <c r="AJ14" i="13"/>
  <c r="AI19" i="13"/>
  <c r="AJ19" i="13" s="1"/>
  <c r="AI21" i="13"/>
  <c r="AJ21" i="13"/>
  <c r="AI23" i="13"/>
  <c r="AJ23" i="13"/>
  <c r="AI25" i="13"/>
  <c r="AJ25" i="13"/>
  <c r="AI27" i="13"/>
  <c r="AJ27" i="13" s="1"/>
  <c r="AI29" i="13"/>
  <c r="AJ29" i="13"/>
  <c r="AI37" i="13"/>
  <c r="AJ37" i="13"/>
  <c r="AI41" i="13"/>
  <c r="AJ41" i="13"/>
  <c r="AI45" i="13"/>
  <c r="AJ45" i="13"/>
  <c r="AI47" i="13"/>
  <c r="AJ47" i="13"/>
  <c r="AI48" i="13"/>
  <c r="AJ48" i="13"/>
  <c r="AI50" i="13"/>
  <c r="AJ50" i="13"/>
  <c r="V113" i="13"/>
  <c r="AI6" i="13"/>
  <c r="AJ6" i="13" s="1"/>
  <c r="W113" i="13"/>
  <c r="AI8" i="13"/>
  <c r="AJ8" i="13"/>
  <c r="AI12" i="13"/>
  <c r="AJ12" i="13"/>
  <c r="AH113" i="13"/>
  <c r="AI16" i="13"/>
  <c r="AJ16" i="13" s="1"/>
  <c r="Z113" i="13"/>
  <c r="Q113" i="13"/>
  <c r="AI5" i="13"/>
  <c r="AJ5" i="13" s="1"/>
  <c r="AI7" i="13"/>
  <c r="AJ7" i="13" s="1"/>
  <c r="AI55" i="13"/>
  <c r="AJ55" i="13"/>
  <c r="AI56" i="13"/>
  <c r="AJ56" i="13" s="1"/>
  <c r="AI57" i="13"/>
  <c r="AJ57" i="13" s="1"/>
  <c r="AI59" i="13"/>
  <c r="AJ59" i="13" s="1"/>
  <c r="AI60" i="13"/>
  <c r="AJ60" i="13"/>
  <c r="AI61" i="13"/>
  <c r="AJ61" i="13" s="1"/>
  <c r="AI66" i="13"/>
  <c r="AJ66" i="13" s="1"/>
  <c r="AI67" i="13"/>
  <c r="AJ67" i="13" s="1"/>
  <c r="AI68" i="13"/>
  <c r="AJ68" i="13"/>
  <c r="AI70" i="13"/>
  <c r="AJ70" i="13" s="1"/>
  <c r="AI71" i="13"/>
  <c r="AJ71" i="13" s="1"/>
  <c r="AI77" i="13"/>
  <c r="AJ77" i="13"/>
  <c r="AI78" i="13"/>
  <c r="AJ78" i="13" s="1"/>
  <c r="AI79" i="13"/>
  <c r="AJ79" i="13" s="1"/>
  <c r="AI84" i="13"/>
  <c r="AJ84" i="13" s="1"/>
  <c r="AI87" i="13"/>
  <c r="AJ87" i="13"/>
  <c r="AI89" i="13"/>
  <c r="AJ89" i="13" s="1"/>
  <c r="AI81" i="13"/>
  <c r="AJ81" i="13" s="1"/>
  <c r="AI65" i="13"/>
  <c r="AJ65" i="13" s="1"/>
  <c r="AI64" i="13"/>
  <c r="AJ64" i="13"/>
  <c r="AI63" i="13"/>
  <c r="AJ63" i="13" s="1"/>
  <c r="AI62" i="13"/>
  <c r="AJ62" i="13" s="1"/>
  <c r="K115" i="13"/>
  <c r="AI85" i="13"/>
  <c r="AJ85" i="13"/>
  <c r="AI73" i="13"/>
  <c r="AJ73" i="13"/>
  <c r="AI69" i="13"/>
  <c r="AJ69" i="13"/>
  <c r="M113" i="13"/>
  <c r="AI58" i="13"/>
  <c r="AJ58" i="13"/>
  <c r="AI93" i="14"/>
  <c r="AJ93" i="14" s="1"/>
  <c r="AI95" i="14"/>
  <c r="AJ95" i="14" s="1"/>
  <c r="AI97" i="14"/>
  <c r="AJ97" i="14"/>
  <c r="AI99" i="14"/>
  <c r="AJ99" i="14" s="1"/>
  <c r="AI101" i="14"/>
  <c r="AJ101" i="14" s="1"/>
  <c r="AI103" i="14"/>
  <c r="AJ103" i="14" s="1"/>
  <c r="AI105" i="14"/>
  <c r="AJ105" i="14"/>
  <c r="AI107" i="14"/>
  <c r="AJ107" i="14" s="1"/>
  <c r="AI109" i="14"/>
  <c r="AJ109" i="14" s="1"/>
  <c r="O112" i="14"/>
  <c r="AI92" i="14"/>
  <c r="AJ92" i="14"/>
  <c r="AI78" i="14"/>
  <c r="AJ78" i="14"/>
  <c r="AI80" i="14"/>
  <c r="AJ80" i="14"/>
  <c r="AI82" i="14"/>
  <c r="AJ82" i="14"/>
  <c r="AI84" i="14"/>
  <c r="AJ84" i="14"/>
  <c r="AI86" i="14"/>
  <c r="AJ86" i="14"/>
  <c r="AI88" i="14"/>
  <c r="AJ88" i="14"/>
  <c r="AI89" i="14"/>
  <c r="AJ89" i="14"/>
  <c r="AI77" i="14"/>
  <c r="AJ77" i="14"/>
  <c r="AI79" i="14"/>
  <c r="AJ79" i="14"/>
  <c r="AI81" i="14"/>
  <c r="AJ81" i="14"/>
  <c r="AI85" i="14"/>
  <c r="AJ85" i="14"/>
  <c r="AI43" i="14"/>
  <c r="AJ43" i="14"/>
  <c r="AI47" i="14"/>
  <c r="AJ47" i="14"/>
  <c r="AJ61" i="14"/>
  <c r="AI96" i="14"/>
  <c r="AJ96" i="14" s="1"/>
  <c r="AI104" i="14"/>
  <c r="AJ104" i="14"/>
  <c r="AI23" i="14"/>
  <c r="AJ23" i="14" s="1"/>
  <c r="AI27" i="14"/>
  <c r="AJ27" i="14" s="1"/>
  <c r="AJ31" i="14"/>
  <c r="AI35" i="14"/>
  <c r="AJ35" i="14"/>
  <c r="AI39" i="14"/>
  <c r="AJ39" i="14" s="1"/>
  <c r="AI90" i="14"/>
  <c r="AJ90" i="14" s="1"/>
  <c r="N112" i="14"/>
  <c r="AJ49" i="14"/>
  <c r="AI6" i="14"/>
  <c r="AJ6" i="14"/>
  <c r="AJ15" i="14"/>
  <c r="AI19" i="14"/>
  <c r="AJ19" i="14"/>
  <c r="AJ9" i="14"/>
  <c r="AI7" i="14"/>
  <c r="AJ7" i="14" s="1"/>
  <c r="AI24" i="14"/>
  <c r="AJ24" i="14" s="1"/>
  <c r="AI25" i="14"/>
  <c r="AJ25" i="14"/>
  <c r="AI33" i="14"/>
  <c r="AJ33" i="14" s="1"/>
  <c r="AI37" i="14"/>
  <c r="AJ37" i="14" s="1"/>
  <c r="U112" i="14"/>
  <c r="AI67" i="14"/>
  <c r="AJ67" i="14" s="1"/>
  <c r="AI26" i="14"/>
  <c r="AJ26" i="14" s="1"/>
  <c r="AI32" i="14"/>
  <c r="AJ32" i="14" s="1"/>
  <c r="AJ38" i="14"/>
  <c r="AI94" i="14"/>
  <c r="AJ94" i="14" s="1"/>
  <c r="K114" i="14"/>
  <c r="AI26" i="15"/>
  <c r="AJ26" i="15"/>
  <c r="AI32" i="15"/>
  <c r="AJ32" i="15"/>
  <c r="AI63" i="15"/>
  <c r="AJ63" i="15"/>
  <c r="AD112" i="15"/>
  <c r="P67" i="15"/>
  <c r="P112" i="15" s="1"/>
  <c r="AI19" i="15"/>
  <c r="AJ19" i="15"/>
  <c r="AI35" i="15"/>
  <c r="AJ35" i="15"/>
  <c r="AI43" i="15"/>
  <c r="AJ43" i="15"/>
  <c r="AI49" i="15"/>
  <c r="AJ49" i="15"/>
  <c r="AI51" i="15"/>
  <c r="AJ51" i="15"/>
  <c r="AI53" i="15"/>
  <c r="AJ53" i="15"/>
  <c r="AI55" i="15"/>
  <c r="AJ55" i="15"/>
  <c r="AI71" i="15"/>
  <c r="AJ71" i="15"/>
  <c r="AI75" i="15"/>
  <c r="AJ75" i="15"/>
  <c r="AI79" i="15"/>
  <c r="AJ79" i="15"/>
  <c r="AI89" i="15"/>
  <c r="AJ89" i="15"/>
  <c r="AI91" i="15"/>
  <c r="AJ91" i="15"/>
  <c r="AI95" i="15"/>
  <c r="AJ95" i="15"/>
  <c r="AI101" i="15"/>
  <c r="AJ101" i="15"/>
  <c r="AI103" i="15"/>
  <c r="AJ103" i="15"/>
  <c r="AI105" i="15"/>
  <c r="AJ105" i="15"/>
  <c r="AI107" i="15"/>
  <c r="AJ107" i="15"/>
  <c r="AI109" i="15"/>
  <c r="AJ109" i="15"/>
  <c r="AI61" i="15"/>
  <c r="AJ61" i="15"/>
  <c r="AI46" i="15"/>
  <c r="AJ46" i="15"/>
  <c r="AI40" i="15"/>
  <c r="AJ40" i="15"/>
  <c r="AI34" i="15"/>
  <c r="AJ34" i="15"/>
  <c r="AI23" i="15"/>
  <c r="AJ23" i="15"/>
  <c r="AI73" i="15"/>
  <c r="AJ73" i="15"/>
  <c r="AI37" i="15"/>
  <c r="AJ37" i="15"/>
  <c r="AI20" i="15"/>
  <c r="AJ20" i="15"/>
  <c r="AI76" i="15"/>
  <c r="AJ76" i="15"/>
  <c r="AI74" i="15"/>
  <c r="AJ74" i="15"/>
  <c r="AI33" i="15"/>
  <c r="AJ33" i="15"/>
  <c r="AI16" i="15"/>
  <c r="AJ16" i="15"/>
  <c r="AI18" i="15"/>
  <c r="AJ18" i="15"/>
  <c r="AI22" i="15"/>
  <c r="AJ22" i="15"/>
  <c r="AI24" i="15"/>
  <c r="AJ24" i="15"/>
  <c r="AI25" i="15"/>
  <c r="AJ25" i="15"/>
  <c r="AI28" i="15"/>
  <c r="AJ28" i="15"/>
  <c r="AI30" i="15"/>
  <c r="AJ30" i="15"/>
  <c r="AI36" i="15"/>
  <c r="AJ36" i="15"/>
  <c r="AI38" i="15"/>
  <c r="AJ38" i="15"/>
  <c r="AI41" i="15"/>
  <c r="AJ41" i="15"/>
  <c r="AI44" i="15"/>
  <c r="AJ44" i="15"/>
  <c r="AI47" i="15"/>
  <c r="AJ47" i="15"/>
  <c r="AI54" i="15"/>
  <c r="AJ54" i="15"/>
  <c r="AI57" i="15"/>
  <c r="AJ57" i="15"/>
  <c r="AI58" i="15"/>
  <c r="AJ58" i="15"/>
  <c r="AI59" i="15"/>
  <c r="AJ59" i="15"/>
  <c r="AI62" i="15"/>
  <c r="AJ62" i="15"/>
  <c r="AI65" i="15"/>
  <c r="AJ65" i="15"/>
  <c r="AI66" i="15"/>
  <c r="AJ66" i="15"/>
  <c r="AI67" i="15"/>
  <c r="AJ67" i="15"/>
  <c r="AI72" i="15"/>
  <c r="AJ72" i="15"/>
  <c r="AI78" i="15"/>
  <c r="AJ78" i="15"/>
  <c r="AI17" i="15"/>
  <c r="AJ17" i="15"/>
  <c r="AI94" i="15"/>
  <c r="AJ94" i="15"/>
  <c r="AI90" i="15"/>
  <c r="AJ90" i="15"/>
  <c r="AI69" i="15"/>
  <c r="AJ69" i="15"/>
  <c r="AI64" i="15"/>
  <c r="AJ64" i="15"/>
  <c r="AI52" i="15"/>
  <c r="AJ52" i="15"/>
  <c r="AI50" i="15"/>
  <c r="AJ50" i="15"/>
  <c r="AI48" i="15"/>
  <c r="AJ48" i="15"/>
  <c r="AI45" i="15"/>
  <c r="AJ45" i="15"/>
  <c r="AI42" i="15"/>
  <c r="AJ42" i="15"/>
  <c r="Z112" i="15"/>
  <c r="AI31" i="15"/>
  <c r="AJ31" i="15" s="1"/>
  <c r="AI29" i="15"/>
  <c r="AJ29" i="15" s="1"/>
  <c r="AI27" i="15"/>
  <c r="AJ27" i="15"/>
  <c r="AI21" i="15"/>
  <c r="AJ21" i="15" s="1"/>
  <c r="K114" i="15"/>
  <c r="AI88" i="15"/>
  <c r="AJ88" i="15"/>
  <c r="AI83" i="15"/>
  <c r="AJ83" i="15"/>
  <c r="V112" i="15"/>
  <c r="AI82" i="15"/>
  <c r="AJ82" i="15" s="1"/>
  <c r="AI77" i="15"/>
  <c r="AJ77" i="15" s="1"/>
  <c r="O112" i="15"/>
  <c r="N112" i="15"/>
  <c r="W112" i="15"/>
  <c r="Q112" i="15"/>
  <c r="AI80" i="15"/>
  <c r="AJ80" i="15" s="1"/>
  <c r="AI81" i="15"/>
  <c r="AJ81" i="15" s="1"/>
  <c r="AI84" i="15"/>
  <c r="AJ84" i="15" s="1"/>
  <c r="AI85" i="15"/>
  <c r="AJ85" i="15"/>
  <c r="AI86" i="15"/>
  <c r="AJ86" i="15" s="1"/>
  <c r="AI87" i="15"/>
  <c r="AJ87" i="15" s="1"/>
  <c r="AH112" i="15"/>
  <c r="AI6" i="15"/>
  <c r="AJ6" i="15"/>
  <c r="AI8" i="15"/>
  <c r="AJ8" i="15" s="1"/>
  <c r="AI10" i="15"/>
  <c r="AJ10" i="15"/>
  <c r="AI12" i="15"/>
  <c r="AJ12" i="15"/>
  <c r="AI14" i="15"/>
  <c r="AJ14" i="15"/>
  <c r="AI7" i="15"/>
  <c r="AJ7" i="15" s="1"/>
  <c r="AI9" i="15"/>
  <c r="AJ9" i="15"/>
  <c r="AI11" i="15"/>
  <c r="AJ11" i="15"/>
  <c r="AI13" i="15"/>
  <c r="AJ13" i="15"/>
  <c r="AI15" i="15"/>
  <c r="AJ15" i="15" s="1"/>
  <c r="AI5" i="15"/>
  <c r="AJ5" i="15"/>
  <c r="AI56" i="15"/>
  <c r="AJ56" i="15"/>
  <c r="Y112" i="15"/>
  <c r="AI92" i="15"/>
  <c r="AJ92" i="15"/>
  <c r="AI98" i="15"/>
  <c r="AJ98" i="15" s="1"/>
  <c r="M112" i="15"/>
  <c r="N114" i="15" s="1"/>
  <c r="P99" i="15"/>
  <c r="AI93" i="15"/>
  <c r="AJ93" i="15" s="1"/>
  <c r="AI99" i="15"/>
  <c r="AJ99" i="15"/>
  <c r="AI69" i="16"/>
  <c r="AJ69" i="16"/>
  <c r="AI90" i="16"/>
  <c r="AJ90" i="16" s="1"/>
  <c r="AI91" i="16"/>
  <c r="AJ91" i="16" s="1"/>
  <c r="AI92" i="16"/>
  <c r="AJ92" i="16" s="1"/>
  <c r="AI102" i="16"/>
  <c r="AJ102" i="16"/>
  <c r="AI104" i="16"/>
  <c r="AJ104" i="16" s="1"/>
  <c r="AI106" i="16"/>
  <c r="AJ106" i="16" s="1"/>
  <c r="AI108" i="16"/>
  <c r="AJ108" i="16" s="1"/>
  <c r="AI110" i="16"/>
  <c r="AJ110" i="16"/>
  <c r="P55" i="16"/>
  <c r="P112" i="16" s="1"/>
  <c r="P114" i="16" s="1"/>
  <c r="Z56" i="16"/>
  <c r="T112" i="16"/>
  <c r="AI49" i="16"/>
  <c r="AJ49" i="16"/>
  <c r="AI58" i="16"/>
  <c r="AJ58" i="16"/>
  <c r="AI65" i="16"/>
  <c r="AJ65" i="16"/>
  <c r="AI66" i="16"/>
  <c r="AJ66" i="16"/>
  <c r="AI67" i="16"/>
  <c r="AJ67" i="16"/>
  <c r="AI68" i="16"/>
  <c r="AJ68" i="16"/>
  <c r="AI109" i="16"/>
  <c r="AJ109" i="16"/>
  <c r="AI89" i="16"/>
  <c r="AJ89" i="16"/>
  <c r="AI84" i="16"/>
  <c r="AJ84" i="16"/>
  <c r="AI78" i="16"/>
  <c r="AJ78" i="16"/>
  <c r="AI63" i="16"/>
  <c r="AJ63" i="16"/>
  <c r="AI62" i="16"/>
  <c r="AJ62" i="16"/>
  <c r="AI61" i="16"/>
  <c r="AJ61" i="16"/>
  <c r="AI50" i="16"/>
  <c r="AJ50" i="16"/>
  <c r="AI48" i="16"/>
  <c r="AJ48" i="16"/>
  <c r="AH112" i="16"/>
  <c r="AI64" i="16"/>
  <c r="AJ64" i="16" s="1"/>
  <c r="AI60" i="16"/>
  <c r="AJ60" i="16" s="1"/>
  <c r="AI59" i="16"/>
  <c r="AJ59" i="16"/>
  <c r="AI51" i="16"/>
  <c r="AJ51" i="16" s="1"/>
  <c r="O112" i="16"/>
  <c r="N112" i="16"/>
  <c r="M112" i="16"/>
  <c r="N114" i="16" s="1"/>
  <c r="AI6" i="16"/>
  <c r="AJ6" i="16"/>
  <c r="AI7" i="16"/>
  <c r="AJ7" i="16"/>
  <c r="AI8" i="16"/>
  <c r="AJ8" i="16"/>
  <c r="AI9" i="16"/>
  <c r="AJ9" i="16"/>
  <c r="AI10" i="16"/>
  <c r="AJ10" i="16"/>
  <c r="AI11" i="16"/>
  <c r="AJ11" i="16"/>
  <c r="AI12" i="16"/>
  <c r="AJ12" i="16"/>
  <c r="AI13" i="16"/>
  <c r="AJ13" i="16"/>
  <c r="AI14" i="16"/>
  <c r="AJ14" i="16"/>
  <c r="AI15" i="16"/>
  <c r="AJ15" i="16"/>
  <c r="AI16" i="16"/>
  <c r="AJ16" i="16"/>
  <c r="AI17" i="16"/>
  <c r="AJ17" i="16"/>
  <c r="AI18" i="16"/>
  <c r="AJ18" i="16"/>
  <c r="AI19" i="16"/>
  <c r="AJ19" i="16"/>
  <c r="AI20" i="16"/>
  <c r="AJ20" i="16"/>
  <c r="AI21" i="16"/>
  <c r="AJ21" i="16"/>
  <c r="AI22" i="16"/>
  <c r="AJ22" i="16"/>
  <c r="AI23" i="16"/>
  <c r="AJ23" i="16"/>
  <c r="AI24" i="16"/>
  <c r="AJ24" i="16"/>
  <c r="AI25" i="16"/>
  <c r="AJ25" i="16"/>
  <c r="AI26" i="16"/>
  <c r="AJ26" i="16"/>
  <c r="AI27" i="16"/>
  <c r="AJ27" i="16"/>
  <c r="AI28" i="16"/>
  <c r="AJ28" i="16"/>
  <c r="AI29" i="16"/>
  <c r="AJ29" i="16"/>
  <c r="AI30" i="16"/>
  <c r="AJ30" i="16"/>
  <c r="AI31" i="16"/>
  <c r="AJ31" i="16"/>
  <c r="AI32" i="16"/>
  <c r="AJ32" i="16"/>
  <c r="AI33" i="16"/>
  <c r="AJ33" i="16"/>
  <c r="AI34" i="16"/>
  <c r="AJ34" i="16"/>
  <c r="AI35" i="16"/>
  <c r="AJ35" i="16"/>
  <c r="AI36" i="16"/>
  <c r="AJ36" i="16"/>
  <c r="AI37" i="16"/>
  <c r="AJ37" i="16"/>
  <c r="AI38" i="16"/>
  <c r="AJ38" i="16"/>
  <c r="AI39" i="16"/>
  <c r="AJ39" i="16"/>
  <c r="AI40" i="16"/>
  <c r="AJ40" i="16"/>
  <c r="AI41" i="16"/>
  <c r="AJ41" i="16"/>
  <c r="AI42" i="16"/>
  <c r="AJ42" i="16"/>
  <c r="AI43" i="16"/>
  <c r="AJ43" i="16"/>
  <c r="AI44" i="16"/>
  <c r="AJ44" i="16"/>
  <c r="AI45" i="16"/>
  <c r="AJ45" i="16"/>
  <c r="AI46" i="16"/>
  <c r="AJ46" i="16"/>
  <c r="AI47" i="16"/>
  <c r="AJ47" i="16"/>
  <c r="AI5" i="16"/>
  <c r="AI52" i="16"/>
  <c r="AJ52" i="16" s="1"/>
  <c r="AI54" i="16"/>
  <c r="AJ54" i="16" s="1"/>
  <c r="AI56" i="16"/>
  <c r="AJ56" i="16" s="1"/>
  <c r="AI57" i="16"/>
  <c r="AJ57" i="16" s="1"/>
  <c r="AI94" i="16"/>
  <c r="AJ94" i="16" s="1"/>
  <c r="AI96" i="16"/>
  <c r="AJ96" i="16" s="1"/>
  <c r="AI98" i="16"/>
  <c r="AJ98" i="16"/>
  <c r="AI100" i="16"/>
  <c r="AJ100" i="16" s="1"/>
  <c r="AI53" i="16"/>
  <c r="AJ53" i="16" s="1"/>
  <c r="AI93" i="16"/>
  <c r="AJ93" i="16"/>
  <c r="AI95" i="16"/>
  <c r="AJ95" i="16" s="1"/>
  <c r="AI97" i="16"/>
  <c r="AJ97" i="16" s="1"/>
  <c r="AI99" i="16"/>
  <c r="AJ99" i="16" s="1"/>
  <c r="AJ5" i="16"/>
  <c r="K114" i="16"/>
  <c r="P74" i="16"/>
  <c r="AI74" i="16" s="1"/>
  <c r="AJ74" i="16" s="1"/>
  <c r="Q76" i="16"/>
  <c r="Q112" i="16"/>
  <c r="P82" i="16"/>
  <c r="AI82" i="16" s="1"/>
  <c r="AJ82" i="16" s="1"/>
  <c r="P88" i="16"/>
  <c r="AI88" i="16" s="1"/>
  <c r="AJ88" i="16" s="1"/>
  <c r="P75" i="16"/>
  <c r="AI75" i="16"/>
  <c r="AJ75" i="16" s="1"/>
  <c r="P81" i="16"/>
  <c r="AI81" i="16" s="1"/>
  <c r="AJ81" i="16" s="1"/>
  <c r="P85" i="16"/>
  <c r="AI85" i="16"/>
  <c r="AJ85" i="16" s="1"/>
  <c r="P87" i="16"/>
  <c r="AI87" i="16" s="1"/>
  <c r="AJ87" i="16"/>
  <c r="AI86" i="16"/>
  <c r="AJ86" i="16"/>
  <c r="AI83" i="16"/>
  <c r="AJ83" i="16"/>
  <c r="AI72" i="16"/>
  <c r="AJ72" i="16" s="1"/>
  <c r="Z112" i="16"/>
  <c r="AI73" i="16"/>
  <c r="AJ73" i="16"/>
  <c r="AI70" i="16"/>
  <c r="AI79" i="16"/>
  <c r="AJ79" i="16" s="1"/>
  <c r="S112" i="16"/>
  <c r="AI71" i="16"/>
  <c r="AJ71" i="16" s="1"/>
  <c r="U112" i="16"/>
  <c r="AI80" i="16"/>
  <c r="AJ80" i="16" s="1"/>
  <c r="W112" i="16"/>
  <c r="AI76" i="16"/>
  <c r="AJ76" i="16"/>
  <c r="AJ70" i="16"/>
  <c r="K114" i="17"/>
  <c r="M112" i="17"/>
  <c r="O112" i="17"/>
  <c r="AI73" i="17"/>
  <c r="AJ73" i="17" s="1"/>
  <c r="AI72" i="17"/>
  <c r="AJ72" i="17" s="1"/>
  <c r="AI91" i="17"/>
  <c r="AJ91" i="17" s="1"/>
  <c r="AI93" i="17"/>
  <c r="AJ93" i="17" s="1"/>
  <c r="AI95" i="17"/>
  <c r="AJ95" i="17"/>
  <c r="AI97" i="17"/>
  <c r="AJ97" i="17" s="1"/>
  <c r="AI99" i="17"/>
  <c r="AJ99" i="17" s="1"/>
  <c r="AI101" i="17"/>
  <c r="AJ101" i="17" s="1"/>
  <c r="AI103" i="17"/>
  <c r="AJ103" i="17"/>
  <c r="AI105" i="17"/>
  <c r="AJ105" i="17" s="1"/>
  <c r="AI107" i="17"/>
  <c r="AJ107" i="17" s="1"/>
  <c r="AI109" i="17"/>
  <c r="AJ109" i="17" s="1"/>
  <c r="AI76" i="17"/>
  <c r="AJ76" i="17"/>
  <c r="AI78" i="17"/>
  <c r="AJ78" i="17" s="1"/>
  <c r="AI46" i="17"/>
  <c r="AJ46" i="17" s="1"/>
  <c r="S112" i="17"/>
  <c r="AI48" i="17"/>
  <c r="AJ48" i="17"/>
  <c r="U112" i="17"/>
  <c r="AI41" i="17"/>
  <c r="AJ41" i="17" s="1"/>
  <c r="AI80" i="17"/>
  <c r="AJ80" i="17" s="1"/>
  <c r="AI74" i="17"/>
  <c r="AJ74" i="17" s="1"/>
  <c r="AI81" i="17"/>
  <c r="AJ81" i="17"/>
  <c r="V112" i="17"/>
  <c r="N112" i="17"/>
  <c r="N114" i="17"/>
  <c r="AI83" i="17"/>
  <c r="AJ83" i="17"/>
  <c r="AI84" i="17"/>
  <c r="AJ84" i="17"/>
  <c r="AJ82" i="17"/>
  <c r="AI9" i="17"/>
  <c r="AJ9" i="17" s="1"/>
  <c r="Z112" i="17"/>
  <c r="W112" i="17"/>
  <c r="AI16" i="17"/>
  <c r="AJ16" i="17" s="1"/>
  <c r="AH112" i="17"/>
  <c r="AI20" i="17"/>
  <c r="AJ20" i="17"/>
  <c r="AI87" i="17"/>
  <c r="AJ87" i="17"/>
  <c r="AI88" i="17"/>
  <c r="AJ88" i="17"/>
  <c r="AI89" i="17"/>
  <c r="AJ89" i="17"/>
  <c r="AI90" i="17"/>
  <c r="AJ90" i="17"/>
  <c r="P112" i="17"/>
  <c r="AI85" i="17"/>
  <c r="AJ85" i="17"/>
  <c r="U111" i="18"/>
  <c r="W111" i="18"/>
  <c r="V111" i="18"/>
  <c r="Z111" i="18"/>
  <c r="AI22" i="18"/>
  <c r="AJ22" i="18" s="1"/>
  <c r="AI26" i="18"/>
  <c r="AJ26" i="18"/>
  <c r="AI32" i="18"/>
  <c r="AJ32" i="18" s="1"/>
  <c r="AI34" i="18"/>
  <c r="AJ34" i="18" s="1"/>
  <c r="AI36" i="18"/>
  <c r="AJ36" i="18" s="1"/>
  <c r="AI44" i="18"/>
  <c r="AJ44" i="18" s="1"/>
  <c r="AI49" i="18"/>
  <c r="AJ49" i="18" s="1"/>
  <c r="AI54" i="18"/>
  <c r="AJ54" i="18" s="1"/>
  <c r="AI55" i="18"/>
  <c r="AJ55" i="18" s="1"/>
  <c r="AI57" i="18"/>
  <c r="AJ57" i="18" s="1"/>
  <c r="AI65" i="18"/>
  <c r="AJ65" i="18" s="1"/>
  <c r="AI67" i="18"/>
  <c r="AJ67" i="18" s="1"/>
  <c r="AI69" i="18"/>
  <c r="AJ69" i="18" s="1"/>
  <c r="AI75" i="18"/>
  <c r="AJ75" i="18"/>
  <c r="AI77" i="18"/>
  <c r="AJ77" i="18" s="1"/>
  <c r="AI91" i="18"/>
  <c r="AJ91" i="18" s="1"/>
  <c r="AI93" i="18"/>
  <c r="AJ93" i="18" s="1"/>
  <c r="AI95" i="18"/>
  <c r="AJ95" i="18"/>
  <c r="AI97" i="18"/>
  <c r="AJ97" i="18" s="1"/>
  <c r="AI99" i="18"/>
  <c r="AJ99" i="18" s="1"/>
  <c r="AI101" i="18"/>
  <c r="AJ101" i="18" s="1"/>
  <c r="AI103" i="18"/>
  <c r="AJ103" i="18"/>
  <c r="AI105" i="18"/>
  <c r="AJ105" i="18" s="1"/>
  <c r="AI107" i="18"/>
  <c r="AJ107" i="18" s="1"/>
  <c r="AI109" i="18"/>
  <c r="AJ109" i="18" s="1"/>
  <c r="AI84" i="18"/>
  <c r="AJ84" i="18" s="1"/>
  <c r="AI86" i="18"/>
  <c r="AJ86" i="18" s="1"/>
  <c r="AI88" i="18"/>
  <c r="AJ88" i="18" s="1"/>
  <c r="AI92" i="18"/>
  <c r="AJ92" i="18" s="1"/>
  <c r="AI94" i="18"/>
  <c r="AJ94" i="18"/>
  <c r="AI96" i="18"/>
  <c r="AJ96" i="18" s="1"/>
  <c r="AI98" i="18"/>
  <c r="AJ98" i="18" s="1"/>
  <c r="AI100" i="18"/>
  <c r="AJ100" i="18" s="1"/>
  <c r="AI102" i="18"/>
  <c r="AJ102" i="18"/>
  <c r="AI104" i="18"/>
  <c r="AJ104" i="18" s="1"/>
  <c r="AI106" i="18"/>
  <c r="AJ106" i="18" s="1"/>
  <c r="AI108" i="18"/>
  <c r="AJ108" i="18" s="1"/>
  <c r="AI72" i="18"/>
  <c r="AJ72" i="18" s="1"/>
  <c r="AI42" i="18"/>
  <c r="AJ42" i="18"/>
  <c r="AI79" i="18"/>
  <c r="AJ79" i="18" s="1"/>
  <c r="AI73" i="18"/>
  <c r="AJ73" i="18" s="1"/>
  <c r="AI63" i="18"/>
  <c r="AJ63" i="18"/>
  <c r="AI62" i="18"/>
  <c r="AJ62" i="18" s="1"/>
  <c r="AI51" i="18"/>
  <c r="AJ51" i="18" s="1"/>
  <c r="AI48" i="18"/>
  <c r="AJ48" i="18" s="1"/>
  <c r="AI46" i="18"/>
  <c r="AJ46" i="18" s="1"/>
  <c r="AI40" i="18"/>
  <c r="AJ40" i="18"/>
  <c r="AI38" i="18"/>
  <c r="AJ38" i="18" s="1"/>
  <c r="AI30" i="18"/>
  <c r="AJ30" i="18"/>
  <c r="AI28" i="18"/>
  <c r="AJ28" i="18"/>
  <c r="AI24" i="18"/>
  <c r="AJ24" i="18"/>
  <c r="K113" i="18"/>
  <c r="AI90" i="18"/>
  <c r="AJ90" i="18"/>
  <c r="AI89" i="18"/>
  <c r="AJ89" i="18"/>
  <c r="AI87" i="18"/>
  <c r="AJ87" i="18" s="1"/>
  <c r="AI85" i="18"/>
  <c r="AJ85" i="18"/>
  <c r="AI83" i="18"/>
  <c r="AJ83" i="18"/>
  <c r="AI82" i="18"/>
  <c r="AJ82" i="18"/>
  <c r="AI81" i="18"/>
  <c r="AJ81" i="18" s="1"/>
  <c r="N111" i="18"/>
  <c r="N113" i="18" s="1"/>
  <c r="AI21" i="18"/>
  <c r="AJ21" i="18" s="1"/>
  <c r="AI23" i="18"/>
  <c r="AJ23" i="18" s="1"/>
  <c r="AI25" i="18"/>
  <c r="AJ25" i="18"/>
  <c r="AI27" i="18"/>
  <c r="AJ27" i="18" s="1"/>
  <c r="AI29" i="18"/>
  <c r="AJ29" i="18" s="1"/>
  <c r="AI31" i="18"/>
  <c r="AJ31" i="18" s="1"/>
  <c r="AI33" i="18"/>
  <c r="AJ33" i="18"/>
  <c r="AI35" i="18"/>
  <c r="AJ35" i="18"/>
  <c r="AI37" i="18"/>
  <c r="AJ37" i="18" s="1"/>
  <c r="AI39" i="18"/>
  <c r="AJ39" i="18"/>
  <c r="AI41" i="18"/>
  <c r="AJ41" i="18" s="1"/>
  <c r="AI43" i="18"/>
  <c r="AJ43" i="18"/>
  <c r="AI45" i="18"/>
  <c r="AJ45" i="18" s="1"/>
  <c r="AI47" i="18"/>
  <c r="AJ47" i="18"/>
  <c r="AI50" i="18"/>
  <c r="AJ50" i="18" s="1"/>
  <c r="AI52" i="18"/>
  <c r="AJ52" i="18"/>
  <c r="AI53" i="18"/>
  <c r="AJ53" i="18" s="1"/>
  <c r="AI61" i="18"/>
  <c r="AJ61" i="18"/>
  <c r="AI56" i="18"/>
  <c r="AJ56" i="18" s="1"/>
  <c r="AI58" i="18"/>
  <c r="AJ58" i="18"/>
  <c r="AI60" i="18"/>
  <c r="AJ60" i="18" s="1"/>
  <c r="AI64" i="18"/>
  <c r="AJ64" i="18"/>
  <c r="AI66" i="18"/>
  <c r="AJ66" i="18" s="1"/>
  <c r="AI68" i="18"/>
  <c r="AJ68" i="18"/>
  <c r="AI70" i="18"/>
  <c r="AJ70" i="18" s="1"/>
  <c r="AI71" i="18"/>
  <c r="AJ71" i="18"/>
  <c r="AI74" i="18"/>
  <c r="AJ74" i="18" s="1"/>
  <c r="AI76" i="18"/>
  <c r="AJ76" i="18"/>
  <c r="AI78" i="18"/>
  <c r="AJ78" i="18" s="1"/>
  <c r="AI80" i="18"/>
  <c r="AJ80" i="18"/>
  <c r="M111" i="18"/>
  <c r="O111" i="18"/>
  <c r="AI7" i="18"/>
  <c r="AI111" i="18" s="1"/>
  <c r="AJ7" i="18"/>
  <c r="AI9" i="18"/>
  <c r="AJ9" i="18"/>
  <c r="AI20" i="18"/>
  <c r="AJ20" i="18" s="1"/>
  <c r="AI12" i="18"/>
  <c r="AJ12" i="18"/>
  <c r="AI14" i="18"/>
  <c r="AJ14" i="18"/>
  <c r="AI16" i="18"/>
  <c r="AJ16" i="18"/>
  <c r="AI18" i="18"/>
  <c r="AJ18" i="18" s="1"/>
  <c r="P111" i="18"/>
  <c r="AI6" i="18"/>
  <c r="AJ6" i="18"/>
  <c r="AI8" i="18"/>
  <c r="AJ8" i="18" s="1"/>
  <c r="AI10" i="18"/>
  <c r="AJ10" i="18"/>
  <c r="AI11" i="18"/>
  <c r="AJ11" i="18" s="1"/>
  <c r="AI13" i="18"/>
  <c r="AJ13" i="18"/>
  <c r="AI15" i="18"/>
  <c r="AJ15" i="18" s="1"/>
  <c r="AI17" i="18"/>
  <c r="AJ17" i="18"/>
  <c r="AI19" i="18"/>
  <c r="AJ19" i="18" s="1"/>
  <c r="Q111" i="18"/>
  <c r="AI59" i="18"/>
  <c r="AJ59" i="18"/>
  <c r="AI5" i="18"/>
  <c r="AJ5" i="18"/>
  <c r="P113" i="18"/>
  <c r="T50" i="19"/>
  <c r="T111" i="19" s="1"/>
  <c r="AI83" i="19"/>
  <c r="AJ83" i="19" s="1"/>
  <c r="AI85" i="19"/>
  <c r="AJ85" i="19"/>
  <c r="AI87" i="19"/>
  <c r="AJ87" i="19" s="1"/>
  <c r="AI89" i="19"/>
  <c r="AJ89" i="19"/>
  <c r="AI91" i="19"/>
  <c r="AJ91" i="19" s="1"/>
  <c r="AI93" i="19"/>
  <c r="AJ93" i="19"/>
  <c r="AI95" i="19"/>
  <c r="AJ95" i="19" s="1"/>
  <c r="AI97" i="19"/>
  <c r="AJ97" i="19"/>
  <c r="AI99" i="19"/>
  <c r="AJ99" i="19" s="1"/>
  <c r="AI101" i="19"/>
  <c r="AJ101" i="19"/>
  <c r="AI103" i="19"/>
  <c r="AJ103" i="19" s="1"/>
  <c r="AI105" i="19"/>
  <c r="AJ105" i="19"/>
  <c r="AI107" i="19"/>
  <c r="AJ107" i="19" s="1"/>
  <c r="AI109" i="19"/>
  <c r="AJ109" i="19"/>
  <c r="AI32" i="19"/>
  <c r="AJ32" i="19" s="1"/>
  <c r="AI25" i="19"/>
  <c r="AJ25" i="19"/>
  <c r="AI27" i="19"/>
  <c r="AJ27" i="19" s="1"/>
  <c r="AI53" i="19"/>
  <c r="AJ53" i="19"/>
  <c r="AI52" i="19"/>
  <c r="AJ52" i="19" s="1"/>
  <c r="AI51" i="19"/>
  <c r="AJ51" i="19"/>
  <c r="AI33" i="19"/>
  <c r="AJ33" i="19"/>
  <c r="AI30" i="19"/>
  <c r="AJ30" i="19" s="1"/>
  <c r="AI29" i="19"/>
  <c r="AJ29" i="19"/>
  <c r="AI24" i="19"/>
  <c r="AJ24" i="19"/>
  <c r="AI23" i="19"/>
  <c r="AJ23" i="19"/>
  <c r="AI22" i="19"/>
  <c r="AJ22" i="19" s="1"/>
  <c r="AI16" i="19"/>
  <c r="AJ16" i="19"/>
  <c r="AI14" i="19"/>
  <c r="AJ14" i="19"/>
  <c r="AI13" i="19"/>
  <c r="AJ13" i="19"/>
  <c r="AI12" i="19"/>
  <c r="AJ12" i="19" s="1"/>
  <c r="AI11" i="19"/>
  <c r="AJ11" i="19"/>
  <c r="AI10" i="19"/>
  <c r="AJ10" i="19"/>
  <c r="AI9" i="19"/>
  <c r="AJ9" i="19"/>
  <c r="AI8" i="19"/>
  <c r="AJ8" i="19" s="1"/>
  <c r="K113" i="19"/>
  <c r="AI57" i="19"/>
  <c r="AJ57" i="19"/>
  <c r="W111" i="19"/>
  <c r="AI44" i="19"/>
  <c r="AJ44" i="19" s="1"/>
  <c r="AI40" i="19"/>
  <c r="AJ40" i="19"/>
  <c r="AI31" i="19"/>
  <c r="AJ31" i="19"/>
  <c r="M111" i="19"/>
  <c r="O111" i="19"/>
  <c r="AI28" i="19"/>
  <c r="AJ28" i="19" s="1"/>
  <c r="Q111" i="19"/>
  <c r="AI26" i="19"/>
  <c r="AJ26" i="19"/>
  <c r="AI21" i="19"/>
  <c r="AJ21" i="19"/>
  <c r="N111" i="19"/>
  <c r="N113" i="19" s="1"/>
  <c r="P111" i="19"/>
  <c r="P113" i="19" s="1"/>
  <c r="AI17" i="19"/>
  <c r="AJ17" i="19"/>
  <c r="AI74" i="19"/>
  <c r="AJ74" i="19" s="1"/>
  <c r="AI76" i="19"/>
  <c r="AJ76" i="19"/>
  <c r="AI59" i="19"/>
  <c r="AJ59" i="19" s="1"/>
  <c r="AI61" i="19"/>
  <c r="AJ61" i="19"/>
  <c r="AI63" i="19"/>
  <c r="AJ63" i="19" s="1"/>
  <c r="AI65" i="19"/>
  <c r="AJ65" i="19"/>
  <c r="AI67" i="19"/>
  <c r="AJ67" i="19" s="1"/>
  <c r="AI69" i="19"/>
  <c r="AJ69" i="19"/>
  <c r="AI71" i="19"/>
  <c r="AJ71" i="19" s="1"/>
  <c r="AI73" i="19"/>
  <c r="AJ73" i="19"/>
  <c r="AI75" i="19"/>
  <c r="AJ75" i="19" s="1"/>
  <c r="AI5" i="19"/>
  <c r="AJ5" i="19" s="1"/>
  <c r="AI78" i="19"/>
  <c r="AJ78" i="19"/>
  <c r="AI77" i="19"/>
  <c r="AJ77" i="19"/>
  <c r="AI79" i="19"/>
  <c r="AJ79" i="19" s="1"/>
  <c r="S111" i="19"/>
  <c r="AI54" i="19"/>
  <c r="AJ54" i="19"/>
  <c r="AI68" i="19"/>
  <c r="AJ68" i="19"/>
  <c r="AI60" i="19"/>
  <c r="AJ60" i="19" s="1"/>
  <c r="AI19" i="19"/>
  <c r="AJ19" i="19"/>
  <c r="V111" i="19"/>
  <c r="AD111" i="19"/>
  <c r="AI34" i="19"/>
  <c r="AJ34" i="19"/>
  <c r="AI82" i="19"/>
  <c r="AJ82" i="19" s="1"/>
  <c r="AI87" i="20" l="1"/>
  <c r="AJ87" i="20" s="1"/>
  <c r="AI70" i="20"/>
  <c r="AJ70" i="20" s="1"/>
  <c r="AI64" i="29"/>
  <c r="AJ64" i="29" s="1"/>
  <c r="O98" i="29"/>
  <c r="AI39" i="20"/>
  <c r="AJ39" i="20" s="1"/>
  <c r="AI7" i="21"/>
  <c r="AJ7" i="21" s="1"/>
  <c r="P99" i="21"/>
  <c r="P101" i="21" s="1"/>
  <c r="N99" i="22"/>
  <c r="N101" i="22" s="1"/>
  <c r="AI6" i="22"/>
  <c r="AJ6" i="22" s="1"/>
  <c r="AI46" i="23"/>
  <c r="AJ46" i="23" s="1"/>
  <c r="AI7" i="23"/>
  <c r="AJ7" i="23" s="1"/>
  <c r="P99" i="23"/>
  <c r="M99" i="20"/>
  <c r="AI92" i="20"/>
  <c r="AJ92" i="20" s="1"/>
  <c r="AI66" i="20"/>
  <c r="AJ66" i="20" s="1"/>
  <c r="AI61" i="20"/>
  <c r="AJ61" i="20" s="1"/>
  <c r="AI59" i="20"/>
  <c r="AJ59" i="20" s="1"/>
  <c r="AI52" i="20"/>
  <c r="AJ52" i="20" s="1"/>
  <c r="AI45" i="20"/>
  <c r="AJ45" i="20" s="1"/>
  <c r="AI43" i="20"/>
  <c r="AJ43" i="20" s="1"/>
  <c r="AI35" i="20"/>
  <c r="AJ35" i="20" s="1"/>
  <c r="AI84" i="23"/>
  <c r="AJ84" i="23" s="1"/>
  <c r="AI5" i="26"/>
  <c r="AH100" i="26"/>
  <c r="N99" i="21"/>
  <c r="AI5" i="21"/>
  <c r="W99" i="22"/>
  <c r="N99" i="23"/>
  <c r="AI5" i="23"/>
  <c r="AI86" i="20"/>
  <c r="AJ86" i="20" s="1"/>
  <c r="W99" i="20"/>
  <c r="AI10" i="20"/>
  <c r="AJ10" i="20" s="1"/>
  <c r="K101" i="21"/>
  <c r="AI17" i="21"/>
  <c r="AJ17" i="21" s="1"/>
  <c r="Q99" i="21"/>
  <c r="AI77" i="23"/>
  <c r="AJ77" i="23" s="1"/>
  <c r="V99" i="23"/>
  <c r="AI33" i="23"/>
  <c r="AJ33" i="23" s="1"/>
  <c r="O99" i="23"/>
  <c r="AI5" i="24"/>
  <c r="O101" i="24"/>
  <c r="AI67" i="20"/>
  <c r="AJ67" i="20" s="1"/>
  <c r="U99" i="23"/>
  <c r="AI14" i="23"/>
  <c r="AJ14" i="23" s="1"/>
  <c r="AI25" i="24"/>
  <c r="AJ25" i="24" s="1"/>
  <c r="N99" i="20"/>
  <c r="N101" i="20" s="1"/>
  <c r="M99" i="23"/>
  <c r="AI82" i="20"/>
  <c r="AJ82" i="20" s="1"/>
  <c r="AI42" i="20"/>
  <c r="AJ42" i="20" s="1"/>
  <c r="AI18" i="20"/>
  <c r="AJ18" i="20" s="1"/>
  <c r="AI81" i="21"/>
  <c r="AJ81" i="21" s="1"/>
  <c r="Q99" i="22"/>
  <c r="O99" i="22"/>
  <c r="AI52" i="23"/>
  <c r="AJ52" i="23" s="1"/>
  <c r="Q101" i="24"/>
  <c r="AI56" i="20"/>
  <c r="AJ56" i="20" s="1"/>
  <c r="AI60" i="20"/>
  <c r="AJ60" i="20" s="1"/>
  <c r="AI44" i="20"/>
  <c r="AJ44" i="20" s="1"/>
  <c r="AI38" i="20"/>
  <c r="AJ38" i="20" s="1"/>
  <c r="P99" i="20"/>
  <c r="P101" i="20" s="1"/>
  <c r="AH99" i="23"/>
  <c r="AI39" i="23"/>
  <c r="AJ39" i="23" s="1"/>
  <c r="AI16" i="23"/>
  <c r="AJ16" i="23" s="1"/>
  <c r="Z7" i="24"/>
  <c r="M101" i="24"/>
  <c r="AI93" i="20"/>
  <c r="AJ93" i="20" s="1"/>
  <c r="AI78" i="20"/>
  <c r="AJ78" i="20" s="1"/>
  <c r="AI76" i="20"/>
  <c r="AJ76" i="20" s="1"/>
  <c r="AI74" i="20"/>
  <c r="AJ74" i="20" s="1"/>
  <c r="AI72" i="20"/>
  <c r="AJ72" i="20" s="1"/>
  <c r="O99" i="20"/>
  <c r="Z99" i="21"/>
  <c r="AI87" i="21"/>
  <c r="AJ87" i="21" s="1"/>
  <c r="AI48" i="21"/>
  <c r="AJ48" i="21" s="1"/>
  <c r="AI83" i="22"/>
  <c r="AJ83" i="22" s="1"/>
  <c r="AI67" i="22"/>
  <c r="AJ67" i="22" s="1"/>
  <c r="AI51" i="22"/>
  <c r="AJ51" i="22" s="1"/>
  <c r="AI35" i="22"/>
  <c r="AJ35" i="22" s="1"/>
  <c r="AI19" i="22"/>
  <c r="AJ19" i="22" s="1"/>
  <c r="T99" i="23"/>
  <c r="W99" i="23"/>
  <c r="AI48" i="24"/>
  <c r="AJ48" i="24" s="1"/>
  <c r="AI41" i="20"/>
  <c r="AJ41" i="20" s="1"/>
  <c r="AI95" i="21"/>
  <c r="AJ95" i="21" s="1"/>
  <c r="AI70" i="21"/>
  <c r="AJ70" i="21" s="1"/>
  <c r="AI54" i="21"/>
  <c r="AJ54" i="21" s="1"/>
  <c r="AI38" i="21"/>
  <c r="AJ38" i="21" s="1"/>
  <c r="AI22" i="21"/>
  <c r="AJ22" i="21" s="1"/>
  <c r="AI71" i="22"/>
  <c r="AJ71" i="22" s="1"/>
  <c r="AI55" i="22"/>
  <c r="AJ55" i="22" s="1"/>
  <c r="AI39" i="22"/>
  <c r="AJ39" i="22" s="1"/>
  <c r="AI23" i="22"/>
  <c r="AJ23" i="22" s="1"/>
  <c r="AI7" i="22"/>
  <c r="AJ7" i="22" s="1"/>
  <c r="AI60" i="23"/>
  <c r="AJ60" i="23" s="1"/>
  <c r="AI58" i="23"/>
  <c r="AJ58" i="23" s="1"/>
  <c r="AI28" i="23"/>
  <c r="AJ28" i="23" s="1"/>
  <c r="AI26" i="23"/>
  <c r="AJ26" i="23" s="1"/>
  <c r="Z99" i="23"/>
  <c r="AI79" i="24"/>
  <c r="AJ79" i="24" s="1"/>
  <c r="AI56" i="24"/>
  <c r="AJ56" i="24" s="1"/>
  <c r="AI54" i="24"/>
  <c r="AJ54" i="24" s="1"/>
  <c r="AI30" i="24"/>
  <c r="AJ30" i="24" s="1"/>
  <c r="AI13" i="24"/>
  <c r="AJ13" i="24" s="1"/>
  <c r="AI98" i="25"/>
  <c r="AJ98" i="25" s="1"/>
  <c r="AI65" i="25"/>
  <c r="AJ65" i="25" s="1"/>
  <c r="AI33" i="25"/>
  <c r="AJ33" i="25" s="1"/>
  <c r="Z8" i="28"/>
  <c r="Z98" i="28" s="1"/>
  <c r="M98" i="28"/>
  <c r="AI9" i="31"/>
  <c r="AJ9" i="31" s="1"/>
  <c r="Z59" i="31"/>
  <c r="J99" i="20"/>
  <c r="K101" i="20" s="1"/>
  <c r="AI30" i="20"/>
  <c r="AJ30" i="20" s="1"/>
  <c r="AI12" i="20"/>
  <c r="AJ12" i="20" s="1"/>
  <c r="AI9" i="20"/>
  <c r="AJ9" i="20" s="1"/>
  <c r="AI68" i="21"/>
  <c r="AJ68" i="21" s="1"/>
  <c r="AI52" i="21"/>
  <c r="AJ52" i="21" s="1"/>
  <c r="AI36" i="21"/>
  <c r="AJ36" i="21" s="1"/>
  <c r="AI20" i="21"/>
  <c r="AJ20" i="21" s="1"/>
  <c r="AI90" i="22"/>
  <c r="AJ90" i="22" s="1"/>
  <c r="AI74" i="22"/>
  <c r="AJ74" i="22" s="1"/>
  <c r="AI58" i="22"/>
  <c r="AJ58" i="22" s="1"/>
  <c r="AI42" i="22"/>
  <c r="AJ42" i="22" s="1"/>
  <c r="AI26" i="22"/>
  <c r="AJ26" i="22" s="1"/>
  <c r="AI10" i="22"/>
  <c r="AJ10" i="22" s="1"/>
  <c r="AI56" i="23"/>
  <c r="AJ56" i="23" s="1"/>
  <c r="AI54" i="23"/>
  <c r="AJ54" i="23" s="1"/>
  <c r="AI43" i="23"/>
  <c r="AJ43" i="23" s="1"/>
  <c r="AD99" i="23"/>
  <c r="AI24" i="23"/>
  <c r="AJ24" i="23" s="1"/>
  <c r="AI22" i="23"/>
  <c r="AJ22" i="23" s="1"/>
  <c r="AI87" i="24"/>
  <c r="AJ87" i="24" s="1"/>
  <c r="AI52" i="24"/>
  <c r="AJ52" i="24" s="1"/>
  <c r="AI50" i="24"/>
  <c r="AJ50" i="24" s="1"/>
  <c r="AI38" i="24"/>
  <c r="AJ38" i="24" s="1"/>
  <c r="AI34" i="24"/>
  <c r="AJ34" i="24" s="1"/>
  <c r="W101" i="24"/>
  <c r="AI21" i="24"/>
  <c r="AJ21" i="24" s="1"/>
  <c r="AI9" i="24"/>
  <c r="AJ9" i="24" s="1"/>
  <c r="P101" i="24"/>
  <c r="AI67" i="26"/>
  <c r="AJ67" i="26" s="1"/>
  <c r="Q100" i="26"/>
  <c r="AI35" i="26"/>
  <c r="AJ35" i="26" s="1"/>
  <c r="AI34" i="20"/>
  <c r="AJ34" i="20" s="1"/>
  <c r="AI25" i="20"/>
  <c r="AJ25" i="20" s="1"/>
  <c r="AI16" i="20"/>
  <c r="AJ16" i="20" s="1"/>
  <c r="AI62" i="21"/>
  <c r="AJ62" i="21" s="1"/>
  <c r="AI46" i="21"/>
  <c r="AJ46" i="21" s="1"/>
  <c r="AI30" i="21"/>
  <c r="AJ30" i="21" s="1"/>
  <c r="AI12" i="21"/>
  <c r="AJ12" i="21" s="1"/>
  <c r="AI10" i="21"/>
  <c r="AJ10" i="21" s="1"/>
  <c r="M99" i="21"/>
  <c r="AI79" i="22"/>
  <c r="AJ79" i="22" s="1"/>
  <c r="AI63" i="22"/>
  <c r="AJ63" i="22" s="1"/>
  <c r="AI47" i="22"/>
  <c r="AJ47" i="22" s="1"/>
  <c r="AI31" i="22"/>
  <c r="AJ31" i="22" s="1"/>
  <c r="AI15" i="22"/>
  <c r="AJ15" i="22" s="1"/>
  <c r="P99" i="22"/>
  <c r="P101" i="22" s="1"/>
  <c r="AI92" i="23"/>
  <c r="AJ92" i="23" s="1"/>
  <c r="AI76" i="23"/>
  <c r="AJ76" i="23" s="1"/>
  <c r="AI74" i="23"/>
  <c r="AJ74" i="23" s="1"/>
  <c r="AI44" i="23"/>
  <c r="AJ44" i="23" s="1"/>
  <c r="AI42" i="23"/>
  <c r="AJ42" i="23" s="1"/>
  <c r="AI12" i="23"/>
  <c r="AJ12" i="23" s="1"/>
  <c r="AI10" i="23"/>
  <c r="AJ10" i="23" s="1"/>
  <c r="AI86" i="24"/>
  <c r="AJ86" i="24" s="1"/>
  <c r="AI72" i="24"/>
  <c r="AJ72" i="24" s="1"/>
  <c r="AI70" i="24"/>
  <c r="AJ70" i="24" s="1"/>
  <c r="AI33" i="24"/>
  <c r="AJ33" i="24" s="1"/>
  <c r="AI82" i="25"/>
  <c r="AJ82" i="25" s="1"/>
  <c r="AI37" i="20"/>
  <c r="AJ37" i="20" s="1"/>
  <c r="AI14" i="20"/>
  <c r="AJ14" i="20" s="1"/>
  <c r="AI8" i="20"/>
  <c r="AJ8" i="20" s="1"/>
  <c r="AI5" i="20"/>
  <c r="AI76" i="21"/>
  <c r="AJ76" i="21" s="1"/>
  <c r="AI60" i="21"/>
  <c r="AJ60" i="21" s="1"/>
  <c r="AI44" i="21"/>
  <c r="AJ44" i="21" s="1"/>
  <c r="AI28" i="21"/>
  <c r="AJ28" i="21" s="1"/>
  <c r="AI8" i="21"/>
  <c r="AJ8" i="21" s="1"/>
  <c r="O99" i="21"/>
  <c r="AI91" i="22"/>
  <c r="AJ91" i="22" s="1"/>
  <c r="AI82" i="22"/>
  <c r="AJ82" i="22" s="1"/>
  <c r="AI66" i="22"/>
  <c r="AJ66" i="22" s="1"/>
  <c r="AI50" i="22"/>
  <c r="AJ50" i="22" s="1"/>
  <c r="AI34" i="22"/>
  <c r="AJ34" i="22" s="1"/>
  <c r="AI18" i="22"/>
  <c r="AJ18" i="22" s="1"/>
  <c r="AJ5" i="22"/>
  <c r="AI72" i="23"/>
  <c r="AJ72" i="23" s="1"/>
  <c r="AI70" i="23"/>
  <c r="AJ70" i="23" s="1"/>
  <c r="AI40" i="23"/>
  <c r="AJ40" i="23" s="1"/>
  <c r="AI38" i="23"/>
  <c r="AJ38" i="23" s="1"/>
  <c r="Q99" i="23"/>
  <c r="AI8" i="23"/>
  <c r="AJ8" i="23" s="1"/>
  <c r="AI6" i="23"/>
  <c r="AJ6" i="23" s="1"/>
  <c r="AI94" i="24"/>
  <c r="AJ94" i="24" s="1"/>
  <c r="AI68" i="24"/>
  <c r="AJ68" i="24" s="1"/>
  <c r="AI66" i="24"/>
  <c r="AJ66" i="24" s="1"/>
  <c r="AI41" i="24"/>
  <c r="AJ41" i="24" s="1"/>
  <c r="N101" i="24"/>
  <c r="N103" i="24" s="1"/>
  <c r="P101" i="25"/>
  <c r="AI29" i="20"/>
  <c r="AJ29" i="20" s="1"/>
  <c r="S99" i="21"/>
  <c r="V99" i="21"/>
  <c r="AI26" i="21"/>
  <c r="AJ26" i="21" s="1"/>
  <c r="M99" i="22"/>
  <c r="AI75" i="22"/>
  <c r="AJ75" i="22" s="1"/>
  <c r="AI59" i="22"/>
  <c r="AJ59" i="22" s="1"/>
  <c r="AI43" i="22"/>
  <c r="AJ43" i="22" s="1"/>
  <c r="AI27" i="22"/>
  <c r="AJ27" i="22" s="1"/>
  <c r="AI11" i="22"/>
  <c r="AJ11" i="22" s="1"/>
  <c r="AI68" i="23"/>
  <c r="AJ68" i="23" s="1"/>
  <c r="AI36" i="23"/>
  <c r="AJ36" i="23" s="1"/>
  <c r="AI64" i="24"/>
  <c r="AJ64" i="24" s="1"/>
  <c r="AI10" i="24"/>
  <c r="AJ10" i="24" s="1"/>
  <c r="AI27" i="25"/>
  <c r="AJ27" i="25" s="1"/>
  <c r="Q101" i="25"/>
  <c r="AI6" i="21"/>
  <c r="AJ6" i="21" s="1"/>
  <c r="AI6" i="24"/>
  <c r="AJ6" i="24" s="1"/>
  <c r="AI94" i="25"/>
  <c r="AJ94" i="25" s="1"/>
  <c r="AI90" i="25"/>
  <c r="AJ90" i="25" s="1"/>
  <c r="AI52" i="25"/>
  <c r="AJ52" i="25" s="1"/>
  <c r="AI37" i="25"/>
  <c r="AJ37" i="25" s="1"/>
  <c r="AI20" i="25"/>
  <c r="AJ20" i="25" s="1"/>
  <c r="AI11" i="25"/>
  <c r="AJ11" i="25" s="1"/>
  <c r="N101" i="25"/>
  <c r="AI7" i="25"/>
  <c r="AJ7" i="25" s="1"/>
  <c r="AI78" i="26"/>
  <c r="AJ78" i="26" s="1"/>
  <c r="AI54" i="26"/>
  <c r="AJ54" i="26" s="1"/>
  <c r="AI37" i="26"/>
  <c r="AJ37" i="26" s="1"/>
  <c r="AD100" i="26"/>
  <c r="AI81" i="25"/>
  <c r="AJ81" i="25" s="1"/>
  <c r="AI45" i="25"/>
  <c r="AJ45" i="25" s="1"/>
  <c r="O101" i="25"/>
  <c r="AI89" i="25"/>
  <c r="AJ89" i="25" s="1"/>
  <c r="AI49" i="25"/>
  <c r="AJ49" i="25" s="1"/>
  <c r="AI18" i="26"/>
  <c r="AJ18" i="26" s="1"/>
  <c r="N100" i="26"/>
  <c r="O98" i="27"/>
  <c r="M101" i="25"/>
  <c r="AI53" i="25"/>
  <c r="AJ53" i="25" s="1"/>
  <c r="AI36" i="25"/>
  <c r="AJ36" i="25" s="1"/>
  <c r="AI21" i="25"/>
  <c r="AJ21" i="25" s="1"/>
  <c r="AI14" i="25"/>
  <c r="AJ14" i="25" s="1"/>
  <c r="AI96" i="26"/>
  <c r="AJ96" i="26" s="1"/>
  <c r="AI40" i="25"/>
  <c r="AJ40" i="25" s="1"/>
  <c r="Z101" i="25"/>
  <c r="AI17" i="25"/>
  <c r="AJ17" i="25" s="1"/>
  <c r="AI50" i="26"/>
  <c r="AJ50" i="26" s="1"/>
  <c r="AI5" i="25"/>
  <c r="AI76" i="26"/>
  <c r="AJ76" i="26" s="1"/>
  <c r="AI74" i="26"/>
  <c r="AJ74" i="26" s="1"/>
  <c r="AI65" i="26"/>
  <c r="AJ65" i="26" s="1"/>
  <c r="AI39" i="26"/>
  <c r="AJ39" i="26" s="1"/>
  <c r="AI26" i="26"/>
  <c r="AJ26" i="26" s="1"/>
  <c r="AI7" i="26"/>
  <c r="AJ7" i="26" s="1"/>
  <c r="AI90" i="27"/>
  <c r="AJ90" i="27" s="1"/>
  <c r="AI21" i="27"/>
  <c r="AJ21" i="27" s="1"/>
  <c r="AI19" i="27"/>
  <c r="AJ19" i="27" s="1"/>
  <c r="N98" i="27"/>
  <c r="AI93" i="28"/>
  <c r="AJ93" i="28" s="1"/>
  <c r="AI18" i="25"/>
  <c r="AJ18" i="25" s="1"/>
  <c r="AI72" i="26"/>
  <c r="AJ72" i="26" s="1"/>
  <c r="AI43" i="26"/>
  <c r="AJ43" i="26" s="1"/>
  <c r="S100" i="26"/>
  <c r="AI13" i="26"/>
  <c r="AJ13" i="26" s="1"/>
  <c r="AI11" i="26"/>
  <c r="AJ11" i="26" s="1"/>
  <c r="O98" i="28"/>
  <c r="AI9" i="25"/>
  <c r="AJ9" i="25" s="1"/>
  <c r="AI70" i="26"/>
  <c r="AJ70" i="26" s="1"/>
  <c r="AI59" i="26"/>
  <c r="AJ59" i="26" s="1"/>
  <c r="AI55" i="26"/>
  <c r="AJ55" i="26" s="1"/>
  <c r="AI51" i="26"/>
  <c r="AJ51" i="26" s="1"/>
  <c r="AI34" i="26"/>
  <c r="AJ34" i="26" s="1"/>
  <c r="AI15" i="26"/>
  <c r="AJ15" i="26" s="1"/>
  <c r="AI25" i="27"/>
  <c r="AJ25" i="27" s="1"/>
  <c r="AI23" i="27"/>
  <c r="AJ23" i="27" s="1"/>
  <c r="AI57" i="28"/>
  <c r="AJ57" i="28" s="1"/>
  <c r="AI25" i="28"/>
  <c r="AJ25" i="28" s="1"/>
  <c r="AI89" i="29"/>
  <c r="AJ89" i="29" s="1"/>
  <c r="AI6" i="25"/>
  <c r="AJ6" i="25" s="1"/>
  <c r="AI66" i="27"/>
  <c r="AJ66" i="27" s="1"/>
  <c r="T98" i="27"/>
  <c r="Q98" i="27"/>
  <c r="W13" i="29"/>
  <c r="W98" i="29" s="1"/>
  <c r="M98" i="29"/>
  <c r="AI13" i="25"/>
  <c r="AJ13" i="25" s="1"/>
  <c r="AI73" i="26"/>
  <c r="AJ73" i="26" s="1"/>
  <c r="AI66" i="26"/>
  <c r="AJ66" i="26" s="1"/>
  <c r="AI42" i="26"/>
  <c r="AJ42" i="26" s="1"/>
  <c r="AI23" i="26"/>
  <c r="AJ23" i="26" s="1"/>
  <c r="AI10" i="26"/>
  <c r="AJ10" i="26" s="1"/>
  <c r="P6" i="26"/>
  <c r="P100" i="26" s="1"/>
  <c r="P102" i="26" s="1"/>
  <c r="M100" i="26"/>
  <c r="AI74" i="27"/>
  <c r="AJ74" i="27" s="1"/>
  <c r="AI29" i="27"/>
  <c r="AJ29" i="27" s="1"/>
  <c r="AI27" i="27"/>
  <c r="AJ27" i="27" s="1"/>
  <c r="P6" i="27"/>
  <c r="M98" i="27"/>
  <c r="P98" i="28"/>
  <c r="P100" i="28" s="1"/>
  <c r="AI6" i="28"/>
  <c r="AJ6" i="28" s="1"/>
  <c r="AI10" i="25"/>
  <c r="AJ10" i="25" s="1"/>
  <c r="AI64" i="26"/>
  <c r="AJ64" i="26" s="1"/>
  <c r="AI46" i="26"/>
  <c r="AJ46" i="26" s="1"/>
  <c r="AI27" i="26"/>
  <c r="AJ27" i="26" s="1"/>
  <c r="AI14" i="26"/>
  <c r="AJ14" i="26" s="1"/>
  <c r="AI40" i="28"/>
  <c r="AJ40" i="28" s="1"/>
  <c r="AI8" i="28"/>
  <c r="AJ8" i="28" s="1"/>
  <c r="AI51" i="29"/>
  <c r="AJ51" i="29" s="1"/>
  <c r="S98" i="29"/>
  <c r="AI37" i="27"/>
  <c r="AJ37" i="27" s="1"/>
  <c r="AI44" i="28"/>
  <c r="AJ44" i="28" s="1"/>
  <c r="AH98" i="28"/>
  <c r="AI12" i="28"/>
  <c r="AJ12" i="28" s="1"/>
  <c r="AI30" i="31"/>
  <c r="AJ30" i="31" s="1"/>
  <c r="AI24" i="27"/>
  <c r="AJ24" i="27" s="1"/>
  <c r="AI15" i="27"/>
  <c r="AJ15" i="27" s="1"/>
  <c r="AI53" i="28"/>
  <c r="AJ53" i="28" s="1"/>
  <c r="AI32" i="28"/>
  <c r="AJ32" i="28" s="1"/>
  <c r="AI21" i="28"/>
  <c r="AJ21" i="28" s="1"/>
  <c r="K100" i="29"/>
  <c r="AI57" i="29"/>
  <c r="AJ57" i="29" s="1"/>
  <c r="N98" i="29"/>
  <c r="N100" i="29" s="1"/>
  <c r="AI19" i="31"/>
  <c r="AJ19" i="31" s="1"/>
  <c r="AI66" i="29"/>
  <c r="AJ66" i="29" s="1"/>
  <c r="AI87" i="30"/>
  <c r="AJ87" i="30" s="1"/>
  <c r="AI7" i="27"/>
  <c r="AJ7" i="27" s="1"/>
  <c r="AI45" i="28"/>
  <c r="AJ45" i="28" s="1"/>
  <c r="AI24" i="28"/>
  <c r="AJ24" i="28" s="1"/>
  <c r="AI13" i="28"/>
  <c r="AJ13" i="28" s="1"/>
  <c r="AI61" i="29"/>
  <c r="AJ61" i="29" s="1"/>
  <c r="AI61" i="30"/>
  <c r="AJ61" i="30" s="1"/>
  <c r="V98" i="30"/>
  <c r="AI51" i="31"/>
  <c r="AJ51" i="31" s="1"/>
  <c r="AI59" i="27"/>
  <c r="AJ59" i="27" s="1"/>
  <c r="AI55" i="27"/>
  <c r="AJ55" i="27" s="1"/>
  <c r="AI51" i="27"/>
  <c r="AJ51" i="27" s="1"/>
  <c r="AI47" i="27"/>
  <c r="AJ47" i="27" s="1"/>
  <c r="AI43" i="27"/>
  <c r="AJ43" i="27" s="1"/>
  <c r="AI41" i="27"/>
  <c r="AJ41" i="27" s="1"/>
  <c r="N98" i="28"/>
  <c r="N100" i="28" s="1"/>
  <c r="AI69" i="28"/>
  <c r="AJ69" i="28" s="1"/>
  <c r="AI48" i="28"/>
  <c r="AJ48" i="28" s="1"/>
  <c r="AI37" i="28"/>
  <c r="AJ37" i="28" s="1"/>
  <c r="AI16" i="28"/>
  <c r="AJ16" i="28" s="1"/>
  <c r="Q98" i="28"/>
  <c r="AI5" i="28"/>
  <c r="AI81" i="29"/>
  <c r="AJ81" i="29" s="1"/>
  <c r="P98" i="29"/>
  <c r="P100" i="29" s="1"/>
  <c r="AI53" i="29"/>
  <c r="AJ53" i="29" s="1"/>
  <c r="AI40" i="29"/>
  <c r="AJ40" i="29" s="1"/>
  <c r="AI5" i="29"/>
  <c r="AI54" i="30"/>
  <c r="AJ54" i="30" s="1"/>
  <c r="AI37" i="30"/>
  <c r="AJ37" i="30" s="1"/>
  <c r="AI22" i="30"/>
  <c r="AJ22" i="30" s="1"/>
  <c r="AI5" i="30"/>
  <c r="N98" i="30"/>
  <c r="AI55" i="31"/>
  <c r="AJ55" i="31" s="1"/>
  <c r="AI38" i="31"/>
  <c r="AJ38" i="31" s="1"/>
  <c r="AI23" i="31"/>
  <c r="AJ23" i="31" s="1"/>
  <c r="AI60" i="29"/>
  <c r="AJ60" i="29" s="1"/>
  <c r="AI44" i="29"/>
  <c r="AJ44" i="29" s="1"/>
  <c r="P5" i="30"/>
  <c r="P98" i="30" s="1"/>
  <c r="P100" i="30" s="1"/>
  <c r="M98" i="30"/>
  <c r="N59" i="31"/>
  <c r="N61" i="31" s="1"/>
  <c r="AI42" i="29"/>
  <c r="AJ42" i="29" s="1"/>
  <c r="AI18" i="29"/>
  <c r="AJ18" i="29" s="1"/>
  <c r="AI95" i="30"/>
  <c r="AJ95" i="30" s="1"/>
  <c r="AI62" i="30"/>
  <c r="AJ62" i="30" s="1"/>
  <c r="AI45" i="30"/>
  <c r="AJ45" i="30" s="1"/>
  <c r="AI30" i="30"/>
  <c r="AJ30" i="30" s="1"/>
  <c r="AH98" i="30"/>
  <c r="AI28" i="30"/>
  <c r="AJ28" i="30" s="1"/>
  <c r="AI13" i="30"/>
  <c r="AJ13" i="30" s="1"/>
  <c r="Z98" i="30"/>
  <c r="AI46" i="31"/>
  <c r="AJ46" i="31" s="1"/>
  <c r="AI31" i="31"/>
  <c r="AJ31" i="31" s="1"/>
  <c r="AI14" i="31"/>
  <c r="AJ14" i="31" s="1"/>
  <c r="AI10" i="31"/>
  <c r="AJ10" i="31" s="1"/>
  <c r="P6" i="31"/>
  <c r="P59" i="31" s="1"/>
  <c r="P61" i="31" s="1"/>
  <c r="M59" i="31"/>
  <c r="AI37" i="29"/>
  <c r="AJ37" i="29" s="1"/>
  <c r="AI33" i="29"/>
  <c r="AJ33" i="29" s="1"/>
  <c r="AI29" i="29"/>
  <c r="AJ29" i="29" s="1"/>
  <c r="AI25" i="29"/>
  <c r="AJ25" i="29" s="1"/>
  <c r="U98" i="30"/>
  <c r="AI32" i="30"/>
  <c r="AJ32" i="30" s="1"/>
  <c r="AI58" i="29"/>
  <c r="AJ58" i="29" s="1"/>
  <c r="AI50" i="29"/>
  <c r="AJ50" i="29" s="1"/>
  <c r="AI21" i="29"/>
  <c r="AJ21" i="29" s="1"/>
  <c r="AI10" i="29"/>
  <c r="AJ10" i="29" s="1"/>
  <c r="AI79" i="30"/>
  <c r="AJ79" i="30" s="1"/>
  <c r="AI53" i="30"/>
  <c r="AJ53" i="30" s="1"/>
  <c r="AI38" i="30"/>
  <c r="AJ38" i="30" s="1"/>
  <c r="AI21" i="30"/>
  <c r="AJ21" i="30" s="1"/>
  <c r="W98" i="30"/>
  <c r="AI6" i="30"/>
  <c r="AJ6" i="30" s="1"/>
  <c r="O98" i="30"/>
  <c r="AI54" i="31"/>
  <c r="AJ54" i="31" s="1"/>
  <c r="AI39" i="31"/>
  <c r="AJ39" i="31" s="1"/>
  <c r="AI22" i="31"/>
  <c r="AJ22" i="31" s="1"/>
  <c r="AI54" i="29"/>
  <c r="AJ54" i="29" s="1"/>
  <c r="AI17" i="29"/>
  <c r="AJ17" i="29" s="1"/>
  <c r="AI57" i="30"/>
  <c r="AJ57" i="30" s="1"/>
  <c r="AI25" i="30"/>
  <c r="AJ25" i="30" s="1"/>
  <c r="AI26" i="31"/>
  <c r="AJ26" i="31" s="1"/>
  <c r="W59" i="31"/>
  <c r="AI7" i="31"/>
  <c r="AJ7" i="31" s="1"/>
  <c r="O59" i="31"/>
  <c r="AI5" i="31"/>
  <c r="AI112" i="18"/>
  <c r="AI113" i="18" s="1"/>
  <c r="AI112" i="15"/>
  <c r="AI113" i="15" s="1"/>
  <c r="AI36" i="13"/>
  <c r="AJ36" i="13" s="1"/>
  <c r="O113" i="13"/>
  <c r="P113" i="13"/>
  <c r="P115" i="13" s="1"/>
  <c r="AI39" i="13"/>
  <c r="AJ39" i="13" s="1"/>
  <c r="Z60" i="14"/>
  <c r="AI60" i="14" s="1"/>
  <c r="AJ60" i="14" s="1"/>
  <c r="M112" i="14"/>
  <c r="N114" i="14" s="1"/>
  <c r="AI50" i="19"/>
  <c r="AJ50" i="19" s="1"/>
  <c r="P114" i="15"/>
  <c r="AI79" i="12"/>
  <c r="AJ79" i="12" s="1"/>
  <c r="Q112" i="12"/>
  <c r="P114" i="12" s="1"/>
  <c r="Z99" i="9"/>
  <c r="AI23" i="9"/>
  <c r="AJ23" i="9" s="1"/>
  <c r="V99" i="10"/>
  <c r="AI9" i="10"/>
  <c r="AI34" i="10"/>
  <c r="AJ34" i="10" s="1"/>
  <c r="O99" i="10"/>
  <c r="P49" i="10"/>
  <c r="M99" i="10"/>
  <c r="N101" i="10" s="1"/>
  <c r="M99" i="9"/>
  <c r="N101" i="9" s="1"/>
  <c r="AI97" i="7"/>
  <c r="AJ97" i="7" s="1"/>
  <c r="AI55" i="16"/>
  <c r="AJ5" i="9"/>
  <c r="O99" i="7"/>
  <c r="AI30" i="7"/>
  <c r="AJ30" i="7" s="1"/>
  <c r="AI94" i="8"/>
  <c r="AJ94" i="8" s="1"/>
  <c r="P99" i="9"/>
  <c r="P101" i="9" s="1"/>
  <c r="N99" i="8"/>
  <c r="M99" i="8"/>
  <c r="AI5" i="7"/>
  <c r="N99" i="7"/>
  <c r="N101" i="7" s="1"/>
  <c r="P112" i="14"/>
  <c r="P114" i="14" s="1"/>
  <c r="AI5" i="14"/>
  <c r="AI17" i="14"/>
  <c r="AJ17" i="14" s="1"/>
  <c r="AI43" i="12"/>
  <c r="AJ43" i="12" s="1"/>
  <c r="AI61" i="12"/>
  <c r="AJ61" i="12" s="1"/>
  <c r="AI77" i="12"/>
  <c r="AJ77" i="12" s="1"/>
  <c r="AI13" i="13"/>
  <c r="AI32" i="13"/>
  <c r="AJ32" i="13" s="1"/>
  <c r="AI46" i="13"/>
  <c r="AJ46" i="13" s="1"/>
  <c r="AI86" i="13"/>
  <c r="AJ86" i="13" s="1"/>
  <c r="AI29" i="14"/>
  <c r="AJ29" i="14" s="1"/>
  <c r="AI106" i="14"/>
  <c r="AJ106" i="14" s="1"/>
  <c r="AI65" i="12"/>
  <c r="AJ65" i="12" s="1"/>
  <c r="AI84" i="12"/>
  <c r="AJ84" i="12" s="1"/>
  <c r="AI91" i="12"/>
  <c r="AJ91" i="12" s="1"/>
  <c r="AI101" i="12"/>
  <c r="AJ101" i="12" s="1"/>
  <c r="Q112" i="14"/>
  <c r="AI50" i="14"/>
  <c r="AJ50" i="14" s="1"/>
  <c r="AI60" i="17"/>
  <c r="AJ60" i="17" s="1"/>
  <c r="AI80" i="12"/>
  <c r="AJ80" i="12" s="1"/>
  <c r="AI105" i="12"/>
  <c r="AJ105" i="12" s="1"/>
  <c r="AI74" i="13"/>
  <c r="AJ74" i="13" s="1"/>
  <c r="AI18" i="14"/>
  <c r="AJ18" i="14" s="1"/>
  <c r="AI41" i="14"/>
  <c r="AJ41" i="14" s="1"/>
  <c r="AI44" i="12"/>
  <c r="AJ44" i="12" s="1"/>
  <c r="AI98" i="12"/>
  <c r="AJ98" i="12" s="1"/>
  <c r="N113" i="13"/>
  <c r="N115" i="13" s="1"/>
  <c r="AI22" i="13"/>
  <c r="AJ22" i="13" s="1"/>
  <c r="AI38" i="13"/>
  <c r="AJ38" i="13" s="1"/>
  <c r="AI49" i="13"/>
  <c r="AJ49" i="13" s="1"/>
  <c r="AI8" i="14"/>
  <c r="AJ8" i="14" s="1"/>
  <c r="AI16" i="14"/>
  <c r="AJ16" i="14" s="1"/>
  <c r="AI30" i="14"/>
  <c r="AJ30" i="14" s="1"/>
  <c r="V112" i="14"/>
  <c r="AI48" i="14"/>
  <c r="AJ48" i="14" s="1"/>
  <c r="AI102" i="12"/>
  <c r="AJ102" i="12" s="1"/>
  <c r="AI20" i="13"/>
  <c r="AJ20" i="13" s="1"/>
  <c r="AI111" i="13"/>
  <c r="AJ111" i="13" s="1"/>
  <c r="AI12" i="14"/>
  <c r="AJ12" i="14" s="1"/>
  <c r="AI28" i="14"/>
  <c r="AJ28" i="14" s="1"/>
  <c r="AI65" i="14"/>
  <c r="AJ65" i="14" s="1"/>
  <c r="AI68" i="17"/>
  <c r="AJ68" i="17" s="1"/>
  <c r="AH111" i="18"/>
  <c r="AI58" i="19"/>
  <c r="AJ58" i="19" s="1"/>
  <c r="AI45" i="14"/>
  <c r="AJ45" i="14" s="1"/>
  <c r="AI69" i="14"/>
  <c r="AJ69" i="14" s="1"/>
  <c r="AI71" i="14"/>
  <c r="AJ71" i="14" s="1"/>
  <c r="Q112" i="17"/>
  <c r="P114" i="17" s="1"/>
  <c r="AI12" i="17"/>
  <c r="AJ12" i="17" s="1"/>
  <c r="AI56" i="17"/>
  <c r="AJ56" i="17" s="1"/>
  <c r="Z111" i="19"/>
  <c r="AI52" i="14"/>
  <c r="AJ52" i="14" s="1"/>
  <c r="AI54" i="14"/>
  <c r="AJ54" i="14" s="1"/>
  <c r="AI57" i="14"/>
  <c r="AJ57" i="14" s="1"/>
  <c r="AI96" i="15"/>
  <c r="AJ96" i="15" s="1"/>
  <c r="AI39" i="17"/>
  <c r="AJ39" i="17" s="1"/>
  <c r="AI52" i="17"/>
  <c r="AJ52" i="17" s="1"/>
  <c r="AI7" i="19"/>
  <c r="AJ7" i="19" s="1"/>
  <c r="AI62" i="14"/>
  <c r="AJ62" i="14" s="1"/>
  <c r="AI75" i="14"/>
  <c r="AJ75" i="14" s="1"/>
  <c r="AI5" i="17"/>
  <c r="AI7" i="17"/>
  <c r="AJ7" i="17" s="1"/>
  <c r="AI22" i="17"/>
  <c r="AJ22" i="17" s="1"/>
  <c r="AI35" i="17"/>
  <c r="AJ35" i="17" s="1"/>
  <c r="AI15" i="19"/>
  <c r="AJ15" i="19" s="1"/>
  <c r="AI41" i="19"/>
  <c r="AJ41" i="19" s="1"/>
  <c r="AI42" i="14"/>
  <c r="AJ42" i="14" s="1"/>
  <c r="AI66" i="14"/>
  <c r="AJ66" i="14" s="1"/>
  <c r="AI68" i="14"/>
  <c r="AJ68" i="14" s="1"/>
  <c r="AI72" i="14"/>
  <c r="AJ72" i="14" s="1"/>
  <c r="AI60" i="15"/>
  <c r="AJ60" i="15" s="1"/>
  <c r="AI63" i="17"/>
  <c r="AJ63" i="17" s="1"/>
  <c r="AI47" i="19"/>
  <c r="AJ47" i="19" s="1"/>
  <c r="AI55" i="19"/>
  <c r="AJ55" i="19" s="1"/>
  <c r="AI70" i="14"/>
  <c r="AJ70" i="14" s="1"/>
  <c r="AI53" i="14"/>
  <c r="AJ53" i="14" s="1"/>
  <c r="AI58" i="14"/>
  <c r="AJ58" i="14" s="1"/>
  <c r="AI27" i="17"/>
  <c r="AJ27" i="17" s="1"/>
  <c r="AI55" i="17"/>
  <c r="AJ55" i="17" s="1"/>
  <c r="AI6" i="19"/>
  <c r="AJ6" i="19" s="1"/>
  <c r="AI80" i="19"/>
  <c r="AJ80" i="19" s="1"/>
  <c r="P103" i="25" l="1"/>
  <c r="AI7" i="24"/>
  <c r="AJ7" i="24" s="1"/>
  <c r="Z101" i="24"/>
  <c r="AJ5" i="24"/>
  <c r="AI6" i="31"/>
  <c r="AJ6" i="31" s="1"/>
  <c r="N100" i="30"/>
  <c r="AI99" i="30" s="1"/>
  <c r="AI100" i="20"/>
  <c r="N102" i="26"/>
  <c r="AJ5" i="20"/>
  <c r="AI99" i="20"/>
  <c r="AJ5" i="23"/>
  <c r="AI99" i="23"/>
  <c r="N101" i="23"/>
  <c r="AI100" i="23" s="1"/>
  <c r="P101" i="23"/>
  <c r="AJ5" i="28"/>
  <c r="AI98" i="28"/>
  <c r="AI13" i="29"/>
  <c r="AJ13" i="29" s="1"/>
  <c r="N100" i="27"/>
  <c r="AI99" i="22"/>
  <c r="P103" i="24"/>
  <c r="AI98" i="30"/>
  <c r="AJ5" i="30"/>
  <c r="AJ5" i="31"/>
  <c r="AI6" i="27"/>
  <c r="P98" i="27"/>
  <c r="P100" i="27" s="1"/>
  <c r="AJ5" i="21"/>
  <c r="AI99" i="21"/>
  <c r="AJ5" i="26"/>
  <c r="AJ5" i="29"/>
  <c r="AI98" i="29"/>
  <c r="AI6" i="26"/>
  <c r="AJ6" i="26" s="1"/>
  <c r="AJ5" i="25"/>
  <c r="AI101" i="25"/>
  <c r="N103" i="25"/>
  <c r="AI102" i="25" s="1"/>
  <c r="N101" i="21"/>
  <c r="AJ55" i="16"/>
  <c r="AI112" i="16"/>
  <c r="AI114" i="13"/>
  <c r="AI111" i="19"/>
  <c r="AI114" i="15"/>
  <c r="AJ5" i="14"/>
  <c r="AI112" i="14"/>
  <c r="Z112" i="14"/>
  <c r="AI113" i="14"/>
  <c r="AI99" i="8"/>
  <c r="AJ9" i="10"/>
  <c r="AI99" i="10"/>
  <c r="AJ13" i="13"/>
  <c r="AI113" i="13"/>
  <c r="AJ5" i="7"/>
  <c r="AI99" i="7"/>
  <c r="AI49" i="10"/>
  <c r="AJ49" i="10" s="1"/>
  <c r="P99" i="10"/>
  <c r="P101" i="10" s="1"/>
  <c r="AI112" i="12"/>
  <c r="AJ5" i="17"/>
  <c r="AI112" i="17"/>
  <c r="N101" i="8"/>
  <c r="AI99" i="9"/>
  <c r="AI101" i="23" l="1"/>
  <c r="AJ6" i="27"/>
  <c r="AI98" i="27"/>
  <c r="AI99" i="27" s="1"/>
  <c r="AI100" i="22"/>
  <c r="AI101" i="22" s="1"/>
  <c r="AI99" i="29"/>
  <c r="AI100" i="29" s="1"/>
  <c r="AI101" i="20"/>
  <c r="AI101" i="24"/>
  <c r="AI100" i="21"/>
  <c r="AI101" i="21" s="1"/>
  <c r="AI100" i="26"/>
  <c r="AI101" i="26" s="1"/>
  <c r="AI59" i="31"/>
  <c r="AI103" i="25"/>
  <c r="AI100" i="30"/>
  <c r="AI99" i="28"/>
  <c r="AI100" i="28" s="1"/>
  <c r="AI112" i="19"/>
  <c r="AI113" i="19" s="1"/>
  <c r="AI113" i="17"/>
  <c r="AI114" i="17" s="1"/>
  <c r="AI113" i="16"/>
  <c r="AI114" i="16" s="1"/>
  <c r="AI113" i="12"/>
  <c r="AI114" i="12" s="1"/>
  <c r="AI100" i="9"/>
  <c r="AI101" i="9" s="1"/>
  <c r="AI100" i="7"/>
  <c r="AI101" i="7" s="1"/>
  <c r="AI100" i="8"/>
  <c r="AI101" i="8" s="1"/>
  <c r="AI115" i="13"/>
  <c r="AI114" i="14"/>
  <c r="AI100" i="10"/>
  <c r="AI101" i="10" s="1"/>
  <c r="AI60" i="31" l="1"/>
  <c r="AI61" i="31" s="1"/>
  <c r="AI100" i="27"/>
  <c r="AI102" i="26"/>
  <c r="AI102" i="24"/>
  <c r="AI103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7D5C9C5F-04B5-4B74-92AA-337DB3123481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62BB0D37-5E46-4B3D-A356-D280CAF044C6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FEC56674-429D-4150-A269-06B556564C43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CB9CC89A-6654-43B4-959D-724C5927EB89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A97F4597-8DAC-4E44-966A-B9C6AACF444A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101" authorId="0" shapeId="0" xr:uid="{F5DF4B51-9CAB-468B-B78A-985A0C0723AD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23" authorId="0" shapeId="0" xr:uid="{806709E5-BAA1-4DAC-89C4-79E7A8DE6C53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25" authorId="0" shapeId="0" xr:uid="{3F9C5EA8-759A-4299-A66B-F6AB12100E66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30" authorId="0" shapeId="0" xr:uid="{6CD370EB-784F-484F-9846-90DFF2C085B5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P27" authorId="0" shapeId="0" xr:uid="{AE6C3480-0553-468C-9ED0-B4E24152372A}">
      <text>
        <r>
          <rPr>
            <sz val="9"/>
            <color indexed="81"/>
            <rFont val="Tahoma"/>
            <family val="2"/>
          </rPr>
          <t xml:space="preserve">Food
</t>
        </r>
      </text>
    </comment>
  </commentList>
</comments>
</file>

<file path=xl/sharedStrings.xml><?xml version="1.0" encoding="utf-8"?>
<sst xmlns="http://schemas.openxmlformats.org/spreadsheetml/2006/main" count="10565" uniqueCount="1127">
  <si>
    <t>Invoice Number</t>
  </si>
  <si>
    <t>Particulars</t>
  </si>
  <si>
    <t>Invalid</t>
  </si>
  <si>
    <t>VAT Zero-Rated</t>
  </si>
  <si>
    <t>VAT Exempt</t>
  </si>
  <si>
    <t>VAT 12%</t>
  </si>
  <si>
    <t>EWT Rate</t>
  </si>
  <si>
    <t>Net of VAT</t>
  </si>
  <si>
    <t>Input VAT</t>
  </si>
  <si>
    <t>EWT</t>
  </si>
  <si>
    <t>RAW MATS FOOD</t>
  </si>
  <si>
    <t>RAW MATS BEVERAGES</t>
  </si>
  <si>
    <t>OFFICE SUPPLIES</t>
  </si>
  <si>
    <t>CLEANING SUPPLIES</t>
  </si>
  <si>
    <t>PACKAGING SUPPLIES</t>
  </si>
  <si>
    <t>MEDICAL SUPPLIES</t>
  </si>
  <si>
    <t>TIN</t>
  </si>
  <si>
    <t xml:space="preserve">Purchases </t>
  </si>
  <si>
    <t>Receiving Date</t>
  </si>
  <si>
    <t>RR Number</t>
  </si>
  <si>
    <t>PO</t>
  </si>
  <si>
    <t>Supplier Name</t>
  </si>
  <si>
    <t>BAR SUPPLIES</t>
  </si>
  <si>
    <t>DINING SUPPLIES</t>
  </si>
  <si>
    <t>GUEST SUPPLIES</t>
  </si>
  <si>
    <t>UTENSILS / EQUIPMENT</t>
  </si>
  <si>
    <t>EM</t>
  </si>
  <si>
    <t>Insurance</t>
  </si>
  <si>
    <t>Accounting Fee</t>
  </si>
  <si>
    <t>Security Services</t>
  </si>
  <si>
    <t>Pest Control</t>
  </si>
  <si>
    <t>Marketing Support</t>
  </si>
  <si>
    <t>Consultancy</t>
  </si>
  <si>
    <t>Telephone</t>
  </si>
  <si>
    <t>Accounts Payable</t>
  </si>
  <si>
    <t xml:space="preserve">EWT </t>
  </si>
  <si>
    <t>Valero</t>
  </si>
  <si>
    <t>STREETS CORPORATION</t>
  </si>
  <si>
    <t>COMMISARY - VAT</t>
  </si>
  <si>
    <t>FERNANDO SAMPAGA</t>
  </si>
  <si>
    <t>KUTZ TRADINGS</t>
  </si>
  <si>
    <t>Q &amp; H FOODS, INC.</t>
  </si>
  <si>
    <t>004-521-952-000</t>
  </si>
  <si>
    <t>100-103-454-000</t>
  </si>
  <si>
    <t>006-801-378-000</t>
  </si>
  <si>
    <t>916-578-829-000</t>
  </si>
  <si>
    <t>181-079-094-000</t>
  </si>
  <si>
    <t>100-738-311-001</t>
  </si>
  <si>
    <t>004-967-715-000</t>
  </si>
  <si>
    <t>008-191-206-000</t>
  </si>
  <si>
    <t>006-807-251-027</t>
  </si>
  <si>
    <t>000-168-541-029</t>
  </si>
  <si>
    <t>216-218-224-000</t>
  </si>
  <si>
    <t>007-244-214-000</t>
  </si>
  <si>
    <t>FOOD</t>
  </si>
  <si>
    <t>BEVERAGES</t>
  </si>
  <si>
    <t>PACKAGING</t>
  </si>
  <si>
    <t>EMPLOYEES MEAL</t>
  </si>
  <si>
    <t>MFD ENTERPRISES</t>
  </si>
  <si>
    <t>GLOBAL PACIFIC</t>
  </si>
  <si>
    <t>227-573-178-000</t>
  </si>
  <si>
    <t>266-496-775-001</t>
  </si>
  <si>
    <t>OTHERS</t>
  </si>
  <si>
    <t>FORTUNE GAS</t>
  </si>
  <si>
    <t>ALQUEEN ESKIMO TRADING, INC</t>
  </si>
  <si>
    <t>KILLION MERCHANDISING</t>
  </si>
  <si>
    <t>PEPSI-COLA PRODUCTS INC.</t>
  </si>
  <si>
    <t>LULUBEE CORPORATION</t>
  </si>
  <si>
    <t>PHOENIX ROYAL TRADING CO., INC.</t>
  </si>
  <si>
    <t>BESTCHOICE MARKETING</t>
  </si>
  <si>
    <t>SAN MIGUEL BREWERY INC,</t>
  </si>
  <si>
    <t>000</t>
  </si>
  <si>
    <t>139564</t>
  </si>
  <si>
    <t>JMK SEAFOODS &amp; MEAT DEALER</t>
  </si>
  <si>
    <t>PAPEROUS ENTERPRISES</t>
  </si>
  <si>
    <t>253-085-810-000</t>
  </si>
  <si>
    <t>EQUILIBRIUM</t>
  </si>
  <si>
    <t>MANILA BAMBI FOODS COMPANY</t>
  </si>
  <si>
    <t>202-584-709-000</t>
  </si>
  <si>
    <t>Others</t>
  </si>
  <si>
    <t>MICROSTATICS COMPUTER SYSTEMS</t>
  </si>
  <si>
    <t>206-843-582-000</t>
  </si>
  <si>
    <t>MITONI BUSINESS VENTURES</t>
  </si>
  <si>
    <t>132-148-996-000</t>
  </si>
  <si>
    <t>IPM PESTMASTERS SERVICES PHILS.</t>
  </si>
  <si>
    <t>189-675-332-000</t>
  </si>
  <si>
    <t>E-BLUE HOLDINGS &amp; TRADING</t>
  </si>
  <si>
    <t>241-402-504-000</t>
  </si>
  <si>
    <t>CABUTAD VEGETABLE DEALER</t>
  </si>
  <si>
    <t>115-491-959-000</t>
  </si>
  <si>
    <t>Month January 2017</t>
  </si>
  <si>
    <t>RMLO TRADING</t>
  </si>
  <si>
    <t>212-660-908-001</t>
  </si>
  <si>
    <t>3813</t>
  </si>
  <si>
    <t>14318</t>
  </si>
  <si>
    <t>58544</t>
  </si>
  <si>
    <t>58545</t>
  </si>
  <si>
    <t>3557</t>
  </si>
  <si>
    <t>3558</t>
  </si>
  <si>
    <t>82605</t>
  </si>
  <si>
    <t>38296</t>
  </si>
  <si>
    <t>225-570-714-000</t>
  </si>
  <si>
    <t>119340</t>
  </si>
  <si>
    <t>58966</t>
  </si>
  <si>
    <t>4061</t>
  </si>
  <si>
    <t>125632</t>
  </si>
  <si>
    <t>8052</t>
  </si>
  <si>
    <t>133651</t>
  </si>
  <si>
    <t>58543</t>
  </si>
  <si>
    <t>14336</t>
  </si>
  <si>
    <t>38357</t>
  </si>
  <si>
    <t>82819</t>
  </si>
  <si>
    <t>508508167</t>
  </si>
  <si>
    <t>32520</t>
  </si>
  <si>
    <t>14367</t>
  </si>
  <si>
    <t>124444</t>
  </si>
  <si>
    <t>14728</t>
  </si>
  <si>
    <t>14370</t>
  </si>
  <si>
    <t>95704</t>
  </si>
  <si>
    <t>83148</t>
  </si>
  <si>
    <t>57427</t>
  </si>
  <si>
    <t>57428</t>
  </si>
  <si>
    <t>9894</t>
  </si>
  <si>
    <t>38461</t>
  </si>
  <si>
    <t>3632</t>
  </si>
  <si>
    <t>3633</t>
  </si>
  <si>
    <t>18068</t>
  </si>
  <si>
    <t>38516</t>
  </si>
  <si>
    <t>14420</t>
  </si>
  <si>
    <t>2865</t>
  </si>
  <si>
    <t>82242</t>
  </si>
  <si>
    <t>66114</t>
  </si>
  <si>
    <t>14461</t>
  </si>
  <si>
    <t>83860</t>
  </si>
  <si>
    <t>38632</t>
  </si>
  <si>
    <t>179190</t>
  </si>
  <si>
    <t>57436</t>
  </si>
  <si>
    <t>57437</t>
  </si>
  <si>
    <t>3720</t>
  </si>
  <si>
    <t>3721</t>
  </si>
  <si>
    <t>27410</t>
  </si>
  <si>
    <t>14506</t>
  </si>
  <si>
    <t>120000997945</t>
  </si>
  <si>
    <t>38696</t>
  </si>
  <si>
    <t>57442</t>
  </si>
  <si>
    <t>11570</t>
  </si>
  <si>
    <t>84215</t>
  </si>
  <si>
    <t>4120</t>
  </si>
  <si>
    <t>14551</t>
  </si>
  <si>
    <t>38781</t>
  </si>
  <si>
    <t>57445</t>
  </si>
  <si>
    <t>57446</t>
  </si>
  <si>
    <t>3802</t>
  </si>
  <si>
    <t>3803</t>
  </si>
  <si>
    <t>38815</t>
  </si>
  <si>
    <t>14578</t>
  </si>
  <si>
    <t>CONSOLIDATED FOOD CORP</t>
  </si>
  <si>
    <t>11</t>
  </si>
  <si>
    <t>745183</t>
  </si>
  <si>
    <t>50856040</t>
  </si>
  <si>
    <t>84647</t>
  </si>
  <si>
    <t>38868</t>
  </si>
  <si>
    <t>66276</t>
  </si>
  <si>
    <t>CLEANING</t>
  </si>
  <si>
    <t>1200001001031</t>
  </si>
  <si>
    <t>179850</t>
  </si>
  <si>
    <t>38927</t>
  </si>
  <si>
    <t>59451</t>
  </si>
  <si>
    <t>59452</t>
  </si>
  <si>
    <t>18402</t>
  </si>
  <si>
    <t>22340</t>
  </si>
  <si>
    <t>38950</t>
  </si>
  <si>
    <t>3889</t>
  </si>
  <si>
    <t>PEST CONTROL</t>
  </si>
  <si>
    <t>Month February 2017</t>
  </si>
  <si>
    <t>FOODZONE INC.</t>
  </si>
  <si>
    <t>004-846-011-000</t>
  </si>
  <si>
    <t>160704</t>
  </si>
  <si>
    <t>10218</t>
  </si>
  <si>
    <t>134878</t>
  </si>
  <si>
    <t>125469</t>
  </si>
  <si>
    <t>85383</t>
  </si>
  <si>
    <t>2917</t>
  </si>
  <si>
    <t>126040</t>
  </si>
  <si>
    <t>39015</t>
  </si>
  <si>
    <t>14660</t>
  </si>
  <si>
    <t>85517</t>
  </si>
  <si>
    <t>508595145</t>
  </si>
  <si>
    <t>14705</t>
  </si>
  <si>
    <t>85595</t>
  </si>
  <si>
    <t>14955</t>
  </si>
  <si>
    <t>39084</t>
  </si>
  <si>
    <t>59458</t>
  </si>
  <si>
    <t>59459</t>
  </si>
  <si>
    <t>3953</t>
  </si>
  <si>
    <t>86009</t>
  </si>
  <si>
    <t>39154</t>
  </si>
  <si>
    <t>0122161</t>
  </si>
  <si>
    <t>60459</t>
  </si>
  <si>
    <t>14765</t>
  </si>
  <si>
    <t>181514</t>
  </si>
  <si>
    <t>3255</t>
  </si>
  <si>
    <t>39231</t>
  </si>
  <si>
    <t>14800</t>
  </si>
  <si>
    <t>KITCHEN ITEMS</t>
  </si>
  <si>
    <t>39294</t>
  </si>
  <si>
    <t>59469</t>
  </si>
  <si>
    <t>59470</t>
  </si>
  <si>
    <t>4041</t>
  </si>
  <si>
    <t>4040</t>
  </si>
  <si>
    <t>86506</t>
  </si>
  <si>
    <t>1200001006981</t>
  </si>
  <si>
    <t>59473</t>
  </si>
  <si>
    <t>66519</t>
  </si>
  <si>
    <t>018635</t>
  </si>
  <si>
    <t>508629011</t>
  </si>
  <si>
    <t>14859</t>
  </si>
  <si>
    <t>39406</t>
  </si>
  <si>
    <t>86867</t>
  </si>
  <si>
    <t>4204</t>
  </si>
  <si>
    <t>135493</t>
  </si>
  <si>
    <t>14888</t>
  </si>
  <si>
    <t>4122</t>
  </si>
  <si>
    <t>749827</t>
  </si>
  <si>
    <t>39524</t>
  </si>
  <si>
    <t>59478</t>
  </si>
  <si>
    <t>4121</t>
  </si>
  <si>
    <t>59477</t>
  </si>
  <si>
    <t>27628</t>
  </si>
  <si>
    <t>087481</t>
  </si>
  <si>
    <t>14937</t>
  </si>
  <si>
    <t>27629</t>
  </si>
  <si>
    <t>182976</t>
  </si>
  <si>
    <t>97709</t>
  </si>
  <si>
    <t>33052</t>
  </si>
  <si>
    <t>97752</t>
  </si>
  <si>
    <t>120000101117</t>
  </si>
  <si>
    <t>88011</t>
  </si>
  <si>
    <t>39760</t>
  </si>
  <si>
    <t>59487</t>
  </si>
  <si>
    <t>59488</t>
  </si>
  <si>
    <t>4201</t>
  </si>
  <si>
    <t>4202</t>
  </si>
  <si>
    <t>COMMUNITY COMMERCIAL</t>
  </si>
  <si>
    <t>208-115-677-000</t>
  </si>
  <si>
    <t>66393</t>
  </si>
  <si>
    <t>BAR ITEMS</t>
  </si>
  <si>
    <t>126650</t>
  </si>
  <si>
    <t>87895</t>
  </si>
  <si>
    <t>15047</t>
  </si>
  <si>
    <t>126457</t>
  </si>
  <si>
    <t>59492</t>
  </si>
  <si>
    <t>302672965</t>
  </si>
  <si>
    <t>66732</t>
  </si>
  <si>
    <t>15085</t>
  </si>
  <si>
    <t>15090</t>
  </si>
  <si>
    <t>15119</t>
  </si>
  <si>
    <t>00209</t>
  </si>
  <si>
    <t>163354</t>
  </si>
  <si>
    <t>SILVERSTAR RESOURCES CO., INC.</t>
  </si>
  <si>
    <t>004-447-017-000</t>
  </si>
  <si>
    <t>77060</t>
  </si>
  <si>
    <t>39994</t>
  </si>
  <si>
    <t>59498</t>
  </si>
  <si>
    <t>59499</t>
  </si>
  <si>
    <t>4268</t>
  </si>
  <si>
    <t>4269</t>
  </si>
  <si>
    <t>3032</t>
  </si>
  <si>
    <t>88959</t>
  </si>
  <si>
    <t>40076</t>
  </si>
  <si>
    <t>18985</t>
  </si>
  <si>
    <t>4273</t>
  </si>
  <si>
    <t>62490</t>
  </si>
  <si>
    <t>59953</t>
  </si>
  <si>
    <t>89131</t>
  </si>
  <si>
    <t>ASUNCION ENTERPRISES</t>
  </si>
  <si>
    <t>00000</t>
  </si>
  <si>
    <t>5670</t>
  </si>
  <si>
    <t>183538</t>
  </si>
  <si>
    <t>15177</t>
  </si>
  <si>
    <t>136243</t>
  </si>
  <si>
    <t>40222</t>
  </si>
  <si>
    <t>89321</t>
  </si>
  <si>
    <t>59956</t>
  </si>
  <si>
    <t>59957</t>
  </si>
  <si>
    <t>4339</t>
  </si>
  <si>
    <t>4340</t>
  </si>
  <si>
    <t>15206</t>
  </si>
  <si>
    <t>40294</t>
  </si>
  <si>
    <t>22535</t>
  </si>
  <si>
    <t>15210</t>
  </si>
  <si>
    <t>508714528</t>
  </si>
  <si>
    <t>754047</t>
  </si>
  <si>
    <t>98562</t>
  </si>
  <si>
    <t>164293</t>
  </si>
  <si>
    <t>14956</t>
  </si>
  <si>
    <t>1200001018566</t>
  </si>
  <si>
    <t>91946</t>
  </si>
  <si>
    <t>40544</t>
  </si>
  <si>
    <t>59964</t>
  </si>
  <si>
    <t>59965</t>
  </si>
  <si>
    <t>4414</t>
  </si>
  <si>
    <t>4415</t>
  </si>
  <si>
    <t>90065</t>
  </si>
  <si>
    <t>40601</t>
  </si>
  <si>
    <t>66954</t>
  </si>
  <si>
    <t>14994</t>
  </si>
  <si>
    <t>184573</t>
  </si>
  <si>
    <t>40662</t>
  </si>
  <si>
    <t>090363</t>
  </si>
  <si>
    <t>15277</t>
  </si>
  <si>
    <t>127680</t>
  </si>
  <si>
    <t>40756</t>
  </si>
  <si>
    <t>59972</t>
  </si>
  <si>
    <t>59973</t>
  </si>
  <si>
    <t>4495</t>
  </si>
  <si>
    <t>4496</t>
  </si>
  <si>
    <t>15314</t>
  </si>
  <si>
    <t>090868</t>
  </si>
  <si>
    <t>40854</t>
  </si>
  <si>
    <t>15341</t>
  </si>
  <si>
    <t>Month March 2017</t>
  </si>
  <si>
    <t>27787</t>
  </si>
  <si>
    <t>3092</t>
  </si>
  <si>
    <t>15357</t>
  </si>
  <si>
    <t>40961</t>
  </si>
  <si>
    <t>67141</t>
  </si>
  <si>
    <t>127357</t>
  </si>
  <si>
    <t>4344</t>
  </si>
  <si>
    <t>91380</t>
  </si>
  <si>
    <t>59983</t>
  </si>
  <si>
    <t>59982</t>
  </si>
  <si>
    <t>99236</t>
  </si>
  <si>
    <t>126876</t>
  </si>
  <si>
    <t>40992</t>
  </si>
  <si>
    <t>59985</t>
  </si>
  <si>
    <t>15403</t>
  </si>
  <si>
    <t>40324</t>
  </si>
  <si>
    <t>15432</t>
  </si>
  <si>
    <t>15435</t>
  </si>
  <si>
    <t>12047</t>
  </si>
  <si>
    <t>508783827</t>
  </si>
  <si>
    <t>128275</t>
  </si>
  <si>
    <t>137062</t>
  </si>
  <si>
    <t>533</t>
  </si>
  <si>
    <t>186251</t>
  </si>
  <si>
    <t>091197</t>
  </si>
  <si>
    <t>41116</t>
  </si>
  <si>
    <t>59992</t>
  </si>
  <si>
    <t>59993</t>
  </si>
  <si>
    <t>3662</t>
  </si>
  <si>
    <t>3663</t>
  </si>
  <si>
    <t>59997</t>
  </si>
  <si>
    <t>1200001028904</t>
  </si>
  <si>
    <t>19519</t>
  </si>
  <si>
    <t>41244</t>
  </si>
  <si>
    <t>3722</t>
  </si>
  <si>
    <t>3723</t>
  </si>
  <si>
    <t>15502</t>
  </si>
  <si>
    <t>15517</t>
  </si>
  <si>
    <t>92784</t>
  </si>
  <si>
    <t>3334</t>
  </si>
  <si>
    <t>41412</t>
  </si>
  <si>
    <t>60452</t>
  </si>
  <si>
    <t>41442</t>
  </si>
  <si>
    <t>92865</t>
  </si>
  <si>
    <t>41504</t>
  </si>
  <si>
    <t>27889</t>
  </si>
  <si>
    <t>408935035</t>
  </si>
  <si>
    <t>166702</t>
  </si>
  <si>
    <t>4399</t>
  </si>
  <si>
    <t>15557</t>
  </si>
  <si>
    <t>15561</t>
  </si>
  <si>
    <t>186723</t>
  </si>
  <si>
    <t>60457</t>
  </si>
  <si>
    <t>60458</t>
  </si>
  <si>
    <t>93061</t>
  </si>
  <si>
    <t>3796</t>
  </si>
  <si>
    <t>3798</t>
  </si>
  <si>
    <t>41558</t>
  </si>
  <si>
    <t>33885</t>
  </si>
  <si>
    <t>15587</t>
  </si>
  <si>
    <t>15600</t>
  </si>
  <si>
    <t>41634</t>
  </si>
  <si>
    <t>093361</t>
  </si>
  <si>
    <t>128905</t>
  </si>
  <si>
    <t>15633</t>
  </si>
  <si>
    <t>093587</t>
  </si>
  <si>
    <t>85850</t>
  </si>
  <si>
    <t>093818</t>
  </si>
  <si>
    <t>3115</t>
  </si>
  <si>
    <t>761444</t>
  </si>
  <si>
    <t>137634</t>
  </si>
  <si>
    <t>1200001035715</t>
  </si>
  <si>
    <t>41814</t>
  </si>
  <si>
    <t>61471</t>
  </si>
  <si>
    <t>60470</t>
  </si>
  <si>
    <t>3871</t>
  </si>
  <si>
    <t>3873</t>
  </si>
  <si>
    <t>127199</t>
  </si>
  <si>
    <t>67477</t>
  </si>
  <si>
    <t>508863676</t>
  </si>
  <si>
    <t>41903</t>
  </si>
  <si>
    <t>60472</t>
  </si>
  <si>
    <t>15658/15673/15674</t>
  </si>
  <si>
    <t>41917</t>
  </si>
  <si>
    <t>15713</t>
  </si>
  <si>
    <t>15712</t>
  </si>
  <si>
    <t>3957</t>
  </si>
  <si>
    <t>3959</t>
  </si>
  <si>
    <t>3958</t>
  </si>
  <si>
    <t>096991</t>
  </si>
  <si>
    <t>42096</t>
  </si>
  <si>
    <t>60477</t>
  </si>
  <si>
    <t>60478</t>
  </si>
  <si>
    <t>60480</t>
  </si>
  <si>
    <t>097188</t>
  </si>
  <si>
    <t>42153</t>
  </si>
  <si>
    <t>15756</t>
  </si>
  <si>
    <t>3140</t>
  </si>
  <si>
    <t>187790</t>
  </si>
  <si>
    <t>100994</t>
  </si>
  <si>
    <t>097384</t>
  </si>
  <si>
    <t>42185</t>
  </si>
  <si>
    <t>8223</t>
  </si>
  <si>
    <t>15806</t>
  </si>
  <si>
    <t>15807</t>
  </si>
  <si>
    <t>4051</t>
  </si>
  <si>
    <t>4052</t>
  </si>
  <si>
    <t>4053</t>
  </si>
  <si>
    <t>60487</t>
  </si>
  <si>
    <t>60486</t>
  </si>
  <si>
    <t>42378</t>
  </si>
  <si>
    <t>120001040537</t>
  </si>
  <si>
    <t>4460</t>
  </si>
  <si>
    <t>67648</t>
  </si>
  <si>
    <t>42300</t>
  </si>
  <si>
    <t>TRM SALES MARKETING, INC</t>
  </si>
  <si>
    <t>006641713000</t>
  </si>
  <si>
    <t>302566</t>
  </si>
  <si>
    <t>508904436</t>
  </si>
  <si>
    <t>097992</t>
  </si>
  <si>
    <t>15841</t>
  </si>
  <si>
    <t>15842</t>
  </si>
  <si>
    <t>168810</t>
  </si>
  <si>
    <t>020071</t>
  </si>
  <si>
    <t>42518</t>
  </si>
  <si>
    <t>00894</t>
  </si>
  <si>
    <t>129885</t>
  </si>
  <si>
    <t>15884</t>
  </si>
  <si>
    <t>15885</t>
  </si>
  <si>
    <t>188979</t>
  </si>
  <si>
    <t>42663</t>
  </si>
  <si>
    <t>60495</t>
  </si>
  <si>
    <t>60496</t>
  </si>
  <si>
    <t>4207</t>
  </si>
  <si>
    <t>4205</t>
  </si>
  <si>
    <t>4206</t>
  </si>
  <si>
    <t>98330</t>
  </si>
  <si>
    <t>765151</t>
  </si>
  <si>
    <t>60499</t>
  </si>
  <si>
    <t>42738</t>
  </si>
  <si>
    <t>15915</t>
  </si>
  <si>
    <t>15916</t>
  </si>
  <si>
    <t>3241</t>
  </si>
  <si>
    <t>98622</t>
  </si>
  <si>
    <t>42813</t>
  </si>
  <si>
    <t>15951</t>
  </si>
  <si>
    <t>15952</t>
  </si>
  <si>
    <t>132018</t>
  </si>
  <si>
    <t>66086</t>
  </si>
  <si>
    <t>120001046571</t>
  </si>
  <si>
    <t>42862</t>
  </si>
  <si>
    <t>60359</t>
  </si>
  <si>
    <t>60360</t>
  </si>
  <si>
    <t>4291</t>
  </si>
  <si>
    <t>4292</t>
  </si>
  <si>
    <t>169591</t>
  </si>
  <si>
    <t>42941</t>
  </si>
  <si>
    <t>094163</t>
  </si>
  <si>
    <t>15993</t>
  </si>
  <si>
    <t>15994</t>
  </si>
  <si>
    <t>127</t>
  </si>
  <si>
    <t>508952778</t>
  </si>
  <si>
    <t>67889</t>
  </si>
  <si>
    <t>42986</t>
  </si>
  <si>
    <t>28093</t>
  </si>
  <si>
    <t>16049</t>
  </si>
  <si>
    <t>127670</t>
  </si>
  <si>
    <t>190324</t>
  </si>
  <si>
    <t>094638</t>
  </si>
  <si>
    <t>3451</t>
  </si>
  <si>
    <t>60369</t>
  </si>
  <si>
    <t>60370</t>
  </si>
  <si>
    <t>4432</t>
  </si>
  <si>
    <t>4434</t>
  </si>
  <si>
    <t>16139</t>
  </si>
  <si>
    <t>1200001049386</t>
  </si>
  <si>
    <t>60373</t>
  </si>
  <si>
    <t>43122</t>
  </si>
  <si>
    <t>16067</t>
  </si>
  <si>
    <t>16068</t>
  </si>
  <si>
    <t>4519</t>
  </si>
  <si>
    <t>16095</t>
  </si>
  <si>
    <t>60377</t>
  </si>
  <si>
    <t>43168</t>
  </si>
  <si>
    <t>094983</t>
  </si>
  <si>
    <t>409087313</t>
  </si>
  <si>
    <t>16107</t>
  </si>
  <si>
    <t>16108</t>
  </si>
  <si>
    <t>130823</t>
  </si>
  <si>
    <t>095377</t>
  </si>
  <si>
    <t>43235</t>
  </si>
  <si>
    <t>60384</t>
  </si>
  <si>
    <t>60385</t>
  </si>
  <si>
    <t>4584</t>
  </si>
  <si>
    <t>4599</t>
  </si>
  <si>
    <t>16138</t>
  </si>
  <si>
    <t>95570</t>
  </si>
  <si>
    <t>16160</t>
  </si>
  <si>
    <t>43268</t>
  </si>
  <si>
    <t>43296</t>
  </si>
  <si>
    <t>102872</t>
  </si>
  <si>
    <t>127830</t>
  </si>
  <si>
    <t>25131</t>
  </si>
  <si>
    <t>77858</t>
  </si>
  <si>
    <t>16178</t>
  </si>
  <si>
    <t>16179</t>
  </si>
  <si>
    <t>190721</t>
  </si>
  <si>
    <t>096052</t>
  </si>
  <si>
    <t>43326</t>
  </si>
  <si>
    <t>103002</t>
  </si>
  <si>
    <t>DINING ITEM</t>
  </si>
  <si>
    <t>60394</t>
  </si>
  <si>
    <t>60395</t>
  </si>
  <si>
    <t>4704</t>
  </si>
  <si>
    <t>4705</t>
  </si>
  <si>
    <t>68120</t>
  </si>
  <si>
    <t>20556</t>
  </si>
  <si>
    <t>770001</t>
  </si>
  <si>
    <t>43375</t>
  </si>
  <si>
    <t>16210</t>
  </si>
  <si>
    <t>16211</t>
  </si>
  <si>
    <t>23235</t>
  </si>
  <si>
    <t>096306</t>
  </si>
  <si>
    <t>8409</t>
  </si>
  <si>
    <t>1200001057074</t>
  </si>
  <si>
    <t>16255</t>
  </si>
  <si>
    <t>16256</t>
  </si>
  <si>
    <t>28194</t>
  </si>
  <si>
    <t>099241</t>
  </si>
  <si>
    <t>43537</t>
  </si>
  <si>
    <t>61654</t>
  </si>
  <si>
    <t>61655</t>
  </si>
  <si>
    <t>4836</t>
  </si>
  <si>
    <t>4838</t>
  </si>
  <si>
    <t>16278</t>
  </si>
  <si>
    <t>16279</t>
  </si>
  <si>
    <t>099348</t>
  </si>
  <si>
    <t>1183</t>
  </si>
  <si>
    <t>61657</t>
  </si>
  <si>
    <t>43554</t>
  </si>
  <si>
    <t>099634</t>
  </si>
  <si>
    <t>43587</t>
  </si>
  <si>
    <t>43070</t>
  </si>
  <si>
    <t>Month June 2017</t>
  </si>
  <si>
    <t>Month May2017</t>
  </si>
  <si>
    <t>Month April 2017</t>
  </si>
  <si>
    <t>Month July 2017</t>
  </si>
  <si>
    <t>3407</t>
  </si>
  <si>
    <t>103441</t>
  </si>
  <si>
    <t>16319</t>
  </si>
  <si>
    <t>16320</t>
  </si>
  <si>
    <t>4578</t>
  </si>
  <si>
    <t>1037</t>
  </si>
  <si>
    <t>192195</t>
  </si>
  <si>
    <t>099805</t>
  </si>
  <si>
    <t>43624</t>
  </si>
  <si>
    <t>61663</t>
  </si>
  <si>
    <t>61664</t>
  </si>
  <si>
    <t>4964</t>
  </si>
  <si>
    <t>4965</t>
  </si>
  <si>
    <t>100004</t>
  </si>
  <si>
    <t>131743</t>
  </si>
  <si>
    <t>16351</t>
  </si>
  <si>
    <t>16352</t>
  </si>
  <si>
    <t>128089</t>
  </si>
  <si>
    <t>100163</t>
  </si>
  <si>
    <t>43713</t>
  </si>
  <si>
    <t>12000062871</t>
  </si>
  <si>
    <t>509069904</t>
  </si>
  <si>
    <t>16384</t>
  </si>
  <si>
    <t>16385</t>
  </si>
  <si>
    <t>172636</t>
  </si>
  <si>
    <t>100568</t>
  </si>
  <si>
    <t>68368</t>
  </si>
  <si>
    <t>43796</t>
  </si>
  <si>
    <t>61670</t>
  </si>
  <si>
    <t>61671</t>
  </si>
  <si>
    <t>5095</t>
  </si>
  <si>
    <t>5094</t>
  </si>
  <si>
    <t>61674</t>
  </si>
  <si>
    <t>100802</t>
  </si>
  <si>
    <t>43834</t>
  </si>
  <si>
    <t>UNILEVER RFM ICECREAM INC</t>
  </si>
  <si>
    <t>201-855-591-000</t>
  </si>
  <si>
    <t>30152403810</t>
  </si>
  <si>
    <t>16417</t>
  </si>
  <si>
    <t>16418</t>
  </si>
  <si>
    <t>28270</t>
  </si>
  <si>
    <t>43885</t>
  </si>
  <si>
    <t>16453</t>
  </si>
  <si>
    <t>16454</t>
  </si>
  <si>
    <t>0068164</t>
  </si>
  <si>
    <t>0136170</t>
  </si>
  <si>
    <t>509094107</t>
  </si>
  <si>
    <t>193487</t>
  </si>
  <si>
    <t>43944</t>
  </si>
  <si>
    <t>61681</t>
  </si>
  <si>
    <t>61682</t>
  </si>
  <si>
    <t>128228</t>
  </si>
  <si>
    <t>5196</t>
  </si>
  <si>
    <t>5197</t>
  </si>
  <si>
    <t>101371</t>
  </si>
  <si>
    <t>43995</t>
  </si>
  <si>
    <t>61685</t>
  </si>
  <si>
    <t>16498</t>
  </si>
  <si>
    <t>16499</t>
  </si>
  <si>
    <t>4404</t>
  </si>
  <si>
    <t>1468</t>
  </si>
  <si>
    <t>16530</t>
  </si>
  <si>
    <t>16531</t>
  </si>
  <si>
    <t>101889</t>
  </si>
  <si>
    <t>44117</t>
  </si>
  <si>
    <t>61691</t>
  </si>
  <si>
    <t>61690</t>
  </si>
  <si>
    <t>5344</t>
  </si>
  <si>
    <t>5345</t>
  </si>
  <si>
    <t>132582</t>
  </si>
  <si>
    <t>101634</t>
  </si>
  <si>
    <t>44137</t>
  </si>
  <si>
    <t>16565</t>
  </si>
  <si>
    <t>16566</t>
  </si>
  <si>
    <t>509127521</t>
  </si>
  <si>
    <t>68598</t>
  </si>
  <si>
    <t>21164</t>
  </si>
  <si>
    <t>12000107824</t>
  </si>
  <si>
    <t>44219</t>
  </si>
  <si>
    <t>194322</t>
  </si>
  <si>
    <t>16605</t>
  </si>
  <si>
    <t>16606</t>
  </si>
  <si>
    <t>102919</t>
  </si>
  <si>
    <t>44322</t>
  </si>
  <si>
    <t>62101</t>
  </si>
  <si>
    <t>62102</t>
  </si>
  <si>
    <t>5457</t>
  </si>
  <si>
    <t>5458</t>
  </si>
  <si>
    <t>3502</t>
  </si>
  <si>
    <t>777266</t>
  </si>
  <si>
    <t>4664</t>
  </si>
  <si>
    <t>132834</t>
  </si>
  <si>
    <t>103071</t>
  </si>
  <si>
    <t>62103</t>
  </si>
  <si>
    <t>44362</t>
  </si>
  <si>
    <t>16631</t>
  </si>
  <si>
    <t>16632</t>
  </si>
  <si>
    <t>2053</t>
  </si>
  <si>
    <t>1200001072820</t>
  </si>
  <si>
    <t>105073</t>
  </si>
  <si>
    <t>62107</t>
  </si>
  <si>
    <t>44404</t>
  </si>
  <si>
    <t>128386</t>
  </si>
  <si>
    <t>16670</t>
  </si>
  <si>
    <t>16671</t>
  </si>
  <si>
    <t>44493</t>
  </si>
  <si>
    <t>62111</t>
  </si>
  <si>
    <t>62112</t>
  </si>
  <si>
    <t>103642</t>
  </si>
  <si>
    <t>5582</t>
  </si>
  <si>
    <t>5583</t>
  </si>
  <si>
    <t>103850</t>
  </si>
  <si>
    <t>44538</t>
  </si>
  <si>
    <t>16707</t>
  </si>
  <si>
    <t>16708</t>
  </si>
  <si>
    <t>8632</t>
  </si>
  <si>
    <t>44601</t>
  </si>
  <si>
    <t>16737</t>
  </si>
  <si>
    <t>16738</t>
  </si>
  <si>
    <t>30152437180</t>
  </si>
  <si>
    <t>104305</t>
  </si>
  <si>
    <t>195682</t>
  </si>
  <si>
    <t>44658</t>
  </si>
  <si>
    <t>62120</t>
  </si>
  <si>
    <t>62121</t>
  </si>
  <si>
    <t>62123</t>
  </si>
  <si>
    <t>5772</t>
  </si>
  <si>
    <t>5773</t>
  </si>
  <si>
    <t>128600</t>
  </si>
  <si>
    <t>509188055</t>
  </si>
  <si>
    <t>175531</t>
  </si>
  <si>
    <t>1200001077280</t>
  </si>
  <si>
    <t>71245</t>
  </si>
  <si>
    <t>44726</t>
  </si>
  <si>
    <t>4707</t>
  </si>
  <si>
    <t>16772</t>
  </si>
  <si>
    <t>16773</t>
  </si>
  <si>
    <t>133523</t>
  </si>
  <si>
    <t>175735</t>
  </si>
  <si>
    <t>68912</t>
  </si>
  <si>
    <t>104689</t>
  </si>
  <si>
    <t>139236</t>
  </si>
  <si>
    <t>0069959</t>
  </si>
  <si>
    <t>16812</t>
  </si>
  <si>
    <t>16811</t>
  </si>
  <si>
    <t>16813</t>
  </si>
  <si>
    <t>16867</t>
  </si>
  <si>
    <t>62130</t>
  </si>
  <si>
    <t>62131</t>
  </si>
  <si>
    <t>105114</t>
  </si>
  <si>
    <t>44851</t>
  </si>
  <si>
    <t>5903</t>
  </si>
  <si>
    <t>5904</t>
  </si>
  <si>
    <t>28493</t>
  </si>
  <si>
    <t>16831</t>
  </si>
  <si>
    <t>16832</t>
  </si>
  <si>
    <t>102145</t>
  </si>
  <si>
    <t>44912</t>
  </si>
  <si>
    <t>28499</t>
  </si>
  <si>
    <t>106026</t>
  </si>
  <si>
    <t>196469</t>
  </si>
  <si>
    <t>16868</t>
  </si>
  <si>
    <t>509232902</t>
  </si>
  <si>
    <t>105447</t>
  </si>
  <si>
    <t>6082</t>
  </si>
  <si>
    <t>6083</t>
  </si>
  <si>
    <t>45029</t>
  </si>
  <si>
    <t>62141</t>
  </si>
  <si>
    <t>62142</t>
  </si>
  <si>
    <t>78455</t>
  </si>
  <si>
    <t>01785</t>
  </si>
  <si>
    <t>Month Sept 2017</t>
  </si>
  <si>
    <t>SUY SING COMMERCIAL CORP</t>
  </si>
  <si>
    <t>3663031</t>
  </si>
  <si>
    <t>4524650</t>
  </si>
  <si>
    <t>782981</t>
  </si>
  <si>
    <t>30152455206</t>
  </si>
  <si>
    <t>16919</t>
  </si>
  <si>
    <t>16920</t>
  </si>
  <si>
    <t>KELGENE INTERNATIONAL INC</t>
  </si>
  <si>
    <t>211-612-468-008</t>
  </si>
  <si>
    <t>29763-65</t>
  </si>
  <si>
    <t>3579</t>
  </si>
  <si>
    <t>1200001084964</t>
  </si>
  <si>
    <t>105909</t>
  </si>
  <si>
    <t>62148</t>
  </si>
  <si>
    <t>62149</t>
  </si>
  <si>
    <t>45168</t>
  </si>
  <si>
    <t>6206</t>
  </si>
  <si>
    <t>6207</t>
  </si>
  <si>
    <t>12929</t>
  </si>
  <si>
    <t>16981</t>
  </si>
  <si>
    <t>783350</t>
  </si>
  <si>
    <t>21769</t>
  </si>
  <si>
    <t>45231</t>
  </si>
  <si>
    <t>16971</t>
  </si>
  <si>
    <t>16972</t>
  </si>
  <si>
    <t>3018</t>
  </si>
  <si>
    <t>106206</t>
  </si>
  <si>
    <t>509266370</t>
  </si>
  <si>
    <t>69203</t>
  </si>
  <si>
    <t>35576</t>
  </si>
  <si>
    <t>17006</t>
  </si>
  <si>
    <t>17007</t>
  </si>
  <si>
    <t>106657</t>
  </si>
  <si>
    <t>4769</t>
  </si>
  <si>
    <t>45334</t>
  </si>
  <si>
    <t>62558</t>
  </si>
  <si>
    <t>62559</t>
  </si>
  <si>
    <t>6383</t>
  </si>
  <si>
    <t>6384</t>
  </si>
  <si>
    <t>197576</t>
  </si>
  <si>
    <t>62564</t>
  </si>
  <si>
    <t>17053</t>
  </si>
  <si>
    <t>17054</t>
  </si>
  <si>
    <t>69243</t>
  </si>
  <si>
    <t>45458</t>
  </si>
  <si>
    <t>17081</t>
  </si>
  <si>
    <t>17082</t>
  </si>
  <si>
    <t>107238</t>
  </si>
  <si>
    <t>45519</t>
  </si>
  <si>
    <t>62569</t>
  </si>
  <si>
    <t>62570</t>
  </si>
  <si>
    <t>1200001090585</t>
  </si>
  <si>
    <t>6632</t>
  </si>
  <si>
    <t>6633</t>
  </si>
  <si>
    <t>17125</t>
  </si>
  <si>
    <t>17126</t>
  </si>
  <si>
    <t>104947</t>
  </si>
  <si>
    <t>45609</t>
  </si>
  <si>
    <t>30053</t>
  </si>
  <si>
    <t>198612</t>
  </si>
  <si>
    <t>17159</t>
  </si>
  <si>
    <t>17160</t>
  </si>
  <si>
    <t>02047</t>
  </si>
  <si>
    <t>45699</t>
  </si>
  <si>
    <t>62580</t>
  </si>
  <si>
    <t>62581</t>
  </si>
  <si>
    <t>6781</t>
  </si>
  <si>
    <t>45735</t>
  </si>
  <si>
    <t>509325166</t>
  </si>
  <si>
    <t>69458</t>
  </si>
  <si>
    <t>45769</t>
  </si>
  <si>
    <t>108154</t>
  </si>
  <si>
    <t>17188</t>
  </si>
  <si>
    <t>17189</t>
  </si>
  <si>
    <t>45796</t>
  </si>
  <si>
    <t>3639</t>
  </si>
  <si>
    <t>45826</t>
  </si>
  <si>
    <t>62589</t>
  </si>
  <si>
    <t>108440</t>
  </si>
  <si>
    <t>17223</t>
  </si>
  <si>
    <t>17224</t>
  </si>
  <si>
    <t>Month Oct 2017</t>
  </si>
  <si>
    <t>120001097622</t>
  </si>
  <si>
    <t>4841</t>
  </si>
  <si>
    <t>788412</t>
  </si>
  <si>
    <t>62593</t>
  </si>
  <si>
    <t>62594</t>
  </si>
  <si>
    <t>108663</t>
  </si>
  <si>
    <t>45880</t>
  </si>
  <si>
    <t>6937</t>
  </si>
  <si>
    <t>6938</t>
  </si>
  <si>
    <t>17253</t>
  </si>
  <si>
    <t>17252</t>
  </si>
  <si>
    <t>3793</t>
  </si>
  <si>
    <t>17269</t>
  </si>
  <si>
    <t>108934</t>
  </si>
  <si>
    <t>199220</t>
  </si>
  <si>
    <t>46014</t>
  </si>
  <si>
    <t>JOY &amp; GIL MEAT &amp; VEGETABLE TRADING</t>
  </si>
  <si>
    <t>911-381-792-000</t>
  </si>
  <si>
    <t>002</t>
  </si>
  <si>
    <t>179797</t>
  </si>
  <si>
    <t>0072325</t>
  </si>
  <si>
    <t>0143529</t>
  </si>
  <si>
    <t>3656</t>
  </si>
  <si>
    <t>22294</t>
  </si>
  <si>
    <t>62599</t>
  </si>
  <si>
    <t>135590</t>
  </si>
  <si>
    <t>23846</t>
  </si>
  <si>
    <t>120001099883</t>
  </si>
  <si>
    <t>509365594</t>
  </si>
  <si>
    <t>17303</t>
  </si>
  <si>
    <t>17304</t>
  </si>
  <si>
    <t>30152494512</t>
  </si>
  <si>
    <t>46039</t>
  </si>
  <si>
    <t>63153</t>
  </si>
  <si>
    <t>17335</t>
  </si>
  <si>
    <t>17336</t>
  </si>
  <si>
    <t>108171</t>
  </si>
  <si>
    <t>004</t>
  </si>
  <si>
    <t>006</t>
  </si>
  <si>
    <t>30240</t>
  </si>
  <si>
    <t>28743</t>
  </si>
  <si>
    <t>HARRY'S LIQUOR</t>
  </si>
  <si>
    <t>4</t>
  </si>
  <si>
    <t>103767</t>
  </si>
  <si>
    <t>63157</t>
  </si>
  <si>
    <t>46144</t>
  </si>
  <si>
    <t>010</t>
  </si>
  <si>
    <t>011</t>
  </si>
  <si>
    <t>69696</t>
  </si>
  <si>
    <t>200307</t>
  </si>
  <si>
    <t>17377</t>
  </si>
  <si>
    <t>17378</t>
  </si>
  <si>
    <t>63161</t>
  </si>
  <si>
    <t>46208</t>
  </si>
  <si>
    <t>17405</t>
  </si>
  <si>
    <t>17406</t>
  </si>
  <si>
    <t>014</t>
  </si>
  <si>
    <t>016</t>
  </si>
  <si>
    <t>46255</t>
  </si>
  <si>
    <t>019</t>
  </si>
  <si>
    <t>46304</t>
  </si>
  <si>
    <t>021</t>
  </si>
  <si>
    <t>63168</t>
  </si>
  <si>
    <t>023</t>
  </si>
  <si>
    <t>024</t>
  </si>
  <si>
    <t>46342</t>
  </si>
  <si>
    <t>4896</t>
  </si>
  <si>
    <t>17477</t>
  </si>
  <si>
    <t>17478</t>
  </si>
  <si>
    <t>027</t>
  </si>
  <si>
    <t>509421529</t>
  </si>
  <si>
    <t>120001107579</t>
  </si>
  <si>
    <t>69896</t>
  </si>
  <si>
    <t>46425</t>
  </si>
  <si>
    <t>63174</t>
  </si>
  <si>
    <t>17512</t>
  </si>
  <si>
    <t>17511</t>
  </si>
  <si>
    <t>2380</t>
  </si>
  <si>
    <t>63179</t>
  </si>
  <si>
    <t>032</t>
  </si>
  <si>
    <t>033</t>
  </si>
  <si>
    <t>Month Nov 2017</t>
  </si>
  <si>
    <t>79133</t>
  </si>
  <si>
    <t>136621</t>
  </si>
  <si>
    <t>30152525295</t>
  </si>
  <si>
    <t>036</t>
  </si>
  <si>
    <t>46514</t>
  </si>
  <si>
    <t>30633</t>
  </si>
  <si>
    <t>041</t>
  </si>
  <si>
    <t>17577</t>
  </si>
  <si>
    <t>17578</t>
  </si>
  <si>
    <t>201644</t>
  </si>
  <si>
    <t>794314</t>
  </si>
  <si>
    <t>4789</t>
  </si>
  <si>
    <t>0073334</t>
  </si>
  <si>
    <t>3711</t>
  </si>
  <si>
    <t>63186</t>
  </si>
  <si>
    <t>46647</t>
  </si>
  <si>
    <t>040</t>
  </si>
  <si>
    <t>17617</t>
  </si>
  <si>
    <t>17618</t>
  </si>
  <si>
    <t>46680</t>
  </si>
  <si>
    <t>4945</t>
  </si>
  <si>
    <t>120001113778</t>
  </si>
  <si>
    <t>118151</t>
  </si>
  <si>
    <t>63190</t>
  </si>
  <si>
    <t>46731</t>
  </si>
  <si>
    <t>045</t>
  </si>
  <si>
    <t>509473934</t>
  </si>
  <si>
    <t>109438</t>
  </si>
  <si>
    <t>70111</t>
  </si>
  <si>
    <t>22720</t>
  </si>
  <si>
    <t>46846</t>
  </si>
  <si>
    <t>052-53</t>
  </si>
  <si>
    <t>053</t>
  </si>
  <si>
    <t>63196</t>
  </si>
  <si>
    <t>118152</t>
  </si>
  <si>
    <t>17714</t>
  </si>
  <si>
    <t>17713</t>
  </si>
  <si>
    <t>055</t>
  </si>
  <si>
    <t>058</t>
  </si>
  <si>
    <t>COM COM FOOD SERVICE SUPPLIES CORPORATION</t>
  </si>
  <si>
    <t>009-745-307-000</t>
  </si>
  <si>
    <t>1005</t>
  </si>
  <si>
    <t>46934</t>
  </si>
  <si>
    <t>17757</t>
  </si>
  <si>
    <t>17756</t>
  </si>
  <si>
    <t>062</t>
  </si>
  <si>
    <t>28972</t>
  </si>
  <si>
    <t>203364</t>
  </si>
  <si>
    <t>46974</t>
  </si>
  <si>
    <t>3807</t>
  </si>
  <si>
    <t>9132</t>
  </si>
  <si>
    <t>509517325</t>
  </si>
  <si>
    <t>137457</t>
  </si>
  <si>
    <t>064</t>
  </si>
  <si>
    <t>47048</t>
  </si>
  <si>
    <t>17791</t>
  </si>
  <si>
    <t>17796</t>
  </si>
  <si>
    <t>47068</t>
  </si>
  <si>
    <t>5500</t>
  </si>
  <si>
    <t>63756</t>
  </si>
  <si>
    <t>47096</t>
  </si>
  <si>
    <t>066</t>
  </si>
  <si>
    <t>067</t>
  </si>
  <si>
    <t>069</t>
  </si>
  <si>
    <t>17831</t>
  </si>
  <si>
    <t>17832</t>
  </si>
  <si>
    <t>31173</t>
  </si>
  <si>
    <t>47150</t>
  </si>
  <si>
    <t>63760</t>
  </si>
  <si>
    <t>120001122646</t>
  </si>
  <si>
    <t>Month Dec 2017</t>
  </si>
  <si>
    <t>63763</t>
  </si>
  <si>
    <t>073</t>
  </si>
  <si>
    <t>509555345</t>
  </si>
  <si>
    <t>47342</t>
  </si>
  <si>
    <t>17893</t>
  </si>
  <si>
    <t>17894</t>
  </si>
  <si>
    <t>63769</t>
  </si>
  <si>
    <t>078</t>
  </si>
  <si>
    <t>079</t>
  </si>
  <si>
    <t>5782</t>
  </si>
  <si>
    <t>74846</t>
  </si>
  <si>
    <t>148155</t>
  </si>
  <si>
    <t>70504</t>
  </si>
  <si>
    <t>110633</t>
  </si>
  <si>
    <t>29054</t>
  </si>
  <si>
    <t>082</t>
  </si>
  <si>
    <t>204661</t>
  </si>
  <si>
    <t>47426</t>
  </si>
  <si>
    <t>12038</t>
  </si>
  <si>
    <t>63774</t>
  </si>
  <si>
    <t>47455</t>
  </si>
  <si>
    <t>31481</t>
  </si>
  <si>
    <t>02769</t>
  </si>
  <si>
    <t>9232</t>
  </si>
  <si>
    <t>17955</t>
  </si>
  <si>
    <t>120440</t>
  </si>
  <si>
    <t>47552</t>
  </si>
  <si>
    <t>63778</t>
  </si>
  <si>
    <t>63779</t>
  </si>
  <si>
    <t>17979</t>
  </si>
  <si>
    <t>17975</t>
  </si>
  <si>
    <t>17976</t>
  </si>
  <si>
    <t>7756</t>
  </si>
  <si>
    <t>47589</t>
  </si>
  <si>
    <t>3777</t>
  </si>
  <si>
    <t>70659</t>
  </si>
  <si>
    <t>120729</t>
  </si>
  <si>
    <t>30152579472</t>
  </si>
  <si>
    <t>47614</t>
  </si>
  <si>
    <t>29112</t>
  </si>
  <si>
    <t>801587</t>
  </si>
  <si>
    <t>36664</t>
  </si>
  <si>
    <t>120943</t>
  </si>
  <si>
    <t>63788</t>
  </si>
  <si>
    <t>7895</t>
  </si>
  <si>
    <t>18043</t>
  </si>
  <si>
    <t>18045</t>
  </si>
  <si>
    <t>138785</t>
  </si>
  <si>
    <t>120001131350</t>
  </si>
  <si>
    <t>63787</t>
  </si>
  <si>
    <t>121301</t>
  </si>
  <si>
    <t>205879</t>
  </si>
  <si>
    <t>23319</t>
  </si>
  <si>
    <t>5082</t>
  </si>
  <si>
    <t>9301</t>
  </si>
  <si>
    <t>1216</t>
  </si>
  <si>
    <t>63797</t>
  </si>
  <si>
    <t>18090</t>
  </si>
  <si>
    <t>18091</t>
  </si>
  <si>
    <t>6306</t>
  </si>
  <si>
    <t>121961</t>
  </si>
  <si>
    <t>63799</t>
  </si>
  <si>
    <t>63800</t>
  </si>
  <si>
    <t>64554</t>
  </si>
  <si>
    <t>18150</t>
  </si>
  <si>
    <t>18151</t>
  </si>
  <si>
    <t>ASC</t>
  </si>
  <si>
    <t>10870-71</t>
  </si>
  <si>
    <t>ASC ENTERPRISES</t>
  </si>
  <si>
    <t>CANCELLED</t>
  </si>
  <si>
    <t>10845-46</t>
  </si>
  <si>
    <t>Month January 2018</t>
  </si>
  <si>
    <t>P30152655786</t>
  </si>
  <si>
    <t>009-330-612-000</t>
  </si>
  <si>
    <t>THE GREENERY SALADS&amp;HERBS INC</t>
  </si>
  <si>
    <t>Month February 2018</t>
  </si>
  <si>
    <t>CONSOLIDATED FOOD  CORP</t>
  </si>
  <si>
    <t>Month March 2018</t>
  </si>
  <si>
    <t>Month April 2018</t>
  </si>
  <si>
    <t>000-000-000-000</t>
  </si>
  <si>
    <t>NEWSTECH MRKTG</t>
  </si>
  <si>
    <t>Month May 2018</t>
  </si>
  <si>
    <t>Month June 2018</t>
  </si>
  <si>
    <t>212-868-741-000</t>
  </si>
  <si>
    <t>VIC &amp; BABY VEG DEALER</t>
  </si>
  <si>
    <t>301-52832755</t>
  </si>
  <si>
    <t>Month July 2018</t>
  </si>
  <si>
    <t>Month August 2018</t>
  </si>
  <si>
    <t>166-445-524-000</t>
  </si>
  <si>
    <t>BRILLIANT MARKETING</t>
  </si>
  <si>
    <t>Month September 2018</t>
  </si>
  <si>
    <t>Wrong date</t>
  </si>
  <si>
    <t>104-194-467-001</t>
  </si>
  <si>
    <t>DIMAX DISTRIBUTION  ENTERPRISE</t>
  </si>
  <si>
    <t>Month October 2018</t>
  </si>
  <si>
    <t>242-519-126-000</t>
  </si>
  <si>
    <t>ALTERNATIVES FOOD CORP.</t>
  </si>
  <si>
    <t>Month November 2018</t>
  </si>
  <si>
    <t>Month December 2018</t>
  </si>
  <si>
    <t>Month January 2019</t>
  </si>
  <si>
    <t>Month February 2019</t>
  </si>
  <si>
    <t>Month March 2019</t>
  </si>
  <si>
    <t xml:space="preserve">COM COM FOOD SERVICE SUPPLIES </t>
  </si>
  <si>
    <t xml:space="preserve">PAPEROUS </t>
  </si>
  <si>
    <t>Month April 2019</t>
  </si>
  <si>
    <t>Month May 2019</t>
  </si>
  <si>
    <t>DIMAX DISTRIBUTION ENTERPRISE</t>
  </si>
  <si>
    <t>Month June 2019</t>
  </si>
  <si>
    <t>Month July 2019</t>
  </si>
  <si>
    <t>WESTAN KING TRADING</t>
  </si>
  <si>
    <t>209-926-446-000</t>
  </si>
  <si>
    <t>Month Oct 2019</t>
  </si>
  <si>
    <t>COMCOM FOOD SERVICE SUPPLIES CORP</t>
  </si>
  <si>
    <t>EQUIPMENTS</t>
  </si>
  <si>
    <t>BEAN &amp; BARLEY MANILA CORP</t>
  </si>
  <si>
    <t>009117-802-000</t>
  </si>
  <si>
    <t>PMKS MARKETING</t>
  </si>
  <si>
    <t>215-105-789-000</t>
  </si>
  <si>
    <t>CHIKOS PERUVIAN ROAST CHICKEN INC</t>
  </si>
  <si>
    <t>THE ITALIAN FOOD SPECIALISTS INC</t>
  </si>
  <si>
    <t>006-917-492-007</t>
  </si>
  <si>
    <t>SOZO EXOUSIA</t>
  </si>
  <si>
    <t>EVIMERO FOOD INC</t>
  </si>
  <si>
    <t>SERMASISON CORPORATION</t>
  </si>
  <si>
    <t>TIP TOP</t>
  </si>
  <si>
    <t>HARRYS LIQUOR MART</t>
  </si>
  <si>
    <t>ASUNCION</t>
  </si>
  <si>
    <t>LAMBPRINT</t>
  </si>
  <si>
    <t>Month Nov 2019</t>
  </si>
  <si>
    <t>SANTINI FOOD SPECIALISTS INC</t>
  </si>
  <si>
    <t>LITE EAST TRADING</t>
  </si>
  <si>
    <t>Month Dec 2019</t>
  </si>
  <si>
    <t>005-028-513-000</t>
  </si>
  <si>
    <t>009-804-586-000</t>
  </si>
  <si>
    <t>UNIVERSAL FINEST PRODUCTS DIST</t>
  </si>
  <si>
    <t>Month Jan 2020</t>
  </si>
  <si>
    <t>212-963-979-000</t>
  </si>
  <si>
    <t>BOAZ AND JACHIN FOOD COMPANY</t>
  </si>
  <si>
    <t>TIPTOP DISTRIBUTIONS INC</t>
  </si>
  <si>
    <t>Month Feb 2020</t>
  </si>
  <si>
    <t>Month March 2020</t>
  </si>
  <si>
    <t>Month April 2020</t>
  </si>
  <si>
    <t>Month May 2020</t>
  </si>
  <si>
    <t>422-139-331-000</t>
  </si>
  <si>
    <t>005-314-118-000</t>
  </si>
  <si>
    <t>Month June 2020</t>
  </si>
  <si>
    <t>Month July 2020</t>
  </si>
  <si>
    <t>0803/2020</t>
  </si>
  <si>
    <t>Month August 2020</t>
  </si>
  <si>
    <t>Month September 2020</t>
  </si>
  <si>
    <t>Month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</si>
</sst>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/d/yy;@"/>
    <numFmt numFmtId="165" formatCode="0000"/>
    <numFmt numFmtId="166" formatCode="mm/dd/yyyy"/>
    <numFmt numFmtId="167" formatCode="_(* #,##0.00_);_(* \(#,##0.00\);_(* \-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Times New Roman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8"/>
      <color rgb="FF000000"/>
      <name val="Times New Roman"/>
      <family val="1"/>
    </font>
    <font>
      <sz val="8"/>
      <color indexed="10"/>
      <name val="Arial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indexed="50"/>
        <bgColor indexed="5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double">
        <color indexed="63"/>
      </bottom>
      <diagonal/>
    </border>
  </borders>
  <cellStyleXfs count="54">
    <xf numFmtId="0" fontId="0" fillId="0" borderId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167" fontId="4" fillId="0" borderId="0" applyFill="0" applyBorder="0" applyAlignment="0" applyProtection="0"/>
    <xf numFmtId="9" fontId="4" fillId="0" borderId="0" applyFill="0" applyBorder="0" applyAlignment="0" applyProtection="0"/>
    <xf numFmtId="0" fontId="4" fillId="0" borderId="0"/>
    <xf numFmtId="167" fontId="4" fillId="0" borderId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98">
    <xf numFmtId="0" fontId="0" fillId="0" borderId="0" xfId="0"/>
    <xf numFmtId="0" fontId="3" fillId="0" borderId="0" xfId="15" applyNumberFormat="1" applyFont="1" applyFill="1" applyAlignment="1">
      <alignment horizontal="center"/>
    </xf>
    <xf numFmtId="0" fontId="3" fillId="0" borderId="0" xfId="15" applyFont="1" applyFill="1"/>
    <xf numFmtId="0" fontId="3" fillId="0" borderId="0" xfId="15" applyFont="1" applyFill="1" applyAlignment="1">
      <alignment horizontal="left"/>
    </xf>
    <xf numFmtId="0" fontId="3" fillId="0" borderId="0" xfId="15" applyFont="1" applyFill="1" applyAlignment="1">
      <alignment horizontal="center"/>
    </xf>
    <xf numFmtId="43" fontId="3" fillId="0" borderId="0" xfId="2" applyFont="1" applyFill="1"/>
    <xf numFmtId="9" fontId="3" fillId="0" borderId="0" xfId="43" applyFont="1" applyFill="1" applyAlignment="1">
      <alignment horizontal="center"/>
    </xf>
    <xf numFmtId="0" fontId="10" fillId="0" borderId="0" xfId="2" applyNumberFormat="1" applyFont="1" applyFill="1" applyAlignment="1">
      <alignment horizontal="center"/>
    </xf>
    <xf numFmtId="0" fontId="2" fillId="0" borderId="1" xfId="15" applyNumberFormat="1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center" vertical="center" wrapText="1"/>
    </xf>
    <xf numFmtId="9" fontId="2" fillId="0" borderId="1" xfId="43" applyFont="1" applyFill="1" applyBorder="1" applyAlignment="1">
      <alignment horizontal="center" vertical="center" wrapText="1"/>
    </xf>
    <xf numFmtId="43" fontId="2" fillId="0" borderId="1" xfId="2" applyFont="1" applyFill="1" applyBorder="1" applyAlignment="1">
      <alignment horizontal="center" vertical="center" wrapText="1"/>
    </xf>
    <xf numFmtId="0" fontId="3" fillId="0" borderId="0" xfId="15" applyFont="1" applyFill="1" applyAlignment="1">
      <alignment vertical="center" wrapText="1"/>
    </xf>
    <xf numFmtId="9" fontId="3" fillId="0" borderId="1" xfId="43" applyFont="1" applyFill="1" applyBorder="1" applyAlignment="1">
      <alignment horizontal="center" wrapText="1"/>
    </xf>
    <xf numFmtId="43" fontId="3" fillId="0" borderId="1" xfId="2" applyFont="1" applyFill="1" applyBorder="1"/>
    <xf numFmtId="43" fontId="3" fillId="0" borderId="0" xfId="15" applyNumberFormat="1" applyFont="1" applyFill="1" applyAlignment="1">
      <alignment wrapText="1"/>
    </xf>
    <xf numFmtId="0" fontId="3" fillId="0" borderId="0" xfId="15" applyFont="1" applyFill="1" applyAlignment="1">
      <alignment wrapText="1"/>
    </xf>
    <xf numFmtId="0" fontId="2" fillId="0" borderId="2" xfId="15" applyNumberFormat="1" applyFont="1" applyFill="1" applyBorder="1" applyAlignment="1" applyProtection="1">
      <alignment horizontal="left"/>
      <protection locked="0"/>
    </xf>
    <xf numFmtId="0" fontId="2" fillId="0" borderId="2" xfId="15" applyFont="1" applyFill="1" applyBorder="1"/>
    <xf numFmtId="0" fontId="2" fillId="0" borderId="2" xfId="15" applyFont="1" applyFill="1" applyBorder="1" applyAlignment="1">
      <alignment horizontal="left"/>
    </xf>
    <xf numFmtId="0" fontId="2" fillId="0" borderId="2" xfId="15" applyFont="1" applyFill="1" applyBorder="1" applyAlignment="1">
      <alignment horizontal="center"/>
    </xf>
    <xf numFmtId="0" fontId="2" fillId="0" borderId="0" xfId="15" applyFont="1" applyFill="1"/>
    <xf numFmtId="49" fontId="2" fillId="0" borderId="0" xfId="15" applyNumberFormat="1" applyFont="1" applyFill="1"/>
    <xf numFmtId="43" fontId="3" fillId="0" borderId="1" xfId="1" applyFont="1" applyFill="1" applyBorder="1" applyAlignment="1">
      <alignment horizontal="right"/>
    </xf>
    <xf numFmtId="43" fontId="2" fillId="0" borderId="2" xfId="1" applyFont="1" applyFill="1" applyBorder="1"/>
    <xf numFmtId="14" fontId="2" fillId="0" borderId="0" xfId="15" applyNumberFormat="1" applyFont="1" applyFill="1" applyAlignment="1">
      <alignment horizontal="left"/>
    </xf>
    <xf numFmtId="0" fontId="2" fillId="0" borderId="0" xfId="15" applyFont="1" applyFill="1" applyAlignment="1">
      <alignment horizontal="left"/>
    </xf>
    <xf numFmtId="14" fontId="2" fillId="0" borderId="1" xfId="15" applyNumberFormat="1" applyFont="1" applyFill="1" applyBorder="1" applyAlignment="1">
      <alignment horizontal="center" vertical="center" wrapText="1"/>
    </xf>
    <xf numFmtId="0" fontId="3" fillId="0" borderId="1" xfId="15" applyFont="1" applyFill="1" applyBorder="1" applyAlignment="1">
      <alignment horizontal="center"/>
    </xf>
    <xf numFmtId="43" fontId="3" fillId="0" borderId="1" xfId="12" applyFont="1" applyFill="1" applyBorder="1" applyAlignment="1">
      <alignment horizontal="center"/>
    </xf>
    <xf numFmtId="164" fontId="3" fillId="0" borderId="0" xfId="15" applyNumberFormat="1" applyFont="1" applyFill="1" applyBorder="1" applyAlignment="1" applyProtection="1">
      <alignment horizontal="center"/>
      <protection locked="0"/>
    </xf>
    <xf numFmtId="0" fontId="3" fillId="0" borderId="0" xfId="15" applyNumberFormat="1" applyFont="1" applyFill="1" applyBorder="1" applyAlignment="1" applyProtection="1">
      <alignment horizontal="left"/>
      <protection locked="0"/>
    </xf>
    <xf numFmtId="0" fontId="3" fillId="0" borderId="0" xfId="15" applyNumberFormat="1" applyFont="1" applyFill="1" applyBorder="1" applyAlignment="1" applyProtection="1">
      <alignment horizontal="center"/>
      <protection locked="0"/>
    </xf>
    <xf numFmtId="0" fontId="3" fillId="0" borderId="3" xfId="15" applyFont="1" applyFill="1" applyBorder="1"/>
    <xf numFmtId="0" fontId="3" fillId="0" borderId="3" xfId="15" applyFont="1" applyFill="1" applyBorder="1" applyAlignment="1">
      <alignment horizontal="left"/>
    </xf>
    <xf numFmtId="0" fontId="3" fillId="0" borderId="3" xfId="15" applyFont="1" applyFill="1" applyBorder="1" applyAlignment="1">
      <alignment horizontal="center"/>
    </xf>
    <xf numFmtId="43" fontId="3" fillId="0" borderId="3" xfId="2" applyFont="1" applyFill="1" applyBorder="1"/>
    <xf numFmtId="9" fontId="3" fillId="0" borderId="3" xfId="43" applyFont="1" applyFill="1" applyBorder="1" applyAlignment="1">
      <alignment horizontal="center"/>
    </xf>
    <xf numFmtId="164" fontId="2" fillId="0" borderId="2" xfId="15" applyNumberFormat="1" applyFont="1" applyFill="1" applyBorder="1" applyAlignment="1" applyProtection="1">
      <alignment horizontal="center"/>
      <protection locked="0"/>
    </xf>
    <xf numFmtId="0" fontId="2" fillId="0" borderId="2" xfId="15" applyNumberFormat="1" applyFont="1" applyFill="1" applyBorder="1" applyAlignment="1" applyProtection="1">
      <alignment horizontal="center"/>
      <protection locked="0"/>
    </xf>
    <xf numFmtId="43" fontId="2" fillId="0" borderId="2" xfId="2" applyFont="1" applyFill="1" applyBorder="1"/>
    <xf numFmtId="9" fontId="2" fillId="0" borderId="2" xfId="43" applyFont="1" applyFill="1" applyBorder="1" applyAlignment="1">
      <alignment horizontal="center"/>
    </xf>
    <xf numFmtId="14" fontId="3" fillId="0" borderId="0" xfId="15" applyNumberFormat="1" applyFont="1" applyFill="1" applyAlignment="1">
      <alignment horizontal="center"/>
    </xf>
    <xf numFmtId="0" fontId="11" fillId="0" borderId="1" xfId="26" applyFont="1" applyBorder="1"/>
    <xf numFmtId="0" fontId="11" fillId="0" borderId="1" xfId="25" applyFont="1" applyBorder="1" applyAlignment="1">
      <alignment horizontal="center"/>
    </xf>
    <xf numFmtId="14" fontId="11" fillId="0" borderId="1" xfId="23" applyNumberFormat="1" applyFont="1" applyBorder="1" applyAlignment="1">
      <alignment horizontal="center"/>
    </xf>
    <xf numFmtId="0" fontId="11" fillId="0" borderId="1" xfId="27" applyFont="1" applyBorder="1" applyAlignment="1">
      <alignment horizontal="center"/>
    </xf>
    <xf numFmtId="0" fontId="11" fillId="0" borderId="1" xfId="28" applyFont="1" applyBorder="1" applyAlignment="1">
      <alignment horizontal="center"/>
    </xf>
    <xf numFmtId="0" fontId="11" fillId="0" borderId="1" xfId="29" applyFont="1" applyBorder="1"/>
    <xf numFmtId="43" fontId="3" fillId="0" borderId="0" xfId="1" applyFont="1" applyFill="1"/>
    <xf numFmtId="43" fontId="2" fillId="0" borderId="1" xfId="1" applyFont="1" applyFill="1" applyBorder="1" applyAlignment="1">
      <alignment horizontal="center" vertical="center" wrapText="1"/>
    </xf>
    <xf numFmtId="43" fontId="3" fillId="0" borderId="3" xfId="1" applyFont="1" applyFill="1" applyBorder="1"/>
    <xf numFmtId="1" fontId="11" fillId="0" borderId="1" xfId="24" applyNumberFormat="1" applyFont="1" applyBorder="1" applyAlignment="1">
      <alignment horizontal="center"/>
    </xf>
    <xf numFmtId="4" fontId="11" fillId="2" borderId="1" xfId="0" applyNumberFormat="1" applyFont="1" applyFill="1" applyBorder="1"/>
    <xf numFmtId="0" fontId="0" fillId="0" borderId="1" xfId="0" applyBorder="1" applyAlignment="1">
      <alignment horizont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4" fontId="6" fillId="2" borderId="1" xfId="0" applyNumberFormat="1" applyFont="1" applyFill="1" applyBorder="1" applyAlignment="1">
      <alignment horizontal="right"/>
    </xf>
    <xf numFmtId="1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14" fontId="6" fillId="0" borderId="1" xfId="0" applyNumberFormat="1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right"/>
    </xf>
    <xf numFmtId="165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right"/>
    </xf>
    <xf numFmtId="1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right"/>
    </xf>
    <xf numFmtId="14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3" fillId="2" borderId="1" xfId="15" applyFont="1" applyFill="1" applyBorder="1" applyAlignment="1">
      <alignment horizontal="center"/>
    </xf>
    <xf numFmtId="43" fontId="3" fillId="2" borderId="1" xfId="1" applyFont="1" applyFill="1" applyBorder="1" applyAlignment="1">
      <alignment horizontal="right"/>
    </xf>
    <xf numFmtId="0" fontId="3" fillId="0" borderId="0" xfId="15" applyFont="1"/>
    <xf numFmtId="0" fontId="3" fillId="0" borderId="0" xfId="15" applyFont="1" applyAlignment="1">
      <alignment horizontal="center"/>
    </xf>
    <xf numFmtId="0" fontId="3" fillId="0" borderId="0" xfId="15" applyFont="1" applyAlignment="1">
      <alignment horizontal="left"/>
    </xf>
    <xf numFmtId="14" fontId="3" fillId="0" borderId="0" xfId="15" applyNumberFormat="1" applyFont="1" applyAlignment="1">
      <alignment horizontal="center"/>
    </xf>
    <xf numFmtId="0" fontId="2" fillId="0" borderId="0" xfId="15" applyFont="1"/>
    <xf numFmtId="0" fontId="2" fillId="0" borderId="2" xfId="15" applyFont="1" applyBorder="1"/>
    <xf numFmtId="0" fontId="2" fillId="0" borderId="2" xfId="15" applyFont="1" applyBorder="1" applyAlignment="1">
      <alignment horizontal="center"/>
    </xf>
    <xf numFmtId="0" fontId="2" fillId="0" borderId="2" xfId="15" applyFont="1" applyBorder="1" applyAlignment="1">
      <alignment horizontal="left"/>
    </xf>
    <xf numFmtId="0" fontId="2" fillId="0" borderId="2" xfId="15" applyFont="1" applyBorder="1" applyAlignment="1" applyProtection="1">
      <alignment horizontal="center"/>
      <protection locked="0"/>
    </xf>
    <xf numFmtId="0" fontId="2" fillId="0" borderId="2" xfId="15" applyFont="1" applyBorder="1" applyAlignment="1" applyProtection="1">
      <alignment horizontal="left"/>
      <protection locked="0"/>
    </xf>
    <xf numFmtId="164" fontId="2" fillId="0" borderId="2" xfId="15" applyNumberFormat="1" applyFont="1" applyBorder="1" applyAlignment="1" applyProtection="1">
      <alignment horizontal="center"/>
      <protection locked="0"/>
    </xf>
    <xf numFmtId="0" fontId="3" fillId="0" borderId="3" xfId="15" applyFont="1" applyBorder="1"/>
    <xf numFmtId="0" fontId="3" fillId="0" borderId="3" xfId="15" applyFont="1" applyBorder="1" applyAlignment="1">
      <alignment horizontal="center"/>
    </xf>
    <xf numFmtId="0" fontId="3" fillId="0" borderId="3" xfId="15" applyFont="1" applyBorder="1" applyAlignment="1">
      <alignment horizontal="left"/>
    </xf>
    <xf numFmtId="0" fontId="3" fillId="0" borderId="0" xfId="15" applyFont="1" applyAlignment="1" applyProtection="1">
      <alignment horizontal="center"/>
      <protection locked="0"/>
    </xf>
    <xf numFmtId="0" fontId="3" fillId="0" borderId="0" xfId="15" applyFont="1" applyAlignment="1" applyProtection="1">
      <alignment horizontal="left"/>
      <protection locked="0"/>
    </xf>
    <xf numFmtId="164" fontId="3" fillId="0" borderId="0" xfId="15" applyNumberFormat="1" applyFont="1" applyAlignment="1" applyProtection="1">
      <alignment horizontal="center"/>
      <protection locked="0"/>
    </xf>
    <xf numFmtId="43" fontId="3" fillId="0" borderId="0" xfId="15" applyNumberFormat="1" applyFont="1" applyAlignment="1">
      <alignment wrapText="1"/>
    </xf>
    <xf numFmtId="0" fontId="3" fillId="0" borderId="1" xfId="15" applyFont="1" applyBorder="1" applyAlignment="1">
      <alignment horizontal="center"/>
    </xf>
    <xf numFmtId="0" fontId="11" fillId="0" borderId="1" xfId="29" applyFont="1" applyBorder="1" applyAlignment="1">
      <alignment horizontal="left"/>
    </xf>
    <xf numFmtId="0" fontId="3" fillId="0" borderId="1" xfId="15" applyFont="1" applyBorder="1" applyAlignment="1">
      <alignment horizontal="center" wrapText="1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3" fontId="3" fillId="2" borderId="0" xfId="2" applyFont="1" applyFill="1"/>
    <xf numFmtId="43" fontId="3" fillId="2" borderId="0" xfId="15" applyNumberFormat="1" applyFont="1" applyFill="1" applyAlignment="1">
      <alignment wrapText="1"/>
    </xf>
    <xf numFmtId="43" fontId="3" fillId="2" borderId="1" xfId="2" applyFont="1" applyFill="1" applyBorder="1"/>
    <xf numFmtId="9" fontId="3" fillId="2" borderId="1" xfId="43" applyFont="1" applyFill="1" applyBorder="1" applyAlignment="1">
      <alignment horizontal="center" wrapText="1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center"/>
    </xf>
    <xf numFmtId="14" fontId="11" fillId="2" borderId="1" xfId="0" applyNumberFormat="1" applyFont="1" applyFill="1" applyBorder="1" applyAlignment="1">
      <alignment horizontal="center"/>
    </xf>
    <xf numFmtId="0" fontId="3" fillId="0" borderId="0" xfId="15" applyFont="1" applyAlignment="1">
      <alignment wrapText="1"/>
    </xf>
    <xf numFmtId="0" fontId="3" fillId="0" borderId="0" xfId="15" applyFont="1" applyAlignment="1">
      <alignment vertical="center" wrapText="1"/>
    </xf>
    <xf numFmtId="0" fontId="2" fillId="0" borderId="1" xfId="15" applyFont="1" applyBorder="1" applyAlignment="1">
      <alignment horizontal="center" vertical="center" wrapText="1"/>
    </xf>
    <xf numFmtId="14" fontId="2" fillId="0" borderId="1" xfId="15" applyNumberFormat="1" applyFont="1" applyBorder="1" applyAlignment="1">
      <alignment horizontal="center" vertical="center" wrapText="1"/>
    </xf>
    <xf numFmtId="49" fontId="2" fillId="0" borderId="0" xfId="15" applyNumberFormat="1" applyFont="1"/>
    <xf numFmtId="14" fontId="2" fillId="0" borderId="0" xfId="15" applyNumberFormat="1" applyFont="1" applyAlignment="1">
      <alignment horizontal="left"/>
    </xf>
    <xf numFmtId="0" fontId="2" fillId="0" borderId="0" xfId="15" applyFont="1" applyAlignment="1">
      <alignment horizontal="left"/>
    </xf>
    <xf numFmtId="14" fontId="11" fillId="0" borderId="1" xfId="0" applyNumberFormat="1" applyFont="1" applyBorder="1"/>
    <xf numFmtId="43" fontId="11" fillId="2" borderId="1" xfId="1" applyFont="1" applyFill="1" applyBorder="1"/>
    <xf numFmtId="0" fontId="11" fillId="0" borderId="1" xfId="26" applyFont="1" applyBorder="1" applyAlignment="1">
      <alignment horizontal="left"/>
    </xf>
    <xf numFmtId="0" fontId="0" fillId="0" borderId="0" xfId="0" applyAlignment="1">
      <alignment horizontal="center"/>
    </xf>
    <xf numFmtId="43" fontId="3" fillId="0" borderId="1" xfId="1" applyFont="1" applyFill="1" applyBorder="1"/>
    <xf numFmtId="43" fontId="3" fillId="0" borderId="1" xfId="1" applyFont="1" applyFill="1" applyBorder="1" applyAlignment="1">
      <alignment horizontal="center" wrapText="1"/>
    </xf>
    <xf numFmtId="43" fontId="3" fillId="2" borderId="1" xfId="1" applyFont="1" applyFill="1" applyBorder="1"/>
    <xf numFmtId="43" fontId="11" fillId="0" borderId="1" xfId="1" applyFont="1" applyFill="1" applyBorder="1"/>
    <xf numFmtId="14" fontId="3" fillId="3" borderId="0" xfId="15" applyNumberFormat="1" applyFont="1" applyFill="1" applyAlignment="1">
      <alignment horizontal="center"/>
    </xf>
    <xf numFmtId="43" fontId="11" fillId="2" borderId="1" xfId="1" applyFont="1" applyFill="1" applyBorder="1" applyAlignment="1">
      <alignment horizontal="center"/>
    </xf>
    <xf numFmtId="43" fontId="3" fillId="3" borderId="1" xfId="1" applyFont="1" applyFill="1" applyBorder="1" applyAlignment="1">
      <alignment horizontal="right"/>
    </xf>
    <xf numFmtId="0" fontId="3" fillId="3" borderId="1" xfId="15" applyFont="1" applyFill="1" applyBorder="1" applyAlignment="1">
      <alignment horizont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14" fontId="11" fillId="3" borderId="1" xfId="0" applyNumberFormat="1" applyFont="1" applyFill="1" applyBorder="1" applyAlignment="1">
      <alignment horizontal="center"/>
    </xf>
    <xf numFmtId="43" fontId="11" fillId="3" borderId="1" xfId="1" applyFont="1" applyFill="1" applyBorder="1"/>
    <xf numFmtId="166" fontId="2" fillId="0" borderId="0" xfId="15" applyNumberFormat="1" applyFont="1" applyAlignment="1">
      <alignment horizontal="left"/>
    </xf>
    <xf numFmtId="167" fontId="3" fillId="0" borderId="0" xfId="44" applyFont="1" applyFill="1" applyBorder="1" applyAlignment="1" applyProtection="1"/>
    <xf numFmtId="9" fontId="3" fillId="0" borderId="0" xfId="45" applyFont="1" applyFill="1" applyBorder="1" applyAlignment="1" applyProtection="1">
      <alignment horizontal="center"/>
    </xf>
    <xf numFmtId="0" fontId="12" fillId="0" borderId="0" xfId="44" applyNumberFormat="1" applyFont="1" applyFill="1" applyBorder="1" applyAlignment="1" applyProtection="1">
      <alignment horizontal="center"/>
    </xf>
    <xf numFmtId="166" fontId="2" fillId="0" borderId="4" xfId="15" applyNumberFormat="1" applyFont="1" applyBorder="1" applyAlignment="1">
      <alignment horizontal="center" vertical="center" wrapText="1"/>
    </xf>
    <xf numFmtId="0" fontId="2" fillId="0" borderId="4" xfId="15" applyFont="1" applyBorder="1" applyAlignment="1">
      <alignment horizontal="center" vertical="center" wrapText="1"/>
    </xf>
    <xf numFmtId="167" fontId="2" fillId="0" borderId="4" xfId="44" applyFont="1" applyFill="1" applyBorder="1" applyAlignment="1" applyProtection="1">
      <alignment horizontal="center" vertical="center" wrapText="1"/>
    </xf>
    <xf numFmtId="9" fontId="2" fillId="0" borderId="4" xfId="45" applyFont="1" applyFill="1" applyBorder="1" applyAlignment="1" applyProtection="1">
      <alignment horizontal="center" vertical="center" wrapText="1"/>
    </xf>
    <xf numFmtId="166" fontId="6" fillId="0" borderId="4" xfId="46" applyNumberFormat="1" applyFont="1" applyBorder="1" applyAlignment="1">
      <alignment horizontal="center"/>
    </xf>
    <xf numFmtId="0" fontId="6" fillId="0" borderId="4" xfId="46" applyFont="1" applyBorder="1" applyAlignment="1">
      <alignment horizontal="center"/>
    </xf>
    <xf numFmtId="0" fontId="6" fillId="0" borderId="4" xfId="46" applyFont="1" applyBorder="1"/>
    <xf numFmtId="0" fontId="3" fillId="0" borderId="4" xfId="15" applyFont="1" applyBorder="1" applyAlignment="1">
      <alignment horizontal="center"/>
    </xf>
    <xf numFmtId="167" fontId="3" fillId="0" borderId="4" xfId="44" applyFont="1" applyFill="1" applyBorder="1" applyAlignment="1" applyProtection="1">
      <alignment horizontal="right"/>
    </xf>
    <xf numFmtId="167" fontId="6" fillId="4" borderId="4" xfId="44" applyFont="1" applyFill="1" applyBorder="1" applyAlignment="1" applyProtection="1"/>
    <xf numFmtId="9" fontId="3" fillId="0" borderId="4" xfId="45" applyFont="1" applyFill="1" applyBorder="1" applyAlignment="1" applyProtection="1">
      <alignment horizontal="center" wrapText="1"/>
    </xf>
    <xf numFmtId="167" fontId="3" fillId="0" borderId="4" xfId="44" applyFont="1" applyFill="1" applyBorder="1" applyAlignment="1" applyProtection="1"/>
    <xf numFmtId="167" fontId="3" fillId="0" borderId="0" xfId="15" applyNumberFormat="1" applyFont="1" applyAlignment="1">
      <alignment wrapText="1"/>
    </xf>
    <xf numFmtId="167" fontId="6" fillId="0" borderId="4" xfId="44" applyFont="1" applyFill="1" applyBorder="1" applyAlignment="1" applyProtection="1"/>
    <xf numFmtId="0" fontId="6" fillId="0" borderId="4" xfId="46" applyFont="1" applyBorder="1" applyAlignment="1">
      <alignment horizontal="left"/>
    </xf>
    <xf numFmtId="167" fontId="3" fillId="0" borderId="4" xfId="47" applyFont="1" applyFill="1" applyBorder="1" applyAlignment="1" applyProtection="1">
      <alignment horizontal="center"/>
    </xf>
    <xf numFmtId="0" fontId="4" fillId="0" borderId="4" xfId="46" applyBorder="1" applyAlignment="1">
      <alignment horizontal="center"/>
    </xf>
    <xf numFmtId="166" fontId="6" fillId="0" borderId="4" xfId="48" applyNumberFormat="1" applyFont="1" applyBorder="1" applyAlignment="1">
      <alignment horizontal="center"/>
    </xf>
    <xf numFmtId="1" fontId="6" fillId="0" borderId="4" xfId="49" applyNumberFormat="1" applyFont="1" applyBorder="1" applyAlignment="1">
      <alignment horizontal="center"/>
    </xf>
    <xf numFmtId="0" fontId="6" fillId="0" borderId="4" xfId="50" applyFont="1" applyBorder="1" applyAlignment="1">
      <alignment horizontal="center"/>
    </xf>
    <xf numFmtId="0" fontId="6" fillId="0" borderId="4" xfId="51" applyFont="1" applyBorder="1" applyAlignment="1">
      <alignment horizontal="left"/>
    </xf>
    <xf numFmtId="0" fontId="6" fillId="0" borderId="4" xfId="52" applyFont="1" applyBorder="1" applyAlignment="1">
      <alignment horizontal="center"/>
    </xf>
    <xf numFmtId="0" fontId="3" fillId="0" borderId="4" xfId="15" applyFont="1" applyBorder="1" applyAlignment="1">
      <alignment horizontal="center" wrapText="1"/>
    </xf>
    <xf numFmtId="0" fontId="6" fillId="0" borderId="4" xfId="53" applyFont="1" applyBorder="1" applyAlignment="1">
      <alignment horizontal="left"/>
    </xf>
    <xf numFmtId="0" fontId="3" fillId="0" borderId="5" xfId="15" applyFont="1" applyBorder="1"/>
    <xf numFmtId="0" fontId="3" fillId="0" borderId="5" xfId="15" applyFont="1" applyBorder="1" applyAlignment="1">
      <alignment horizontal="center"/>
    </xf>
    <xf numFmtId="167" fontId="3" fillId="0" borderId="5" xfId="44" applyFont="1" applyFill="1" applyBorder="1" applyAlignment="1" applyProtection="1"/>
    <xf numFmtId="9" fontId="3" fillId="0" borderId="5" xfId="45" applyFont="1" applyFill="1" applyBorder="1" applyAlignment="1" applyProtection="1">
      <alignment horizontal="center"/>
    </xf>
    <xf numFmtId="164" fontId="2" fillId="0" borderId="6" xfId="15" applyNumberFormat="1" applyFont="1" applyBorder="1" applyAlignment="1" applyProtection="1">
      <alignment horizontal="center"/>
      <protection locked="0"/>
    </xf>
    <xf numFmtId="0" fontId="2" fillId="0" borderId="6" xfId="15" applyFont="1" applyBorder="1" applyAlignment="1" applyProtection="1">
      <alignment horizontal="left"/>
      <protection locked="0"/>
    </xf>
    <xf numFmtId="0" fontId="2" fillId="0" borderId="6" xfId="15" applyFont="1" applyBorder="1" applyAlignment="1" applyProtection="1">
      <alignment horizontal="center"/>
      <protection locked="0"/>
    </xf>
    <xf numFmtId="0" fontId="2" fillId="0" borderId="6" xfId="15" applyFont="1" applyBorder="1"/>
    <xf numFmtId="0" fontId="2" fillId="0" borderId="6" xfId="15" applyFont="1" applyBorder="1" applyAlignment="1">
      <alignment horizontal="center"/>
    </xf>
    <xf numFmtId="167" fontId="2" fillId="0" borderId="6" xfId="44" applyFont="1" applyFill="1" applyBorder="1" applyAlignment="1" applyProtection="1"/>
    <xf numFmtId="9" fontId="2" fillId="0" borderId="6" xfId="45" applyFont="1" applyFill="1" applyBorder="1" applyAlignment="1" applyProtection="1">
      <alignment horizontal="center"/>
    </xf>
    <xf numFmtId="166" fontId="3" fillId="0" borderId="0" xfId="15" applyNumberFormat="1" applyFont="1" applyAlignment="1">
      <alignment horizontal="center"/>
    </xf>
    <xf numFmtId="166" fontId="3" fillId="5" borderId="0" xfId="15" applyNumberFormat="1" applyFont="1" applyFill="1" applyAlignment="1">
      <alignment horizontal="center"/>
    </xf>
    <xf numFmtId="0" fontId="6" fillId="0" borderId="4" xfId="48" applyFont="1" applyBorder="1" applyAlignment="1">
      <alignment horizontal="center"/>
    </xf>
    <xf numFmtId="0" fontId="6" fillId="0" borderId="4" xfId="48" applyFont="1" applyBorder="1"/>
    <xf numFmtId="0" fontId="6" fillId="0" borderId="4" xfId="48" applyFont="1" applyBorder="1" applyAlignment="1">
      <alignment horizontal="left"/>
    </xf>
    <xf numFmtId="0" fontId="4" fillId="0" borderId="4" xfId="48" applyBorder="1" applyAlignment="1">
      <alignment horizontal="center"/>
    </xf>
    <xf numFmtId="166" fontId="6" fillId="4" borderId="4" xfId="48" applyNumberFormat="1" applyFont="1" applyFill="1" applyBorder="1" applyAlignment="1">
      <alignment horizontal="center"/>
    </xf>
    <xf numFmtId="0" fontId="6" fillId="4" borderId="4" xfId="48" applyFont="1" applyFill="1" applyBorder="1" applyAlignment="1">
      <alignment horizontal="center"/>
    </xf>
    <xf numFmtId="0" fontId="6" fillId="4" borderId="4" xfId="48" applyFont="1" applyFill="1" applyBorder="1"/>
    <xf numFmtId="0" fontId="3" fillId="4" borderId="4" xfId="15" applyFont="1" applyFill="1" applyBorder="1" applyAlignment="1">
      <alignment horizontal="center"/>
    </xf>
    <xf numFmtId="167" fontId="3" fillId="4" borderId="4" xfId="44" applyFont="1" applyFill="1" applyBorder="1" applyAlignment="1" applyProtection="1">
      <alignment horizontal="right"/>
    </xf>
    <xf numFmtId="9" fontId="3" fillId="4" borderId="4" xfId="45" applyFont="1" applyFill="1" applyBorder="1" applyAlignment="1" applyProtection="1">
      <alignment horizontal="center" wrapText="1"/>
    </xf>
    <xf numFmtId="167" fontId="3" fillId="4" borderId="4" xfId="44" applyFont="1" applyFill="1" applyBorder="1" applyAlignment="1" applyProtection="1"/>
    <xf numFmtId="167" fontId="3" fillId="4" borderId="0" xfId="15" applyNumberFormat="1" applyFont="1" applyFill="1" applyAlignment="1">
      <alignment wrapText="1"/>
    </xf>
    <xf numFmtId="167" fontId="3" fillId="4" borderId="0" xfId="44" applyFont="1" applyFill="1" applyBorder="1" applyAlignment="1" applyProtection="1"/>
    <xf numFmtId="4" fontId="6" fillId="4" borderId="4" xfId="48" applyNumberFormat="1" applyFont="1" applyFill="1" applyBorder="1"/>
    <xf numFmtId="0" fontId="6" fillId="0" borderId="4" xfId="44" applyNumberFormat="1" applyFont="1" applyFill="1" applyBorder="1" applyAlignment="1" applyProtection="1">
      <alignment horizontal="center"/>
    </xf>
    <xf numFmtId="0" fontId="11" fillId="0" borderId="1" xfId="1" applyNumberFormat="1" applyFont="1" applyBorder="1" applyAlignment="1">
      <alignment horizontal="center"/>
    </xf>
    <xf numFmtId="0" fontId="11" fillId="0" borderId="1" xfId="1" applyNumberFormat="1" applyFont="1" applyFill="1" applyBorder="1" applyAlignment="1">
      <alignment horizontal="center"/>
    </xf>
  </cellXfs>
  <cellStyles count="54">
    <cellStyle name="Comma" xfId="1" builtinId="3"/>
    <cellStyle name="Comma 10" xfId="2" xr:uid="{00000000-0005-0000-0000-000001000000}"/>
    <cellStyle name="Comma 10 2" xfId="44" xr:uid="{D9E03EAB-89B2-4BB9-8E0C-BBF0AF3EDB55}"/>
    <cellStyle name="Comma 11" xfId="3" xr:uid="{00000000-0005-0000-0000-000002000000}"/>
    <cellStyle name="Comma 11 3" xfId="4" xr:uid="{00000000-0005-0000-0000-000003000000}"/>
    <cellStyle name="Comma 11 4" xfId="5" xr:uid="{00000000-0005-0000-0000-000004000000}"/>
    <cellStyle name="Comma 11 5" xfId="6" xr:uid="{00000000-0005-0000-0000-000005000000}"/>
    <cellStyle name="Comma 11 5 2" xfId="7" xr:uid="{00000000-0005-0000-0000-000006000000}"/>
    <cellStyle name="Comma 2" xfId="8" xr:uid="{00000000-0005-0000-0000-000007000000}"/>
    <cellStyle name="Comma 2 2" xfId="9" xr:uid="{00000000-0005-0000-0000-000008000000}"/>
    <cellStyle name="Comma 2 2 2" xfId="10" xr:uid="{00000000-0005-0000-0000-000009000000}"/>
    <cellStyle name="Comma 2 5" xfId="11" xr:uid="{00000000-0005-0000-0000-00000A000000}"/>
    <cellStyle name="Comma 3" xfId="12" xr:uid="{00000000-0005-0000-0000-00000B000000}"/>
    <cellStyle name="Comma 3 2" xfId="47" xr:uid="{782812D8-24BB-4DD5-90C8-3AC059F19FD1}"/>
    <cellStyle name="Comma 4 2 2" xfId="13" xr:uid="{00000000-0005-0000-0000-00000C000000}"/>
    <cellStyle name="Excel Built-in Normal" xfId="14" xr:uid="{00000000-0005-0000-0000-00000D000000}"/>
    <cellStyle name="Normal" xfId="0" builtinId="0"/>
    <cellStyle name="Normal 10" xfId="15" xr:uid="{00000000-0005-0000-0000-00000F000000}"/>
    <cellStyle name="Normal 118" xfId="16" xr:uid="{00000000-0005-0000-0000-000010000000}"/>
    <cellStyle name="Normal 119" xfId="17" xr:uid="{00000000-0005-0000-0000-000011000000}"/>
    <cellStyle name="Normal 120" xfId="18" xr:uid="{00000000-0005-0000-0000-000012000000}"/>
    <cellStyle name="Normal 121" xfId="19" xr:uid="{00000000-0005-0000-0000-000013000000}"/>
    <cellStyle name="Normal 122" xfId="20" xr:uid="{00000000-0005-0000-0000-000014000000}"/>
    <cellStyle name="Normal 123" xfId="21" xr:uid="{00000000-0005-0000-0000-000015000000}"/>
    <cellStyle name="Normal 124" xfId="22" xr:uid="{00000000-0005-0000-0000-000016000000}"/>
    <cellStyle name="Normal 126" xfId="23" xr:uid="{00000000-0005-0000-0000-000017000000}"/>
    <cellStyle name="Normal 126 2" xfId="48" xr:uid="{D9C77257-E034-4BCD-BC06-79DC7435A9A4}"/>
    <cellStyle name="Normal 127" xfId="24" xr:uid="{00000000-0005-0000-0000-000018000000}"/>
    <cellStyle name="Normal 127 2" xfId="49" xr:uid="{F8077C75-78E4-4A23-9010-0C15A8A8305F}"/>
    <cellStyle name="Normal 128" xfId="25" xr:uid="{00000000-0005-0000-0000-000019000000}"/>
    <cellStyle name="Normal 128 2" xfId="50" xr:uid="{55B52C10-F973-418D-92A5-DF4AF0409CA6}"/>
    <cellStyle name="Normal 129" xfId="26" xr:uid="{00000000-0005-0000-0000-00001A000000}"/>
    <cellStyle name="Normal 129 2" xfId="51" xr:uid="{207D8673-9776-400F-996B-386594ADB119}"/>
    <cellStyle name="Normal 130" xfId="27" xr:uid="{00000000-0005-0000-0000-00001B000000}"/>
    <cellStyle name="Normal 130 2" xfId="52" xr:uid="{4302A6CB-6077-426E-8239-BADC685D1F5A}"/>
    <cellStyle name="Normal 131" xfId="28" xr:uid="{00000000-0005-0000-0000-00001C000000}"/>
    <cellStyle name="Normal 132" xfId="29" xr:uid="{00000000-0005-0000-0000-00001D000000}"/>
    <cellStyle name="Normal 132 2" xfId="53" xr:uid="{CE2148F3-D6C4-4240-BFA1-7701EEC87E8A}"/>
    <cellStyle name="Normal 2" xfId="30" xr:uid="{00000000-0005-0000-0000-00001E000000}"/>
    <cellStyle name="Normal 2 2" xfId="31" xr:uid="{00000000-0005-0000-0000-00001F000000}"/>
    <cellStyle name="Normal 3" xfId="46" xr:uid="{0AA7EDBE-C13D-4370-A4F1-805E80FBF8FB}"/>
    <cellStyle name="Normal 32" xfId="32" xr:uid="{00000000-0005-0000-0000-000020000000}"/>
    <cellStyle name="Normal 33" xfId="33" xr:uid="{00000000-0005-0000-0000-000021000000}"/>
    <cellStyle name="Normal 34" xfId="34" xr:uid="{00000000-0005-0000-0000-000022000000}"/>
    <cellStyle name="Normal 35" xfId="35" xr:uid="{00000000-0005-0000-0000-000023000000}"/>
    <cellStyle name="Normal 36" xfId="36" xr:uid="{00000000-0005-0000-0000-000024000000}"/>
    <cellStyle name="Normal 37" xfId="37" xr:uid="{00000000-0005-0000-0000-000025000000}"/>
    <cellStyle name="Normal 7 3" xfId="38" xr:uid="{00000000-0005-0000-0000-000026000000}"/>
    <cellStyle name="Normal 7 4" xfId="39" xr:uid="{00000000-0005-0000-0000-000027000000}"/>
    <cellStyle name="Normal 7 5" xfId="40" xr:uid="{00000000-0005-0000-0000-000028000000}"/>
    <cellStyle name="Normal 8" xfId="41" xr:uid="{00000000-0005-0000-0000-000029000000}"/>
    <cellStyle name="Normal 9" xfId="42" xr:uid="{00000000-0005-0000-0000-00002A000000}"/>
    <cellStyle name="Percent 2" xfId="43" xr:uid="{00000000-0005-0000-0000-00002B000000}"/>
    <cellStyle name="Percent 2 2" xfId="45" xr:uid="{0F27906F-42C7-4622-937E-F82767E50D9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cy/AppData/Local/Temp/Ortigas/Ortigas%202006/Ortigas%20May/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cy/AppData/Local/Temp/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rosh%20april%202006/ortigas/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 refreshError="1">
        <row r="3">
          <cell r="K3">
            <v>2007</v>
          </cell>
        </row>
        <row r="5">
          <cell r="K5" t="str">
            <v>FEBRUARY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opLeftCell="A82" workbookViewId="0">
      <selection activeCell="B93" sqref="B93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4.44140625" style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90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1">
        <v>42738</v>
      </c>
      <c r="B5" s="58">
        <v>9862</v>
      </c>
      <c r="C5" s="58">
        <v>179</v>
      </c>
      <c r="D5" s="59" t="s">
        <v>91</v>
      </c>
      <c r="E5" s="62" t="s">
        <v>92</v>
      </c>
      <c r="F5" s="62" t="s">
        <v>93</v>
      </c>
      <c r="G5" s="59" t="s">
        <v>54</v>
      </c>
      <c r="H5" s="28"/>
      <c r="I5" s="28"/>
      <c r="J5" s="23">
        <v>0</v>
      </c>
      <c r="K5" s="60">
        <v>5292</v>
      </c>
      <c r="L5" s="13">
        <v>0.01</v>
      </c>
      <c r="M5" s="14">
        <f t="shared" ref="M5:M97" si="0">SUM(H5:J5,K5/1.12)</f>
        <v>4725</v>
      </c>
      <c r="N5" s="14">
        <f t="shared" ref="N5:N94" si="1">K5/1.12*0.12</f>
        <v>567</v>
      </c>
      <c r="O5" s="14">
        <f t="shared" ref="O5:O94" si="2">-SUM(I5:J5,K5/1.12)*L5</f>
        <v>-47.25</v>
      </c>
      <c r="P5" s="14">
        <v>4725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-5244.75</v>
      </c>
      <c r="AJ5" s="15">
        <f t="shared" ref="AJ5:AJ94" si="3">SUM(H5:K5)+AI5+O5</f>
        <v>0</v>
      </c>
    </row>
    <row r="6" spans="1:36" ht="12" customHeight="1" x14ac:dyDescent="0.2">
      <c r="A6" s="61"/>
      <c r="B6" s="58">
        <v>9864</v>
      </c>
      <c r="C6" s="58">
        <v>181</v>
      </c>
      <c r="D6" s="59" t="s">
        <v>38</v>
      </c>
      <c r="E6" s="62" t="s">
        <v>44</v>
      </c>
      <c r="F6" s="62" t="s">
        <v>94</v>
      </c>
      <c r="G6" s="59" t="s">
        <v>54</v>
      </c>
      <c r="H6" s="28"/>
      <c r="I6" s="28"/>
      <c r="J6" s="23">
        <v>0</v>
      </c>
      <c r="K6" s="60">
        <v>3161</v>
      </c>
      <c r="L6" s="13">
        <v>0.01</v>
      </c>
      <c r="M6" s="14">
        <f t="shared" si="0"/>
        <v>2822.3214285714284</v>
      </c>
      <c r="N6" s="14">
        <f t="shared" si="1"/>
        <v>338.67857142857139</v>
      </c>
      <c r="O6" s="14">
        <f t="shared" si="2"/>
        <v>-28.223214285714285</v>
      </c>
      <c r="P6" s="14">
        <v>2822.32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97" si="4">-SUM(N6:AH6)</f>
        <v>-3132.7753571428575</v>
      </c>
      <c r="AJ6" s="15">
        <f t="shared" si="3"/>
        <v>1.4285714282138429E-3</v>
      </c>
    </row>
    <row r="7" spans="1:36" ht="12" customHeight="1" x14ac:dyDescent="0.2">
      <c r="A7" s="61"/>
      <c r="B7" s="58">
        <v>9865</v>
      </c>
      <c r="C7" s="58">
        <v>182</v>
      </c>
      <c r="D7" s="59" t="s">
        <v>39</v>
      </c>
      <c r="E7" s="62" t="s">
        <v>45</v>
      </c>
      <c r="F7" s="62" t="s">
        <v>95</v>
      </c>
      <c r="G7" s="59" t="s">
        <v>54</v>
      </c>
      <c r="H7" s="28"/>
      <c r="I7" s="28"/>
      <c r="J7" s="23">
        <v>3351</v>
      </c>
      <c r="K7" s="60">
        <v>0</v>
      </c>
      <c r="L7" s="13">
        <v>0.01</v>
      </c>
      <c r="M7" s="14">
        <f t="shared" si="0"/>
        <v>3351</v>
      </c>
      <c r="N7" s="14">
        <f t="shared" si="1"/>
        <v>0</v>
      </c>
      <c r="O7" s="14">
        <f t="shared" si="2"/>
        <v>-33.51</v>
      </c>
      <c r="P7" s="14">
        <v>3351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-3317.49</v>
      </c>
      <c r="AJ7" s="15">
        <f t="shared" si="3"/>
        <v>2.2026824808563106E-13</v>
      </c>
    </row>
    <row r="8" spans="1:36" ht="12" customHeight="1" x14ac:dyDescent="0.2">
      <c r="A8" s="61"/>
      <c r="B8" s="58">
        <v>9866</v>
      </c>
      <c r="C8" s="58">
        <v>183</v>
      </c>
      <c r="D8" s="59" t="s">
        <v>39</v>
      </c>
      <c r="E8" s="62" t="s">
        <v>45</v>
      </c>
      <c r="F8" s="62" t="s">
        <v>96</v>
      </c>
      <c r="G8" s="59" t="s">
        <v>57</v>
      </c>
      <c r="H8" s="28"/>
      <c r="I8" s="28"/>
      <c r="J8" s="23">
        <v>1621.5</v>
      </c>
      <c r="K8" s="60">
        <v>0</v>
      </c>
      <c r="L8" s="13">
        <v>0.01</v>
      </c>
      <c r="M8" s="14">
        <f t="shared" si="0"/>
        <v>1621.5</v>
      </c>
      <c r="N8" s="14">
        <f t="shared" si="1"/>
        <v>0</v>
      </c>
      <c r="O8" s="14">
        <f t="shared" si="2"/>
        <v>-16.215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v>1621.5</v>
      </c>
      <c r="AA8" s="14"/>
      <c r="AB8" s="14"/>
      <c r="AC8" s="14"/>
      <c r="AD8" s="14"/>
      <c r="AE8" s="14"/>
      <c r="AF8" s="14"/>
      <c r="AG8" s="14"/>
      <c r="AH8" s="14"/>
      <c r="AI8" s="14">
        <f t="shared" si="4"/>
        <v>-1605.2850000000001</v>
      </c>
      <c r="AJ8" s="15">
        <f t="shared" si="3"/>
        <v>-8.1712414612411521E-14</v>
      </c>
    </row>
    <row r="9" spans="1:36" ht="12" customHeight="1" x14ac:dyDescent="0.2">
      <c r="A9" s="61"/>
      <c r="B9" s="58">
        <v>9867</v>
      </c>
      <c r="C9" s="58">
        <v>184</v>
      </c>
      <c r="D9" s="59" t="s">
        <v>88</v>
      </c>
      <c r="E9" s="62" t="s">
        <v>89</v>
      </c>
      <c r="F9" s="62" t="s">
        <v>97</v>
      </c>
      <c r="G9" s="59" t="s">
        <v>57</v>
      </c>
      <c r="H9" s="28"/>
      <c r="I9" s="28"/>
      <c r="J9" s="23">
        <v>53.75</v>
      </c>
      <c r="K9" s="60">
        <v>0</v>
      </c>
      <c r="L9" s="13">
        <v>0.01</v>
      </c>
      <c r="M9" s="14">
        <f t="shared" si="0"/>
        <v>53.75</v>
      </c>
      <c r="N9" s="14">
        <f t="shared" si="1"/>
        <v>0</v>
      </c>
      <c r="O9" s="14">
        <f t="shared" si="2"/>
        <v>-0.53749999999999998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v>53.75</v>
      </c>
      <c r="AA9" s="14"/>
      <c r="AB9" s="14"/>
      <c r="AC9" s="14"/>
      <c r="AD9" s="14"/>
      <c r="AE9" s="14"/>
      <c r="AF9" s="14"/>
      <c r="AG9" s="14"/>
      <c r="AH9" s="14"/>
      <c r="AI9" s="14">
        <f t="shared" si="4"/>
        <v>-53.212499999999999</v>
      </c>
      <c r="AJ9" s="15">
        <f t="shared" si="3"/>
        <v>1.4432899320127035E-15</v>
      </c>
    </row>
    <row r="10" spans="1:36" ht="12" customHeight="1" x14ac:dyDescent="0.2">
      <c r="A10" s="61"/>
      <c r="B10" s="58">
        <v>9867</v>
      </c>
      <c r="C10" s="58">
        <v>184</v>
      </c>
      <c r="D10" s="59" t="s">
        <v>88</v>
      </c>
      <c r="E10" s="62" t="s">
        <v>89</v>
      </c>
      <c r="F10" s="62" t="s">
        <v>97</v>
      </c>
      <c r="G10" s="59" t="s">
        <v>54</v>
      </c>
      <c r="H10" s="28"/>
      <c r="I10" s="28"/>
      <c r="J10" s="23">
        <v>1620.05</v>
      </c>
      <c r="K10" s="60">
        <v>0</v>
      </c>
      <c r="L10" s="13">
        <v>0.01</v>
      </c>
      <c r="M10" s="14">
        <f t="shared" si="0"/>
        <v>1620.05</v>
      </c>
      <c r="N10" s="14">
        <f t="shared" si="1"/>
        <v>0</v>
      </c>
      <c r="O10" s="14">
        <f t="shared" si="2"/>
        <v>-16.200499999999998</v>
      </c>
      <c r="P10" s="14">
        <v>1620.05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-1603.8495</v>
      </c>
      <c r="AJ10" s="15">
        <f t="shared" si="3"/>
        <v>-7.815970093361102E-14</v>
      </c>
    </row>
    <row r="11" spans="1:36" ht="12" customHeight="1" x14ac:dyDescent="0.2">
      <c r="A11" s="61"/>
      <c r="B11" s="58">
        <v>9868</v>
      </c>
      <c r="C11" s="58">
        <v>185</v>
      </c>
      <c r="D11" s="59" t="s">
        <v>88</v>
      </c>
      <c r="E11" s="62" t="s">
        <v>89</v>
      </c>
      <c r="F11" s="62" t="s">
        <v>98</v>
      </c>
      <c r="G11" s="59" t="s">
        <v>57</v>
      </c>
      <c r="H11" s="28"/>
      <c r="I11" s="28"/>
      <c r="J11" s="23">
        <v>789.5</v>
      </c>
      <c r="K11" s="60">
        <v>0</v>
      </c>
      <c r="L11" s="13">
        <v>0.01</v>
      </c>
      <c r="M11" s="14">
        <f t="shared" si="0"/>
        <v>789.5</v>
      </c>
      <c r="N11" s="14">
        <f t="shared" si="1"/>
        <v>0</v>
      </c>
      <c r="O11" s="14">
        <f t="shared" si="2"/>
        <v>-7.8950000000000005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v>789.5</v>
      </c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-781.60500000000002</v>
      </c>
      <c r="AJ11" s="15">
        <f t="shared" si="3"/>
        <v>-1.865174681370263E-14</v>
      </c>
    </row>
    <row r="12" spans="1:36" ht="12" customHeight="1" x14ac:dyDescent="0.3">
      <c r="A12" s="61"/>
      <c r="B12" s="58">
        <v>9869</v>
      </c>
      <c r="C12" s="58">
        <v>186</v>
      </c>
      <c r="D12" s="59" t="s">
        <v>64</v>
      </c>
      <c r="E12" s="62" t="s">
        <v>53</v>
      </c>
      <c r="F12" s="54"/>
      <c r="G12" s="59" t="s">
        <v>55</v>
      </c>
      <c r="H12" s="28"/>
      <c r="I12" s="28"/>
      <c r="J12" s="23">
        <v>2080</v>
      </c>
      <c r="K12" s="60">
        <v>0</v>
      </c>
      <c r="L12" s="13">
        <v>0.01</v>
      </c>
      <c r="M12" s="14">
        <f t="shared" si="0"/>
        <v>2080</v>
      </c>
      <c r="N12" s="14">
        <f t="shared" si="1"/>
        <v>0</v>
      </c>
      <c r="O12" s="14">
        <f t="shared" si="2"/>
        <v>-20.8</v>
      </c>
      <c r="P12" s="14"/>
      <c r="Q12" s="14">
        <v>2080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-2059.1999999999998</v>
      </c>
      <c r="AJ12" s="15">
        <f t="shared" si="3"/>
        <v>1.8118839761882555E-13</v>
      </c>
    </row>
    <row r="13" spans="1:36" ht="12" customHeight="1" x14ac:dyDescent="0.2">
      <c r="A13" s="61"/>
      <c r="B13" s="58">
        <v>9870</v>
      </c>
      <c r="C13" s="58">
        <v>187</v>
      </c>
      <c r="D13" s="59" t="s">
        <v>73</v>
      </c>
      <c r="E13" s="62" t="s">
        <v>75</v>
      </c>
      <c r="F13" s="62" t="s">
        <v>99</v>
      </c>
      <c r="G13" s="59" t="s">
        <v>54</v>
      </c>
      <c r="H13" s="28"/>
      <c r="I13" s="28"/>
      <c r="J13" s="23">
        <v>2050</v>
      </c>
      <c r="K13" s="60">
        <v>0</v>
      </c>
      <c r="L13" s="13">
        <v>0.01</v>
      </c>
      <c r="M13" s="14">
        <f t="shared" si="0"/>
        <v>2050</v>
      </c>
      <c r="N13" s="14">
        <f t="shared" si="1"/>
        <v>0</v>
      </c>
      <c r="O13" s="14">
        <f t="shared" si="2"/>
        <v>-20.5</v>
      </c>
      <c r="P13" s="14">
        <v>2050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-2029.5</v>
      </c>
      <c r="AJ13" s="15">
        <f t="shared" si="3"/>
        <v>0</v>
      </c>
    </row>
    <row r="14" spans="1:36" ht="12" customHeight="1" x14ac:dyDescent="0.2">
      <c r="A14" s="61"/>
      <c r="B14" s="58">
        <v>9871</v>
      </c>
      <c r="C14" s="58">
        <v>188</v>
      </c>
      <c r="D14" s="59" t="s">
        <v>40</v>
      </c>
      <c r="E14" s="62" t="s">
        <v>47</v>
      </c>
      <c r="F14" s="62" t="s">
        <v>100</v>
      </c>
      <c r="G14" s="59" t="s">
        <v>54</v>
      </c>
      <c r="H14" s="28"/>
      <c r="I14" s="28"/>
      <c r="J14" s="23">
        <v>2459.52</v>
      </c>
      <c r="K14" s="60">
        <v>0</v>
      </c>
      <c r="L14" s="13">
        <v>0.01</v>
      </c>
      <c r="M14" s="14">
        <f t="shared" si="0"/>
        <v>2459.52</v>
      </c>
      <c r="N14" s="14">
        <f t="shared" si="1"/>
        <v>0</v>
      </c>
      <c r="O14" s="14">
        <f t="shared" si="2"/>
        <v>-24.595200000000002</v>
      </c>
      <c r="P14" s="14">
        <v>2459.52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-2434.9247999999998</v>
      </c>
      <c r="AJ14" s="15">
        <f t="shared" si="3"/>
        <v>2.0250467969162855E-13</v>
      </c>
    </row>
    <row r="15" spans="1:36" ht="12" customHeight="1" x14ac:dyDescent="0.2">
      <c r="A15" s="61"/>
      <c r="B15" s="58">
        <v>9872</v>
      </c>
      <c r="C15" s="58">
        <v>174</v>
      </c>
      <c r="D15" s="59" t="s">
        <v>76</v>
      </c>
      <c r="E15" s="62" t="s">
        <v>101</v>
      </c>
      <c r="F15" s="62" t="s">
        <v>102</v>
      </c>
      <c r="G15" s="59" t="s">
        <v>55</v>
      </c>
      <c r="H15" s="28"/>
      <c r="I15" s="28"/>
      <c r="J15" s="23">
        <v>0</v>
      </c>
      <c r="K15" s="60">
        <v>4117.2</v>
      </c>
      <c r="L15" s="13">
        <v>0.01</v>
      </c>
      <c r="M15" s="14">
        <f t="shared" si="0"/>
        <v>3676.071428571428</v>
      </c>
      <c r="N15" s="14">
        <f t="shared" si="1"/>
        <v>441.12857142857132</v>
      </c>
      <c r="O15" s="14">
        <f t="shared" si="2"/>
        <v>-36.760714285714279</v>
      </c>
      <c r="P15" s="14"/>
      <c r="Q15" s="14">
        <v>3676.07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-4080.437857142857</v>
      </c>
      <c r="AJ15" s="15">
        <f t="shared" si="3"/>
        <v>1.4285714285833251E-3</v>
      </c>
    </row>
    <row r="16" spans="1:36" ht="12" customHeight="1" x14ac:dyDescent="0.2">
      <c r="A16" s="61"/>
      <c r="B16" s="58">
        <v>9873</v>
      </c>
      <c r="C16" s="58">
        <v>189</v>
      </c>
      <c r="D16" s="59" t="s">
        <v>86</v>
      </c>
      <c r="E16" s="62" t="s">
        <v>87</v>
      </c>
      <c r="F16" s="62" t="s">
        <v>103</v>
      </c>
      <c r="G16" s="59" t="s">
        <v>55</v>
      </c>
      <c r="H16" s="28"/>
      <c r="I16" s="28"/>
      <c r="J16" s="23">
        <v>0</v>
      </c>
      <c r="K16" s="60">
        <v>2011.6</v>
      </c>
      <c r="L16" s="13">
        <v>0.01</v>
      </c>
      <c r="M16" s="14">
        <f t="shared" si="0"/>
        <v>1796.0714285714282</v>
      </c>
      <c r="N16" s="14">
        <f t="shared" si="1"/>
        <v>215.52857142857138</v>
      </c>
      <c r="O16" s="14">
        <f t="shared" si="2"/>
        <v>-17.960714285714282</v>
      </c>
      <c r="P16" s="14"/>
      <c r="Q16" s="14">
        <v>1796.07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-1993.637857142857</v>
      </c>
      <c r="AJ16" s="15">
        <f t="shared" si="3"/>
        <v>1.4285714286259577E-3</v>
      </c>
    </row>
    <row r="17" spans="1:36" ht="12" customHeight="1" x14ac:dyDescent="0.2">
      <c r="A17" s="61"/>
      <c r="B17" s="58">
        <v>9874</v>
      </c>
      <c r="C17" s="58">
        <v>190</v>
      </c>
      <c r="D17" s="59" t="s">
        <v>67</v>
      </c>
      <c r="E17" s="62" t="s">
        <v>49</v>
      </c>
      <c r="F17" s="62" t="s">
        <v>104</v>
      </c>
      <c r="G17" s="59" t="s">
        <v>54</v>
      </c>
      <c r="H17" s="28"/>
      <c r="I17" s="28"/>
      <c r="J17" s="23">
        <v>0</v>
      </c>
      <c r="K17" s="60">
        <v>5688</v>
      </c>
      <c r="L17" s="13">
        <v>0.01</v>
      </c>
      <c r="M17" s="14">
        <f t="shared" si="0"/>
        <v>5078.5714285714284</v>
      </c>
      <c r="N17" s="14">
        <f t="shared" si="1"/>
        <v>609.42857142857144</v>
      </c>
      <c r="O17" s="14">
        <f t="shared" si="2"/>
        <v>-50.785714285714285</v>
      </c>
      <c r="P17" s="14">
        <v>5078.57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-5637.2128571428566</v>
      </c>
      <c r="AJ17" s="15">
        <f t="shared" si="3"/>
        <v>1.4285714291233376E-3</v>
      </c>
    </row>
    <row r="18" spans="1:36" ht="12" customHeight="1" x14ac:dyDescent="0.2">
      <c r="A18" s="61"/>
      <c r="B18" s="58">
        <v>9875</v>
      </c>
      <c r="C18" s="58">
        <v>172</v>
      </c>
      <c r="D18" s="59" t="s">
        <v>65</v>
      </c>
      <c r="E18" s="62" t="s">
        <v>43</v>
      </c>
      <c r="F18" s="62" t="s">
        <v>105</v>
      </c>
      <c r="G18" s="59" t="s">
        <v>54</v>
      </c>
      <c r="H18" s="28"/>
      <c r="I18" s="28"/>
      <c r="J18" s="23">
        <v>0</v>
      </c>
      <c r="K18" s="60">
        <v>18452.5</v>
      </c>
      <c r="L18" s="13">
        <v>0.01</v>
      </c>
      <c r="M18" s="14">
        <f t="shared" si="0"/>
        <v>16475.446428571428</v>
      </c>
      <c r="N18" s="14">
        <f t="shared" si="1"/>
        <v>1977.0535714285713</v>
      </c>
      <c r="O18" s="14">
        <f t="shared" si="2"/>
        <v>-164.75446428571428</v>
      </c>
      <c r="P18" s="14">
        <v>16475.45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-18287.749107142859</v>
      </c>
      <c r="AJ18" s="15">
        <f t="shared" si="3"/>
        <v>-3.5714285737071805E-3</v>
      </c>
    </row>
    <row r="19" spans="1:36" ht="12" customHeight="1" x14ac:dyDescent="0.2">
      <c r="A19" s="61">
        <v>42739</v>
      </c>
      <c r="B19" s="58">
        <v>9877</v>
      </c>
      <c r="C19" s="58">
        <v>191</v>
      </c>
      <c r="D19" s="59" t="s">
        <v>59</v>
      </c>
      <c r="E19" s="62" t="s">
        <v>61</v>
      </c>
      <c r="F19" s="62" t="s">
        <v>106</v>
      </c>
      <c r="G19" s="59" t="s">
        <v>54</v>
      </c>
      <c r="H19" s="28"/>
      <c r="I19" s="28"/>
      <c r="J19" s="23">
        <v>0</v>
      </c>
      <c r="K19" s="60">
        <v>2544</v>
      </c>
      <c r="L19" s="13">
        <v>0.01</v>
      </c>
      <c r="M19" s="14">
        <f t="shared" si="0"/>
        <v>2271.4285714285711</v>
      </c>
      <c r="N19" s="14">
        <f t="shared" si="1"/>
        <v>272.5714285714285</v>
      </c>
      <c r="O19" s="14">
        <f t="shared" si="2"/>
        <v>-22.714285714285712</v>
      </c>
      <c r="P19" s="14">
        <v>2271.4299999999998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-2521.2871428571425</v>
      </c>
      <c r="AJ19" s="15">
        <f t="shared" si="3"/>
        <v>-1.4285714282102902E-3</v>
      </c>
    </row>
    <row r="20" spans="1:36" ht="12" customHeight="1" x14ac:dyDescent="0.2">
      <c r="A20" s="61"/>
      <c r="B20" s="58">
        <v>9878</v>
      </c>
      <c r="C20" s="58">
        <v>176</v>
      </c>
      <c r="D20" s="59" t="s">
        <v>77</v>
      </c>
      <c r="E20" s="62" t="s">
        <v>78</v>
      </c>
      <c r="F20" s="62" t="s">
        <v>107</v>
      </c>
      <c r="G20" s="59" t="s">
        <v>54</v>
      </c>
      <c r="H20" s="28"/>
      <c r="I20" s="28"/>
      <c r="J20" s="23">
        <v>0</v>
      </c>
      <c r="K20" s="60">
        <v>1800</v>
      </c>
      <c r="L20" s="13">
        <v>0.01</v>
      </c>
      <c r="M20" s="14">
        <f t="shared" si="0"/>
        <v>1607.1428571428569</v>
      </c>
      <c r="N20" s="14">
        <f t="shared" si="1"/>
        <v>192.85714285714283</v>
      </c>
      <c r="O20" s="14">
        <f t="shared" si="2"/>
        <v>-16.071428571428569</v>
      </c>
      <c r="P20" s="14">
        <v>1607.14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-1783.9257142857143</v>
      </c>
      <c r="AJ20" s="15">
        <f t="shared" si="3"/>
        <v>2.8571428571098068E-3</v>
      </c>
    </row>
    <row r="21" spans="1:36" ht="12" customHeight="1" x14ac:dyDescent="0.2">
      <c r="A21" s="61"/>
      <c r="B21" s="58">
        <v>9879</v>
      </c>
      <c r="C21" s="58">
        <v>192</v>
      </c>
      <c r="D21" s="59" t="s">
        <v>39</v>
      </c>
      <c r="E21" s="62" t="s">
        <v>45</v>
      </c>
      <c r="F21" s="62" t="s">
        <v>108</v>
      </c>
      <c r="G21" s="59" t="s">
        <v>54</v>
      </c>
      <c r="H21" s="28"/>
      <c r="I21" s="28"/>
      <c r="J21" s="23">
        <v>3350</v>
      </c>
      <c r="K21" s="60">
        <v>0</v>
      </c>
      <c r="L21" s="13">
        <v>0.01</v>
      </c>
      <c r="M21" s="14">
        <f t="shared" si="0"/>
        <v>3350</v>
      </c>
      <c r="N21" s="14">
        <f t="shared" si="1"/>
        <v>0</v>
      </c>
      <c r="O21" s="14">
        <f t="shared" si="2"/>
        <v>-33.5</v>
      </c>
      <c r="P21" s="14">
        <v>3350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-3316.5</v>
      </c>
      <c r="AJ21" s="15">
        <f t="shared" si="3"/>
        <v>0</v>
      </c>
    </row>
    <row r="22" spans="1:36" s="5" customFormat="1" ht="12" customHeight="1" x14ac:dyDescent="0.2">
      <c r="A22" s="61"/>
      <c r="B22" s="58">
        <v>9880</v>
      </c>
      <c r="C22" s="58">
        <v>193</v>
      </c>
      <c r="D22" s="59" t="s">
        <v>38</v>
      </c>
      <c r="E22" s="62" t="s">
        <v>44</v>
      </c>
      <c r="F22" s="62" t="s">
        <v>109</v>
      </c>
      <c r="G22" s="59" t="s">
        <v>54</v>
      </c>
      <c r="H22" s="28"/>
      <c r="I22" s="28"/>
      <c r="J22" s="23">
        <v>0</v>
      </c>
      <c r="K22" s="60">
        <v>14689</v>
      </c>
      <c r="L22" s="13">
        <v>0.01</v>
      </c>
      <c r="M22" s="14">
        <f t="shared" si="0"/>
        <v>13115.178571428571</v>
      </c>
      <c r="N22" s="14">
        <f t="shared" si="1"/>
        <v>1573.8214285714284</v>
      </c>
      <c r="O22" s="14">
        <f t="shared" si="2"/>
        <v>-131.15178571428572</v>
      </c>
      <c r="P22" s="14">
        <v>13115.18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-14557.849642857143</v>
      </c>
      <c r="AJ22" s="15">
        <f t="shared" si="3"/>
        <v>-1.428571429130443E-3</v>
      </c>
    </row>
    <row r="23" spans="1:36" s="5" customFormat="1" ht="12" customHeight="1" x14ac:dyDescent="0.2">
      <c r="A23" s="61"/>
      <c r="B23" s="58">
        <v>9880</v>
      </c>
      <c r="C23" s="58">
        <v>193</v>
      </c>
      <c r="D23" s="59" t="s">
        <v>38</v>
      </c>
      <c r="E23" s="62" t="s">
        <v>44</v>
      </c>
      <c r="F23" s="62" t="s">
        <v>109</v>
      </c>
      <c r="G23" s="59" t="s">
        <v>56</v>
      </c>
      <c r="H23" s="28"/>
      <c r="I23" s="28"/>
      <c r="J23" s="23">
        <v>0</v>
      </c>
      <c r="K23" s="60">
        <v>819</v>
      </c>
      <c r="L23" s="13">
        <v>0.01</v>
      </c>
      <c r="M23" s="14">
        <f t="shared" si="0"/>
        <v>731.24999999999989</v>
      </c>
      <c r="N23" s="14">
        <f t="shared" si="1"/>
        <v>87.749999999999986</v>
      </c>
      <c r="O23" s="14">
        <f t="shared" si="2"/>
        <v>-7.3124999999999991</v>
      </c>
      <c r="P23" s="14"/>
      <c r="Q23" s="14"/>
      <c r="R23" s="14"/>
      <c r="S23" s="14"/>
      <c r="T23" s="14"/>
      <c r="U23" s="14"/>
      <c r="V23" s="14"/>
      <c r="W23" s="14">
        <v>731.25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-811.6875</v>
      </c>
      <c r="AJ23" s="15">
        <f t="shared" si="3"/>
        <v>0</v>
      </c>
    </row>
    <row r="24" spans="1:36" s="5" customFormat="1" ht="12" customHeight="1" x14ac:dyDescent="0.2">
      <c r="A24" s="61">
        <v>42740</v>
      </c>
      <c r="B24" s="58">
        <v>9882</v>
      </c>
      <c r="C24" s="58">
        <v>195</v>
      </c>
      <c r="D24" s="59" t="s">
        <v>40</v>
      </c>
      <c r="E24" s="62" t="s">
        <v>47</v>
      </c>
      <c r="F24" s="62" t="s">
        <v>110</v>
      </c>
      <c r="G24" s="59" t="s">
        <v>54</v>
      </c>
      <c r="H24" s="28"/>
      <c r="I24" s="28"/>
      <c r="J24" s="23">
        <v>1160.8399999999999</v>
      </c>
      <c r="K24" s="60">
        <v>0</v>
      </c>
      <c r="L24" s="13">
        <v>0.01</v>
      </c>
      <c r="M24" s="14">
        <f t="shared" si="0"/>
        <v>1160.8399999999999</v>
      </c>
      <c r="N24" s="14">
        <f t="shared" si="1"/>
        <v>0</v>
      </c>
      <c r="O24" s="14">
        <f t="shared" si="2"/>
        <v>-11.6084</v>
      </c>
      <c r="P24" s="14">
        <v>1160.8399999999999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-1149.2315999999998</v>
      </c>
      <c r="AJ24" s="15">
        <f t="shared" si="3"/>
        <v>7.460698725481052E-14</v>
      </c>
    </row>
    <row r="25" spans="1:36" s="5" customFormat="1" ht="12" customHeight="1" x14ac:dyDescent="0.2">
      <c r="A25" s="61"/>
      <c r="B25" s="58">
        <v>9883</v>
      </c>
      <c r="C25" s="58">
        <v>196</v>
      </c>
      <c r="D25" s="59" t="s">
        <v>73</v>
      </c>
      <c r="E25" s="62" t="s">
        <v>75</v>
      </c>
      <c r="F25" s="62" t="s">
        <v>111</v>
      </c>
      <c r="G25" s="59" t="s">
        <v>54</v>
      </c>
      <c r="H25" s="28"/>
      <c r="I25" s="28"/>
      <c r="J25" s="23">
        <v>3000</v>
      </c>
      <c r="K25" s="60">
        <v>0</v>
      </c>
      <c r="L25" s="13">
        <v>0.01</v>
      </c>
      <c r="M25" s="14">
        <f t="shared" si="0"/>
        <v>3000</v>
      </c>
      <c r="N25" s="14">
        <f t="shared" si="1"/>
        <v>0</v>
      </c>
      <c r="O25" s="14">
        <f t="shared" si="2"/>
        <v>-30</v>
      </c>
      <c r="P25" s="14">
        <v>3000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-2970</v>
      </c>
      <c r="AJ25" s="15">
        <f t="shared" si="3"/>
        <v>0</v>
      </c>
    </row>
    <row r="26" spans="1:36" s="5" customFormat="1" ht="12" customHeight="1" x14ac:dyDescent="0.2">
      <c r="A26" s="61"/>
      <c r="B26" s="58">
        <v>9884</v>
      </c>
      <c r="C26" s="58">
        <v>197</v>
      </c>
      <c r="D26" s="59" t="s">
        <v>70</v>
      </c>
      <c r="E26" s="62" t="s">
        <v>50</v>
      </c>
      <c r="F26" s="62" t="s">
        <v>112</v>
      </c>
      <c r="G26" s="59" t="s">
        <v>55</v>
      </c>
      <c r="H26" s="28"/>
      <c r="I26" s="28"/>
      <c r="J26" s="23">
        <v>0</v>
      </c>
      <c r="K26" s="60">
        <v>6220</v>
      </c>
      <c r="L26" s="13">
        <v>0.01</v>
      </c>
      <c r="M26" s="14">
        <f t="shared" si="0"/>
        <v>5553.5714285714284</v>
      </c>
      <c r="N26" s="14">
        <f t="shared" si="1"/>
        <v>666.42857142857144</v>
      </c>
      <c r="O26" s="14">
        <f t="shared" si="2"/>
        <v>-55.535714285714285</v>
      </c>
      <c r="P26" s="14"/>
      <c r="Q26" s="14">
        <v>5553.57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-6164.4628571428566</v>
      </c>
      <c r="AJ26" s="15">
        <f t="shared" si="3"/>
        <v>1.4285714291233376E-3</v>
      </c>
    </row>
    <row r="27" spans="1:36" s="5" customFormat="1" ht="12" customHeight="1" x14ac:dyDescent="0.2">
      <c r="A27" s="61"/>
      <c r="B27" s="58">
        <v>9885</v>
      </c>
      <c r="C27" s="58">
        <v>171</v>
      </c>
      <c r="D27" s="59" t="s">
        <v>80</v>
      </c>
      <c r="E27" s="62" t="s">
        <v>81</v>
      </c>
      <c r="F27" s="62" t="s">
        <v>113</v>
      </c>
      <c r="G27" s="59" t="s">
        <v>12</v>
      </c>
      <c r="H27" s="28"/>
      <c r="I27" s="28"/>
      <c r="J27" s="23">
        <v>0</v>
      </c>
      <c r="K27" s="60">
        <v>156</v>
      </c>
      <c r="L27" s="13">
        <v>0.01</v>
      </c>
      <c r="M27" s="14">
        <f t="shared" si="0"/>
        <v>139.28571428571428</v>
      </c>
      <c r="N27" s="14">
        <f t="shared" si="1"/>
        <v>16.714285714285712</v>
      </c>
      <c r="O27" s="14">
        <f t="shared" si="2"/>
        <v>-1.3928571428571428</v>
      </c>
      <c r="P27" s="14"/>
      <c r="Q27" s="14"/>
      <c r="R27" s="14"/>
      <c r="S27" s="14">
        <v>139.29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-154.61142857142858</v>
      </c>
      <c r="AJ27" s="15">
        <f t="shared" si="3"/>
        <v>-4.2857142857184449E-3</v>
      </c>
    </row>
    <row r="28" spans="1:36" s="5" customFormat="1" ht="12" customHeight="1" x14ac:dyDescent="0.2">
      <c r="A28" s="61"/>
      <c r="B28" s="58">
        <v>9885</v>
      </c>
      <c r="C28" s="58">
        <v>171</v>
      </c>
      <c r="D28" s="59" t="s">
        <v>80</v>
      </c>
      <c r="E28" s="62" t="s">
        <v>81</v>
      </c>
      <c r="F28" s="62" t="s">
        <v>113</v>
      </c>
      <c r="G28" s="59" t="s">
        <v>12</v>
      </c>
      <c r="H28" s="28"/>
      <c r="I28" s="28"/>
      <c r="J28" s="23">
        <v>0</v>
      </c>
      <c r="K28" s="60">
        <v>950</v>
      </c>
      <c r="L28" s="13">
        <v>0.01</v>
      </c>
      <c r="M28" s="14">
        <f t="shared" si="0"/>
        <v>848.21428571428567</v>
      </c>
      <c r="N28" s="14">
        <f t="shared" si="1"/>
        <v>101.78571428571428</v>
      </c>
      <c r="O28" s="14">
        <f t="shared" si="2"/>
        <v>-8.4821428571428577</v>
      </c>
      <c r="P28" s="14"/>
      <c r="Q28" s="14"/>
      <c r="R28" s="14"/>
      <c r="S28" s="14">
        <v>848.21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-941.51357142857148</v>
      </c>
      <c r="AJ28" s="15">
        <f t="shared" si="3"/>
        <v>4.2857142856611574E-3</v>
      </c>
    </row>
    <row r="29" spans="1:36" s="5" customFormat="1" ht="12" customHeight="1" x14ac:dyDescent="0.2">
      <c r="A29" s="61">
        <v>42741</v>
      </c>
      <c r="B29" s="58">
        <v>9886</v>
      </c>
      <c r="C29" s="58">
        <v>201</v>
      </c>
      <c r="D29" s="59" t="s">
        <v>38</v>
      </c>
      <c r="E29" s="62" t="s">
        <v>44</v>
      </c>
      <c r="F29" s="62" t="s">
        <v>114</v>
      </c>
      <c r="G29" s="59" t="s">
        <v>54</v>
      </c>
      <c r="H29" s="28"/>
      <c r="I29" s="28"/>
      <c r="J29" s="23">
        <v>0</v>
      </c>
      <c r="K29" s="60">
        <v>4105</v>
      </c>
      <c r="L29" s="13">
        <v>0.01</v>
      </c>
      <c r="M29" s="14">
        <f t="shared" si="0"/>
        <v>3665.1785714285711</v>
      </c>
      <c r="N29" s="14">
        <f t="shared" si="1"/>
        <v>439.8214285714285</v>
      </c>
      <c r="O29" s="14">
        <f t="shared" si="2"/>
        <v>-36.651785714285715</v>
      </c>
      <c r="P29" s="14">
        <v>3665.18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-4068.3496428571425</v>
      </c>
      <c r="AJ29" s="15">
        <f t="shared" si="3"/>
        <v>-1.4285714282138429E-3</v>
      </c>
    </row>
    <row r="30" spans="1:36" s="5" customFormat="1" ht="12" customHeight="1" x14ac:dyDescent="0.2">
      <c r="A30" s="61">
        <v>42742</v>
      </c>
      <c r="B30" s="58">
        <v>9887</v>
      </c>
      <c r="C30" s="58">
        <v>175</v>
      </c>
      <c r="D30" s="59" t="s">
        <v>41</v>
      </c>
      <c r="E30" s="62" t="s">
        <v>48</v>
      </c>
      <c r="F30" s="62" t="s">
        <v>115</v>
      </c>
      <c r="G30" s="59" t="s">
        <v>54</v>
      </c>
      <c r="H30" s="28"/>
      <c r="I30" s="28"/>
      <c r="J30" s="23">
        <v>0</v>
      </c>
      <c r="K30" s="60">
        <v>5975</v>
      </c>
      <c r="L30" s="13">
        <v>0.01</v>
      </c>
      <c r="M30" s="14">
        <f t="shared" si="0"/>
        <v>5334.8214285714284</v>
      </c>
      <c r="N30" s="14">
        <f t="shared" si="1"/>
        <v>640.17857142857144</v>
      </c>
      <c r="O30" s="14">
        <f t="shared" si="2"/>
        <v>-53.348214285714285</v>
      </c>
      <c r="P30" s="14">
        <v>5334.82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-5921.6503571428566</v>
      </c>
      <c r="AJ30" s="15">
        <f t="shared" si="3"/>
        <v>1.4285714291233376E-3</v>
      </c>
    </row>
    <row r="31" spans="1:36" s="5" customFormat="1" ht="12" customHeight="1" x14ac:dyDescent="0.2">
      <c r="A31" s="61"/>
      <c r="B31" s="58">
        <v>9888</v>
      </c>
      <c r="C31" s="58">
        <v>202</v>
      </c>
      <c r="D31" s="59" t="s">
        <v>84</v>
      </c>
      <c r="E31" s="62" t="s">
        <v>85</v>
      </c>
      <c r="F31" s="62" t="s">
        <v>116</v>
      </c>
      <c r="G31" s="59" t="s">
        <v>173</v>
      </c>
      <c r="H31" s="28"/>
      <c r="I31" s="28"/>
      <c r="J31" s="23">
        <v>0</v>
      </c>
      <c r="K31" s="60">
        <v>2800</v>
      </c>
      <c r="L31" s="13">
        <v>0.01</v>
      </c>
      <c r="M31" s="14">
        <f t="shared" si="0"/>
        <v>2499.9999999999995</v>
      </c>
      <c r="N31" s="14">
        <f t="shared" si="1"/>
        <v>299.99999999999994</v>
      </c>
      <c r="O31" s="14">
        <f t="shared" si="2"/>
        <v>-24.999999999999996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>
        <v>2500</v>
      </c>
      <c r="AE31" s="14"/>
      <c r="AF31" s="14"/>
      <c r="AG31" s="14"/>
      <c r="AH31" s="14"/>
      <c r="AI31" s="14">
        <f t="shared" si="4"/>
        <v>-2775</v>
      </c>
      <c r="AJ31" s="15">
        <f t="shared" si="3"/>
        <v>0</v>
      </c>
    </row>
    <row r="32" spans="1:36" s="5" customFormat="1" ht="12" customHeight="1" x14ac:dyDescent="0.2">
      <c r="A32" s="61"/>
      <c r="B32" s="58">
        <v>9889</v>
      </c>
      <c r="C32" s="58">
        <v>203</v>
      </c>
      <c r="D32" s="59" t="s">
        <v>38</v>
      </c>
      <c r="E32" s="62" t="s">
        <v>44</v>
      </c>
      <c r="F32" s="62" t="s">
        <v>117</v>
      </c>
      <c r="G32" s="59" t="s">
        <v>54</v>
      </c>
      <c r="H32" s="28"/>
      <c r="I32" s="28"/>
      <c r="J32" s="23">
        <v>0</v>
      </c>
      <c r="K32" s="60">
        <v>6646.6</v>
      </c>
      <c r="L32" s="13">
        <v>0.01</v>
      </c>
      <c r="M32" s="14">
        <f t="shared" si="0"/>
        <v>5934.4642857142853</v>
      </c>
      <c r="N32" s="14">
        <f t="shared" si="1"/>
        <v>712.13571428571424</v>
      </c>
      <c r="O32" s="14">
        <f t="shared" si="2"/>
        <v>-59.344642857142851</v>
      </c>
      <c r="P32" s="14">
        <v>5934.46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-6587.2510714285718</v>
      </c>
      <c r="AJ32" s="15">
        <f t="shared" si="3"/>
        <v>4.2857142857357644E-3</v>
      </c>
    </row>
    <row r="33" spans="1:36" s="5" customFormat="1" ht="12" customHeight="1" x14ac:dyDescent="0.2">
      <c r="A33" s="61"/>
      <c r="B33" s="58">
        <v>9890</v>
      </c>
      <c r="C33" s="58">
        <v>198</v>
      </c>
      <c r="D33" s="59" t="s">
        <v>69</v>
      </c>
      <c r="E33" s="62" t="s">
        <v>46</v>
      </c>
      <c r="F33" s="62" t="s">
        <v>118</v>
      </c>
      <c r="G33" s="59" t="s">
        <v>56</v>
      </c>
      <c r="H33" s="28"/>
      <c r="I33" s="28"/>
      <c r="J33" s="23">
        <v>0</v>
      </c>
      <c r="K33" s="60">
        <v>5760</v>
      </c>
      <c r="L33" s="13">
        <v>0.01</v>
      </c>
      <c r="M33" s="14">
        <f t="shared" si="0"/>
        <v>5142.8571428571422</v>
      </c>
      <c r="N33" s="14">
        <f t="shared" si="1"/>
        <v>617.142857142857</v>
      </c>
      <c r="O33" s="14">
        <f t="shared" si="2"/>
        <v>-51.428571428571423</v>
      </c>
      <c r="P33" s="14"/>
      <c r="Q33" s="14"/>
      <c r="R33" s="14"/>
      <c r="S33" s="14"/>
      <c r="T33" s="14"/>
      <c r="U33" s="14"/>
      <c r="V33" s="14"/>
      <c r="W33" s="14">
        <v>5142.8599999999997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-5708.574285714285</v>
      </c>
      <c r="AJ33" s="15">
        <f t="shared" si="3"/>
        <v>-2.8571428564205803E-3</v>
      </c>
    </row>
    <row r="34" spans="1:36" s="5" customFormat="1" ht="12" customHeight="1" x14ac:dyDescent="0.2">
      <c r="A34" s="61"/>
      <c r="B34" s="58">
        <v>9890</v>
      </c>
      <c r="C34" s="58">
        <v>198</v>
      </c>
      <c r="D34" s="59" t="s">
        <v>69</v>
      </c>
      <c r="E34" s="62" t="s">
        <v>46</v>
      </c>
      <c r="F34" s="62" t="s">
        <v>118</v>
      </c>
      <c r="G34" s="59" t="s">
        <v>56</v>
      </c>
      <c r="H34" s="28"/>
      <c r="I34" s="28"/>
      <c r="J34" s="23">
        <v>0</v>
      </c>
      <c r="K34" s="60">
        <v>1130</v>
      </c>
      <c r="L34" s="13">
        <v>0.01</v>
      </c>
      <c r="M34" s="14">
        <f t="shared" si="0"/>
        <v>1008.9285714285713</v>
      </c>
      <c r="N34" s="14">
        <f t="shared" si="1"/>
        <v>121.07142857142856</v>
      </c>
      <c r="O34" s="14">
        <f t="shared" si="2"/>
        <v>-10.089285714285714</v>
      </c>
      <c r="P34" s="14"/>
      <c r="Q34" s="14"/>
      <c r="R34" s="14"/>
      <c r="S34" s="14"/>
      <c r="T34" s="14"/>
      <c r="U34" s="14"/>
      <c r="V34" s="14"/>
      <c r="W34" s="14">
        <v>1008.93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-1119.9121428571427</v>
      </c>
      <c r="AJ34" s="15">
        <f t="shared" si="3"/>
        <v>-1.4285714284394402E-3</v>
      </c>
    </row>
    <row r="35" spans="1:36" s="5" customFormat="1" ht="12" customHeight="1" x14ac:dyDescent="0.2">
      <c r="A35" s="61">
        <v>42744</v>
      </c>
      <c r="B35" s="58">
        <v>9891</v>
      </c>
      <c r="C35" s="58">
        <v>204</v>
      </c>
      <c r="D35" s="59" t="s">
        <v>73</v>
      </c>
      <c r="E35" s="62" t="s">
        <v>75</v>
      </c>
      <c r="F35" s="62" t="s">
        <v>119</v>
      </c>
      <c r="G35" s="59" t="s">
        <v>54</v>
      </c>
      <c r="H35" s="28"/>
      <c r="I35" s="28"/>
      <c r="J35" s="23">
        <v>1900</v>
      </c>
      <c r="K35" s="60">
        <v>0</v>
      </c>
      <c r="L35" s="13">
        <v>0.01</v>
      </c>
      <c r="M35" s="14">
        <f t="shared" si="0"/>
        <v>1900</v>
      </c>
      <c r="N35" s="14">
        <f t="shared" si="1"/>
        <v>0</v>
      </c>
      <c r="O35" s="14">
        <f t="shared" si="2"/>
        <v>-19</v>
      </c>
      <c r="P35" s="14">
        <v>1900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-1881</v>
      </c>
      <c r="AJ35" s="15">
        <f t="shared" si="3"/>
        <v>0</v>
      </c>
    </row>
    <row r="36" spans="1:36" s="5" customFormat="1" ht="12" customHeight="1" x14ac:dyDescent="0.2">
      <c r="A36" s="61"/>
      <c r="B36" s="58">
        <v>9892</v>
      </c>
      <c r="C36" s="58">
        <v>205</v>
      </c>
      <c r="D36" s="59" t="s">
        <v>39</v>
      </c>
      <c r="E36" s="62" t="s">
        <v>45</v>
      </c>
      <c r="F36" s="62" t="s">
        <v>120</v>
      </c>
      <c r="G36" s="59" t="s">
        <v>54</v>
      </c>
      <c r="H36" s="28"/>
      <c r="I36" s="28"/>
      <c r="J36" s="23">
        <v>4450</v>
      </c>
      <c r="K36" s="60">
        <v>0</v>
      </c>
      <c r="L36" s="13">
        <v>0.01</v>
      </c>
      <c r="M36" s="14">
        <f t="shared" si="0"/>
        <v>4450</v>
      </c>
      <c r="N36" s="14">
        <f t="shared" si="1"/>
        <v>0</v>
      </c>
      <c r="O36" s="14">
        <f t="shared" si="2"/>
        <v>-44.5</v>
      </c>
      <c r="P36" s="14">
        <v>4450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-4405.5</v>
      </c>
      <c r="AJ36" s="15">
        <f t="shared" si="3"/>
        <v>0</v>
      </c>
    </row>
    <row r="37" spans="1:36" s="5" customFormat="1" ht="12" customHeight="1" x14ac:dyDescent="0.2">
      <c r="A37" s="61"/>
      <c r="B37" s="58">
        <v>9893</v>
      </c>
      <c r="C37" s="58">
        <v>206</v>
      </c>
      <c r="D37" s="59" t="s">
        <v>39</v>
      </c>
      <c r="E37" s="62" t="s">
        <v>45</v>
      </c>
      <c r="F37" s="62" t="s">
        <v>121</v>
      </c>
      <c r="G37" s="59" t="s">
        <v>57</v>
      </c>
      <c r="H37" s="28"/>
      <c r="I37" s="28"/>
      <c r="J37" s="23">
        <v>1664</v>
      </c>
      <c r="K37" s="60">
        <v>0</v>
      </c>
      <c r="L37" s="13">
        <v>0.01</v>
      </c>
      <c r="M37" s="14">
        <f t="shared" si="0"/>
        <v>1664</v>
      </c>
      <c r="N37" s="14">
        <f t="shared" si="1"/>
        <v>0</v>
      </c>
      <c r="O37" s="14">
        <f t="shared" si="2"/>
        <v>-16.64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>
        <v>1664</v>
      </c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-1647.36</v>
      </c>
      <c r="AJ37" s="15">
        <f t="shared" si="3"/>
        <v>9.9475983006414026E-14</v>
      </c>
    </row>
    <row r="38" spans="1:36" s="5" customFormat="1" ht="12" customHeight="1" x14ac:dyDescent="0.2">
      <c r="A38" s="61"/>
      <c r="B38" s="58">
        <v>9894</v>
      </c>
      <c r="C38" s="58">
        <v>210</v>
      </c>
      <c r="D38" s="59" t="s">
        <v>66</v>
      </c>
      <c r="E38" s="62" t="s">
        <v>51</v>
      </c>
      <c r="F38" s="62" t="s">
        <v>122</v>
      </c>
      <c r="G38" s="59" t="s">
        <v>55</v>
      </c>
      <c r="H38" s="28"/>
      <c r="I38" s="28"/>
      <c r="J38" s="23">
        <v>0</v>
      </c>
      <c r="K38" s="60">
        <v>2378</v>
      </c>
      <c r="L38" s="13">
        <v>0.01</v>
      </c>
      <c r="M38" s="14">
        <f t="shared" si="0"/>
        <v>2123.2142857142853</v>
      </c>
      <c r="N38" s="14">
        <f t="shared" si="1"/>
        <v>254.78571428571422</v>
      </c>
      <c r="O38" s="14">
        <f t="shared" si="2"/>
        <v>-21.232142857142854</v>
      </c>
      <c r="P38" s="14"/>
      <c r="Q38" s="14">
        <v>2123.21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-2356.7635714285716</v>
      </c>
      <c r="AJ38" s="15">
        <f t="shared" si="3"/>
        <v>4.2857142855510233E-3</v>
      </c>
    </row>
    <row r="39" spans="1:36" s="5" customFormat="1" ht="12" customHeight="1" x14ac:dyDescent="0.2">
      <c r="A39" s="61"/>
      <c r="B39" s="58">
        <v>9895</v>
      </c>
      <c r="C39" s="58">
        <v>217</v>
      </c>
      <c r="D39" s="59" t="s">
        <v>40</v>
      </c>
      <c r="E39" s="62" t="s">
        <v>47</v>
      </c>
      <c r="F39" s="62" t="s">
        <v>123</v>
      </c>
      <c r="G39" s="59" t="s">
        <v>54</v>
      </c>
      <c r="H39" s="28"/>
      <c r="I39" s="28"/>
      <c r="J39" s="23">
        <v>2446.02</v>
      </c>
      <c r="K39" s="60">
        <v>0</v>
      </c>
      <c r="L39" s="13">
        <v>0.01</v>
      </c>
      <c r="M39" s="14">
        <f t="shared" si="0"/>
        <v>2446.02</v>
      </c>
      <c r="N39" s="14">
        <f t="shared" si="1"/>
        <v>0</v>
      </c>
      <c r="O39" s="14">
        <f t="shared" si="2"/>
        <v>-24.4602</v>
      </c>
      <c r="P39" s="14">
        <v>2446.02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-2421.5598</v>
      </c>
      <c r="AJ39" s="15">
        <f t="shared" si="3"/>
        <v>0</v>
      </c>
    </row>
    <row r="40" spans="1:36" s="5" customFormat="1" ht="12" customHeight="1" x14ac:dyDescent="0.2">
      <c r="A40" s="61"/>
      <c r="B40" s="58">
        <v>9896</v>
      </c>
      <c r="C40" s="58">
        <v>208</v>
      </c>
      <c r="D40" s="59" t="s">
        <v>88</v>
      </c>
      <c r="E40" s="62" t="s">
        <v>89</v>
      </c>
      <c r="F40" s="62" t="s">
        <v>124</v>
      </c>
      <c r="G40" s="59" t="s">
        <v>54</v>
      </c>
      <c r="H40" s="28"/>
      <c r="I40" s="28"/>
      <c r="J40" s="23">
        <v>1541</v>
      </c>
      <c r="K40" s="60">
        <v>0</v>
      </c>
      <c r="L40" s="13">
        <v>0.01</v>
      </c>
      <c r="M40" s="14">
        <f t="shared" si="0"/>
        <v>1541</v>
      </c>
      <c r="N40" s="14">
        <f t="shared" si="1"/>
        <v>0</v>
      </c>
      <c r="O40" s="14">
        <f t="shared" si="2"/>
        <v>-15.41</v>
      </c>
      <c r="P40" s="14">
        <v>1541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-1525.59</v>
      </c>
      <c r="AJ40" s="15">
        <f t="shared" si="3"/>
        <v>8.1712414612411521E-14</v>
      </c>
    </row>
    <row r="41" spans="1:36" s="5" customFormat="1" ht="12" customHeight="1" x14ac:dyDescent="0.2">
      <c r="A41" s="61"/>
      <c r="B41" s="58">
        <v>9897</v>
      </c>
      <c r="C41" s="58">
        <v>209</v>
      </c>
      <c r="D41" s="59" t="s">
        <v>88</v>
      </c>
      <c r="E41" s="62" t="s">
        <v>89</v>
      </c>
      <c r="F41" s="62" t="s">
        <v>125</v>
      </c>
      <c r="G41" s="59" t="s">
        <v>57</v>
      </c>
      <c r="H41" s="28"/>
      <c r="I41" s="28"/>
      <c r="J41" s="23">
        <v>135</v>
      </c>
      <c r="K41" s="60">
        <v>0</v>
      </c>
      <c r="L41" s="13">
        <v>0.01</v>
      </c>
      <c r="M41" s="14">
        <f t="shared" si="0"/>
        <v>135</v>
      </c>
      <c r="N41" s="14">
        <f t="shared" si="1"/>
        <v>0</v>
      </c>
      <c r="O41" s="14">
        <f t="shared" si="2"/>
        <v>-1.35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v>135</v>
      </c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-133.65</v>
      </c>
      <c r="AJ41" s="15">
        <f t="shared" si="3"/>
        <v>-5.773159728050814E-15</v>
      </c>
    </row>
    <row r="42" spans="1:36" s="5" customFormat="1" ht="12" customHeight="1" x14ac:dyDescent="0.2">
      <c r="A42" s="61">
        <v>42745</v>
      </c>
      <c r="B42" s="58">
        <v>9898</v>
      </c>
      <c r="C42" s="58">
        <v>200</v>
      </c>
      <c r="D42" s="59" t="s">
        <v>68</v>
      </c>
      <c r="E42" s="62" t="s">
        <v>52</v>
      </c>
      <c r="F42" s="62" t="s">
        <v>126</v>
      </c>
      <c r="G42" s="59" t="s">
        <v>24</v>
      </c>
      <c r="H42" s="28"/>
      <c r="I42" s="28"/>
      <c r="J42" s="23">
        <v>0</v>
      </c>
      <c r="K42" s="60">
        <v>1132</v>
      </c>
      <c r="L42" s="13">
        <v>0.01</v>
      </c>
      <c r="M42" s="14">
        <f t="shared" si="0"/>
        <v>1010.7142857142857</v>
      </c>
      <c r="N42" s="14">
        <f t="shared" si="1"/>
        <v>121.28571428571428</v>
      </c>
      <c r="O42" s="14">
        <f t="shared" si="2"/>
        <v>-10.107142857142858</v>
      </c>
      <c r="P42" s="14"/>
      <c r="Q42" s="14"/>
      <c r="R42" s="14"/>
      <c r="S42" s="14"/>
      <c r="T42" s="14"/>
      <c r="U42" s="14">
        <v>1010.71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-1121.8885714285714</v>
      </c>
      <c r="AJ42" s="15">
        <f t="shared" si="3"/>
        <v>4.2857142857748443E-3</v>
      </c>
    </row>
    <row r="43" spans="1:36" s="5" customFormat="1" ht="12" customHeight="1" x14ac:dyDescent="0.2">
      <c r="A43" s="61">
        <v>42746</v>
      </c>
      <c r="B43" s="58">
        <v>9899</v>
      </c>
      <c r="C43" s="58">
        <v>211</v>
      </c>
      <c r="D43" s="59" t="s">
        <v>40</v>
      </c>
      <c r="E43" s="62" t="s">
        <v>47</v>
      </c>
      <c r="F43" s="62" t="s">
        <v>127</v>
      </c>
      <c r="G43" s="59" t="s">
        <v>54</v>
      </c>
      <c r="H43" s="28"/>
      <c r="I43" s="28"/>
      <c r="J43" s="23">
        <v>808.72</v>
      </c>
      <c r="K43" s="60">
        <v>0</v>
      </c>
      <c r="L43" s="13">
        <v>0.01</v>
      </c>
      <c r="M43" s="14">
        <f t="shared" si="0"/>
        <v>808.72</v>
      </c>
      <c r="N43" s="14">
        <f t="shared" si="1"/>
        <v>0</v>
      </c>
      <c r="O43" s="14">
        <f t="shared" si="2"/>
        <v>-8.0872000000000011</v>
      </c>
      <c r="P43" s="14">
        <v>808.72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-800.63279999999997</v>
      </c>
      <c r="AJ43" s="15">
        <f t="shared" si="3"/>
        <v>5.1514348342607263E-14</v>
      </c>
    </row>
    <row r="44" spans="1:36" s="5" customFormat="1" ht="12" customHeight="1" x14ac:dyDescent="0.2">
      <c r="A44" s="61"/>
      <c r="B44" s="58">
        <v>9900</v>
      </c>
      <c r="C44" s="58">
        <v>212</v>
      </c>
      <c r="D44" s="59" t="s">
        <v>38</v>
      </c>
      <c r="E44" s="62" t="s">
        <v>44</v>
      </c>
      <c r="F44" s="62" t="s">
        <v>128</v>
      </c>
      <c r="G44" s="59" t="s">
        <v>54</v>
      </c>
      <c r="H44" s="28"/>
      <c r="I44" s="28"/>
      <c r="J44" s="23">
        <v>0</v>
      </c>
      <c r="K44" s="60">
        <v>5076</v>
      </c>
      <c r="L44" s="13">
        <v>0.01</v>
      </c>
      <c r="M44" s="14">
        <f t="shared" si="0"/>
        <v>4532.1428571428569</v>
      </c>
      <c r="N44" s="14">
        <f t="shared" si="1"/>
        <v>543.85714285714278</v>
      </c>
      <c r="O44" s="14">
        <f t="shared" si="2"/>
        <v>-45.321428571428569</v>
      </c>
      <c r="P44" s="14">
        <v>4532.1400000000003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-5030.675714285715</v>
      </c>
      <c r="AJ44" s="15">
        <f t="shared" si="3"/>
        <v>2.8571428564276857E-3</v>
      </c>
    </row>
    <row r="45" spans="1:36" s="5" customFormat="1" ht="12" customHeight="1" x14ac:dyDescent="0.2">
      <c r="A45" s="61"/>
      <c r="B45" s="58">
        <v>9900</v>
      </c>
      <c r="C45" s="58">
        <v>212</v>
      </c>
      <c r="D45" s="59" t="s">
        <v>38</v>
      </c>
      <c r="E45" s="62" t="s">
        <v>44</v>
      </c>
      <c r="F45" s="62" t="s">
        <v>128</v>
      </c>
      <c r="G45" s="59" t="s">
        <v>56</v>
      </c>
      <c r="H45" s="28"/>
      <c r="I45" s="28"/>
      <c r="J45" s="23">
        <v>0</v>
      </c>
      <c r="K45" s="60">
        <v>648</v>
      </c>
      <c r="L45" s="13">
        <v>0.01</v>
      </c>
      <c r="M45" s="14">
        <f t="shared" si="0"/>
        <v>578.57142857142856</v>
      </c>
      <c r="N45" s="14">
        <f t="shared" si="1"/>
        <v>69.428571428571431</v>
      </c>
      <c r="O45" s="14">
        <f t="shared" si="2"/>
        <v>-5.7857142857142856</v>
      </c>
      <c r="P45" s="14"/>
      <c r="Q45" s="14"/>
      <c r="R45" s="14"/>
      <c r="S45" s="14"/>
      <c r="T45" s="14"/>
      <c r="U45" s="14"/>
      <c r="V45" s="14"/>
      <c r="W45" s="14">
        <v>578.57000000000005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-642.21285714285716</v>
      </c>
      <c r="AJ45" s="15">
        <f t="shared" si="3"/>
        <v>1.4285714285540152E-3</v>
      </c>
    </row>
    <row r="46" spans="1:36" s="5" customFormat="1" ht="12" customHeight="1" x14ac:dyDescent="0.2">
      <c r="A46" s="61">
        <v>42747</v>
      </c>
      <c r="B46" s="58">
        <v>9901</v>
      </c>
      <c r="C46" s="58">
        <v>214</v>
      </c>
      <c r="D46" s="59" t="s">
        <v>91</v>
      </c>
      <c r="E46" s="62" t="s">
        <v>92</v>
      </c>
      <c r="F46" s="62" t="s">
        <v>129</v>
      </c>
      <c r="G46" s="59" t="s">
        <v>54</v>
      </c>
      <c r="H46" s="28"/>
      <c r="I46" s="28"/>
      <c r="J46" s="23">
        <v>0</v>
      </c>
      <c r="K46" s="60">
        <v>5271.75</v>
      </c>
      <c r="L46" s="13">
        <v>0.01</v>
      </c>
      <c r="M46" s="14">
        <f t="shared" si="0"/>
        <v>4706.9196428571422</v>
      </c>
      <c r="N46" s="14">
        <f t="shared" si="1"/>
        <v>564.830357142857</v>
      </c>
      <c r="O46" s="14">
        <f t="shared" si="2"/>
        <v>-47.069196428571423</v>
      </c>
      <c r="P46" s="14">
        <v>4706.92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-5224.6811607142854</v>
      </c>
      <c r="AJ46" s="15">
        <f t="shared" si="3"/>
        <v>-3.5714285682075797E-4</v>
      </c>
    </row>
    <row r="47" spans="1:36" s="5" customFormat="1" ht="12" customHeight="1" x14ac:dyDescent="0.2">
      <c r="A47" s="61">
        <v>42748</v>
      </c>
      <c r="B47" s="58">
        <v>9902</v>
      </c>
      <c r="C47" s="58">
        <v>215</v>
      </c>
      <c r="D47" s="59" t="s">
        <v>73</v>
      </c>
      <c r="E47" s="62" t="s">
        <v>75</v>
      </c>
      <c r="F47" s="62" t="s">
        <v>130</v>
      </c>
      <c r="G47" s="59" t="s">
        <v>54</v>
      </c>
      <c r="H47" s="28"/>
      <c r="I47" s="28"/>
      <c r="J47" s="23">
        <v>1900</v>
      </c>
      <c r="K47" s="60">
        <v>0</v>
      </c>
      <c r="L47" s="13">
        <v>0.01</v>
      </c>
      <c r="M47" s="14">
        <f t="shared" si="0"/>
        <v>1900</v>
      </c>
      <c r="N47" s="14">
        <f t="shared" si="1"/>
        <v>0</v>
      </c>
      <c r="O47" s="14">
        <f t="shared" si="2"/>
        <v>-19</v>
      </c>
      <c r="P47" s="14">
        <v>1900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-1881</v>
      </c>
      <c r="AJ47" s="15">
        <f t="shared" si="3"/>
        <v>0</v>
      </c>
    </row>
    <row r="48" spans="1:36" s="5" customFormat="1" ht="12" customHeight="1" x14ac:dyDescent="0.2">
      <c r="A48" s="61"/>
      <c r="B48" s="58">
        <v>9903</v>
      </c>
      <c r="C48" s="58">
        <v>213</v>
      </c>
      <c r="D48" s="59" t="s">
        <v>37</v>
      </c>
      <c r="E48" s="62" t="s">
        <v>42</v>
      </c>
      <c r="F48" s="62" t="s">
        <v>131</v>
      </c>
      <c r="G48" s="59" t="s">
        <v>13</v>
      </c>
      <c r="H48" s="28"/>
      <c r="I48" s="28"/>
      <c r="J48" s="23">
        <v>0</v>
      </c>
      <c r="K48" s="60">
        <v>892.1</v>
      </c>
      <c r="L48" s="13">
        <v>0.01</v>
      </c>
      <c r="M48" s="14">
        <f t="shared" si="0"/>
        <v>796.51785714285711</v>
      </c>
      <c r="N48" s="14">
        <f t="shared" si="1"/>
        <v>95.582142857142856</v>
      </c>
      <c r="O48" s="14">
        <f t="shared" si="2"/>
        <v>-7.965178571428571</v>
      </c>
      <c r="P48" s="14"/>
      <c r="Q48" s="14"/>
      <c r="R48" s="14"/>
      <c r="S48" s="14"/>
      <c r="T48" s="14"/>
      <c r="U48" s="14"/>
      <c r="V48" s="14">
        <v>796.52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-884.13696428571427</v>
      </c>
      <c r="AJ48" s="15">
        <f t="shared" si="3"/>
        <v>-2.1428571428190324E-3</v>
      </c>
    </row>
    <row r="49" spans="1:36" s="5" customFormat="1" ht="12" customHeight="1" x14ac:dyDescent="0.2">
      <c r="A49" s="61">
        <v>42749</v>
      </c>
      <c r="B49" s="58">
        <v>9904</v>
      </c>
      <c r="C49" s="58">
        <v>216</v>
      </c>
      <c r="D49" s="59" t="s">
        <v>38</v>
      </c>
      <c r="E49" s="62" t="s">
        <v>44</v>
      </c>
      <c r="F49" s="62" t="s">
        <v>132</v>
      </c>
      <c r="G49" s="59" t="s">
        <v>54</v>
      </c>
      <c r="H49" s="28"/>
      <c r="I49" s="28"/>
      <c r="J49" s="23">
        <v>0</v>
      </c>
      <c r="K49" s="60">
        <v>7252</v>
      </c>
      <c r="L49" s="13">
        <v>0.01</v>
      </c>
      <c r="M49" s="14">
        <f t="shared" si="0"/>
        <v>6474.9999999999991</v>
      </c>
      <c r="N49" s="14">
        <f t="shared" si="1"/>
        <v>776.99999999999989</v>
      </c>
      <c r="O49" s="14">
        <f t="shared" si="2"/>
        <v>-64.749999999999986</v>
      </c>
      <c r="P49" s="14">
        <v>6475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-7187.25</v>
      </c>
      <c r="AJ49" s="15">
        <f t="shared" si="3"/>
        <v>0</v>
      </c>
    </row>
    <row r="50" spans="1:36" s="5" customFormat="1" ht="12" customHeight="1" x14ac:dyDescent="0.2">
      <c r="A50" s="61">
        <v>42751</v>
      </c>
      <c r="B50" s="58">
        <v>9905</v>
      </c>
      <c r="C50" s="58">
        <v>223</v>
      </c>
      <c r="D50" s="59" t="s">
        <v>73</v>
      </c>
      <c r="E50" s="62" t="s">
        <v>75</v>
      </c>
      <c r="F50" s="62" t="s">
        <v>133</v>
      </c>
      <c r="G50" s="59" t="s">
        <v>54</v>
      </c>
      <c r="H50" s="28"/>
      <c r="I50" s="28"/>
      <c r="J50" s="23">
        <v>2050</v>
      </c>
      <c r="K50" s="60">
        <v>0</v>
      </c>
      <c r="L50" s="13">
        <v>0.01</v>
      </c>
      <c r="M50" s="14">
        <f t="shared" si="0"/>
        <v>2050</v>
      </c>
      <c r="N50" s="14">
        <f t="shared" si="1"/>
        <v>0</v>
      </c>
      <c r="O50" s="14">
        <f t="shared" si="2"/>
        <v>-20.5</v>
      </c>
      <c r="P50" s="14">
        <v>2050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-2029.5</v>
      </c>
      <c r="AJ50" s="15">
        <f t="shared" si="3"/>
        <v>0</v>
      </c>
    </row>
    <row r="51" spans="1:36" s="5" customFormat="1" ht="12" customHeight="1" x14ac:dyDescent="0.2">
      <c r="A51" s="61"/>
      <c r="B51" s="58">
        <v>9906</v>
      </c>
      <c r="C51" s="58">
        <v>222</v>
      </c>
      <c r="D51" s="59" t="s">
        <v>40</v>
      </c>
      <c r="E51" s="62" t="s">
        <v>47</v>
      </c>
      <c r="F51" s="62" t="s">
        <v>134</v>
      </c>
      <c r="G51" s="59" t="s">
        <v>54</v>
      </c>
      <c r="H51" s="28"/>
      <c r="I51" s="28"/>
      <c r="J51" s="23">
        <v>2229.59</v>
      </c>
      <c r="K51" s="60">
        <v>0</v>
      </c>
      <c r="L51" s="13">
        <v>0.01</v>
      </c>
      <c r="M51" s="14">
        <f t="shared" si="0"/>
        <v>2229.59</v>
      </c>
      <c r="N51" s="14">
        <f t="shared" si="1"/>
        <v>0</v>
      </c>
      <c r="O51" s="14">
        <f t="shared" si="2"/>
        <v>-22.295900000000003</v>
      </c>
      <c r="P51" s="14">
        <v>2229.59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-2207.2941000000001</v>
      </c>
      <c r="AJ51" s="15">
        <f t="shared" si="3"/>
        <v>7.1054273576010019E-14</v>
      </c>
    </row>
    <row r="52" spans="1:36" s="5" customFormat="1" ht="12" customHeight="1" x14ac:dyDescent="0.2">
      <c r="A52" s="61"/>
      <c r="B52" s="58">
        <v>9907</v>
      </c>
      <c r="C52" s="58">
        <v>221</v>
      </c>
      <c r="D52" s="59" t="s">
        <v>63</v>
      </c>
      <c r="E52" s="62" t="s">
        <v>72</v>
      </c>
      <c r="F52" s="62" t="s">
        <v>135</v>
      </c>
      <c r="G52" s="59" t="s">
        <v>62</v>
      </c>
      <c r="H52" s="28"/>
      <c r="I52" s="28"/>
      <c r="J52" s="23">
        <v>0</v>
      </c>
      <c r="K52" s="60">
        <v>3926.1</v>
      </c>
      <c r="L52" s="13">
        <v>0.01</v>
      </c>
      <c r="M52" s="14">
        <f t="shared" si="0"/>
        <v>3505.446428571428</v>
      </c>
      <c r="N52" s="14">
        <f t="shared" si="1"/>
        <v>420.65357142857135</v>
      </c>
      <c r="O52" s="14">
        <f t="shared" si="2"/>
        <v>-35.054464285714282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>
        <v>3505.45</v>
      </c>
      <c r="AI52" s="14">
        <f t="shared" si="4"/>
        <v>-3891.0491071428569</v>
      </c>
      <c r="AJ52" s="15">
        <f t="shared" si="3"/>
        <v>-3.571428571255808E-3</v>
      </c>
    </row>
    <row r="53" spans="1:36" s="5" customFormat="1" ht="12" customHeight="1" x14ac:dyDescent="0.2">
      <c r="A53" s="61"/>
      <c r="B53" s="58">
        <v>9909</v>
      </c>
      <c r="C53" s="58">
        <v>224</v>
      </c>
      <c r="D53" s="59" t="s">
        <v>39</v>
      </c>
      <c r="E53" s="62" t="s">
        <v>45</v>
      </c>
      <c r="F53" s="62" t="s">
        <v>136</v>
      </c>
      <c r="G53" s="59" t="s">
        <v>54</v>
      </c>
      <c r="H53" s="28"/>
      <c r="I53" s="28"/>
      <c r="J53" s="23">
        <v>4894</v>
      </c>
      <c r="K53" s="60">
        <v>0</v>
      </c>
      <c r="L53" s="13">
        <v>0.01</v>
      </c>
      <c r="M53" s="14">
        <f t="shared" si="0"/>
        <v>4894</v>
      </c>
      <c r="N53" s="14">
        <f t="shared" si="1"/>
        <v>0</v>
      </c>
      <c r="O53" s="14">
        <f t="shared" si="2"/>
        <v>-48.94</v>
      </c>
      <c r="P53" s="14">
        <v>4894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-4845.0600000000004</v>
      </c>
      <c r="AJ53" s="15">
        <f t="shared" si="3"/>
        <v>-3.979039320256561E-13</v>
      </c>
    </row>
    <row r="54" spans="1:36" s="5" customFormat="1" ht="12" customHeight="1" x14ac:dyDescent="0.2">
      <c r="A54" s="61"/>
      <c r="B54" s="58">
        <v>9910</v>
      </c>
      <c r="C54" s="58">
        <v>225</v>
      </c>
      <c r="D54" s="59" t="s">
        <v>39</v>
      </c>
      <c r="E54" s="62" t="s">
        <v>45</v>
      </c>
      <c r="F54" s="62" t="s">
        <v>137</v>
      </c>
      <c r="G54" s="59" t="s">
        <v>57</v>
      </c>
      <c r="H54" s="28"/>
      <c r="I54" s="28"/>
      <c r="J54" s="23">
        <v>856</v>
      </c>
      <c r="K54" s="60">
        <v>0</v>
      </c>
      <c r="L54" s="13">
        <v>0.01</v>
      </c>
      <c r="M54" s="14">
        <f t="shared" si="0"/>
        <v>856</v>
      </c>
      <c r="N54" s="14">
        <f t="shared" si="1"/>
        <v>0</v>
      </c>
      <c r="O54" s="14">
        <f t="shared" si="2"/>
        <v>-8.56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>
        <v>856</v>
      </c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-847.44</v>
      </c>
      <c r="AJ54" s="15">
        <f t="shared" si="3"/>
        <v>-5.5067062021407764E-14</v>
      </c>
    </row>
    <row r="55" spans="1:36" s="5" customFormat="1" ht="12" customHeight="1" x14ac:dyDescent="0.2">
      <c r="A55" s="61"/>
      <c r="B55" s="58">
        <v>9911</v>
      </c>
      <c r="C55" s="58">
        <v>226</v>
      </c>
      <c r="D55" s="59" t="s">
        <v>88</v>
      </c>
      <c r="E55" s="62" t="s">
        <v>89</v>
      </c>
      <c r="F55" s="62" t="s">
        <v>138</v>
      </c>
      <c r="G55" s="59" t="s">
        <v>54</v>
      </c>
      <c r="H55" s="28"/>
      <c r="I55" s="28"/>
      <c r="J55" s="23">
        <v>1677.75</v>
      </c>
      <c r="K55" s="60">
        <v>0</v>
      </c>
      <c r="L55" s="13">
        <v>0.01</v>
      </c>
      <c r="M55" s="14">
        <f t="shared" si="0"/>
        <v>1677.75</v>
      </c>
      <c r="N55" s="14">
        <f t="shared" si="1"/>
        <v>0</v>
      </c>
      <c r="O55" s="14">
        <f t="shared" si="2"/>
        <v>-16.7775</v>
      </c>
      <c r="P55" s="14">
        <v>1677.75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-1660.9725000000001</v>
      </c>
      <c r="AJ55" s="15">
        <f t="shared" si="3"/>
        <v>-8.1712414612411521E-14</v>
      </c>
    </row>
    <row r="56" spans="1:36" s="5" customFormat="1" ht="12" customHeight="1" x14ac:dyDescent="0.2">
      <c r="A56" s="61"/>
      <c r="B56" s="58">
        <v>9912</v>
      </c>
      <c r="C56" s="58">
        <v>228</v>
      </c>
      <c r="D56" s="59" t="s">
        <v>88</v>
      </c>
      <c r="E56" s="62" t="s">
        <v>89</v>
      </c>
      <c r="F56" s="62" t="s">
        <v>139</v>
      </c>
      <c r="G56" s="59" t="s">
        <v>57</v>
      </c>
      <c r="H56" s="28"/>
      <c r="I56" s="28"/>
      <c r="J56" s="23">
        <v>475</v>
      </c>
      <c r="K56" s="60">
        <v>0</v>
      </c>
      <c r="L56" s="13">
        <v>0.01</v>
      </c>
      <c r="M56" s="14">
        <f t="shared" si="0"/>
        <v>475</v>
      </c>
      <c r="N56" s="14">
        <f t="shared" si="1"/>
        <v>0</v>
      </c>
      <c r="O56" s="14">
        <f t="shared" si="2"/>
        <v>-4.75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>
        <v>475</v>
      </c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-470.25</v>
      </c>
      <c r="AJ56" s="15">
        <f t="shared" si="3"/>
        <v>0</v>
      </c>
    </row>
    <row r="57" spans="1:36" s="5" customFormat="1" ht="12" customHeight="1" x14ac:dyDescent="0.2">
      <c r="A57" s="61">
        <v>42752</v>
      </c>
      <c r="B57" s="58">
        <v>9913</v>
      </c>
      <c r="C57" s="58">
        <v>219</v>
      </c>
      <c r="D57" s="59" t="s">
        <v>74</v>
      </c>
      <c r="E57" s="62" t="s">
        <v>60</v>
      </c>
      <c r="F57" s="62" t="s">
        <v>140</v>
      </c>
      <c r="G57" s="59" t="s">
        <v>56</v>
      </c>
      <c r="H57" s="28"/>
      <c r="I57" s="28"/>
      <c r="J57" s="23">
        <v>0</v>
      </c>
      <c r="K57" s="60">
        <v>1190</v>
      </c>
      <c r="L57" s="13">
        <v>0.01</v>
      </c>
      <c r="M57" s="14">
        <f t="shared" si="0"/>
        <v>1062.5</v>
      </c>
      <c r="N57" s="14">
        <f t="shared" si="1"/>
        <v>127.5</v>
      </c>
      <c r="O57" s="14">
        <f t="shared" si="2"/>
        <v>-10.625</v>
      </c>
      <c r="P57" s="14"/>
      <c r="Q57" s="14"/>
      <c r="R57" s="14"/>
      <c r="S57" s="14"/>
      <c r="T57" s="14"/>
      <c r="U57" s="14"/>
      <c r="V57" s="14"/>
      <c r="W57" s="14">
        <v>1062.5</v>
      </c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-1179.375</v>
      </c>
      <c r="AJ57" s="15">
        <f t="shared" si="3"/>
        <v>0</v>
      </c>
    </row>
    <row r="58" spans="1:36" s="5" customFormat="1" ht="12" customHeight="1" x14ac:dyDescent="0.2">
      <c r="A58" s="61">
        <v>42753</v>
      </c>
      <c r="B58" s="58">
        <v>9914</v>
      </c>
      <c r="C58" s="58">
        <v>229</v>
      </c>
      <c r="D58" s="59" t="s">
        <v>38</v>
      </c>
      <c r="E58" s="62" t="s">
        <v>44</v>
      </c>
      <c r="F58" s="62" t="s">
        <v>141</v>
      </c>
      <c r="G58" s="59" t="s">
        <v>54</v>
      </c>
      <c r="H58" s="28"/>
      <c r="I58" s="28"/>
      <c r="J58" s="23">
        <v>0</v>
      </c>
      <c r="K58" s="60">
        <v>13146</v>
      </c>
      <c r="L58" s="13">
        <v>0.01</v>
      </c>
      <c r="M58" s="14">
        <f t="shared" si="0"/>
        <v>11737.499999999998</v>
      </c>
      <c r="N58" s="14">
        <f t="shared" si="1"/>
        <v>1408.4999999999998</v>
      </c>
      <c r="O58" s="14">
        <f t="shared" si="2"/>
        <v>-117.37499999999999</v>
      </c>
      <c r="P58" s="14">
        <v>11737.5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-13028.625</v>
      </c>
      <c r="AJ58" s="15">
        <f t="shared" si="3"/>
        <v>0</v>
      </c>
    </row>
    <row r="59" spans="1:36" s="5" customFormat="1" ht="12" customHeight="1" x14ac:dyDescent="0.2">
      <c r="A59" s="61"/>
      <c r="B59" s="58">
        <v>9916</v>
      </c>
      <c r="C59" s="58">
        <v>231</v>
      </c>
      <c r="D59" s="59" t="s">
        <v>66</v>
      </c>
      <c r="E59" s="62" t="s">
        <v>51</v>
      </c>
      <c r="F59" s="62" t="s">
        <v>142</v>
      </c>
      <c r="G59" s="59" t="s">
        <v>55</v>
      </c>
      <c r="H59" s="28"/>
      <c r="I59" s="28"/>
      <c r="J59" s="23">
        <v>0</v>
      </c>
      <c r="K59" s="60">
        <v>3600</v>
      </c>
      <c r="L59" s="13">
        <v>0.01</v>
      </c>
      <c r="M59" s="14">
        <f t="shared" si="0"/>
        <v>3214.2857142857138</v>
      </c>
      <c r="N59" s="14">
        <f t="shared" si="1"/>
        <v>385.71428571428567</v>
      </c>
      <c r="O59" s="14">
        <f t="shared" si="2"/>
        <v>-32.142857142857139</v>
      </c>
      <c r="P59" s="14"/>
      <c r="Q59" s="14">
        <v>3214.29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-3567.8614285714284</v>
      </c>
      <c r="AJ59" s="15">
        <f t="shared" si="3"/>
        <v>-4.2857142855439179E-3</v>
      </c>
    </row>
    <row r="60" spans="1:36" s="5" customFormat="1" ht="12" customHeight="1" x14ac:dyDescent="0.3">
      <c r="A60" s="61">
        <v>42754</v>
      </c>
      <c r="B60" s="58">
        <v>9908</v>
      </c>
      <c r="C60" s="58">
        <v>220</v>
      </c>
      <c r="D60" s="59" t="s">
        <v>64</v>
      </c>
      <c r="E60" s="62" t="s">
        <v>53</v>
      </c>
      <c r="F60" s="54"/>
      <c r="G60" s="59" t="s">
        <v>55</v>
      </c>
      <c r="H60" s="28"/>
      <c r="I60" s="28"/>
      <c r="J60" s="23">
        <v>0</v>
      </c>
      <c r="K60" s="60">
        <v>1615</v>
      </c>
      <c r="L60" s="13">
        <v>0.01</v>
      </c>
      <c r="M60" s="14">
        <f t="shared" si="0"/>
        <v>1441.9642857142856</v>
      </c>
      <c r="N60" s="14">
        <f t="shared" si="1"/>
        <v>173.03571428571425</v>
      </c>
      <c r="O60" s="14">
        <f t="shared" si="2"/>
        <v>-14.419642857142856</v>
      </c>
      <c r="P60" s="14"/>
      <c r="Q60" s="14">
        <v>1441.96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-1600.5760714285714</v>
      </c>
      <c r="AJ60" s="15">
        <f t="shared" si="3"/>
        <v>4.2857142857766206E-3</v>
      </c>
    </row>
    <row r="61" spans="1:36" s="5" customFormat="1" ht="12" customHeight="1" x14ac:dyDescent="0.2">
      <c r="A61" s="61"/>
      <c r="B61" s="58">
        <v>9917</v>
      </c>
      <c r="C61" s="58">
        <v>233</v>
      </c>
      <c r="D61" s="59" t="s">
        <v>40</v>
      </c>
      <c r="E61" s="62" t="s">
        <v>47</v>
      </c>
      <c r="F61" s="62" t="s">
        <v>143</v>
      </c>
      <c r="G61" s="59" t="s">
        <v>54</v>
      </c>
      <c r="H61" s="28"/>
      <c r="I61" s="28"/>
      <c r="J61" s="23">
        <v>739.08</v>
      </c>
      <c r="K61" s="60">
        <v>0</v>
      </c>
      <c r="L61" s="13">
        <v>0.01</v>
      </c>
      <c r="M61" s="14">
        <f t="shared" si="0"/>
        <v>739.08</v>
      </c>
      <c r="N61" s="14">
        <f t="shared" si="1"/>
        <v>0</v>
      </c>
      <c r="O61" s="14">
        <f t="shared" si="2"/>
        <v>-7.3908000000000005</v>
      </c>
      <c r="P61" s="14">
        <v>739.08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-731.68920000000003</v>
      </c>
      <c r="AJ61" s="15">
        <f t="shared" si="3"/>
        <v>1.2434497875801753E-14</v>
      </c>
    </row>
    <row r="62" spans="1:36" s="5" customFormat="1" ht="12" customHeight="1" x14ac:dyDescent="0.2">
      <c r="A62" s="61"/>
      <c r="B62" s="58">
        <v>9918</v>
      </c>
      <c r="C62" s="58">
        <v>232</v>
      </c>
      <c r="D62" s="59" t="s">
        <v>39</v>
      </c>
      <c r="E62" s="62" t="s">
        <v>45</v>
      </c>
      <c r="F62" s="62" t="s">
        <v>144</v>
      </c>
      <c r="G62" s="59" t="s">
        <v>54</v>
      </c>
      <c r="H62" s="28"/>
      <c r="I62" s="28"/>
      <c r="J62" s="23">
        <v>3060</v>
      </c>
      <c r="K62" s="60">
        <v>0</v>
      </c>
      <c r="L62" s="13">
        <v>0.01</v>
      </c>
      <c r="M62" s="14">
        <f t="shared" si="0"/>
        <v>3060</v>
      </c>
      <c r="N62" s="14">
        <f t="shared" si="1"/>
        <v>0</v>
      </c>
      <c r="O62" s="14">
        <f t="shared" si="2"/>
        <v>-30.6</v>
      </c>
      <c r="P62" s="14">
        <v>3060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-3029.4</v>
      </c>
      <c r="AJ62" s="15">
        <f t="shared" si="3"/>
        <v>-9.2370555648813024E-14</v>
      </c>
    </row>
    <row r="63" spans="1:36" s="5" customFormat="1" ht="12" customHeight="1" x14ac:dyDescent="0.2">
      <c r="A63" s="61">
        <v>42755</v>
      </c>
      <c r="B63" s="58">
        <v>9919</v>
      </c>
      <c r="C63" s="58">
        <v>234</v>
      </c>
      <c r="D63" s="59" t="s">
        <v>58</v>
      </c>
      <c r="E63" s="62" t="s">
        <v>71</v>
      </c>
      <c r="F63" s="62" t="s">
        <v>145</v>
      </c>
      <c r="G63" s="59" t="s">
        <v>54</v>
      </c>
      <c r="H63" s="28"/>
      <c r="I63" s="28"/>
      <c r="J63" s="23">
        <v>0</v>
      </c>
      <c r="K63" s="60">
        <v>6867</v>
      </c>
      <c r="L63" s="13">
        <v>0.01</v>
      </c>
      <c r="M63" s="14">
        <f t="shared" si="0"/>
        <v>6131.2499999999991</v>
      </c>
      <c r="N63" s="14">
        <f t="shared" si="1"/>
        <v>735.74999999999989</v>
      </c>
      <c r="O63" s="14">
        <f t="shared" si="2"/>
        <v>-61.312499999999993</v>
      </c>
      <c r="P63" s="14">
        <v>6131.25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-6805.6875</v>
      </c>
      <c r="AJ63" s="15">
        <f t="shared" si="3"/>
        <v>0</v>
      </c>
    </row>
    <row r="64" spans="1:36" s="5" customFormat="1" ht="12" customHeight="1" x14ac:dyDescent="0.2">
      <c r="A64" s="61"/>
      <c r="B64" s="58">
        <v>9920</v>
      </c>
      <c r="C64" s="58">
        <v>235</v>
      </c>
      <c r="D64" s="59" t="s">
        <v>73</v>
      </c>
      <c r="E64" s="62" t="s">
        <v>75</v>
      </c>
      <c r="F64" s="62" t="s">
        <v>146</v>
      </c>
      <c r="G64" s="59" t="s">
        <v>54</v>
      </c>
      <c r="H64" s="28"/>
      <c r="I64" s="28"/>
      <c r="J64" s="23">
        <v>3000</v>
      </c>
      <c r="K64" s="60">
        <v>0</v>
      </c>
      <c r="L64" s="13">
        <v>0.01</v>
      </c>
      <c r="M64" s="14">
        <f t="shared" si="0"/>
        <v>3000</v>
      </c>
      <c r="N64" s="14">
        <f t="shared" si="1"/>
        <v>0</v>
      </c>
      <c r="O64" s="14">
        <f t="shared" si="2"/>
        <v>-30</v>
      </c>
      <c r="P64" s="14">
        <v>3000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-2970</v>
      </c>
      <c r="AJ64" s="15">
        <f t="shared" si="3"/>
        <v>0</v>
      </c>
    </row>
    <row r="65" spans="1:36" s="5" customFormat="1" ht="12" customHeight="1" x14ac:dyDescent="0.2">
      <c r="A65" s="61"/>
      <c r="B65" s="58">
        <v>9921</v>
      </c>
      <c r="C65" s="58">
        <v>236</v>
      </c>
      <c r="D65" s="59" t="s">
        <v>67</v>
      </c>
      <c r="E65" s="62" t="s">
        <v>49</v>
      </c>
      <c r="F65" s="62" t="s">
        <v>147</v>
      </c>
      <c r="G65" s="59" t="s">
        <v>54</v>
      </c>
      <c r="H65" s="28"/>
      <c r="I65" s="28"/>
      <c r="J65" s="23">
        <v>0</v>
      </c>
      <c r="K65" s="60">
        <v>4335</v>
      </c>
      <c r="L65" s="13">
        <v>0.01</v>
      </c>
      <c r="M65" s="14">
        <f t="shared" si="0"/>
        <v>3870.5357142857138</v>
      </c>
      <c r="N65" s="14">
        <f t="shared" si="1"/>
        <v>464.46428571428561</v>
      </c>
      <c r="O65" s="14">
        <f t="shared" si="2"/>
        <v>-38.705357142857139</v>
      </c>
      <c r="P65" s="14">
        <v>3870.54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-4296.2989285714284</v>
      </c>
      <c r="AJ65" s="15">
        <f t="shared" si="3"/>
        <v>-4.2857142855439179E-3</v>
      </c>
    </row>
    <row r="66" spans="1:36" s="5" customFormat="1" ht="12" customHeight="1" x14ac:dyDescent="0.2">
      <c r="A66" s="61">
        <v>42756</v>
      </c>
      <c r="B66" s="58">
        <v>9922</v>
      </c>
      <c r="C66" s="58">
        <v>238</v>
      </c>
      <c r="D66" s="59" t="s">
        <v>38</v>
      </c>
      <c r="E66" s="62" t="s">
        <v>44</v>
      </c>
      <c r="F66" s="62" t="s">
        <v>148</v>
      </c>
      <c r="G66" s="59" t="s">
        <v>54</v>
      </c>
      <c r="H66" s="28"/>
      <c r="I66" s="28"/>
      <c r="J66" s="23">
        <v>0</v>
      </c>
      <c r="K66" s="60">
        <v>12175.4</v>
      </c>
      <c r="L66" s="13">
        <v>0.01</v>
      </c>
      <c r="M66" s="14">
        <f t="shared" si="0"/>
        <v>10870.892857142855</v>
      </c>
      <c r="N66" s="14">
        <f t="shared" si="1"/>
        <v>1304.5071428571425</v>
      </c>
      <c r="O66" s="14">
        <f t="shared" si="2"/>
        <v>-108.70892857142856</v>
      </c>
      <c r="P66" s="14">
        <v>10870.89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-12066.688214285714</v>
      </c>
      <c r="AJ66" s="15">
        <f t="shared" si="3"/>
        <v>2.8571428571666502E-3</v>
      </c>
    </row>
    <row r="67" spans="1:36" s="5" customFormat="1" ht="12" customHeight="1" x14ac:dyDescent="0.2">
      <c r="A67" s="61"/>
      <c r="B67" s="58">
        <v>9922</v>
      </c>
      <c r="C67" s="58">
        <v>238</v>
      </c>
      <c r="D67" s="59" t="s">
        <v>38</v>
      </c>
      <c r="E67" s="62" t="s">
        <v>44</v>
      </c>
      <c r="F67" s="62" t="s">
        <v>148</v>
      </c>
      <c r="G67" s="59" t="s">
        <v>56</v>
      </c>
      <c r="H67" s="28"/>
      <c r="I67" s="28"/>
      <c r="J67" s="23">
        <v>0</v>
      </c>
      <c r="K67" s="60">
        <v>629</v>
      </c>
      <c r="L67" s="13">
        <v>0.01</v>
      </c>
      <c r="M67" s="14">
        <f t="shared" si="0"/>
        <v>561.60714285714278</v>
      </c>
      <c r="N67" s="14">
        <f t="shared" si="1"/>
        <v>67.392857142857125</v>
      </c>
      <c r="O67" s="14">
        <f t="shared" si="2"/>
        <v>-5.6160714285714279</v>
      </c>
      <c r="P67" s="14"/>
      <c r="Q67" s="14"/>
      <c r="R67" s="14"/>
      <c r="S67" s="14"/>
      <c r="T67" s="14"/>
      <c r="U67" s="14"/>
      <c r="V67" s="14"/>
      <c r="W67" s="14">
        <v>561.61</v>
      </c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-623.38678571428568</v>
      </c>
      <c r="AJ67" s="15">
        <f t="shared" si="3"/>
        <v>-2.8571428571071422E-3</v>
      </c>
    </row>
    <row r="68" spans="1:36" s="5" customFormat="1" ht="12" customHeight="1" x14ac:dyDescent="0.2">
      <c r="A68" s="61">
        <v>42758</v>
      </c>
      <c r="B68" s="58">
        <v>9923</v>
      </c>
      <c r="C68" s="58">
        <v>240</v>
      </c>
      <c r="D68" s="59" t="s">
        <v>40</v>
      </c>
      <c r="E68" s="62" t="s">
        <v>47</v>
      </c>
      <c r="F68" s="62" t="s">
        <v>149</v>
      </c>
      <c r="G68" s="59" t="s">
        <v>54</v>
      </c>
      <c r="H68" s="28"/>
      <c r="I68" s="28"/>
      <c r="J68" s="23">
        <v>2101.29</v>
      </c>
      <c r="K68" s="60">
        <v>0</v>
      </c>
      <c r="L68" s="13">
        <v>0.01</v>
      </c>
      <c r="M68" s="14">
        <f t="shared" si="0"/>
        <v>2101.29</v>
      </c>
      <c r="N68" s="14">
        <f t="shared" si="1"/>
        <v>0</v>
      </c>
      <c r="O68" s="14">
        <f t="shared" si="2"/>
        <v>-21.012899999999998</v>
      </c>
      <c r="P68" s="14">
        <v>2101.29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-2080.2770999999998</v>
      </c>
      <c r="AJ68" s="15">
        <f t="shared" si="3"/>
        <v>1.7408297026122455E-13</v>
      </c>
    </row>
    <row r="69" spans="1:36" s="5" customFormat="1" ht="12" customHeight="1" x14ac:dyDescent="0.2">
      <c r="A69" s="61"/>
      <c r="B69" s="58">
        <v>9924</v>
      </c>
      <c r="C69" s="58">
        <v>241</v>
      </c>
      <c r="D69" s="59" t="s">
        <v>39</v>
      </c>
      <c r="E69" s="62" t="s">
        <v>45</v>
      </c>
      <c r="F69" s="62" t="s">
        <v>150</v>
      </c>
      <c r="G69" s="59" t="s">
        <v>54</v>
      </c>
      <c r="H69" s="28"/>
      <c r="I69" s="28"/>
      <c r="J69" s="23">
        <v>6499</v>
      </c>
      <c r="K69" s="60">
        <v>0</v>
      </c>
      <c r="L69" s="13">
        <v>0.01</v>
      </c>
      <c r="M69" s="14">
        <f t="shared" si="0"/>
        <v>6499</v>
      </c>
      <c r="N69" s="14">
        <f t="shared" si="1"/>
        <v>0</v>
      </c>
      <c r="O69" s="14">
        <f t="shared" si="2"/>
        <v>-64.989999999999995</v>
      </c>
      <c r="P69" s="14">
        <v>6499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-6434.01</v>
      </c>
      <c r="AJ69" s="15">
        <f t="shared" si="3"/>
        <v>-2.1316282072803006E-13</v>
      </c>
    </row>
    <row r="70" spans="1:36" s="5" customFormat="1" ht="12" customHeight="1" x14ac:dyDescent="0.2">
      <c r="A70" s="61"/>
      <c r="B70" s="58">
        <v>9925</v>
      </c>
      <c r="C70" s="58">
        <v>242</v>
      </c>
      <c r="D70" s="59" t="s">
        <v>39</v>
      </c>
      <c r="E70" s="62" t="s">
        <v>45</v>
      </c>
      <c r="F70" s="62" t="s">
        <v>151</v>
      </c>
      <c r="G70" s="59" t="s">
        <v>57</v>
      </c>
      <c r="H70" s="28"/>
      <c r="I70" s="28"/>
      <c r="J70" s="23">
        <v>1547.5</v>
      </c>
      <c r="K70" s="60">
        <v>0</v>
      </c>
      <c r="L70" s="13">
        <v>0.01</v>
      </c>
      <c r="M70" s="14">
        <f t="shared" si="0"/>
        <v>1547.5</v>
      </c>
      <c r="N70" s="14">
        <f t="shared" si="1"/>
        <v>0</v>
      </c>
      <c r="O70" s="14">
        <f t="shared" si="2"/>
        <v>-15.475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>
        <v>1547.5</v>
      </c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-1532.0250000000001</v>
      </c>
      <c r="AJ70" s="15">
        <f t="shared" si="3"/>
        <v>-9.0594198809412774E-14</v>
      </c>
    </row>
    <row r="71" spans="1:36" s="5" customFormat="1" ht="12" customHeight="1" x14ac:dyDescent="0.2">
      <c r="A71" s="61"/>
      <c r="B71" s="58">
        <v>9925</v>
      </c>
      <c r="C71" s="58">
        <v>242</v>
      </c>
      <c r="D71" s="59" t="s">
        <v>39</v>
      </c>
      <c r="E71" s="62" t="s">
        <v>45</v>
      </c>
      <c r="F71" s="62" t="s">
        <v>151</v>
      </c>
      <c r="G71" s="59" t="s">
        <v>54</v>
      </c>
      <c r="H71" s="28"/>
      <c r="I71" s="28"/>
      <c r="J71" s="23">
        <v>352</v>
      </c>
      <c r="K71" s="60">
        <v>0</v>
      </c>
      <c r="L71" s="13">
        <v>0.01</v>
      </c>
      <c r="M71" s="14">
        <f t="shared" si="0"/>
        <v>352</v>
      </c>
      <c r="N71" s="14">
        <f t="shared" si="1"/>
        <v>0</v>
      </c>
      <c r="O71" s="14">
        <f t="shared" si="2"/>
        <v>-3.52</v>
      </c>
      <c r="P71" s="14">
        <v>352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-348.48</v>
      </c>
      <c r="AJ71" s="15">
        <f t="shared" si="3"/>
        <v>-1.8207657603852567E-14</v>
      </c>
    </row>
    <row r="72" spans="1:36" s="5" customFormat="1" ht="12" customHeight="1" x14ac:dyDescent="0.2">
      <c r="A72" s="61"/>
      <c r="B72" s="58">
        <v>9926</v>
      </c>
      <c r="C72" s="58">
        <v>243</v>
      </c>
      <c r="D72" s="59" t="s">
        <v>88</v>
      </c>
      <c r="E72" s="62" t="s">
        <v>89</v>
      </c>
      <c r="F72" s="62" t="s">
        <v>152</v>
      </c>
      <c r="G72" s="59" t="s">
        <v>54</v>
      </c>
      <c r="H72" s="28"/>
      <c r="I72" s="28"/>
      <c r="J72" s="23">
        <v>1786.2</v>
      </c>
      <c r="K72" s="60">
        <v>0</v>
      </c>
      <c r="L72" s="13">
        <v>0.01</v>
      </c>
      <c r="M72" s="14">
        <f t="shared" si="0"/>
        <v>1786.2</v>
      </c>
      <c r="N72" s="14">
        <f t="shared" si="1"/>
        <v>0</v>
      </c>
      <c r="O72" s="14">
        <f t="shared" si="2"/>
        <v>-17.862000000000002</v>
      </c>
      <c r="P72" s="14">
        <v>1786.2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-1768.338</v>
      </c>
      <c r="AJ72" s="15">
        <f t="shared" si="3"/>
        <v>7.815970093361102E-14</v>
      </c>
    </row>
    <row r="73" spans="1:36" s="5" customFormat="1" ht="12" customHeight="1" x14ac:dyDescent="0.2">
      <c r="A73" s="61"/>
      <c r="B73" s="58">
        <v>9927</v>
      </c>
      <c r="C73" s="58">
        <v>244</v>
      </c>
      <c r="D73" s="59" t="s">
        <v>88</v>
      </c>
      <c r="E73" s="62" t="s">
        <v>89</v>
      </c>
      <c r="F73" s="62" t="s">
        <v>153</v>
      </c>
      <c r="G73" s="59" t="s">
        <v>57</v>
      </c>
      <c r="H73" s="28"/>
      <c r="I73" s="28"/>
      <c r="J73" s="23">
        <v>356.25</v>
      </c>
      <c r="K73" s="60">
        <v>0</v>
      </c>
      <c r="L73" s="13">
        <v>0.01</v>
      </c>
      <c r="M73" s="14">
        <f t="shared" si="0"/>
        <v>356.25</v>
      </c>
      <c r="N73" s="14">
        <f t="shared" si="1"/>
        <v>0</v>
      </c>
      <c r="O73" s="14">
        <f t="shared" si="2"/>
        <v>-3.5625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>
        <v>356.25</v>
      </c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-352.6875</v>
      </c>
      <c r="AJ73" s="15">
        <f t="shared" si="3"/>
        <v>0</v>
      </c>
    </row>
    <row r="74" spans="1:36" s="5" customFormat="1" ht="12" customHeight="1" x14ac:dyDescent="0.2">
      <c r="A74" s="61">
        <v>42759</v>
      </c>
      <c r="B74" s="58">
        <v>9928</v>
      </c>
      <c r="C74" s="58">
        <v>245</v>
      </c>
      <c r="D74" s="59" t="s">
        <v>40</v>
      </c>
      <c r="E74" s="62" t="s">
        <v>47</v>
      </c>
      <c r="F74" s="62" t="s">
        <v>154</v>
      </c>
      <c r="G74" s="59" t="s">
        <v>54</v>
      </c>
      <c r="H74" s="28"/>
      <c r="I74" s="28"/>
      <c r="J74" s="23">
        <v>404</v>
      </c>
      <c r="K74" s="60">
        <v>0</v>
      </c>
      <c r="L74" s="13">
        <v>0.01</v>
      </c>
      <c r="M74" s="14">
        <f t="shared" si="0"/>
        <v>404</v>
      </c>
      <c r="N74" s="14">
        <f t="shared" si="1"/>
        <v>0</v>
      </c>
      <c r="O74" s="14">
        <f t="shared" si="2"/>
        <v>-4.04</v>
      </c>
      <c r="P74" s="14">
        <v>404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-399.96</v>
      </c>
      <c r="AJ74" s="15">
        <f t="shared" si="3"/>
        <v>2.042810365310288E-14</v>
      </c>
    </row>
    <row r="75" spans="1:36" s="5" customFormat="1" ht="12" customHeight="1" x14ac:dyDescent="0.2">
      <c r="A75" s="61"/>
      <c r="B75" s="58">
        <v>9929</v>
      </c>
      <c r="C75" s="58">
        <v>246</v>
      </c>
      <c r="D75" s="59" t="s">
        <v>38</v>
      </c>
      <c r="E75" s="62" t="s">
        <v>44</v>
      </c>
      <c r="F75" s="62" t="s">
        <v>155</v>
      </c>
      <c r="G75" s="59" t="s">
        <v>54</v>
      </c>
      <c r="H75" s="28"/>
      <c r="I75" s="28"/>
      <c r="J75" s="23">
        <v>0</v>
      </c>
      <c r="K75" s="60">
        <v>12839</v>
      </c>
      <c r="L75" s="13">
        <v>0.01</v>
      </c>
      <c r="M75" s="14">
        <f t="shared" si="0"/>
        <v>11463.392857142857</v>
      </c>
      <c r="N75" s="14">
        <f t="shared" si="1"/>
        <v>1375.6071428571427</v>
      </c>
      <c r="O75" s="14">
        <f t="shared" si="2"/>
        <v>-114.63392857142857</v>
      </c>
      <c r="P75" s="14">
        <v>11463.39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-12724.363214285713</v>
      </c>
      <c r="AJ75" s="15">
        <f t="shared" si="3"/>
        <v>2.8571428582466751E-3</v>
      </c>
    </row>
    <row r="76" spans="1:36" s="5" customFormat="1" ht="12" customHeight="1" x14ac:dyDescent="0.2">
      <c r="A76" s="61"/>
      <c r="B76" s="58">
        <v>9931</v>
      </c>
      <c r="C76" s="58">
        <v>237</v>
      </c>
      <c r="D76" s="59" t="s">
        <v>156</v>
      </c>
      <c r="E76" s="62" t="s">
        <v>157</v>
      </c>
      <c r="F76" s="62" t="s">
        <v>158</v>
      </c>
      <c r="G76" s="59" t="s">
        <v>54</v>
      </c>
      <c r="H76" s="28"/>
      <c r="I76" s="28"/>
      <c r="J76" s="23">
        <v>0</v>
      </c>
      <c r="K76" s="60">
        <v>3000</v>
      </c>
      <c r="L76" s="13">
        <v>0.01</v>
      </c>
      <c r="M76" s="14">
        <f t="shared" si="0"/>
        <v>2678.5714285714284</v>
      </c>
      <c r="N76" s="14">
        <f t="shared" si="1"/>
        <v>321.42857142857139</v>
      </c>
      <c r="O76" s="14">
        <f t="shared" si="2"/>
        <v>-26.785714285714285</v>
      </c>
      <c r="P76" s="14">
        <v>2678.57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-2973.2128571428575</v>
      </c>
      <c r="AJ76" s="15">
        <f t="shared" si="3"/>
        <v>1.4285714282138429E-3</v>
      </c>
    </row>
    <row r="77" spans="1:36" s="5" customFormat="1" ht="12" customHeight="1" x14ac:dyDescent="0.2">
      <c r="A77" s="61">
        <v>42760</v>
      </c>
      <c r="B77" s="58">
        <v>9932</v>
      </c>
      <c r="C77" s="58">
        <v>250</v>
      </c>
      <c r="D77" s="59" t="s">
        <v>70</v>
      </c>
      <c r="E77" s="62" t="s">
        <v>50</v>
      </c>
      <c r="F77" s="62" t="s">
        <v>159</v>
      </c>
      <c r="G77" s="59" t="s">
        <v>55</v>
      </c>
      <c r="H77" s="28"/>
      <c r="I77" s="28"/>
      <c r="J77" s="23">
        <v>0</v>
      </c>
      <c r="K77" s="60">
        <v>6598</v>
      </c>
      <c r="L77" s="13">
        <v>0.01</v>
      </c>
      <c r="M77" s="14">
        <f t="shared" si="0"/>
        <v>5891.0714285714284</v>
      </c>
      <c r="N77" s="14">
        <f t="shared" si="1"/>
        <v>706.92857142857133</v>
      </c>
      <c r="O77" s="14">
        <f t="shared" si="2"/>
        <v>-58.910714285714285</v>
      </c>
      <c r="P77" s="14"/>
      <c r="Q77" s="14">
        <v>5891.07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-6539.0878571428566</v>
      </c>
      <c r="AJ77" s="15">
        <f t="shared" si="3"/>
        <v>1.4285714291233376E-3</v>
      </c>
    </row>
    <row r="78" spans="1:36" s="5" customFormat="1" ht="12" customHeight="1" x14ac:dyDescent="0.2">
      <c r="A78" s="61"/>
      <c r="B78" s="58">
        <v>9933</v>
      </c>
      <c r="C78" s="58">
        <v>249</v>
      </c>
      <c r="D78" s="59" t="s">
        <v>73</v>
      </c>
      <c r="E78" s="62" t="s">
        <v>75</v>
      </c>
      <c r="F78" s="62" t="s">
        <v>160</v>
      </c>
      <c r="G78" s="59" t="s">
        <v>54</v>
      </c>
      <c r="H78" s="28"/>
      <c r="I78" s="28"/>
      <c r="J78" s="23">
        <v>3000</v>
      </c>
      <c r="K78" s="60">
        <v>0</v>
      </c>
      <c r="L78" s="13">
        <v>0.01</v>
      </c>
      <c r="M78" s="14">
        <f t="shared" si="0"/>
        <v>3000</v>
      </c>
      <c r="N78" s="14">
        <f t="shared" si="1"/>
        <v>0</v>
      </c>
      <c r="O78" s="14">
        <f t="shared" si="2"/>
        <v>-30</v>
      </c>
      <c r="P78" s="14">
        <v>3000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-2970</v>
      </c>
      <c r="AJ78" s="15">
        <f t="shared" si="3"/>
        <v>0</v>
      </c>
    </row>
    <row r="79" spans="1:36" s="5" customFormat="1" ht="12" customHeight="1" x14ac:dyDescent="0.3">
      <c r="A79" s="61"/>
      <c r="B79" s="58">
        <v>9934</v>
      </c>
      <c r="C79" s="58">
        <v>248</v>
      </c>
      <c r="D79" s="59" t="s">
        <v>64</v>
      </c>
      <c r="E79" s="62" t="s">
        <v>53</v>
      </c>
      <c r="F79" s="54"/>
      <c r="G79" s="59" t="s">
        <v>55</v>
      </c>
      <c r="H79" s="28"/>
      <c r="I79" s="28"/>
      <c r="J79" s="23">
        <v>1700</v>
      </c>
      <c r="K79" s="60">
        <v>0</v>
      </c>
      <c r="L79" s="13">
        <v>0.01</v>
      </c>
      <c r="M79" s="14">
        <f t="shared" si="0"/>
        <v>1700</v>
      </c>
      <c r="N79" s="14">
        <f t="shared" si="1"/>
        <v>0</v>
      </c>
      <c r="O79" s="14">
        <f t="shared" si="2"/>
        <v>-17</v>
      </c>
      <c r="P79" s="14"/>
      <c r="Q79" s="14">
        <v>1700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-1683</v>
      </c>
      <c r="AJ79" s="15">
        <f t="shared" si="3"/>
        <v>0</v>
      </c>
    </row>
    <row r="80" spans="1:36" s="5" customFormat="1" ht="12" customHeight="1" x14ac:dyDescent="0.2">
      <c r="A80" s="61">
        <v>42761</v>
      </c>
      <c r="B80" s="58">
        <v>9935</v>
      </c>
      <c r="C80" s="58">
        <v>0</v>
      </c>
      <c r="D80" s="59" t="s">
        <v>40</v>
      </c>
      <c r="E80" s="62" t="s">
        <v>47</v>
      </c>
      <c r="F80" s="62" t="s">
        <v>161</v>
      </c>
      <c r="G80" s="59" t="s">
        <v>54</v>
      </c>
      <c r="H80" s="28"/>
      <c r="I80" s="28"/>
      <c r="J80" s="23">
        <v>552.76</v>
      </c>
      <c r="K80" s="60">
        <v>0</v>
      </c>
      <c r="L80" s="13">
        <v>0.01</v>
      </c>
      <c r="M80" s="14">
        <f t="shared" si="0"/>
        <v>552.76</v>
      </c>
      <c r="N80" s="14">
        <f t="shared" si="1"/>
        <v>0</v>
      </c>
      <c r="O80" s="14">
        <f t="shared" si="2"/>
        <v>-5.5275999999999996</v>
      </c>
      <c r="P80" s="14">
        <v>552.76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-547.23239999999998</v>
      </c>
      <c r="AJ80" s="15">
        <f t="shared" si="3"/>
        <v>7.1054273576010019E-15</v>
      </c>
    </row>
    <row r="81" spans="1:36" s="5" customFormat="1" ht="12" customHeight="1" x14ac:dyDescent="0.2">
      <c r="A81" s="61"/>
      <c r="B81" s="58">
        <v>9937</v>
      </c>
      <c r="C81" s="58">
        <v>251</v>
      </c>
      <c r="D81" s="59" t="s">
        <v>37</v>
      </c>
      <c r="E81" s="62" t="s">
        <v>42</v>
      </c>
      <c r="F81" s="62" t="s">
        <v>162</v>
      </c>
      <c r="G81" s="59" t="s">
        <v>163</v>
      </c>
      <c r="H81" s="28"/>
      <c r="I81" s="28"/>
      <c r="J81" s="23">
        <v>0</v>
      </c>
      <c r="K81" s="60">
        <v>258.5</v>
      </c>
      <c r="L81" s="13">
        <v>0.01</v>
      </c>
      <c r="M81" s="14">
        <f t="shared" si="0"/>
        <v>230.80357142857142</v>
      </c>
      <c r="N81" s="14">
        <f t="shared" si="1"/>
        <v>27.696428571428569</v>
      </c>
      <c r="O81" s="14">
        <f t="shared" si="2"/>
        <v>-2.3080357142857144</v>
      </c>
      <c r="P81" s="14"/>
      <c r="Q81" s="14"/>
      <c r="R81" s="14"/>
      <c r="S81" s="14"/>
      <c r="T81" s="14"/>
      <c r="U81" s="14"/>
      <c r="V81" s="14">
        <v>230.8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-256.18839285714284</v>
      </c>
      <c r="AJ81" s="15">
        <f t="shared" si="3"/>
        <v>3.5714285714414373E-3</v>
      </c>
    </row>
    <row r="82" spans="1:36" s="5" customFormat="1" ht="12" customHeight="1" x14ac:dyDescent="0.2">
      <c r="A82" s="61"/>
      <c r="B82" s="58">
        <v>9937</v>
      </c>
      <c r="C82" s="58">
        <v>251</v>
      </c>
      <c r="D82" s="59" t="s">
        <v>37</v>
      </c>
      <c r="E82" s="62" t="s">
        <v>42</v>
      </c>
      <c r="F82" s="62" t="s">
        <v>162</v>
      </c>
      <c r="G82" s="59" t="s">
        <v>163</v>
      </c>
      <c r="H82" s="28"/>
      <c r="I82" s="28"/>
      <c r="J82" s="23">
        <v>0</v>
      </c>
      <c r="K82" s="60">
        <v>892.1</v>
      </c>
      <c r="L82" s="13">
        <v>0.01</v>
      </c>
      <c r="M82" s="14">
        <f t="shared" si="0"/>
        <v>796.51785714285711</v>
      </c>
      <c r="N82" s="14">
        <f t="shared" si="1"/>
        <v>95.582142857142856</v>
      </c>
      <c r="O82" s="14">
        <f t="shared" si="2"/>
        <v>-7.965178571428571</v>
      </c>
      <c r="P82" s="14"/>
      <c r="Q82" s="14"/>
      <c r="R82" s="14"/>
      <c r="S82" s="14"/>
      <c r="T82" s="14"/>
      <c r="U82" s="14"/>
      <c r="V82" s="14">
        <v>796.52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-884.13696428571427</v>
      </c>
      <c r="AJ82" s="15">
        <f t="shared" si="3"/>
        <v>-2.1428571428190324E-3</v>
      </c>
    </row>
    <row r="83" spans="1:36" s="5" customFormat="1" ht="12" customHeight="1" x14ac:dyDescent="0.2">
      <c r="A83" s="61"/>
      <c r="B83" s="58">
        <v>9938</v>
      </c>
      <c r="C83" s="58">
        <v>254</v>
      </c>
      <c r="D83" s="59" t="s">
        <v>66</v>
      </c>
      <c r="E83" s="62" t="s">
        <v>51</v>
      </c>
      <c r="F83" s="62" t="s">
        <v>164</v>
      </c>
      <c r="G83" s="59" t="s">
        <v>55</v>
      </c>
      <c r="H83" s="28"/>
      <c r="I83" s="28"/>
      <c r="J83" s="23">
        <v>0</v>
      </c>
      <c r="K83" s="60">
        <v>1658</v>
      </c>
      <c r="L83" s="13">
        <v>0.01</v>
      </c>
      <c r="M83" s="14">
        <f t="shared" si="0"/>
        <v>1480.3571428571427</v>
      </c>
      <c r="N83" s="14">
        <f t="shared" si="1"/>
        <v>177.64285714285711</v>
      </c>
      <c r="O83" s="14">
        <f t="shared" si="2"/>
        <v>-14.803571428571427</v>
      </c>
      <c r="P83" s="14"/>
      <c r="Q83" s="14">
        <v>1480.36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-1643.1992857142857</v>
      </c>
      <c r="AJ83" s="15">
        <f t="shared" si="3"/>
        <v>-2.857142857106254E-3</v>
      </c>
    </row>
    <row r="84" spans="1:36" s="5" customFormat="1" ht="12" customHeight="1" x14ac:dyDescent="0.2">
      <c r="A84" s="61">
        <v>42762</v>
      </c>
      <c r="B84" s="58">
        <v>9936</v>
      </c>
      <c r="C84" s="58">
        <v>252</v>
      </c>
      <c r="D84" s="59" t="s">
        <v>63</v>
      </c>
      <c r="E84" s="62" t="s">
        <v>72</v>
      </c>
      <c r="F84" s="62" t="s">
        <v>165</v>
      </c>
      <c r="G84" s="59" t="s">
        <v>62</v>
      </c>
      <c r="H84" s="28"/>
      <c r="I84" s="28"/>
      <c r="J84" s="23">
        <v>0</v>
      </c>
      <c r="K84" s="60">
        <v>3050.5</v>
      </c>
      <c r="L84" s="13">
        <v>0.01</v>
      </c>
      <c r="M84" s="14">
        <f t="shared" si="0"/>
        <v>2723.6607142857142</v>
      </c>
      <c r="N84" s="14">
        <f t="shared" si="1"/>
        <v>326.83928571428572</v>
      </c>
      <c r="O84" s="14">
        <f t="shared" si="2"/>
        <v>-27.236607142857142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>
        <v>2723.66</v>
      </c>
      <c r="AI84" s="14">
        <f t="shared" si="4"/>
        <v>-3023.2626785714283</v>
      </c>
      <c r="AJ84" s="15">
        <f t="shared" si="3"/>
        <v>7.1428571456166878E-4</v>
      </c>
    </row>
    <row r="85" spans="1:36" s="5" customFormat="1" ht="12" customHeight="1" x14ac:dyDescent="0.2">
      <c r="A85" s="61">
        <v>42765</v>
      </c>
      <c r="B85" s="58">
        <v>9939</v>
      </c>
      <c r="C85" s="58">
        <v>262</v>
      </c>
      <c r="D85" s="59" t="s">
        <v>40</v>
      </c>
      <c r="E85" s="62" t="s">
        <v>47</v>
      </c>
      <c r="F85" s="62" t="s">
        <v>166</v>
      </c>
      <c r="G85" s="59" t="s">
        <v>54</v>
      </c>
      <c r="H85" s="28"/>
      <c r="I85" s="28"/>
      <c r="J85" s="23">
        <v>1899.66</v>
      </c>
      <c r="K85" s="60">
        <v>0</v>
      </c>
      <c r="L85" s="13">
        <v>0.01</v>
      </c>
      <c r="M85" s="14">
        <f t="shared" si="0"/>
        <v>1899.66</v>
      </c>
      <c r="N85" s="14">
        <f t="shared" si="1"/>
        <v>0</v>
      </c>
      <c r="O85" s="14">
        <f t="shared" si="2"/>
        <v>-18.996600000000001</v>
      </c>
      <c r="P85" s="14">
        <v>1899.66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-1880.6634000000001</v>
      </c>
      <c r="AJ85" s="15">
        <f t="shared" si="3"/>
        <v>-5.6843418860808015E-14</v>
      </c>
    </row>
    <row r="86" spans="1:36" s="5" customFormat="1" ht="12" customHeight="1" x14ac:dyDescent="0.2">
      <c r="A86" s="61"/>
      <c r="B86" s="58">
        <v>9940</v>
      </c>
      <c r="C86" s="58">
        <v>263</v>
      </c>
      <c r="D86" s="59" t="s">
        <v>39</v>
      </c>
      <c r="E86" s="62" t="s">
        <v>45</v>
      </c>
      <c r="F86" s="62" t="s">
        <v>167</v>
      </c>
      <c r="G86" s="59" t="s">
        <v>54</v>
      </c>
      <c r="H86" s="28"/>
      <c r="I86" s="28"/>
      <c r="J86" s="23">
        <v>6526</v>
      </c>
      <c r="K86" s="60">
        <v>0</v>
      </c>
      <c r="L86" s="13">
        <v>0.01</v>
      </c>
      <c r="M86" s="14">
        <f t="shared" si="0"/>
        <v>6526</v>
      </c>
      <c r="N86" s="14">
        <f t="shared" si="1"/>
        <v>0</v>
      </c>
      <c r="O86" s="14">
        <f t="shared" si="2"/>
        <v>-65.260000000000005</v>
      </c>
      <c r="P86" s="14">
        <v>6526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-6460.74</v>
      </c>
      <c r="AJ86" s="15">
        <f t="shared" si="3"/>
        <v>2.1316282072803006E-13</v>
      </c>
    </row>
    <row r="87" spans="1:36" s="5" customFormat="1" ht="12" customHeight="1" x14ac:dyDescent="0.2">
      <c r="A87" s="61"/>
      <c r="B87" s="58">
        <v>9941</v>
      </c>
      <c r="C87" s="58">
        <v>264</v>
      </c>
      <c r="D87" s="59" t="s">
        <v>39</v>
      </c>
      <c r="E87" s="62" t="s">
        <v>45</v>
      </c>
      <c r="F87" s="62" t="s">
        <v>168</v>
      </c>
      <c r="G87" s="59" t="s">
        <v>57</v>
      </c>
      <c r="H87" s="28"/>
      <c r="I87" s="28"/>
      <c r="J87" s="23">
        <v>1762</v>
      </c>
      <c r="K87" s="60">
        <v>0</v>
      </c>
      <c r="L87" s="13">
        <v>0.01</v>
      </c>
      <c r="M87" s="14">
        <f t="shared" si="0"/>
        <v>1762</v>
      </c>
      <c r="N87" s="14">
        <f t="shared" si="1"/>
        <v>0</v>
      </c>
      <c r="O87" s="14">
        <f t="shared" si="2"/>
        <v>-17.62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>
        <v>1762</v>
      </c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-1744.38</v>
      </c>
      <c r="AJ87" s="15">
        <f t="shared" si="3"/>
        <v>-1.1013412404281553E-13</v>
      </c>
    </row>
    <row r="88" spans="1:36" s="5" customFormat="1" ht="12" customHeight="1" x14ac:dyDescent="0.2">
      <c r="A88" s="61">
        <v>42766</v>
      </c>
      <c r="B88" s="58">
        <v>9942</v>
      </c>
      <c r="C88" s="58">
        <v>258</v>
      </c>
      <c r="D88" s="59" t="s">
        <v>68</v>
      </c>
      <c r="E88" s="62" t="s">
        <v>52</v>
      </c>
      <c r="F88" s="62" t="s">
        <v>169</v>
      </c>
      <c r="G88" s="59" t="s">
        <v>24</v>
      </c>
      <c r="H88" s="28"/>
      <c r="I88" s="28"/>
      <c r="J88" s="23">
        <v>0</v>
      </c>
      <c r="K88" s="60">
        <v>1132</v>
      </c>
      <c r="L88" s="13">
        <v>0.01</v>
      </c>
      <c r="M88" s="14">
        <f t="shared" si="0"/>
        <v>1010.7142857142857</v>
      </c>
      <c r="N88" s="14">
        <f t="shared" si="1"/>
        <v>121.28571428571428</v>
      </c>
      <c r="O88" s="14">
        <f t="shared" si="2"/>
        <v>-10.107142857142858</v>
      </c>
      <c r="P88" s="14"/>
      <c r="Q88" s="14"/>
      <c r="R88" s="14"/>
      <c r="S88" s="14"/>
      <c r="T88" s="14"/>
      <c r="U88" s="14">
        <v>1010.71</v>
      </c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-1121.8885714285714</v>
      </c>
      <c r="AJ88" s="15">
        <f t="shared" si="3"/>
        <v>4.2857142857748443E-3</v>
      </c>
    </row>
    <row r="89" spans="1:36" s="5" customFormat="1" ht="12" customHeight="1" x14ac:dyDescent="0.2">
      <c r="A89" s="61"/>
      <c r="B89" s="58">
        <v>9943</v>
      </c>
      <c r="C89" s="58">
        <v>265</v>
      </c>
      <c r="D89" s="59" t="s">
        <v>82</v>
      </c>
      <c r="E89" s="62" t="s">
        <v>83</v>
      </c>
      <c r="F89" s="62" t="s">
        <v>170</v>
      </c>
      <c r="G89" s="59" t="s">
        <v>54</v>
      </c>
      <c r="H89" s="28"/>
      <c r="I89" s="28"/>
      <c r="J89" s="23">
        <v>1040</v>
      </c>
      <c r="K89" s="60">
        <v>0</v>
      </c>
      <c r="L89" s="13">
        <v>0.01</v>
      </c>
      <c r="M89" s="14">
        <f t="shared" si="0"/>
        <v>1040</v>
      </c>
      <c r="N89" s="14">
        <f t="shared" si="1"/>
        <v>0</v>
      </c>
      <c r="O89" s="14">
        <f t="shared" si="2"/>
        <v>-10.4</v>
      </c>
      <c r="P89" s="14">
        <v>1040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-1029.5999999999999</v>
      </c>
      <c r="AJ89" s="15">
        <f t="shared" si="3"/>
        <v>9.0594198809412774E-14</v>
      </c>
    </row>
    <row r="90" spans="1:36" s="5" customFormat="1" ht="12" customHeight="1" x14ac:dyDescent="0.2">
      <c r="A90" s="61"/>
      <c r="B90" s="58">
        <v>9944</v>
      </c>
      <c r="C90" s="58">
        <v>266</v>
      </c>
      <c r="D90" s="59" t="s">
        <v>40</v>
      </c>
      <c r="E90" s="62" t="s">
        <v>47</v>
      </c>
      <c r="F90" s="62" t="s">
        <v>171</v>
      </c>
      <c r="G90" s="59" t="s">
        <v>54</v>
      </c>
      <c r="H90" s="28"/>
      <c r="I90" s="28"/>
      <c r="J90" s="23">
        <v>645.54</v>
      </c>
      <c r="K90" s="60">
        <v>0</v>
      </c>
      <c r="L90" s="13">
        <v>0.01</v>
      </c>
      <c r="M90" s="14">
        <f t="shared" si="0"/>
        <v>645.54</v>
      </c>
      <c r="N90" s="14">
        <f t="shared" si="1"/>
        <v>0</v>
      </c>
      <c r="O90" s="14">
        <f t="shared" si="2"/>
        <v>-6.4554</v>
      </c>
      <c r="P90" s="14">
        <v>645.54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-639.08459999999991</v>
      </c>
      <c r="AJ90" s="15">
        <f t="shared" si="3"/>
        <v>5.4178883601707639E-14</v>
      </c>
    </row>
    <row r="91" spans="1:36" ht="12" customHeight="1" x14ac:dyDescent="0.2">
      <c r="A91" s="61"/>
      <c r="B91" s="58">
        <v>9945</v>
      </c>
      <c r="C91" s="58">
        <v>267</v>
      </c>
      <c r="D91" s="59" t="s">
        <v>88</v>
      </c>
      <c r="E91" s="62" t="s">
        <v>89</v>
      </c>
      <c r="F91" s="62" t="s">
        <v>172</v>
      </c>
      <c r="G91" s="59" t="s">
        <v>57</v>
      </c>
      <c r="H91" s="29"/>
      <c r="I91" s="29"/>
      <c r="J91" s="23">
        <v>242.65</v>
      </c>
      <c r="K91" s="60">
        <v>0</v>
      </c>
      <c r="L91" s="13">
        <v>0.01</v>
      </c>
      <c r="M91" s="14">
        <f t="shared" si="0"/>
        <v>242.65</v>
      </c>
      <c r="N91" s="14">
        <f t="shared" si="1"/>
        <v>0</v>
      </c>
      <c r="O91" s="14">
        <f t="shared" si="2"/>
        <v>-2.4265000000000003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>
        <v>242.65</v>
      </c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-240.2235</v>
      </c>
      <c r="AJ91" s="15">
        <f t="shared" si="3"/>
        <v>3.9968028886505635E-15</v>
      </c>
    </row>
    <row r="92" spans="1:36" ht="12" customHeight="1" x14ac:dyDescent="0.2">
      <c r="A92" s="61"/>
      <c r="B92" s="58">
        <v>9945</v>
      </c>
      <c r="C92" s="58">
        <v>267</v>
      </c>
      <c r="D92" s="59" t="s">
        <v>88</v>
      </c>
      <c r="E92" s="62" t="s">
        <v>89</v>
      </c>
      <c r="F92" s="62" t="s">
        <v>172</v>
      </c>
      <c r="G92" s="59" t="s">
        <v>54</v>
      </c>
      <c r="H92" s="29"/>
      <c r="I92" s="29"/>
      <c r="J92" s="23">
        <v>1219.7</v>
      </c>
      <c r="K92" s="60">
        <v>0</v>
      </c>
      <c r="L92" s="13">
        <v>0.01</v>
      </c>
      <c r="M92" s="14">
        <f t="shared" si="0"/>
        <v>1219.7</v>
      </c>
      <c r="N92" s="14">
        <f t="shared" si="1"/>
        <v>0</v>
      </c>
      <c r="O92" s="14">
        <f t="shared" si="2"/>
        <v>-12.197000000000001</v>
      </c>
      <c r="P92" s="14">
        <v>1219.7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-1207.5030000000002</v>
      </c>
      <c r="AJ92" s="15">
        <f t="shared" si="3"/>
        <v>-1.1191048088221578E-13</v>
      </c>
    </row>
    <row r="93" spans="1:36" ht="12" customHeight="1" x14ac:dyDescent="0.2">
      <c r="A93" s="55"/>
      <c r="B93" s="56"/>
      <c r="C93" s="56"/>
      <c r="D93" s="57"/>
      <c r="E93" s="56"/>
      <c r="F93" s="56"/>
      <c r="G93" s="57"/>
      <c r="H93" s="29"/>
      <c r="I93" s="29"/>
      <c r="J93" s="23">
        <v>0</v>
      </c>
      <c r="K93" s="53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45"/>
      <c r="B94" s="52"/>
      <c r="C94" s="44"/>
      <c r="D94" s="43"/>
      <c r="E94" s="46"/>
      <c r="F94" s="47"/>
      <c r="G94" s="48"/>
      <c r="H94" s="28"/>
      <c r="I94" s="28"/>
      <c r="J94" s="23">
        <v>0</v>
      </c>
      <c r="K94" s="53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45"/>
      <c r="B95" s="52"/>
      <c r="C95" s="44"/>
      <c r="D95" s="43"/>
      <c r="E95" s="46"/>
      <c r="F95" s="47"/>
      <c r="G95" s="48"/>
      <c r="H95" s="28"/>
      <c r="I95" s="28"/>
      <c r="J95" s="23">
        <v>0</v>
      </c>
      <c r="K95" s="53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45"/>
      <c r="B96" s="52"/>
      <c r="C96" s="44"/>
      <c r="D96" s="43"/>
      <c r="E96" s="46"/>
      <c r="F96" s="47"/>
      <c r="G96" s="48"/>
      <c r="H96" s="28"/>
      <c r="I96" s="28"/>
      <c r="J96" s="23">
        <v>0</v>
      </c>
      <c r="K96" s="53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45"/>
      <c r="B97" s="52"/>
      <c r="C97" s="44"/>
      <c r="D97" s="43"/>
      <c r="E97" s="46"/>
      <c r="F97" s="47"/>
      <c r="G97" s="48"/>
      <c r="H97" s="28"/>
      <c r="I97" s="28"/>
      <c r="J97" s="23">
        <v>0</v>
      </c>
      <c r="K97" s="53">
        <v>0</v>
      </c>
      <c r="L97" s="13">
        <v>0.01</v>
      </c>
      <c r="M97" s="14">
        <f t="shared" si="0"/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>SUM(H97:K97)+AI97+O97</f>
        <v>0</v>
      </c>
    </row>
    <row r="98" spans="1:36" x14ac:dyDescent="0.2">
      <c r="A98" s="30"/>
      <c r="B98" s="31"/>
      <c r="C98" s="32"/>
      <c r="D98" s="33"/>
      <c r="E98" s="34"/>
      <c r="F98" s="35"/>
      <c r="G98" s="33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21" customFormat="1" ht="10.8" thickBot="1" x14ac:dyDescent="0.25">
      <c r="A99" s="38"/>
      <c r="B99" s="17"/>
      <c r="C99" s="39"/>
      <c r="D99" s="18"/>
      <c r="E99" s="19"/>
      <c r="F99" s="20"/>
      <c r="G99" s="18"/>
      <c r="H99" s="40">
        <f>SUM(H6:H97)</f>
        <v>0</v>
      </c>
      <c r="I99" s="40">
        <f>SUM(I6:I97)</f>
        <v>0</v>
      </c>
      <c r="J99" s="24">
        <f>SUM(J5:J97)</f>
        <v>86996.87</v>
      </c>
      <c r="K99" s="24">
        <f>SUM(K5:K97)</f>
        <v>191878.35000000003</v>
      </c>
      <c r="L99" s="41"/>
      <c r="M99" s="24">
        <f t="shared" ref="M99:AH99" si="5">SUM(M5:M97)</f>
        <v>258316.82535714289</v>
      </c>
      <c r="N99" s="24">
        <f t="shared" si="5"/>
        <v>20558.394642857143</v>
      </c>
      <c r="O99" s="24">
        <f>SUM(O5:O97)</f>
        <v>-2583.1682535714281</v>
      </c>
      <c r="P99" s="24">
        <f t="shared" si="5"/>
        <v>197209.47000000003</v>
      </c>
      <c r="Q99" s="24">
        <f t="shared" si="5"/>
        <v>28956.6</v>
      </c>
      <c r="R99" s="24">
        <f t="shared" si="5"/>
        <v>0</v>
      </c>
      <c r="S99" s="24">
        <f t="shared" si="5"/>
        <v>987.5</v>
      </c>
      <c r="T99" s="24">
        <f t="shared" si="5"/>
        <v>0</v>
      </c>
      <c r="U99" s="24">
        <f t="shared" si="5"/>
        <v>2021.42</v>
      </c>
      <c r="V99" s="24">
        <f t="shared" si="5"/>
        <v>1823.84</v>
      </c>
      <c r="W99" s="24">
        <f t="shared" si="5"/>
        <v>9085.7200000000012</v>
      </c>
      <c r="X99" s="24">
        <f t="shared" si="5"/>
        <v>0</v>
      </c>
      <c r="Y99" s="24">
        <f t="shared" si="5"/>
        <v>0</v>
      </c>
      <c r="Z99" s="24">
        <f t="shared" si="5"/>
        <v>9503.15</v>
      </c>
      <c r="AA99" s="24">
        <f t="shared" si="5"/>
        <v>0</v>
      </c>
      <c r="AB99" s="24">
        <f t="shared" si="5"/>
        <v>0</v>
      </c>
      <c r="AC99" s="24">
        <f t="shared" si="5"/>
        <v>0</v>
      </c>
      <c r="AD99" s="24">
        <f t="shared" si="5"/>
        <v>2500</v>
      </c>
      <c r="AE99" s="24">
        <f t="shared" si="5"/>
        <v>0</v>
      </c>
      <c r="AF99" s="24">
        <f t="shared" si="5"/>
        <v>0</v>
      </c>
      <c r="AG99" s="24">
        <f t="shared" si="5"/>
        <v>0</v>
      </c>
      <c r="AH99" s="24">
        <f t="shared" si="5"/>
        <v>6229.11</v>
      </c>
      <c r="AI99" s="24">
        <f>SUM(AI5:AI97)</f>
        <v>-276292.0363892857</v>
      </c>
    </row>
    <row r="100" spans="1:36" ht="10.8" thickTop="1" x14ac:dyDescent="0.2">
      <c r="AH100" s="5" t="s">
        <v>35</v>
      </c>
      <c r="AI100" s="5">
        <f>+N101+AI99</f>
        <v>2583.1836107143317</v>
      </c>
    </row>
    <row r="101" spans="1:36" x14ac:dyDescent="0.2">
      <c r="K101" s="5">
        <f>+K99+J99</f>
        <v>278875.22000000003</v>
      </c>
      <c r="N101" s="5">
        <f>+N99+M99</f>
        <v>278875.22000000003</v>
      </c>
      <c r="P101" s="5">
        <f>P99+Q99</f>
        <v>226166.07000000004</v>
      </c>
      <c r="AI101" s="5">
        <f>+AI99-AI100</f>
        <v>-278875.22000000003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1"/>
  <sheetViews>
    <sheetView topLeftCell="E94" workbookViewId="0">
      <selection activeCell="P99" sqref="P99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4.44140625" style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174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1">
        <v>42767</v>
      </c>
      <c r="B5" s="58">
        <v>9946</v>
      </c>
      <c r="C5" s="58">
        <v>270</v>
      </c>
      <c r="D5" s="59" t="s">
        <v>175</v>
      </c>
      <c r="E5" s="59" t="s">
        <v>176</v>
      </c>
      <c r="F5" s="59" t="s">
        <v>177</v>
      </c>
      <c r="G5" s="59" t="s">
        <v>54</v>
      </c>
      <c r="H5" s="28"/>
      <c r="I5" s="28"/>
      <c r="J5" s="23"/>
      <c r="K5" s="60">
        <v>6048.97</v>
      </c>
      <c r="L5" s="13">
        <v>0.01</v>
      </c>
      <c r="M5" s="14">
        <f t="shared" ref="M5:M97" si="0">SUM(H5:J5,K5/1.12)</f>
        <v>5400.8660714285716</v>
      </c>
      <c r="N5" s="14">
        <f t="shared" ref="N5:N94" si="1">K5/1.12*0.12</f>
        <v>648.10392857142858</v>
      </c>
      <c r="O5" s="14">
        <f t="shared" ref="O5:O94" si="2">-SUM(I5:J5,K5/1.12)*L5</f>
        <v>-54.008660714285718</v>
      </c>
      <c r="P5" s="14">
        <v>5400.87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-5994.9652678571429</v>
      </c>
      <c r="AJ5" s="15">
        <f t="shared" ref="AJ5:AJ94" si="3">SUM(H5:K5)+AI5+O5</f>
        <v>-3.928571428325256E-3</v>
      </c>
    </row>
    <row r="6" spans="1:36" ht="12" customHeight="1" x14ac:dyDescent="0.2">
      <c r="A6" s="61"/>
      <c r="B6" s="58">
        <v>9947</v>
      </c>
      <c r="C6" s="58">
        <v>261</v>
      </c>
      <c r="D6" s="59" t="s">
        <v>59</v>
      </c>
      <c r="E6" s="59" t="s">
        <v>61</v>
      </c>
      <c r="F6" s="59" t="s">
        <v>178</v>
      </c>
      <c r="G6" s="59" t="s">
        <v>54</v>
      </c>
      <c r="H6" s="28"/>
      <c r="I6" s="28"/>
      <c r="J6" s="23"/>
      <c r="K6" s="60">
        <v>6800</v>
      </c>
      <c r="L6" s="13">
        <v>0.01</v>
      </c>
      <c r="M6" s="14">
        <f t="shared" si="0"/>
        <v>6071.4285714285706</v>
      </c>
      <c r="N6" s="14">
        <f t="shared" si="1"/>
        <v>728.57142857142844</v>
      </c>
      <c r="O6" s="14">
        <f t="shared" si="2"/>
        <v>-60.714285714285708</v>
      </c>
      <c r="P6" s="14">
        <v>6071.43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97" si="4">-SUM(N6:AH6)</f>
        <v>-6739.2871428571434</v>
      </c>
      <c r="AJ6" s="15">
        <f t="shared" si="3"/>
        <v>-1.4285714291162321E-3</v>
      </c>
    </row>
    <row r="7" spans="1:36" ht="12" customHeight="1" x14ac:dyDescent="0.2">
      <c r="A7" s="61"/>
      <c r="B7" s="58">
        <v>9948</v>
      </c>
      <c r="C7" s="58">
        <v>260</v>
      </c>
      <c r="D7" s="59" t="s">
        <v>77</v>
      </c>
      <c r="E7" s="59" t="s">
        <v>78</v>
      </c>
      <c r="F7" s="59" t="s">
        <v>179</v>
      </c>
      <c r="G7" s="59" t="s">
        <v>54</v>
      </c>
      <c r="H7" s="28"/>
      <c r="I7" s="28"/>
      <c r="J7" s="23"/>
      <c r="K7" s="60">
        <v>1800</v>
      </c>
      <c r="L7" s="13">
        <v>0.01</v>
      </c>
      <c r="M7" s="14">
        <f t="shared" si="0"/>
        <v>1607.1428571428569</v>
      </c>
      <c r="N7" s="14">
        <f t="shared" si="1"/>
        <v>192.85714285714283</v>
      </c>
      <c r="O7" s="14">
        <f t="shared" si="2"/>
        <v>-16.071428571428569</v>
      </c>
      <c r="P7" s="14">
        <v>1607.14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-1783.9257142857143</v>
      </c>
      <c r="AJ7" s="15">
        <f t="shared" si="3"/>
        <v>2.8571428571098068E-3</v>
      </c>
    </row>
    <row r="8" spans="1:36" ht="12" customHeight="1" x14ac:dyDescent="0.2">
      <c r="A8" s="61"/>
      <c r="B8" s="58">
        <v>9949</v>
      </c>
      <c r="C8" s="58">
        <v>259</v>
      </c>
      <c r="D8" s="59" t="s">
        <v>41</v>
      </c>
      <c r="E8" s="59" t="s">
        <v>48</v>
      </c>
      <c r="F8" s="59" t="s">
        <v>180</v>
      </c>
      <c r="G8" s="59" t="s">
        <v>54</v>
      </c>
      <c r="H8" s="28"/>
      <c r="I8" s="28"/>
      <c r="J8" s="23"/>
      <c r="K8" s="60">
        <v>7125</v>
      </c>
      <c r="L8" s="13">
        <v>0.01</v>
      </c>
      <c r="M8" s="14">
        <f t="shared" si="0"/>
        <v>6361.6071428571422</v>
      </c>
      <c r="N8" s="14">
        <f t="shared" si="1"/>
        <v>763.392857142857</v>
      </c>
      <c r="O8" s="14">
        <f t="shared" si="2"/>
        <v>-63.616071428571423</v>
      </c>
      <c r="P8" s="14">
        <v>6361.61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-7061.386785714285</v>
      </c>
      <c r="AJ8" s="15">
        <f t="shared" si="3"/>
        <v>-2.8571428564205803E-3</v>
      </c>
    </row>
    <row r="9" spans="1:36" ht="12" customHeight="1" x14ac:dyDescent="0.2">
      <c r="A9" s="61"/>
      <c r="B9" s="58">
        <v>9950</v>
      </c>
      <c r="C9" s="58">
        <v>271</v>
      </c>
      <c r="D9" s="59" t="s">
        <v>73</v>
      </c>
      <c r="E9" s="59" t="s">
        <v>75</v>
      </c>
      <c r="F9" s="59" t="s">
        <v>181</v>
      </c>
      <c r="G9" s="59" t="s">
        <v>54</v>
      </c>
      <c r="H9" s="28"/>
      <c r="I9" s="28"/>
      <c r="J9" s="23">
        <v>1900</v>
      </c>
      <c r="K9" s="60">
        <v>0</v>
      </c>
      <c r="L9" s="13">
        <v>0.01</v>
      </c>
      <c r="M9" s="14">
        <f t="shared" si="0"/>
        <v>1900</v>
      </c>
      <c r="N9" s="14">
        <f t="shared" si="1"/>
        <v>0</v>
      </c>
      <c r="O9" s="14">
        <f t="shared" si="2"/>
        <v>-19</v>
      </c>
      <c r="P9" s="14">
        <v>1900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-1881</v>
      </c>
      <c r="AJ9" s="15">
        <f t="shared" si="3"/>
        <v>0</v>
      </c>
    </row>
    <row r="10" spans="1:36" ht="12" customHeight="1" x14ac:dyDescent="0.2">
      <c r="A10" s="61"/>
      <c r="B10" s="58">
        <v>9951</v>
      </c>
      <c r="C10" s="58">
        <v>272</v>
      </c>
      <c r="D10" s="59" t="s">
        <v>91</v>
      </c>
      <c r="E10" s="59" t="s">
        <v>92</v>
      </c>
      <c r="F10" s="59" t="s">
        <v>182</v>
      </c>
      <c r="G10" s="59" t="s">
        <v>54</v>
      </c>
      <c r="H10" s="28"/>
      <c r="I10" s="28"/>
      <c r="J10" s="23"/>
      <c r="K10" s="60">
        <v>4263</v>
      </c>
      <c r="L10" s="13">
        <v>0.01</v>
      </c>
      <c r="M10" s="14">
        <f t="shared" si="0"/>
        <v>3806.2499999999995</v>
      </c>
      <c r="N10" s="14">
        <f t="shared" si="1"/>
        <v>456.74999999999994</v>
      </c>
      <c r="O10" s="14">
        <f t="shared" si="2"/>
        <v>-38.062499999999993</v>
      </c>
      <c r="P10" s="14">
        <v>3806.25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-4224.9375</v>
      </c>
      <c r="AJ10" s="15">
        <f t="shared" si="3"/>
        <v>0</v>
      </c>
    </row>
    <row r="11" spans="1:36" ht="12" customHeight="1" x14ac:dyDescent="0.2">
      <c r="A11" s="61"/>
      <c r="B11" s="58">
        <v>9952</v>
      </c>
      <c r="C11" s="58">
        <v>256</v>
      </c>
      <c r="D11" s="59" t="s">
        <v>65</v>
      </c>
      <c r="E11" s="59" t="s">
        <v>43</v>
      </c>
      <c r="F11" s="59" t="s">
        <v>183</v>
      </c>
      <c r="G11" s="59" t="s">
        <v>55</v>
      </c>
      <c r="H11" s="28"/>
      <c r="I11" s="28"/>
      <c r="J11" s="23"/>
      <c r="K11" s="60">
        <v>1050</v>
      </c>
      <c r="L11" s="13">
        <v>0.01</v>
      </c>
      <c r="M11" s="14">
        <f t="shared" si="0"/>
        <v>937.49999999999989</v>
      </c>
      <c r="N11" s="14">
        <f t="shared" si="1"/>
        <v>112.49999999999999</v>
      </c>
      <c r="O11" s="14">
        <f t="shared" si="2"/>
        <v>-9.3749999999999982</v>
      </c>
      <c r="P11" s="14"/>
      <c r="Q11" s="14">
        <v>937.5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-1040.625</v>
      </c>
      <c r="AJ11" s="15">
        <f t="shared" si="3"/>
        <v>0</v>
      </c>
    </row>
    <row r="12" spans="1:36" ht="12" customHeight="1" x14ac:dyDescent="0.2">
      <c r="A12" s="61"/>
      <c r="B12" s="58">
        <v>9952</v>
      </c>
      <c r="C12" s="58">
        <v>256</v>
      </c>
      <c r="D12" s="59" t="s">
        <v>65</v>
      </c>
      <c r="E12" s="59" t="s">
        <v>43</v>
      </c>
      <c r="F12" s="59" t="s">
        <v>183</v>
      </c>
      <c r="G12" s="59" t="s">
        <v>54</v>
      </c>
      <c r="H12" s="28"/>
      <c r="I12" s="28"/>
      <c r="J12" s="23"/>
      <c r="K12" s="60">
        <v>23630.75</v>
      </c>
      <c r="L12" s="13">
        <v>0.01</v>
      </c>
      <c r="M12" s="14">
        <f t="shared" si="0"/>
        <v>21098.883928571428</v>
      </c>
      <c r="N12" s="14">
        <f t="shared" si="1"/>
        <v>2531.8660714285711</v>
      </c>
      <c r="O12" s="14">
        <f t="shared" si="2"/>
        <v>-210.98883928571428</v>
      </c>
      <c r="P12" s="14">
        <v>21098.880000000001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-23419.75723214286</v>
      </c>
      <c r="AJ12" s="15">
        <f t="shared" si="3"/>
        <v>3.9285714260017812E-3</v>
      </c>
    </row>
    <row r="13" spans="1:36" ht="12" customHeight="1" x14ac:dyDescent="0.2">
      <c r="A13" s="61">
        <v>42768</v>
      </c>
      <c r="B13" s="58">
        <v>9954</v>
      </c>
      <c r="C13" s="58">
        <v>273</v>
      </c>
      <c r="D13" s="59" t="s">
        <v>40</v>
      </c>
      <c r="E13" s="59" t="s">
        <v>47</v>
      </c>
      <c r="F13" s="59" t="s">
        <v>184</v>
      </c>
      <c r="G13" s="59" t="s">
        <v>54</v>
      </c>
      <c r="H13" s="28"/>
      <c r="I13" s="28"/>
      <c r="J13" s="23">
        <v>883.48</v>
      </c>
      <c r="K13" s="60">
        <v>0</v>
      </c>
      <c r="L13" s="13">
        <v>0.01</v>
      </c>
      <c r="M13" s="14">
        <f t="shared" si="0"/>
        <v>883.48</v>
      </c>
      <c r="N13" s="14">
        <f t="shared" si="1"/>
        <v>0</v>
      </c>
      <c r="O13" s="14">
        <f t="shared" si="2"/>
        <v>-8.8347999999999995</v>
      </c>
      <c r="P13" s="14">
        <v>883.48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-874.64520000000005</v>
      </c>
      <c r="AJ13" s="15">
        <f t="shared" si="3"/>
        <v>-2.6645352591003757E-14</v>
      </c>
    </row>
    <row r="14" spans="1:36" ht="12" customHeight="1" x14ac:dyDescent="0.2">
      <c r="A14" s="61"/>
      <c r="B14" s="58">
        <v>9956</v>
      </c>
      <c r="C14" s="58">
        <v>275</v>
      </c>
      <c r="D14" s="59" t="s">
        <v>38</v>
      </c>
      <c r="E14" s="59" t="s">
        <v>44</v>
      </c>
      <c r="F14" s="59" t="s">
        <v>185</v>
      </c>
      <c r="G14" s="59" t="s">
        <v>54</v>
      </c>
      <c r="H14" s="28"/>
      <c r="I14" s="28"/>
      <c r="J14" s="23"/>
      <c r="K14" s="60">
        <v>7427</v>
      </c>
      <c r="L14" s="13">
        <v>0.01</v>
      </c>
      <c r="M14" s="14">
        <f t="shared" si="0"/>
        <v>6631.2499999999991</v>
      </c>
      <c r="N14" s="14">
        <f t="shared" si="1"/>
        <v>795.74999999999989</v>
      </c>
      <c r="O14" s="14">
        <f t="shared" si="2"/>
        <v>-66.312499999999986</v>
      </c>
      <c r="P14" s="14">
        <v>6631.25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-7360.6875</v>
      </c>
      <c r="AJ14" s="15">
        <f t="shared" si="3"/>
        <v>0</v>
      </c>
    </row>
    <row r="15" spans="1:36" ht="12" customHeight="1" x14ac:dyDescent="0.2">
      <c r="A15" s="61"/>
      <c r="B15" s="58">
        <v>9956</v>
      </c>
      <c r="C15" s="58">
        <v>275</v>
      </c>
      <c r="D15" s="59" t="s">
        <v>38</v>
      </c>
      <c r="E15" s="59" t="s">
        <v>44</v>
      </c>
      <c r="F15" s="59" t="s">
        <v>185</v>
      </c>
      <c r="G15" s="59" t="s">
        <v>56</v>
      </c>
      <c r="H15" s="28"/>
      <c r="I15" s="28"/>
      <c r="J15" s="23"/>
      <c r="K15" s="60">
        <v>648</v>
      </c>
      <c r="L15" s="13">
        <v>0.01</v>
      </c>
      <c r="M15" s="14">
        <f t="shared" si="0"/>
        <v>578.57142857142856</v>
      </c>
      <c r="N15" s="14">
        <f t="shared" si="1"/>
        <v>69.428571428571431</v>
      </c>
      <c r="O15" s="14">
        <f t="shared" si="2"/>
        <v>-5.7857142857142856</v>
      </c>
      <c r="P15" s="14"/>
      <c r="Q15" s="14"/>
      <c r="R15" s="14"/>
      <c r="S15" s="14"/>
      <c r="T15" s="14"/>
      <c r="U15" s="14"/>
      <c r="V15" s="14"/>
      <c r="W15" s="14">
        <v>578.57000000000005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-642.21285714285716</v>
      </c>
      <c r="AJ15" s="15">
        <f t="shared" si="3"/>
        <v>1.4285714285540152E-3</v>
      </c>
    </row>
    <row r="16" spans="1:36" ht="12" customHeight="1" x14ac:dyDescent="0.2">
      <c r="A16" s="61">
        <v>42769</v>
      </c>
      <c r="B16" s="58">
        <v>9955</v>
      </c>
      <c r="C16" s="58">
        <v>274</v>
      </c>
      <c r="D16" s="59" t="s">
        <v>73</v>
      </c>
      <c r="E16" s="59" t="s">
        <v>75</v>
      </c>
      <c r="F16" s="59" t="s">
        <v>186</v>
      </c>
      <c r="G16" s="59" t="s">
        <v>54</v>
      </c>
      <c r="H16" s="28"/>
      <c r="I16" s="28"/>
      <c r="J16" s="23">
        <v>1100</v>
      </c>
      <c r="K16" s="60">
        <v>0</v>
      </c>
      <c r="L16" s="13">
        <v>0.01</v>
      </c>
      <c r="M16" s="14">
        <f t="shared" si="0"/>
        <v>1100</v>
      </c>
      <c r="N16" s="14">
        <f t="shared" si="1"/>
        <v>0</v>
      </c>
      <c r="O16" s="14">
        <f t="shared" si="2"/>
        <v>-11</v>
      </c>
      <c r="P16" s="14">
        <v>1100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-1089</v>
      </c>
      <c r="AJ16" s="15">
        <f t="shared" si="3"/>
        <v>0</v>
      </c>
    </row>
    <row r="17" spans="1:36" ht="12" customHeight="1" x14ac:dyDescent="0.2">
      <c r="A17" s="61"/>
      <c r="B17" s="58">
        <v>9957</v>
      </c>
      <c r="C17" s="58">
        <v>277</v>
      </c>
      <c r="D17" s="59" t="s">
        <v>70</v>
      </c>
      <c r="E17" s="59" t="s">
        <v>50</v>
      </c>
      <c r="F17" s="59" t="s">
        <v>187</v>
      </c>
      <c r="G17" s="59" t="s">
        <v>55</v>
      </c>
      <c r="H17" s="28"/>
      <c r="I17" s="28"/>
      <c r="J17" s="23"/>
      <c r="K17" s="60">
        <v>6220</v>
      </c>
      <c r="L17" s="13">
        <v>0.01</v>
      </c>
      <c r="M17" s="14">
        <f t="shared" si="0"/>
        <v>5553.5714285714284</v>
      </c>
      <c r="N17" s="14">
        <f t="shared" si="1"/>
        <v>666.42857142857144</v>
      </c>
      <c r="O17" s="14">
        <f t="shared" si="2"/>
        <v>-55.535714285714285</v>
      </c>
      <c r="P17" s="14"/>
      <c r="Q17" s="14">
        <v>5553.57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-6164.4628571428566</v>
      </c>
      <c r="AJ17" s="15">
        <f t="shared" si="3"/>
        <v>1.4285714291233376E-3</v>
      </c>
    </row>
    <row r="18" spans="1:36" ht="12" customHeight="1" x14ac:dyDescent="0.3">
      <c r="A18" s="61">
        <v>42770</v>
      </c>
      <c r="B18" s="58">
        <v>9958</v>
      </c>
      <c r="C18" s="63"/>
      <c r="D18" s="59" t="s">
        <v>38</v>
      </c>
      <c r="E18" s="59" t="s">
        <v>44</v>
      </c>
      <c r="F18" s="59" t="s">
        <v>188</v>
      </c>
      <c r="G18" s="59" t="s">
        <v>54</v>
      </c>
      <c r="H18" s="28"/>
      <c r="I18" s="28"/>
      <c r="J18" s="23"/>
      <c r="K18" s="60">
        <v>8661</v>
      </c>
      <c r="L18" s="13">
        <v>0.01</v>
      </c>
      <c r="M18" s="14">
        <f t="shared" si="0"/>
        <v>7733.0357142857138</v>
      </c>
      <c r="N18" s="14">
        <f t="shared" si="1"/>
        <v>927.96428571428567</v>
      </c>
      <c r="O18" s="14">
        <f t="shared" si="2"/>
        <v>-77.330357142857139</v>
      </c>
      <c r="P18" s="14">
        <v>7733.04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-8583.6739285714284</v>
      </c>
      <c r="AJ18" s="15">
        <f t="shared" si="3"/>
        <v>-4.2857142855439179E-3</v>
      </c>
    </row>
    <row r="19" spans="1:36" ht="12" customHeight="1" x14ac:dyDescent="0.2">
      <c r="A19" s="61"/>
      <c r="B19" s="58">
        <v>9959</v>
      </c>
      <c r="C19" s="58">
        <v>280</v>
      </c>
      <c r="D19" s="59" t="s">
        <v>73</v>
      </c>
      <c r="E19" s="59" t="s">
        <v>75</v>
      </c>
      <c r="F19" s="59" t="s">
        <v>189</v>
      </c>
      <c r="G19" s="59" t="s">
        <v>54</v>
      </c>
      <c r="H19" s="28"/>
      <c r="I19" s="28"/>
      <c r="J19" s="23">
        <v>1900</v>
      </c>
      <c r="K19" s="60">
        <v>0</v>
      </c>
      <c r="L19" s="13">
        <v>0.01</v>
      </c>
      <c r="M19" s="14">
        <f t="shared" si="0"/>
        <v>1900</v>
      </c>
      <c r="N19" s="14">
        <f t="shared" si="1"/>
        <v>0</v>
      </c>
      <c r="O19" s="14">
        <f t="shared" si="2"/>
        <v>-19</v>
      </c>
      <c r="P19" s="14">
        <v>1900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-1881</v>
      </c>
      <c r="AJ19" s="15">
        <f t="shared" si="3"/>
        <v>0</v>
      </c>
    </row>
    <row r="20" spans="1:36" ht="12" customHeight="1" x14ac:dyDescent="0.2">
      <c r="A20" s="61"/>
      <c r="B20" s="58">
        <v>9960</v>
      </c>
      <c r="C20" s="58">
        <v>282</v>
      </c>
      <c r="D20" s="59" t="s">
        <v>84</v>
      </c>
      <c r="E20" s="59" t="s">
        <v>85</v>
      </c>
      <c r="F20" s="59" t="s">
        <v>190</v>
      </c>
      <c r="G20" s="59" t="s">
        <v>62</v>
      </c>
      <c r="H20" s="28"/>
      <c r="I20" s="28"/>
      <c r="J20" s="23"/>
      <c r="K20" s="60">
        <v>2800</v>
      </c>
      <c r="L20" s="13">
        <v>0.01</v>
      </c>
      <c r="M20" s="14">
        <f t="shared" si="0"/>
        <v>2499.9999999999995</v>
      </c>
      <c r="N20" s="14">
        <f t="shared" si="1"/>
        <v>299.99999999999994</v>
      </c>
      <c r="O20" s="14">
        <f t="shared" si="2"/>
        <v>-24.999999999999996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>
        <v>2500</v>
      </c>
      <c r="AE20" s="14"/>
      <c r="AF20" s="14"/>
      <c r="AG20" s="14"/>
      <c r="AH20" s="14"/>
      <c r="AI20" s="14">
        <f t="shared" si="4"/>
        <v>-2775</v>
      </c>
      <c r="AJ20" s="15">
        <f t="shared" si="3"/>
        <v>0</v>
      </c>
    </row>
    <row r="21" spans="1:36" ht="12" customHeight="1" x14ac:dyDescent="0.2">
      <c r="A21" s="61">
        <v>42772</v>
      </c>
      <c r="B21" s="58">
        <v>9961</v>
      </c>
      <c r="C21" s="58">
        <v>283</v>
      </c>
      <c r="D21" s="59" t="s">
        <v>40</v>
      </c>
      <c r="E21" s="59" t="s">
        <v>47</v>
      </c>
      <c r="F21" s="59" t="s">
        <v>191</v>
      </c>
      <c r="G21" s="59" t="s">
        <v>54</v>
      </c>
      <c r="H21" s="28"/>
      <c r="I21" s="28"/>
      <c r="J21" s="23">
        <v>2703.6</v>
      </c>
      <c r="K21" s="60">
        <v>0</v>
      </c>
      <c r="L21" s="13">
        <v>0.01</v>
      </c>
      <c r="M21" s="14">
        <f t="shared" si="0"/>
        <v>2703.6</v>
      </c>
      <c r="N21" s="14">
        <f t="shared" si="1"/>
        <v>0</v>
      </c>
      <c r="O21" s="14">
        <f t="shared" si="2"/>
        <v>-27.036000000000001</v>
      </c>
      <c r="P21" s="14">
        <v>2703.6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-2676.5639999999999</v>
      </c>
      <c r="AJ21" s="15">
        <f t="shared" si="3"/>
        <v>5.6843418860808015E-14</v>
      </c>
    </row>
    <row r="22" spans="1:36" s="5" customFormat="1" ht="12" customHeight="1" x14ac:dyDescent="0.2">
      <c r="A22" s="61"/>
      <c r="B22" s="58">
        <v>9962</v>
      </c>
      <c r="C22" s="58">
        <v>284</v>
      </c>
      <c r="D22" s="59" t="s">
        <v>39</v>
      </c>
      <c r="E22" s="59" t="s">
        <v>45</v>
      </c>
      <c r="F22" s="59" t="s">
        <v>192</v>
      </c>
      <c r="G22" s="59" t="s">
        <v>54</v>
      </c>
      <c r="H22" s="28"/>
      <c r="I22" s="28"/>
      <c r="J22" s="23">
        <v>7074</v>
      </c>
      <c r="K22" s="60">
        <v>0</v>
      </c>
      <c r="L22" s="13">
        <v>0.01</v>
      </c>
      <c r="M22" s="14">
        <f t="shared" si="0"/>
        <v>7074</v>
      </c>
      <c r="N22" s="14">
        <f t="shared" si="1"/>
        <v>0</v>
      </c>
      <c r="O22" s="14">
        <f t="shared" si="2"/>
        <v>-70.739999999999995</v>
      </c>
      <c r="P22" s="14">
        <v>7074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-7003.26</v>
      </c>
      <c r="AJ22" s="15">
        <f t="shared" si="3"/>
        <v>-2.1316282072803006E-13</v>
      </c>
    </row>
    <row r="23" spans="1:36" s="5" customFormat="1" ht="12" customHeight="1" x14ac:dyDescent="0.2">
      <c r="A23" s="61"/>
      <c r="B23" s="58">
        <v>9963</v>
      </c>
      <c r="C23" s="58">
        <v>285</v>
      </c>
      <c r="D23" s="59" t="s">
        <v>39</v>
      </c>
      <c r="E23" s="59" t="s">
        <v>45</v>
      </c>
      <c r="F23" s="59" t="s">
        <v>193</v>
      </c>
      <c r="G23" s="59" t="s">
        <v>57</v>
      </c>
      <c r="H23" s="28"/>
      <c r="I23" s="28"/>
      <c r="J23" s="23">
        <v>1638</v>
      </c>
      <c r="K23" s="60">
        <v>0</v>
      </c>
      <c r="L23" s="13">
        <v>0.01</v>
      </c>
      <c r="M23" s="14">
        <f t="shared" si="0"/>
        <v>1638</v>
      </c>
      <c r="N23" s="14">
        <f t="shared" si="1"/>
        <v>0</v>
      </c>
      <c r="O23" s="14">
        <f t="shared" si="2"/>
        <v>-16.38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>
        <v>1638</v>
      </c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-1621.62</v>
      </c>
      <c r="AJ23" s="15">
        <f t="shared" si="3"/>
        <v>1.1013412404281553E-13</v>
      </c>
    </row>
    <row r="24" spans="1:36" s="5" customFormat="1" ht="12" customHeight="1" x14ac:dyDescent="0.2">
      <c r="A24" s="61"/>
      <c r="B24" s="58">
        <v>9964</v>
      </c>
      <c r="C24" s="58">
        <v>286</v>
      </c>
      <c r="D24" s="59" t="s">
        <v>88</v>
      </c>
      <c r="E24" s="59" t="s">
        <v>89</v>
      </c>
      <c r="F24" s="59" t="s">
        <v>194</v>
      </c>
      <c r="G24" s="59" t="s">
        <v>54</v>
      </c>
      <c r="H24" s="28"/>
      <c r="I24" s="28"/>
      <c r="J24" s="23">
        <v>1229.75</v>
      </c>
      <c r="K24" s="60">
        <v>0</v>
      </c>
      <c r="L24" s="13">
        <v>0.01</v>
      </c>
      <c r="M24" s="14">
        <f t="shared" si="0"/>
        <v>1229.75</v>
      </c>
      <c r="N24" s="14">
        <f t="shared" si="1"/>
        <v>0</v>
      </c>
      <c r="O24" s="14">
        <f t="shared" si="2"/>
        <v>-12.297499999999999</v>
      </c>
      <c r="P24" s="14">
        <v>1229.75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-1217.4525000000001</v>
      </c>
      <c r="AJ24" s="15">
        <f t="shared" si="3"/>
        <v>-9.9475983006414026E-14</v>
      </c>
    </row>
    <row r="25" spans="1:36" s="5" customFormat="1" ht="12" customHeight="1" x14ac:dyDescent="0.2">
      <c r="A25" s="61">
        <v>42774</v>
      </c>
      <c r="B25" s="58">
        <v>9966</v>
      </c>
      <c r="C25" s="58">
        <v>288</v>
      </c>
      <c r="D25" s="59" t="s">
        <v>73</v>
      </c>
      <c r="E25" s="59" t="s">
        <v>75</v>
      </c>
      <c r="F25" s="59" t="s">
        <v>195</v>
      </c>
      <c r="G25" s="59" t="s">
        <v>54</v>
      </c>
      <c r="H25" s="28"/>
      <c r="I25" s="28"/>
      <c r="J25" s="23">
        <v>2380</v>
      </c>
      <c r="K25" s="60">
        <v>0</v>
      </c>
      <c r="L25" s="13">
        <v>0.01</v>
      </c>
      <c r="M25" s="14">
        <f t="shared" si="0"/>
        <v>2380</v>
      </c>
      <c r="N25" s="14">
        <f t="shared" si="1"/>
        <v>0</v>
      </c>
      <c r="O25" s="14">
        <f t="shared" si="2"/>
        <v>-23.8</v>
      </c>
      <c r="P25" s="14">
        <v>2380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-2356.1999999999998</v>
      </c>
      <c r="AJ25" s="15">
        <f t="shared" si="3"/>
        <v>1.8118839761882555E-13</v>
      </c>
    </row>
    <row r="26" spans="1:36" s="5" customFormat="1" ht="12" customHeight="1" x14ac:dyDescent="0.2">
      <c r="A26" s="61"/>
      <c r="B26" s="58">
        <v>9967</v>
      </c>
      <c r="C26" s="58">
        <v>289</v>
      </c>
      <c r="D26" s="59" t="s">
        <v>40</v>
      </c>
      <c r="E26" s="59" t="s">
        <v>47</v>
      </c>
      <c r="F26" s="59" t="s">
        <v>196</v>
      </c>
      <c r="G26" s="59" t="s">
        <v>54</v>
      </c>
      <c r="H26" s="28"/>
      <c r="I26" s="28"/>
      <c r="J26" s="23">
        <v>711.87</v>
      </c>
      <c r="K26" s="60">
        <v>0</v>
      </c>
      <c r="L26" s="13">
        <v>0.01</v>
      </c>
      <c r="M26" s="14">
        <f t="shared" si="0"/>
        <v>711.87</v>
      </c>
      <c r="N26" s="14">
        <f t="shared" si="1"/>
        <v>0</v>
      </c>
      <c r="O26" s="14">
        <f t="shared" si="2"/>
        <v>-7.1187000000000005</v>
      </c>
      <c r="P26" s="14">
        <v>711.87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-704.75130000000001</v>
      </c>
      <c r="AJ26" s="15">
        <f t="shared" si="3"/>
        <v>-1.0658141036401503E-14</v>
      </c>
    </row>
    <row r="27" spans="1:36" s="5" customFormat="1" ht="12" customHeight="1" x14ac:dyDescent="0.2">
      <c r="A27" s="61"/>
      <c r="B27" s="58">
        <v>9968</v>
      </c>
      <c r="C27" s="58">
        <v>290</v>
      </c>
      <c r="D27" s="59" t="s">
        <v>76</v>
      </c>
      <c r="E27" s="59" t="s">
        <v>101</v>
      </c>
      <c r="F27" s="59" t="s">
        <v>197</v>
      </c>
      <c r="G27" s="59" t="s">
        <v>55</v>
      </c>
      <c r="H27" s="28"/>
      <c r="I27" s="28"/>
      <c r="J27" s="23"/>
      <c r="K27" s="60">
        <v>3722.4</v>
      </c>
      <c r="L27" s="13">
        <v>0.01</v>
      </c>
      <c r="M27" s="14">
        <f t="shared" si="0"/>
        <v>3323.5714285714284</v>
      </c>
      <c r="N27" s="14">
        <f t="shared" si="1"/>
        <v>398.82857142857142</v>
      </c>
      <c r="O27" s="14">
        <f t="shared" si="2"/>
        <v>-33.235714285714288</v>
      </c>
      <c r="P27" s="14"/>
      <c r="Q27" s="14">
        <v>3323.57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-3689.1628571428573</v>
      </c>
      <c r="AJ27" s="15">
        <f t="shared" si="3"/>
        <v>1.4285714284838491E-3</v>
      </c>
    </row>
    <row r="28" spans="1:36" s="5" customFormat="1" ht="12" customHeight="1" x14ac:dyDescent="0.2">
      <c r="A28" s="61"/>
      <c r="B28" s="58">
        <v>9969</v>
      </c>
      <c r="C28" s="58">
        <v>291</v>
      </c>
      <c r="D28" s="59" t="s">
        <v>86</v>
      </c>
      <c r="E28" s="59" t="s">
        <v>87</v>
      </c>
      <c r="F28" s="59" t="s">
        <v>198</v>
      </c>
      <c r="G28" s="59" t="s">
        <v>55</v>
      </c>
      <c r="H28" s="28"/>
      <c r="I28" s="28"/>
      <c r="J28" s="23"/>
      <c r="K28" s="60">
        <v>1005.8</v>
      </c>
      <c r="L28" s="13">
        <v>0.01</v>
      </c>
      <c r="M28" s="14">
        <f t="shared" si="0"/>
        <v>898.03571428571411</v>
      </c>
      <c r="N28" s="14">
        <f t="shared" si="1"/>
        <v>107.76428571428569</v>
      </c>
      <c r="O28" s="14">
        <f t="shared" si="2"/>
        <v>-8.9803571428571409</v>
      </c>
      <c r="P28" s="14"/>
      <c r="Q28" s="14">
        <v>898.04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-996.8239285714285</v>
      </c>
      <c r="AJ28" s="15">
        <f t="shared" si="3"/>
        <v>-4.2857142856824737E-3</v>
      </c>
    </row>
    <row r="29" spans="1:36" s="5" customFormat="1" ht="12" customHeight="1" x14ac:dyDescent="0.2">
      <c r="A29" s="61"/>
      <c r="B29" s="58">
        <v>9970</v>
      </c>
      <c r="C29" s="58">
        <v>292</v>
      </c>
      <c r="D29" s="59" t="s">
        <v>38</v>
      </c>
      <c r="E29" s="59" t="s">
        <v>44</v>
      </c>
      <c r="F29" s="59" t="s">
        <v>199</v>
      </c>
      <c r="G29" s="59" t="s">
        <v>54</v>
      </c>
      <c r="H29" s="28"/>
      <c r="I29" s="28"/>
      <c r="J29" s="23"/>
      <c r="K29" s="60">
        <v>7832</v>
      </c>
      <c r="L29" s="13">
        <v>0.01</v>
      </c>
      <c r="M29" s="14">
        <f t="shared" si="0"/>
        <v>6992.8571428571422</v>
      </c>
      <c r="N29" s="14">
        <f t="shared" si="1"/>
        <v>839.142857142857</v>
      </c>
      <c r="O29" s="14">
        <f t="shared" si="2"/>
        <v>-69.928571428571431</v>
      </c>
      <c r="P29" s="14">
        <v>6992.86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-7762.074285714285</v>
      </c>
      <c r="AJ29" s="15">
        <f t="shared" si="3"/>
        <v>-2.8571428564276857E-3</v>
      </c>
    </row>
    <row r="30" spans="1:36" s="5" customFormat="1" ht="12" customHeight="1" x14ac:dyDescent="0.2">
      <c r="A30" s="61">
        <v>42775</v>
      </c>
      <c r="B30" s="58">
        <v>9971</v>
      </c>
      <c r="C30" s="58">
        <v>294</v>
      </c>
      <c r="D30" s="59" t="s">
        <v>63</v>
      </c>
      <c r="E30" s="59" t="s">
        <v>72</v>
      </c>
      <c r="F30" s="59" t="s">
        <v>200</v>
      </c>
      <c r="G30" s="59" t="s">
        <v>62</v>
      </c>
      <c r="H30" s="28"/>
      <c r="I30" s="28"/>
      <c r="J30" s="23"/>
      <c r="K30" s="60">
        <v>4075.28</v>
      </c>
      <c r="L30" s="13">
        <v>0.01</v>
      </c>
      <c r="M30" s="14">
        <f t="shared" si="0"/>
        <v>3638.6428571428569</v>
      </c>
      <c r="N30" s="14">
        <f t="shared" si="1"/>
        <v>436.63714285714281</v>
      </c>
      <c r="O30" s="14">
        <f t="shared" si="2"/>
        <v>-36.386428571428567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>
        <v>3638.64</v>
      </c>
      <c r="AI30" s="14">
        <f t="shared" si="4"/>
        <v>-4038.8907142857142</v>
      </c>
      <c r="AJ30" s="15">
        <f t="shared" si="3"/>
        <v>2.8571428573940238E-3</v>
      </c>
    </row>
    <row r="31" spans="1:36" s="5" customFormat="1" ht="12" customHeight="1" x14ac:dyDescent="0.2">
      <c r="A31" s="61"/>
      <c r="B31" s="58">
        <v>9972</v>
      </c>
      <c r="C31" s="58">
        <v>295</v>
      </c>
      <c r="D31" s="59" t="s">
        <v>91</v>
      </c>
      <c r="E31" s="59" t="s">
        <v>92</v>
      </c>
      <c r="F31" s="59" t="s">
        <v>201</v>
      </c>
      <c r="G31" s="59" t="s">
        <v>54</v>
      </c>
      <c r="H31" s="28"/>
      <c r="I31" s="28"/>
      <c r="J31" s="23"/>
      <c r="K31" s="60">
        <v>6198.5</v>
      </c>
      <c r="L31" s="13">
        <v>0.01</v>
      </c>
      <c r="M31" s="14">
        <f t="shared" si="0"/>
        <v>5534.3749999999991</v>
      </c>
      <c r="N31" s="14">
        <f t="shared" si="1"/>
        <v>664.12499999999989</v>
      </c>
      <c r="O31" s="14">
        <f t="shared" si="2"/>
        <v>-55.343749999999993</v>
      </c>
      <c r="P31" s="14">
        <v>5534.38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-6143.1612500000001</v>
      </c>
      <c r="AJ31" s="15">
        <f t="shared" si="3"/>
        <v>-5.0000000001020339E-3</v>
      </c>
    </row>
    <row r="32" spans="1:36" s="5" customFormat="1" ht="12" customHeight="1" x14ac:dyDescent="0.2">
      <c r="A32" s="61">
        <v>42776</v>
      </c>
      <c r="B32" s="58">
        <v>9973</v>
      </c>
      <c r="C32" s="58">
        <v>299</v>
      </c>
      <c r="D32" s="59" t="s">
        <v>40</v>
      </c>
      <c r="E32" s="59" t="s">
        <v>47</v>
      </c>
      <c r="F32" s="59" t="s">
        <v>202</v>
      </c>
      <c r="G32" s="59" t="s">
        <v>54</v>
      </c>
      <c r="H32" s="28"/>
      <c r="I32" s="28"/>
      <c r="J32" s="23">
        <v>1040.46</v>
      </c>
      <c r="K32" s="60">
        <v>0</v>
      </c>
      <c r="L32" s="13">
        <v>0.01</v>
      </c>
      <c r="M32" s="14">
        <f t="shared" si="0"/>
        <v>1040.46</v>
      </c>
      <c r="N32" s="14">
        <f t="shared" si="1"/>
        <v>0</v>
      </c>
      <c r="O32" s="14">
        <f t="shared" si="2"/>
        <v>-10.4046</v>
      </c>
      <c r="P32" s="14">
        <v>1040.46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-1030.0554</v>
      </c>
      <c r="AJ32" s="15">
        <f t="shared" si="3"/>
        <v>7.2830630415410269E-14</v>
      </c>
    </row>
    <row r="33" spans="1:36" s="5" customFormat="1" ht="12" customHeight="1" x14ac:dyDescent="0.2">
      <c r="A33" s="61">
        <v>42777</v>
      </c>
      <c r="B33" s="58">
        <v>9974</v>
      </c>
      <c r="C33" s="58">
        <v>296</v>
      </c>
      <c r="D33" s="59" t="s">
        <v>38</v>
      </c>
      <c r="E33" s="59" t="s">
        <v>44</v>
      </c>
      <c r="F33" s="59" t="s">
        <v>203</v>
      </c>
      <c r="G33" s="59" t="s">
        <v>54</v>
      </c>
      <c r="H33" s="28"/>
      <c r="I33" s="28"/>
      <c r="J33" s="23"/>
      <c r="K33" s="60">
        <v>8930.2000000000007</v>
      </c>
      <c r="L33" s="13">
        <v>0.01</v>
      </c>
      <c r="M33" s="14">
        <f t="shared" si="0"/>
        <v>7973.3928571428569</v>
      </c>
      <c r="N33" s="14">
        <f t="shared" si="1"/>
        <v>956.80714285714282</v>
      </c>
      <c r="O33" s="14">
        <f t="shared" si="2"/>
        <v>-79.733928571428564</v>
      </c>
      <c r="P33" s="14">
        <v>7973.39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-8850.4632142857154</v>
      </c>
      <c r="AJ33" s="15">
        <f t="shared" si="3"/>
        <v>2.857142856797168E-3</v>
      </c>
    </row>
    <row r="34" spans="1:36" s="5" customFormat="1" ht="12" customHeight="1" x14ac:dyDescent="0.2">
      <c r="A34" s="61"/>
      <c r="B34" s="58">
        <v>9974</v>
      </c>
      <c r="C34" s="58">
        <v>296</v>
      </c>
      <c r="D34" s="59" t="s">
        <v>38</v>
      </c>
      <c r="E34" s="59" t="s">
        <v>44</v>
      </c>
      <c r="F34" s="59" t="s">
        <v>203</v>
      </c>
      <c r="G34" s="59" t="s">
        <v>56</v>
      </c>
      <c r="H34" s="28"/>
      <c r="I34" s="28"/>
      <c r="J34" s="23"/>
      <c r="K34" s="60">
        <v>629</v>
      </c>
      <c r="L34" s="13">
        <v>0.01</v>
      </c>
      <c r="M34" s="14">
        <f t="shared" si="0"/>
        <v>561.60714285714278</v>
      </c>
      <c r="N34" s="14">
        <f t="shared" si="1"/>
        <v>67.392857142857125</v>
      </c>
      <c r="O34" s="14">
        <f t="shared" si="2"/>
        <v>-5.6160714285714279</v>
      </c>
      <c r="P34" s="14"/>
      <c r="Q34" s="14"/>
      <c r="R34" s="14"/>
      <c r="S34" s="14"/>
      <c r="T34" s="14"/>
      <c r="U34" s="14"/>
      <c r="V34" s="14"/>
      <c r="W34" s="14">
        <v>561.61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-623.38678571428568</v>
      </c>
      <c r="AJ34" s="15">
        <f t="shared" si="3"/>
        <v>-2.8571428571071422E-3</v>
      </c>
    </row>
    <row r="35" spans="1:36" s="5" customFormat="1" ht="12" customHeight="1" x14ac:dyDescent="0.2">
      <c r="A35" s="61">
        <v>42779</v>
      </c>
      <c r="B35" s="58">
        <v>9975</v>
      </c>
      <c r="C35" s="58">
        <v>298</v>
      </c>
      <c r="D35" s="59" t="s">
        <v>40</v>
      </c>
      <c r="E35" s="59" t="s">
        <v>47</v>
      </c>
      <c r="F35" s="59" t="s">
        <v>205</v>
      </c>
      <c r="G35" s="59" t="s">
        <v>54</v>
      </c>
      <c r="H35" s="28"/>
      <c r="I35" s="28"/>
      <c r="J35" s="23">
        <v>2321.6999999999998</v>
      </c>
      <c r="K35" s="60">
        <v>0</v>
      </c>
      <c r="L35" s="13">
        <v>0.01</v>
      </c>
      <c r="M35" s="14">
        <f t="shared" si="0"/>
        <v>2321.6999999999998</v>
      </c>
      <c r="N35" s="14">
        <f t="shared" si="1"/>
        <v>0</v>
      </c>
      <c r="O35" s="14">
        <f t="shared" si="2"/>
        <v>-23.216999999999999</v>
      </c>
      <c r="P35" s="14">
        <v>2321.6999999999998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-2298.4829999999997</v>
      </c>
      <c r="AJ35" s="15">
        <f t="shared" si="3"/>
        <v>9.9475983006414026E-14</v>
      </c>
    </row>
    <row r="36" spans="1:36" s="5" customFormat="1" ht="12" customHeight="1" x14ac:dyDescent="0.2">
      <c r="A36" s="61"/>
      <c r="B36" s="58">
        <v>9976</v>
      </c>
      <c r="C36" s="58">
        <v>300</v>
      </c>
      <c r="D36" s="59" t="s">
        <v>39</v>
      </c>
      <c r="E36" s="59" t="s">
        <v>45</v>
      </c>
      <c r="F36" s="59" t="s">
        <v>206</v>
      </c>
      <c r="G36" s="59" t="s">
        <v>54</v>
      </c>
      <c r="H36" s="28"/>
      <c r="I36" s="28"/>
      <c r="J36" s="23">
        <v>4345</v>
      </c>
      <c r="K36" s="60">
        <v>0</v>
      </c>
      <c r="L36" s="13">
        <v>0.01</v>
      </c>
      <c r="M36" s="14">
        <f t="shared" si="0"/>
        <v>4345</v>
      </c>
      <c r="N36" s="14">
        <f t="shared" si="1"/>
        <v>0</v>
      </c>
      <c r="O36" s="14">
        <f t="shared" si="2"/>
        <v>-43.45</v>
      </c>
      <c r="P36" s="14">
        <v>4345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-4301.55</v>
      </c>
      <c r="AJ36" s="15">
        <f t="shared" si="3"/>
        <v>-1.8474111129762605E-13</v>
      </c>
    </row>
    <row r="37" spans="1:36" s="5" customFormat="1" ht="12" customHeight="1" x14ac:dyDescent="0.2">
      <c r="A37" s="61"/>
      <c r="B37" s="58">
        <v>9977</v>
      </c>
      <c r="C37" s="58">
        <v>301</v>
      </c>
      <c r="D37" s="59" t="s">
        <v>39</v>
      </c>
      <c r="E37" s="59" t="s">
        <v>45</v>
      </c>
      <c r="F37" s="59" t="s">
        <v>207</v>
      </c>
      <c r="G37" s="59" t="s">
        <v>57</v>
      </c>
      <c r="H37" s="28"/>
      <c r="I37" s="28"/>
      <c r="J37" s="23">
        <v>1838</v>
      </c>
      <c r="K37" s="60">
        <v>0</v>
      </c>
      <c r="L37" s="13">
        <v>0.01</v>
      </c>
      <c r="M37" s="14">
        <f t="shared" si="0"/>
        <v>1838</v>
      </c>
      <c r="N37" s="14">
        <f t="shared" si="1"/>
        <v>0</v>
      </c>
      <c r="O37" s="14">
        <f t="shared" si="2"/>
        <v>-18.38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>
        <v>1838</v>
      </c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-1819.62</v>
      </c>
      <c r="AJ37" s="15">
        <f t="shared" si="3"/>
        <v>1.1013412404281553E-13</v>
      </c>
    </row>
    <row r="38" spans="1:36" s="5" customFormat="1" ht="12" customHeight="1" x14ac:dyDescent="0.2">
      <c r="A38" s="61"/>
      <c r="B38" s="58">
        <v>9978</v>
      </c>
      <c r="C38" s="58">
        <v>302</v>
      </c>
      <c r="D38" s="59" t="s">
        <v>88</v>
      </c>
      <c r="E38" s="59" t="s">
        <v>89</v>
      </c>
      <c r="F38" s="59" t="s">
        <v>208</v>
      </c>
      <c r="G38" s="59" t="s">
        <v>57</v>
      </c>
      <c r="H38" s="28"/>
      <c r="I38" s="28"/>
      <c r="J38" s="23">
        <v>85</v>
      </c>
      <c r="K38" s="60">
        <v>0</v>
      </c>
      <c r="L38" s="13">
        <v>0.01</v>
      </c>
      <c r="M38" s="14">
        <f t="shared" si="0"/>
        <v>85</v>
      </c>
      <c r="N38" s="14">
        <f t="shared" si="1"/>
        <v>0</v>
      </c>
      <c r="O38" s="14">
        <f t="shared" si="2"/>
        <v>-0.85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>
        <v>85</v>
      </c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-84.15</v>
      </c>
      <c r="AJ38" s="15">
        <f t="shared" si="3"/>
        <v>-5.6621374255882984E-15</v>
      </c>
    </row>
    <row r="39" spans="1:36" s="5" customFormat="1" ht="12" customHeight="1" x14ac:dyDescent="0.2">
      <c r="A39" s="61"/>
      <c r="B39" s="58">
        <v>9978</v>
      </c>
      <c r="C39" s="58">
        <v>302</v>
      </c>
      <c r="D39" s="59" t="s">
        <v>88</v>
      </c>
      <c r="E39" s="59" t="s">
        <v>89</v>
      </c>
      <c r="F39" s="59" t="s">
        <v>208</v>
      </c>
      <c r="G39" s="59" t="s">
        <v>54</v>
      </c>
      <c r="H39" s="28"/>
      <c r="I39" s="28"/>
      <c r="J39" s="23">
        <v>1567</v>
      </c>
      <c r="K39" s="60">
        <v>0</v>
      </c>
      <c r="L39" s="13">
        <v>0.01</v>
      </c>
      <c r="M39" s="14">
        <f t="shared" si="0"/>
        <v>1567</v>
      </c>
      <c r="N39" s="14">
        <f t="shared" si="1"/>
        <v>0</v>
      </c>
      <c r="O39" s="14">
        <f t="shared" si="2"/>
        <v>-15.67</v>
      </c>
      <c r="P39" s="14">
        <v>1567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-1551.33</v>
      </c>
      <c r="AJ39" s="15">
        <f t="shared" si="3"/>
        <v>7.2830630415410269E-14</v>
      </c>
    </row>
    <row r="40" spans="1:36" s="5" customFormat="1" ht="12" customHeight="1" x14ac:dyDescent="0.2">
      <c r="A40" s="61"/>
      <c r="B40" s="58">
        <v>9979</v>
      </c>
      <c r="C40" s="58">
        <v>303</v>
      </c>
      <c r="D40" s="59" t="s">
        <v>88</v>
      </c>
      <c r="E40" s="59" t="s">
        <v>89</v>
      </c>
      <c r="F40" s="59" t="s">
        <v>209</v>
      </c>
      <c r="G40" s="59" t="s">
        <v>57</v>
      </c>
      <c r="H40" s="28"/>
      <c r="I40" s="28"/>
      <c r="J40" s="23">
        <v>573.20000000000005</v>
      </c>
      <c r="K40" s="60">
        <v>0</v>
      </c>
      <c r="L40" s="13">
        <v>0.01</v>
      </c>
      <c r="M40" s="14">
        <f t="shared" si="0"/>
        <v>573.20000000000005</v>
      </c>
      <c r="N40" s="14">
        <f t="shared" si="1"/>
        <v>0</v>
      </c>
      <c r="O40" s="14">
        <f t="shared" si="2"/>
        <v>-5.7320000000000002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v>573.20000000000005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-567.46800000000007</v>
      </c>
      <c r="AJ40" s="15">
        <f t="shared" si="3"/>
        <v>-2.9309887850104133E-14</v>
      </c>
    </row>
    <row r="41" spans="1:36" s="5" customFormat="1" ht="12" customHeight="1" x14ac:dyDescent="0.2">
      <c r="A41" s="61"/>
      <c r="B41" s="58">
        <v>9980</v>
      </c>
      <c r="C41" s="58">
        <v>304</v>
      </c>
      <c r="D41" s="59" t="s">
        <v>73</v>
      </c>
      <c r="E41" s="59" t="s">
        <v>75</v>
      </c>
      <c r="F41" s="59" t="s">
        <v>210</v>
      </c>
      <c r="G41" s="59" t="s">
        <v>54</v>
      </c>
      <c r="H41" s="28"/>
      <c r="I41" s="28"/>
      <c r="J41" s="23">
        <v>2620</v>
      </c>
      <c r="K41" s="60">
        <v>0</v>
      </c>
      <c r="L41" s="13">
        <v>0.01</v>
      </c>
      <c r="M41" s="14">
        <f t="shared" si="0"/>
        <v>2620</v>
      </c>
      <c r="N41" s="14">
        <f t="shared" si="1"/>
        <v>0</v>
      </c>
      <c r="O41" s="14">
        <f t="shared" si="2"/>
        <v>-26.2</v>
      </c>
      <c r="P41" s="14">
        <v>2620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-2593.8000000000002</v>
      </c>
      <c r="AJ41" s="15">
        <f t="shared" si="3"/>
        <v>-1.8118839761882555E-13</v>
      </c>
    </row>
    <row r="42" spans="1:36" s="5" customFormat="1" ht="12" customHeight="1" x14ac:dyDescent="0.3">
      <c r="A42" s="61"/>
      <c r="B42" s="58">
        <v>9981</v>
      </c>
      <c r="C42" s="58">
        <v>305</v>
      </c>
      <c r="D42" s="59" t="s">
        <v>64</v>
      </c>
      <c r="E42" s="59" t="s">
        <v>53</v>
      </c>
      <c r="F42" s="63"/>
      <c r="G42" s="59" t="s">
        <v>55</v>
      </c>
      <c r="H42" s="28"/>
      <c r="I42" s="28"/>
      <c r="J42" s="23">
        <v>2125</v>
      </c>
      <c r="K42" s="60">
        <v>0</v>
      </c>
      <c r="L42" s="13">
        <v>0.01</v>
      </c>
      <c r="M42" s="14">
        <f t="shared" si="0"/>
        <v>2125</v>
      </c>
      <c r="N42" s="14">
        <f t="shared" si="1"/>
        <v>0</v>
      </c>
      <c r="O42" s="14">
        <f t="shared" si="2"/>
        <v>-21.25</v>
      </c>
      <c r="P42" s="14"/>
      <c r="Q42" s="14">
        <v>2125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-2103.75</v>
      </c>
      <c r="AJ42" s="15">
        <f t="shared" si="3"/>
        <v>0</v>
      </c>
    </row>
    <row r="43" spans="1:36" s="5" customFormat="1" ht="12" customHeight="1" x14ac:dyDescent="0.2">
      <c r="A43" s="61">
        <v>42780</v>
      </c>
      <c r="B43" s="58">
        <v>9983</v>
      </c>
      <c r="C43" s="58">
        <v>310</v>
      </c>
      <c r="D43" s="59" t="s">
        <v>66</v>
      </c>
      <c r="E43" s="59" t="s">
        <v>51</v>
      </c>
      <c r="F43" s="59" t="s">
        <v>211</v>
      </c>
      <c r="G43" s="59" t="s">
        <v>55</v>
      </c>
      <c r="H43" s="28"/>
      <c r="I43" s="28"/>
      <c r="J43" s="23"/>
      <c r="K43" s="60">
        <v>5040</v>
      </c>
      <c r="L43" s="13">
        <v>0.01</v>
      </c>
      <c r="M43" s="14">
        <f t="shared" si="0"/>
        <v>4500</v>
      </c>
      <c r="N43" s="14">
        <f t="shared" si="1"/>
        <v>540</v>
      </c>
      <c r="O43" s="14">
        <f t="shared" si="2"/>
        <v>-45</v>
      </c>
      <c r="P43" s="14"/>
      <c r="Q43" s="14">
        <v>4500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-4995</v>
      </c>
      <c r="AJ43" s="15">
        <f t="shared" si="3"/>
        <v>0</v>
      </c>
    </row>
    <row r="44" spans="1:36" s="5" customFormat="1" ht="12" customHeight="1" x14ac:dyDescent="0.2">
      <c r="A44" s="61"/>
      <c r="B44" s="58">
        <v>9984</v>
      </c>
      <c r="C44" s="58">
        <v>311</v>
      </c>
      <c r="D44" s="59" t="s">
        <v>39</v>
      </c>
      <c r="E44" s="59" t="s">
        <v>45</v>
      </c>
      <c r="F44" s="59" t="s">
        <v>212</v>
      </c>
      <c r="G44" s="59" t="s">
        <v>54</v>
      </c>
      <c r="H44" s="28"/>
      <c r="I44" s="28"/>
      <c r="J44" s="23">
        <v>3250</v>
      </c>
      <c r="K44" s="60">
        <v>0</v>
      </c>
      <c r="L44" s="13">
        <v>0.01</v>
      </c>
      <c r="M44" s="14">
        <f t="shared" si="0"/>
        <v>3250</v>
      </c>
      <c r="N44" s="14">
        <f t="shared" si="1"/>
        <v>0</v>
      </c>
      <c r="O44" s="14">
        <f t="shared" si="2"/>
        <v>-32.5</v>
      </c>
      <c r="P44" s="14">
        <v>3250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-3217.5</v>
      </c>
      <c r="AJ44" s="15">
        <f t="shared" si="3"/>
        <v>0</v>
      </c>
    </row>
    <row r="45" spans="1:36" s="5" customFormat="1" ht="12" customHeight="1" x14ac:dyDescent="0.2">
      <c r="A45" s="61"/>
      <c r="B45" s="58">
        <v>9986</v>
      </c>
      <c r="C45" s="58">
        <v>306</v>
      </c>
      <c r="D45" s="59" t="s">
        <v>37</v>
      </c>
      <c r="E45" s="59" t="s">
        <v>42</v>
      </c>
      <c r="F45" s="59" t="s">
        <v>213</v>
      </c>
      <c r="G45" s="59" t="s">
        <v>13</v>
      </c>
      <c r="H45" s="28"/>
      <c r="I45" s="28"/>
      <c r="J45" s="23"/>
      <c r="K45" s="60">
        <v>892.1</v>
      </c>
      <c r="L45" s="13">
        <v>0.01</v>
      </c>
      <c r="M45" s="14">
        <f t="shared" si="0"/>
        <v>796.51785714285711</v>
      </c>
      <c r="N45" s="14">
        <f t="shared" si="1"/>
        <v>95.582142857142856</v>
      </c>
      <c r="O45" s="14">
        <f t="shared" si="2"/>
        <v>-7.965178571428571</v>
      </c>
      <c r="P45" s="14"/>
      <c r="Q45" s="14"/>
      <c r="R45" s="14"/>
      <c r="S45" s="14"/>
      <c r="T45" s="14"/>
      <c r="U45" s="14"/>
      <c r="V45" s="14">
        <v>796.52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-884.13696428571427</v>
      </c>
      <c r="AJ45" s="15">
        <f t="shared" si="3"/>
        <v>-2.1428571428190324E-3</v>
      </c>
    </row>
    <row r="46" spans="1:36" s="5" customFormat="1" ht="12" customHeight="1" x14ac:dyDescent="0.2">
      <c r="A46" s="61">
        <v>42781</v>
      </c>
      <c r="B46" s="58">
        <v>9982</v>
      </c>
      <c r="C46" s="58">
        <v>307</v>
      </c>
      <c r="D46" s="59" t="s">
        <v>68</v>
      </c>
      <c r="E46" s="59" t="s">
        <v>52</v>
      </c>
      <c r="F46" s="59" t="s">
        <v>214</v>
      </c>
      <c r="G46" s="59" t="s">
        <v>24</v>
      </c>
      <c r="H46" s="28"/>
      <c r="I46" s="28"/>
      <c r="J46" s="23"/>
      <c r="K46" s="60">
        <v>1132</v>
      </c>
      <c r="L46" s="13">
        <v>0.01</v>
      </c>
      <c r="M46" s="14">
        <f t="shared" si="0"/>
        <v>1010.7142857142857</v>
      </c>
      <c r="N46" s="14">
        <f t="shared" si="1"/>
        <v>121.28571428571428</v>
      </c>
      <c r="O46" s="14">
        <f t="shared" si="2"/>
        <v>-10.107142857142858</v>
      </c>
      <c r="P46" s="14"/>
      <c r="Q46" s="14"/>
      <c r="R46" s="14"/>
      <c r="S46" s="14"/>
      <c r="T46" s="14"/>
      <c r="U46" s="14">
        <v>1010.71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-1121.8885714285714</v>
      </c>
      <c r="AJ46" s="15">
        <f t="shared" si="3"/>
        <v>4.2857142857748443E-3</v>
      </c>
    </row>
    <row r="47" spans="1:36" s="5" customFormat="1" ht="12" customHeight="1" x14ac:dyDescent="0.2">
      <c r="A47" s="61"/>
      <c r="B47" s="58">
        <v>9985</v>
      </c>
      <c r="C47" s="58">
        <v>312</v>
      </c>
      <c r="D47" s="59" t="s">
        <v>70</v>
      </c>
      <c r="E47" s="59" t="s">
        <v>50</v>
      </c>
      <c r="F47" s="59" t="s">
        <v>215</v>
      </c>
      <c r="G47" s="59" t="s">
        <v>55</v>
      </c>
      <c r="H47" s="28"/>
      <c r="I47" s="28"/>
      <c r="J47" s="23"/>
      <c r="K47" s="60">
        <v>7059</v>
      </c>
      <c r="L47" s="13">
        <v>0.01</v>
      </c>
      <c r="M47" s="14">
        <f t="shared" si="0"/>
        <v>6302.6785714285706</v>
      </c>
      <c r="N47" s="14">
        <f t="shared" si="1"/>
        <v>756.32142857142844</v>
      </c>
      <c r="O47" s="14">
        <f t="shared" si="2"/>
        <v>-63.026785714285708</v>
      </c>
      <c r="P47" s="14"/>
      <c r="Q47" s="14">
        <v>6302.68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-6995.9746428571434</v>
      </c>
      <c r="AJ47" s="15">
        <f t="shared" si="3"/>
        <v>-1.4285714291162321E-3</v>
      </c>
    </row>
    <row r="48" spans="1:36" s="5" customFormat="1" ht="12" customHeight="1" x14ac:dyDescent="0.2">
      <c r="A48" s="61"/>
      <c r="B48" s="58">
        <v>9987</v>
      </c>
      <c r="C48" s="58">
        <v>313</v>
      </c>
      <c r="D48" s="59" t="s">
        <v>38</v>
      </c>
      <c r="E48" s="59" t="s">
        <v>44</v>
      </c>
      <c r="F48" s="59" t="s">
        <v>216</v>
      </c>
      <c r="G48" s="59" t="s">
        <v>54</v>
      </c>
      <c r="H48" s="28"/>
      <c r="I48" s="28"/>
      <c r="J48" s="23"/>
      <c r="K48" s="60">
        <v>9409.7999999999993</v>
      </c>
      <c r="L48" s="13">
        <v>0.01</v>
      </c>
      <c r="M48" s="14">
        <f t="shared" si="0"/>
        <v>8401.6071428571413</v>
      </c>
      <c r="N48" s="14">
        <f t="shared" si="1"/>
        <v>1008.192857142857</v>
      </c>
      <c r="O48" s="14">
        <f t="shared" si="2"/>
        <v>-84.016071428571408</v>
      </c>
      <c r="P48" s="14">
        <v>8401.61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-9325.7867857142865</v>
      </c>
      <c r="AJ48" s="15">
        <f t="shared" si="3"/>
        <v>-2.8571428585877356E-3</v>
      </c>
    </row>
    <row r="49" spans="1:36" s="5" customFormat="1" ht="12" customHeight="1" x14ac:dyDescent="0.2">
      <c r="A49" s="61">
        <v>42782</v>
      </c>
      <c r="B49" s="58">
        <v>9989</v>
      </c>
      <c r="C49" s="58">
        <v>315</v>
      </c>
      <c r="D49" s="59" t="s">
        <v>40</v>
      </c>
      <c r="E49" s="59" t="s">
        <v>47</v>
      </c>
      <c r="F49" s="59" t="s">
        <v>217</v>
      </c>
      <c r="G49" s="59" t="s">
        <v>54</v>
      </c>
      <c r="H49" s="28"/>
      <c r="I49" s="28"/>
      <c r="J49" s="23">
        <v>738.12</v>
      </c>
      <c r="K49" s="60">
        <v>0</v>
      </c>
      <c r="L49" s="13">
        <v>0.01</v>
      </c>
      <c r="M49" s="14">
        <f t="shared" si="0"/>
        <v>738.12</v>
      </c>
      <c r="N49" s="14">
        <f t="shared" si="1"/>
        <v>0</v>
      </c>
      <c r="O49" s="14">
        <f t="shared" si="2"/>
        <v>-7.3811999999999998</v>
      </c>
      <c r="P49" s="14">
        <v>738.12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-730.73879999999997</v>
      </c>
      <c r="AJ49" s="15">
        <f t="shared" si="3"/>
        <v>3.5527136788005009E-14</v>
      </c>
    </row>
    <row r="50" spans="1:36" s="5" customFormat="1" ht="12" customHeight="1" x14ac:dyDescent="0.2">
      <c r="A50" s="61"/>
      <c r="B50" s="58">
        <v>9990</v>
      </c>
      <c r="C50" s="58">
        <v>316</v>
      </c>
      <c r="D50" s="59" t="s">
        <v>73</v>
      </c>
      <c r="E50" s="59" t="s">
        <v>75</v>
      </c>
      <c r="F50" s="59" t="s">
        <v>218</v>
      </c>
      <c r="G50" s="59" t="s">
        <v>54</v>
      </c>
      <c r="H50" s="28"/>
      <c r="I50" s="28"/>
      <c r="J50" s="23">
        <v>2924</v>
      </c>
      <c r="K50" s="60">
        <v>0</v>
      </c>
      <c r="L50" s="13">
        <v>0.01</v>
      </c>
      <c r="M50" s="14">
        <f t="shared" si="0"/>
        <v>2924</v>
      </c>
      <c r="N50" s="14">
        <f t="shared" si="1"/>
        <v>0</v>
      </c>
      <c r="O50" s="14">
        <f t="shared" si="2"/>
        <v>-29.240000000000002</v>
      </c>
      <c r="P50" s="14">
        <v>2924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-2894.76</v>
      </c>
      <c r="AJ50" s="15">
        <f t="shared" si="3"/>
        <v>-2.2026824808563106E-13</v>
      </c>
    </row>
    <row r="51" spans="1:36" s="5" customFormat="1" ht="12" customHeight="1" x14ac:dyDescent="0.2">
      <c r="A51" s="61"/>
      <c r="B51" s="58">
        <v>9991</v>
      </c>
      <c r="C51" s="58">
        <v>317</v>
      </c>
      <c r="D51" s="59" t="s">
        <v>67</v>
      </c>
      <c r="E51" s="59" t="s">
        <v>49</v>
      </c>
      <c r="F51" s="59" t="s">
        <v>219</v>
      </c>
      <c r="G51" s="59" t="s">
        <v>54</v>
      </c>
      <c r="H51" s="28"/>
      <c r="I51" s="28"/>
      <c r="J51" s="23"/>
      <c r="K51" s="60">
        <v>4590</v>
      </c>
      <c r="L51" s="13">
        <v>0.01</v>
      </c>
      <c r="M51" s="14">
        <f t="shared" si="0"/>
        <v>4098.2142857142853</v>
      </c>
      <c r="N51" s="14">
        <f t="shared" si="1"/>
        <v>491.78571428571422</v>
      </c>
      <c r="O51" s="14">
        <f t="shared" si="2"/>
        <v>-40.982142857142854</v>
      </c>
      <c r="P51" s="14">
        <v>4098.21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-4549.0135714285716</v>
      </c>
      <c r="AJ51" s="15">
        <f t="shared" si="3"/>
        <v>4.2857142855510233E-3</v>
      </c>
    </row>
    <row r="52" spans="1:36" s="5" customFormat="1" ht="12" customHeight="1" x14ac:dyDescent="0.2">
      <c r="A52" s="61">
        <v>42784</v>
      </c>
      <c r="B52" s="58">
        <v>9992</v>
      </c>
      <c r="C52" s="58">
        <v>308</v>
      </c>
      <c r="D52" s="59" t="s">
        <v>77</v>
      </c>
      <c r="E52" s="59" t="s">
        <v>78</v>
      </c>
      <c r="F52" s="59" t="s">
        <v>220</v>
      </c>
      <c r="G52" s="59" t="s">
        <v>54</v>
      </c>
      <c r="H52" s="28"/>
      <c r="I52" s="28"/>
      <c r="J52" s="23"/>
      <c r="K52" s="60">
        <v>1800</v>
      </c>
      <c r="L52" s="13">
        <v>0.01</v>
      </c>
      <c r="M52" s="14">
        <f t="shared" si="0"/>
        <v>1607.1428571428569</v>
      </c>
      <c r="N52" s="14">
        <f t="shared" si="1"/>
        <v>192.85714285714283</v>
      </c>
      <c r="O52" s="14">
        <f t="shared" si="2"/>
        <v>-16.071428571428569</v>
      </c>
      <c r="P52" s="14">
        <v>1607.14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-1783.9257142857143</v>
      </c>
      <c r="AJ52" s="15">
        <f t="shared" si="3"/>
        <v>2.8571428571098068E-3</v>
      </c>
    </row>
    <row r="53" spans="1:36" s="5" customFormat="1" ht="12" customHeight="1" x14ac:dyDescent="0.2">
      <c r="A53" s="61"/>
      <c r="B53" s="58">
        <v>9993</v>
      </c>
      <c r="C53" s="58">
        <v>321</v>
      </c>
      <c r="D53" s="59" t="s">
        <v>38</v>
      </c>
      <c r="E53" s="59" t="s">
        <v>44</v>
      </c>
      <c r="F53" s="59" t="s">
        <v>221</v>
      </c>
      <c r="G53" s="59" t="s">
        <v>54</v>
      </c>
      <c r="H53" s="28"/>
      <c r="I53" s="28"/>
      <c r="J53" s="23"/>
      <c r="K53" s="60">
        <v>10481</v>
      </c>
      <c r="L53" s="13">
        <v>0.01</v>
      </c>
      <c r="M53" s="14">
        <f t="shared" si="0"/>
        <v>9358.0357142857138</v>
      </c>
      <c r="N53" s="14">
        <f t="shared" si="1"/>
        <v>1122.9642857142856</v>
      </c>
      <c r="O53" s="14">
        <f t="shared" si="2"/>
        <v>-93.580357142857139</v>
      </c>
      <c r="P53" s="14">
        <v>9358.0400000000009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-10387.423928571428</v>
      </c>
      <c r="AJ53" s="15">
        <f t="shared" si="3"/>
        <v>-4.2857142855439179E-3</v>
      </c>
    </row>
    <row r="54" spans="1:36" s="5" customFormat="1" ht="12" customHeight="1" x14ac:dyDescent="0.2">
      <c r="A54" s="61"/>
      <c r="B54" s="58">
        <v>9993</v>
      </c>
      <c r="C54" s="58">
        <v>321</v>
      </c>
      <c r="D54" s="59" t="s">
        <v>38</v>
      </c>
      <c r="E54" s="59" t="s">
        <v>44</v>
      </c>
      <c r="F54" s="59" t="s">
        <v>221</v>
      </c>
      <c r="G54" s="59" t="s">
        <v>56</v>
      </c>
      <c r="H54" s="28"/>
      <c r="I54" s="28"/>
      <c r="J54" s="23"/>
      <c r="K54" s="60">
        <v>648</v>
      </c>
      <c r="L54" s="13">
        <v>0.01</v>
      </c>
      <c r="M54" s="14">
        <f t="shared" si="0"/>
        <v>578.57142857142856</v>
      </c>
      <c r="N54" s="14">
        <f t="shared" si="1"/>
        <v>69.428571428571431</v>
      </c>
      <c r="O54" s="14">
        <f t="shared" si="2"/>
        <v>-5.7857142857142856</v>
      </c>
      <c r="P54" s="14"/>
      <c r="Q54" s="14"/>
      <c r="R54" s="14"/>
      <c r="S54" s="14"/>
      <c r="T54" s="14"/>
      <c r="U54" s="14"/>
      <c r="V54" s="14"/>
      <c r="W54" s="14">
        <v>578.57000000000005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-642.21285714285716</v>
      </c>
      <c r="AJ54" s="15">
        <f t="shared" si="3"/>
        <v>1.4285714285540152E-3</v>
      </c>
    </row>
    <row r="55" spans="1:36" s="5" customFormat="1" ht="12" customHeight="1" x14ac:dyDescent="0.2">
      <c r="A55" s="61">
        <v>42786</v>
      </c>
      <c r="B55" s="58">
        <v>10000</v>
      </c>
      <c r="C55" s="58">
        <v>327</v>
      </c>
      <c r="D55" s="59" t="s">
        <v>88</v>
      </c>
      <c r="E55" s="59" t="s">
        <v>89</v>
      </c>
      <c r="F55" s="59" t="s">
        <v>222</v>
      </c>
      <c r="G55" s="59" t="s">
        <v>57</v>
      </c>
      <c r="H55" s="28"/>
      <c r="I55" s="28"/>
      <c r="J55" s="23">
        <v>213.75</v>
      </c>
      <c r="K55" s="60">
        <v>0</v>
      </c>
      <c r="L55" s="13">
        <v>0.01</v>
      </c>
      <c r="M55" s="14">
        <f t="shared" si="0"/>
        <v>213.75</v>
      </c>
      <c r="N55" s="14">
        <f t="shared" si="1"/>
        <v>0</v>
      </c>
      <c r="O55" s="14">
        <f t="shared" si="2"/>
        <v>-2.1375000000000002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>
        <v>213.75</v>
      </c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-211.61250000000001</v>
      </c>
      <c r="AJ55" s="15">
        <f t="shared" si="3"/>
        <v>-1.1546319456101628E-14</v>
      </c>
    </row>
    <row r="56" spans="1:36" s="5" customFormat="1" ht="12" customHeight="1" x14ac:dyDescent="0.2">
      <c r="A56" s="61"/>
      <c r="B56" s="58">
        <v>9995</v>
      </c>
      <c r="C56" s="58">
        <v>318</v>
      </c>
      <c r="D56" s="59" t="s">
        <v>156</v>
      </c>
      <c r="E56" s="59" t="s">
        <v>157</v>
      </c>
      <c r="F56" s="59" t="s">
        <v>223</v>
      </c>
      <c r="G56" s="59" t="s">
        <v>54</v>
      </c>
      <c r="H56" s="28"/>
      <c r="I56" s="28"/>
      <c r="J56" s="23"/>
      <c r="K56" s="60">
        <v>4000</v>
      </c>
      <c r="L56" s="13">
        <v>0.01</v>
      </c>
      <c r="M56" s="14">
        <f t="shared" si="0"/>
        <v>3571.4285714285711</v>
      </c>
      <c r="N56" s="14">
        <f t="shared" si="1"/>
        <v>428.5714285714285</v>
      </c>
      <c r="O56" s="14">
        <f t="shared" si="2"/>
        <v>-35.714285714285715</v>
      </c>
      <c r="P56" s="14">
        <v>3571.43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-3964.2871428571425</v>
      </c>
      <c r="AJ56" s="15">
        <f t="shared" si="3"/>
        <v>-1.4285714282138429E-3</v>
      </c>
    </row>
    <row r="57" spans="1:36" s="5" customFormat="1" ht="12" customHeight="1" x14ac:dyDescent="0.2">
      <c r="A57" s="61"/>
      <c r="B57" s="58">
        <v>9996</v>
      </c>
      <c r="C57" s="58">
        <v>325</v>
      </c>
      <c r="D57" s="59" t="s">
        <v>40</v>
      </c>
      <c r="E57" s="59" t="s">
        <v>47</v>
      </c>
      <c r="F57" s="59" t="s">
        <v>224</v>
      </c>
      <c r="G57" s="59" t="s">
        <v>54</v>
      </c>
      <c r="H57" s="28"/>
      <c r="I57" s="28"/>
      <c r="J57" s="23">
        <v>2130.75</v>
      </c>
      <c r="K57" s="60">
        <v>0</v>
      </c>
      <c r="L57" s="13">
        <v>0.01</v>
      </c>
      <c r="M57" s="14">
        <f t="shared" si="0"/>
        <v>2130.75</v>
      </c>
      <c r="N57" s="14">
        <f t="shared" si="1"/>
        <v>0</v>
      </c>
      <c r="O57" s="14">
        <f t="shared" si="2"/>
        <v>-21.307500000000001</v>
      </c>
      <c r="P57" s="14">
        <v>2130.75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-2109.4425000000001</v>
      </c>
      <c r="AJ57" s="15">
        <f t="shared" si="3"/>
        <v>-1.1013412404281553E-13</v>
      </c>
    </row>
    <row r="58" spans="1:36" s="5" customFormat="1" ht="12" customHeight="1" x14ac:dyDescent="0.2">
      <c r="A58" s="61"/>
      <c r="B58" s="58">
        <v>9998</v>
      </c>
      <c r="C58" s="58">
        <v>324</v>
      </c>
      <c r="D58" s="59" t="s">
        <v>39</v>
      </c>
      <c r="E58" s="59" t="s">
        <v>45</v>
      </c>
      <c r="F58" s="59" t="s">
        <v>225</v>
      </c>
      <c r="G58" s="59" t="s">
        <v>57</v>
      </c>
      <c r="H58" s="28"/>
      <c r="I58" s="28"/>
      <c r="J58" s="23">
        <v>1676</v>
      </c>
      <c r="K58" s="60">
        <v>0</v>
      </c>
      <c r="L58" s="13">
        <v>0.01</v>
      </c>
      <c r="M58" s="14">
        <f t="shared" si="0"/>
        <v>1676</v>
      </c>
      <c r="N58" s="14">
        <f t="shared" si="1"/>
        <v>0</v>
      </c>
      <c r="O58" s="14">
        <f t="shared" si="2"/>
        <v>-16.760000000000002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>
        <v>1676</v>
      </c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-1659.24</v>
      </c>
      <c r="AJ58" s="15">
        <f t="shared" si="3"/>
        <v>0</v>
      </c>
    </row>
    <row r="59" spans="1:36" s="5" customFormat="1" ht="12" customHeight="1" x14ac:dyDescent="0.2">
      <c r="A59" s="61"/>
      <c r="B59" s="58">
        <v>9999</v>
      </c>
      <c r="C59" s="58">
        <v>326</v>
      </c>
      <c r="D59" s="59" t="s">
        <v>88</v>
      </c>
      <c r="E59" s="59" t="s">
        <v>89</v>
      </c>
      <c r="F59" s="59" t="s">
        <v>226</v>
      </c>
      <c r="G59" s="59" t="s">
        <v>54</v>
      </c>
      <c r="H59" s="28"/>
      <c r="I59" s="28"/>
      <c r="J59" s="23">
        <v>1575.5</v>
      </c>
      <c r="K59" s="60">
        <v>0</v>
      </c>
      <c r="L59" s="13">
        <v>0.01</v>
      </c>
      <c r="M59" s="14">
        <f t="shared" si="0"/>
        <v>1575.5</v>
      </c>
      <c r="N59" s="14">
        <f t="shared" si="1"/>
        <v>0</v>
      </c>
      <c r="O59" s="14">
        <f t="shared" si="2"/>
        <v>-15.755000000000001</v>
      </c>
      <c r="P59" s="14">
        <v>1575.5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-1559.7449999999999</v>
      </c>
      <c r="AJ59" s="15">
        <f t="shared" si="3"/>
        <v>1.0835776720341528E-13</v>
      </c>
    </row>
    <row r="60" spans="1:36" s="5" customFormat="1" ht="12" customHeight="1" x14ac:dyDescent="0.2">
      <c r="A60" s="61">
        <v>42787</v>
      </c>
      <c r="B60" s="58">
        <v>9997</v>
      </c>
      <c r="C60" s="58">
        <v>323</v>
      </c>
      <c r="D60" s="59" t="s">
        <v>39</v>
      </c>
      <c r="E60" s="59" t="s">
        <v>45</v>
      </c>
      <c r="F60" s="59" t="s">
        <v>227</v>
      </c>
      <c r="G60" s="59" t="s">
        <v>54</v>
      </c>
      <c r="H60" s="28"/>
      <c r="I60" s="28"/>
      <c r="J60" s="23">
        <v>5810</v>
      </c>
      <c r="K60" s="60">
        <v>0</v>
      </c>
      <c r="L60" s="13">
        <v>0.01</v>
      </c>
      <c r="M60" s="14">
        <f t="shared" si="0"/>
        <v>5810</v>
      </c>
      <c r="N60" s="14">
        <f t="shared" si="1"/>
        <v>0</v>
      </c>
      <c r="O60" s="14">
        <f t="shared" si="2"/>
        <v>-58.1</v>
      </c>
      <c r="P60" s="14">
        <v>5810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-5751.9</v>
      </c>
      <c r="AJ60" s="15">
        <f t="shared" si="3"/>
        <v>3.6237679523765109E-13</v>
      </c>
    </row>
    <row r="61" spans="1:36" s="5" customFormat="1" ht="12" customHeight="1" x14ac:dyDescent="0.2">
      <c r="A61" s="61">
        <v>42788</v>
      </c>
      <c r="B61" s="58">
        <v>10001</v>
      </c>
      <c r="C61" s="58">
        <v>328</v>
      </c>
      <c r="D61" s="59" t="s">
        <v>74</v>
      </c>
      <c r="E61" s="59" t="s">
        <v>60</v>
      </c>
      <c r="F61" s="59" t="s">
        <v>228</v>
      </c>
      <c r="G61" s="59" t="s">
        <v>56</v>
      </c>
      <c r="H61" s="28"/>
      <c r="I61" s="28"/>
      <c r="J61" s="23"/>
      <c r="K61" s="60">
        <v>1485</v>
      </c>
      <c r="L61" s="13">
        <v>0.01</v>
      </c>
      <c r="M61" s="14">
        <f t="shared" si="0"/>
        <v>1325.8928571428571</v>
      </c>
      <c r="N61" s="14">
        <f t="shared" si="1"/>
        <v>159.10714285714286</v>
      </c>
      <c r="O61" s="14">
        <f t="shared" si="2"/>
        <v>-13.258928571428571</v>
      </c>
      <c r="P61" s="14"/>
      <c r="Q61" s="14"/>
      <c r="R61" s="14"/>
      <c r="S61" s="14"/>
      <c r="T61" s="14"/>
      <c r="U61" s="14"/>
      <c r="V61" s="14"/>
      <c r="W61" s="14">
        <v>1325.89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-1471.7382142857143</v>
      </c>
      <c r="AJ61" s="15">
        <f t="shared" si="3"/>
        <v>2.8571428571080304E-3</v>
      </c>
    </row>
    <row r="62" spans="1:36" s="5" customFormat="1" ht="12" customHeight="1" x14ac:dyDescent="0.2">
      <c r="A62" s="61"/>
      <c r="B62" s="58">
        <v>10002</v>
      </c>
      <c r="C62" s="58">
        <v>330</v>
      </c>
      <c r="D62" s="59" t="s">
        <v>73</v>
      </c>
      <c r="E62" s="59" t="s">
        <v>75</v>
      </c>
      <c r="F62" s="59" t="s">
        <v>229</v>
      </c>
      <c r="G62" s="59" t="s">
        <v>54</v>
      </c>
      <c r="H62" s="28"/>
      <c r="I62" s="28"/>
      <c r="J62" s="23">
        <v>3000</v>
      </c>
      <c r="K62" s="60">
        <v>0</v>
      </c>
      <c r="L62" s="13">
        <v>0.01</v>
      </c>
      <c r="M62" s="14">
        <f t="shared" si="0"/>
        <v>3000</v>
      </c>
      <c r="N62" s="14">
        <f t="shared" si="1"/>
        <v>0</v>
      </c>
      <c r="O62" s="14">
        <f t="shared" si="2"/>
        <v>-30</v>
      </c>
      <c r="P62" s="14">
        <v>3000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-2970</v>
      </c>
      <c r="AJ62" s="15">
        <f t="shared" si="3"/>
        <v>0</v>
      </c>
    </row>
    <row r="63" spans="1:36" s="5" customFormat="1" ht="12" customHeight="1" x14ac:dyDescent="0.2">
      <c r="A63" s="61"/>
      <c r="B63" s="58">
        <v>10003</v>
      </c>
      <c r="C63" s="58">
        <v>331</v>
      </c>
      <c r="D63" s="59" t="s">
        <v>38</v>
      </c>
      <c r="E63" s="59" t="s">
        <v>44</v>
      </c>
      <c r="F63" s="59" t="s">
        <v>230</v>
      </c>
      <c r="G63" s="59" t="s">
        <v>54</v>
      </c>
      <c r="H63" s="28"/>
      <c r="I63" s="28"/>
      <c r="J63" s="23"/>
      <c r="K63" s="60">
        <v>8173</v>
      </c>
      <c r="L63" s="13">
        <v>0.01</v>
      </c>
      <c r="M63" s="14">
        <f t="shared" si="0"/>
        <v>7297.3214285714275</v>
      </c>
      <c r="N63" s="14">
        <f t="shared" si="1"/>
        <v>875.67857142857122</v>
      </c>
      <c r="O63" s="14">
        <f t="shared" si="2"/>
        <v>-72.973214285714278</v>
      </c>
      <c r="P63" s="14">
        <v>7297.32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-8100.0253571428566</v>
      </c>
      <c r="AJ63" s="15">
        <f t="shared" si="3"/>
        <v>1.428571429130443E-3</v>
      </c>
    </row>
    <row r="64" spans="1:36" s="5" customFormat="1" ht="12" customHeight="1" x14ac:dyDescent="0.2">
      <c r="A64" s="61"/>
      <c r="B64" s="58">
        <v>10004</v>
      </c>
      <c r="C64" s="58">
        <v>329</v>
      </c>
      <c r="D64" s="59" t="s">
        <v>74</v>
      </c>
      <c r="E64" s="59" t="s">
        <v>60</v>
      </c>
      <c r="F64" s="59" t="s">
        <v>231</v>
      </c>
      <c r="G64" s="59" t="s">
        <v>56</v>
      </c>
      <c r="H64" s="28"/>
      <c r="I64" s="28"/>
      <c r="J64" s="23"/>
      <c r="K64" s="60">
        <v>1125</v>
      </c>
      <c r="L64" s="13">
        <v>0.01</v>
      </c>
      <c r="M64" s="14">
        <f t="shared" si="0"/>
        <v>1004.4642857142857</v>
      </c>
      <c r="N64" s="14">
        <f t="shared" si="1"/>
        <v>120.53571428571428</v>
      </c>
      <c r="O64" s="14">
        <f t="shared" si="2"/>
        <v>-10.044642857142858</v>
      </c>
      <c r="P64" s="14"/>
      <c r="Q64" s="14"/>
      <c r="R64" s="14"/>
      <c r="S64" s="14"/>
      <c r="T64" s="14"/>
      <c r="U64" s="14"/>
      <c r="V64" s="14"/>
      <c r="W64" s="14">
        <v>1004.46</v>
      </c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-1114.9510714285714</v>
      </c>
      <c r="AJ64" s="15">
        <f t="shared" si="3"/>
        <v>4.2857142857748443E-3</v>
      </c>
    </row>
    <row r="65" spans="1:36" s="5" customFormat="1" ht="12" customHeight="1" x14ac:dyDescent="0.2">
      <c r="A65" s="61">
        <v>42789</v>
      </c>
      <c r="B65" s="58">
        <v>10005</v>
      </c>
      <c r="C65" s="58">
        <v>332</v>
      </c>
      <c r="D65" s="59" t="s">
        <v>63</v>
      </c>
      <c r="E65" s="59" t="s">
        <v>72</v>
      </c>
      <c r="F65" s="59" t="s">
        <v>232</v>
      </c>
      <c r="G65" s="59" t="s">
        <v>62</v>
      </c>
      <c r="H65" s="28"/>
      <c r="I65" s="28"/>
      <c r="J65" s="23"/>
      <c r="K65" s="60">
        <v>4405.55</v>
      </c>
      <c r="L65" s="13">
        <v>0.01</v>
      </c>
      <c r="M65" s="14">
        <f t="shared" si="0"/>
        <v>3933.5267857142853</v>
      </c>
      <c r="N65" s="14">
        <f t="shared" si="1"/>
        <v>472.02321428571423</v>
      </c>
      <c r="O65" s="14">
        <f t="shared" si="2"/>
        <v>-39.335267857142853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>
        <v>3933.53</v>
      </c>
      <c r="AI65" s="14">
        <f t="shared" si="4"/>
        <v>-4366.2179464285718</v>
      </c>
      <c r="AJ65" s="15">
        <f t="shared" si="3"/>
        <v>-3.2142857145203152E-3</v>
      </c>
    </row>
    <row r="66" spans="1:36" s="5" customFormat="1" ht="12" customHeight="1" x14ac:dyDescent="0.2">
      <c r="A66" s="61"/>
      <c r="B66" s="58">
        <v>10006</v>
      </c>
      <c r="C66" s="58">
        <v>319</v>
      </c>
      <c r="D66" s="59" t="s">
        <v>69</v>
      </c>
      <c r="E66" s="59" t="s">
        <v>46</v>
      </c>
      <c r="F66" s="59" t="s">
        <v>233</v>
      </c>
      <c r="G66" s="59" t="s">
        <v>56</v>
      </c>
      <c r="H66" s="28"/>
      <c r="I66" s="28"/>
      <c r="J66" s="23"/>
      <c r="K66" s="60">
        <v>1687</v>
      </c>
      <c r="L66" s="13">
        <v>0.01</v>
      </c>
      <c r="M66" s="14">
        <f t="shared" si="0"/>
        <v>1506.2499999999998</v>
      </c>
      <c r="N66" s="14">
        <f t="shared" si="1"/>
        <v>180.74999999999997</v>
      </c>
      <c r="O66" s="14">
        <f t="shared" si="2"/>
        <v>-15.062499999999998</v>
      </c>
      <c r="P66" s="14"/>
      <c r="Q66" s="14"/>
      <c r="R66" s="14"/>
      <c r="S66" s="14"/>
      <c r="T66" s="14"/>
      <c r="U66" s="14"/>
      <c r="V66" s="14"/>
      <c r="W66" s="14">
        <v>1506.25</v>
      </c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-1671.9375</v>
      </c>
      <c r="AJ66" s="15">
        <f t="shared" si="3"/>
        <v>0</v>
      </c>
    </row>
    <row r="67" spans="1:36" s="5" customFormat="1" ht="12" customHeight="1" x14ac:dyDescent="0.2">
      <c r="A67" s="61"/>
      <c r="B67" s="58">
        <v>10006</v>
      </c>
      <c r="C67" s="58">
        <v>319</v>
      </c>
      <c r="D67" s="59" t="s">
        <v>69</v>
      </c>
      <c r="E67" s="59" t="s">
        <v>46</v>
      </c>
      <c r="F67" s="59" t="s">
        <v>233</v>
      </c>
      <c r="G67" s="59" t="s">
        <v>56</v>
      </c>
      <c r="H67" s="28"/>
      <c r="I67" s="28"/>
      <c r="J67" s="23"/>
      <c r="K67" s="60">
        <v>890.5</v>
      </c>
      <c r="L67" s="13">
        <v>0.01</v>
      </c>
      <c r="M67" s="14">
        <f t="shared" si="0"/>
        <v>795.08928571428567</v>
      </c>
      <c r="N67" s="14">
        <f t="shared" si="1"/>
        <v>95.410714285714278</v>
      </c>
      <c r="O67" s="14">
        <f t="shared" si="2"/>
        <v>-7.9508928571428568</v>
      </c>
      <c r="P67" s="14"/>
      <c r="Q67" s="14"/>
      <c r="R67" s="14"/>
      <c r="S67" s="14"/>
      <c r="T67" s="14"/>
      <c r="U67" s="14"/>
      <c r="V67" s="14"/>
      <c r="W67" s="14">
        <v>795.09</v>
      </c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-882.54982142857148</v>
      </c>
      <c r="AJ67" s="15">
        <f t="shared" si="3"/>
        <v>-7.1428571433340693E-4</v>
      </c>
    </row>
    <row r="68" spans="1:36" s="5" customFormat="1" ht="12" customHeight="1" x14ac:dyDescent="0.2">
      <c r="A68" s="61"/>
      <c r="B68" s="58">
        <v>10007</v>
      </c>
      <c r="C68" s="58">
        <v>320</v>
      </c>
      <c r="D68" s="59" t="s">
        <v>80</v>
      </c>
      <c r="E68" s="59" t="s">
        <v>81</v>
      </c>
      <c r="F68" s="59" t="s">
        <v>234</v>
      </c>
      <c r="G68" s="59" t="s">
        <v>24</v>
      </c>
      <c r="H68" s="28"/>
      <c r="I68" s="28"/>
      <c r="J68" s="23"/>
      <c r="K68" s="60">
        <v>1045</v>
      </c>
      <c r="L68" s="13">
        <v>0.01</v>
      </c>
      <c r="M68" s="14">
        <f t="shared" si="0"/>
        <v>933.03571428571422</v>
      </c>
      <c r="N68" s="14">
        <f t="shared" si="1"/>
        <v>111.96428571428571</v>
      </c>
      <c r="O68" s="14">
        <f t="shared" si="2"/>
        <v>-9.3303571428571423</v>
      </c>
      <c r="P68" s="14"/>
      <c r="Q68" s="14"/>
      <c r="R68" s="14"/>
      <c r="S68" s="14"/>
      <c r="T68" s="14"/>
      <c r="U68" s="14">
        <v>933.04</v>
      </c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-1035.6739285714286</v>
      </c>
      <c r="AJ68" s="15">
        <f t="shared" si="3"/>
        <v>-4.2857142857748443E-3</v>
      </c>
    </row>
    <row r="69" spans="1:36" s="5" customFormat="1" ht="12" customHeight="1" x14ac:dyDescent="0.2">
      <c r="A69" s="61">
        <v>42793</v>
      </c>
      <c r="B69" s="58">
        <v>10008</v>
      </c>
      <c r="C69" s="58">
        <v>340</v>
      </c>
      <c r="D69" s="59" t="s">
        <v>69</v>
      </c>
      <c r="E69" s="59" t="s">
        <v>46</v>
      </c>
      <c r="F69" s="59" t="s">
        <v>235</v>
      </c>
      <c r="G69" s="59" t="s">
        <v>56</v>
      </c>
      <c r="H69" s="28"/>
      <c r="I69" s="28"/>
      <c r="J69" s="23"/>
      <c r="K69" s="60">
        <v>2600</v>
      </c>
      <c r="L69" s="13">
        <v>0.01</v>
      </c>
      <c r="M69" s="14">
        <f t="shared" si="0"/>
        <v>2321.4285714285711</v>
      </c>
      <c r="N69" s="14">
        <f t="shared" si="1"/>
        <v>278.5714285714285</v>
      </c>
      <c r="O69" s="14">
        <f t="shared" si="2"/>
        <v>-23.214285714285712</v>
      </c>
      <c r="P69" s="14"/>
      <c r="Q69" s="14"/>
      <c r="R69" s="14"/>
      <c r="S69" s="14"/>
      <c r="T69" s="14"/>
      <c r="U69" s="14"/>
      <c r="V69" s="14"/>
      <c r="W69" s="14">
        <v>2321.4299999999998</v>
      </c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-2576.7871428571425</v>
      </c>
      <c r="AJ69" s="15">
        <f t="shared" si="3"/>
        <v>-1.4285714282102902E-3</v>
      </c>
    </row>
    <row r="70" spans="1:36" s="5" customFormat="1" ht="12" customHeight="1" x14ac:dyDescent="0.3">
      <c r="A70" s="61"/>
      <c r="B70" s="58">
        <v>10009</v>
      </c>
      <c r="C70" s="58">
        <v>342</v>
      </c>
      <c r="D70" s="59" t="s">
        <v>64</v>
      </c>
      <c r="E70" s="59" t="s">
        <v>53</v>
      </c>
      <c r="F70" s="63"/>
      <c r="G70" s="59" t="s">
        <v>55</v>
      </c>
      <c r="H70" s="28"/>
      <c r="I70" s="28"/>
      <c r="J70" s="23">
        <v>2040</v>
      </c>
      <c r="K70" s="60">
        <v>0</v>
      </c>
      <c r="L70" s="13">
        <v>0.01</v>
      </c>
      <c r="M70" s="14">
        <f t="shared" si="0"/>
        <v>2040</v>
      </c>
      <c r="N70" s="14">
        <f t="shared" si="1"/>
        <v>0</v>
      </c>
      <c r="O70" s="14">
        <f t="shared" si="2"/>
        <v>-20.400000000000002</v>
      </c>
      <c r="P70" s="14"/>
      <c r="Q70" s="14">
        <v>2040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-2019.6</v>
      </c>
      <c r="AJ70" s="15">
        <f t="shared" si="3"/>
        <v>8.8817841970012523E-14</v>
      </c>
    </row>
    <row r="71" spans="1:36" s="5" customFormat="1" ht="12" customHeight="1" x14ac:dyDescent="0.2">
      <c r="A71" s="61"/>
      <c r="B71" s="58">
        <v>10010</v>
      </c>
      <c r="C71" s="58">
        <v>341</v>
      </c>
      <c r="D71" s="59" t="s">
        <v>66</v>
      </c>
      <c r="E71" s="59" t="s">
        <v>51</v>
      </c>
      <c r="F71" s="59" t="s">
        <v>236</v>
      </c>
      <c r="G71" s="59" t="s">
        <v>55</v>
      </c>
      <c r="H71" s="28"/>
      <c r="I71" s="28"/>
      <c r="J71" s="23"/>
      <c r="K71" s="60">
        <v>5040</v>
      </c>
      <c r="L71" s="13">
        <v>0.01</v>
      </c>
      <c r="M71" s="14">
        <f t="shared" si="0"/>
        <v>4500</v>
      </c>
      <c r="N71" s="14">
        <f t="shared" si="1"/>
        <v>540</v>
      </c>
      <c r="O71" s="14">
        <f t="shared" si="2"/>
        <v>-45</v>
      </c>
      <c r="P71" s="14"/>
      <c r="Q71" s="14">
        <v>4500</v>
      </c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-4995</v>
      </c>
      <c r="AJ71" s="15">
        <f t="shared" si="3"/>
        <v>0</v>
      </c>
    </row>
    <row r="72" spans="1:36" s="5" customFormat="1" ht="12" customHeight="1" x14ac:dyDescent="0.2">
      <c r="A72" s="61"/>
      <c r="B72" s="58">
        <v>10011</v>
      </c>
      <c r="C72" s="58">
        <v>343</v>
      </c>
      <c r="D72" s="59" t="s">
        <v>73</v>
      </c>
      <c r="E72" s="59" t="s">
        <v>75</v>
      </c>
      <c r="F72" s="59" t="s">
        <v>237</v>
      </c>
      <c r="G72" s="59" t="s">
        <v>54</v>
      </c>
      <c r="H72" s="28"/>
      <c r="I72" s="28"/>
      <c r="J72" s="23">
        <v>1390</v>
      </c>
      <c r="K72" s="60">
        <v>0</v>
      </c>
      <c r="L72" s="13">
        <v>0.01</v>
      </c>
      <c r="M72" s="14">
        <f t="shared" si="0"/>
        <v>1390</v>
      </c>
      <c r="N72" s="14">
        <f t="shared" si="1"/>
        <v>0</v>
      </c>
      <c r="O72" s="14">
        <f t="shared" si="2"/>
        <v>-13.9</v>
      </c>
      <c r="P72" s="14">
        <v>1390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-1376.1</v>
      </c>
      <c r="AJ72" s="15">
        <f t="shared" si="3"/>
        <v>9.0594198809412774E-14</v>
      </c>
    </row>
    <row r="73" spans="1:36" s="5" customFormat="1" ht="12" customHeight="1" x14ac:dyDescent="0.2">
      <c r="A73" s="61"/>
      <c r="B73" s="58">
        <v>10012</v>
      </c>
      <c r="C73" s="58">
        <v>344</v>
      </c>
      <c r="D73" s="59" t="s">
        <v>40</v>
      </c>
      <c r="E73" s="59" t="s">
        <v>47</v>
      </c>
      <c r="F73" s="59" t="s">
        <v>238</v>
      </c>
      <c r="G73" s="59" t="s">
        <v>54</v>
      </c>
      <c r="H73" s="28"/>
      <c r="I73" s="28"/>
      <c r="J73" s="23">
        <v>2144.9899999999998</v>
      </c>
      <c r="K73" s="60">
        <v>0</v>
      </c>
      <c r="L73" s="13">
        <v>0.01</v>
      </c>
      <c r="M73" s="14">
        <f t="shared" si="0"/>
        <v>2144.9899999999998</v>
      </c>
      <c r="N73" s="14">
        <f t="shared" si="1"/>
        <v>0</v>
      </c>
      <c r="O73" s="14">
        <f t="shared" si="2"/>
        <v>-21.4499</v>
      </c>
      <c r="P73" s="14">
        <v>2144.9899999999998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-2123.5400999999997</v>
      </c>
      <c r="AJ73" s="15">
        <f t="shared" si="3"/>
        <v>7.1054273576010019E-14</v>
      </c>
    </row>
    <row r="74" spans="1:36" s="5" customFormat="1" ht="12" customHeight="1" x14ac:dyDescent="0.2">
      <c r="A74" s="61"/>
      <c r="B74" s="58">
        <v>10013</v>
      </c>
      <c r="C74" s="58">
        <v>345</v>
      </c>
      <c r="D74" s="59" t="s">
        <v>39</v>
      </c>
      <c r="E74" s="59" t="s">
        <v>45</v>
      </c>
      <c r="F74" s="59" t="s">
        <v>239</v>
      </c>
      <c r="G74" s="59" t="s">
        <v>54</v>
      </c>
      <c r="H74" s="28"/>
      <c r="I74" s="28"/>
      <c r="J74" s="23">
        <v>5650</v>
      </c>
      <c r="K74" s="60">
        <v>0</v>
      </c>
      <c r="L74" s="13">
        <v>0.01</v>
      </c>
      <c r="M74" s="14">
        <f t="shared" si="0"/>
        <v>5650</v>
      </c>
      <c r="N74" s="14">
        <f t="shared" si="1"/>
        <v>0</v>
      </c>
      <c r="O74" s="14">
        <f t="shared" si="2"/>
        <v>-56.5</v>
      </c>
      <c r="P74" s="14">
        <v>5650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-5593.5</v>
      </c>
      <c r="AJ74" s="15">
        <f t="shared" si="3"/>
        <v>0</v>
      </c>
    </row>
    <row r="75" spans="1:36" s="5" customFormat="1" ht="12" customHeight="1" x14ac:dyDescent="0.2">
      <c r="A75" s="61"/>
      <c r="B75" s="58">
        <v>10014</v>
      </c>
      <c r="C75" s="58">
        <v>346</v>
      </c>
      <c r="D75" s="59" t="s">
        <v>39</v>
      </c>
      <c r="E75" s="59" t="s">
        <v>45</v>
      </c>
      <c r="F75" s="59" t="s">
        <v>240</v>
      </c>
      <c r="G75" s="59" t="s">
        <v>57</v>
      </c>
      <c r="H75" s="28"/>
      <c r="I75" s="28"/>
      <c r="J75" s="23">
        <v>1846</v>
      </c>
      <c r="K75" s="60">
        <v>0</v>
      </c>
      <c r="L75" s="13">
        <v>0.01</v>
      </c>
      <c r="M75" s="14">
        <f t="shared" si="0"/>
        <v>1846</v>
      </c>
      <c r="N75" s="14">
        <f t="shared" si="1"/>
        <v>0</v>
      </c>
      <c r="O75" s="14">
        <f t="shared" si="2"/>
        <v>-18.46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>
        <v>1846</v>
      </c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-1827.54</v>
      </c>
      <c r="AJ75" s="15">
        <f t="shared" si="3"/>
        <v>3.5527136788005009E-14</v>
      </c>
    </row>
    <row r="76" spans="1:36" s="5" customFormat="1" ht="12" customHeight="1" x14ac:dyDescent="0.2">
      <c r="A76" s="61"/>
      <c r="B76" s="58">
        <v>10015</v>
      </c>
      <c r="C76" s="58">
        <v>347</v>
      </c>
      <c r="D76" s="59" t="s">
        <v>88</v>
      </c>
      <c r="E76" s="59" t="s">
        <v>89</v>
      </c>
      <c r="F76" s="59" t="s">
        <v>241</v>
      </c>
      <c r="G76" s="59" t="s">
        <v>54</v>
      </c>
      <c r="H76" s="28"/>
      <c r="I76" s="28"/>
      <c r="J76" s="23">
        <v>1200</v>
      </c>
      <c r="K76" s="60">
        <v>0</v>
      </c>
      <c r="L76" s="13">
        <v>0.01</v>
      </c>
      <c r="M76" s="14">
        <f t="shared" si="0"/>
        <v>1200</v>
      </c>
      <c r="N76" s="14">
        <f t="shared" si="1"/>
        <v>0</v>
      </c>
      <c r="O76" s="14">
        <f t="shared" si="2"/>
        <v>-12</v>
      </c>
      <c r="P76" s="14">
        <v>1200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-1188</v>
      </c>
      <c r="AJ76" s="15">
        <f t="shared" si="3"/>
        <v>0</v>
      </c>
    </row>
    <row r="77" spans="1:36" s="5" customFormat="1" ht="12" customHeight="1" x14ac:dyDescent="0.2">
      <c r="A77" s="61"/>
      <c r="B77" s="58">
        <v>10016</v>
      </c>
      <c r="C77" s="58">
        <v>348</v>
      </c>
      <c r="D77" s="59" t="s">
        <v>88</v>
      </c>
      <c r="E77" s="59" t="s">
        <v>89</v>
      </c>
      <c r="F77" s="59" t="s">
        <v>242</v>
      </c>
      <c r="G77" s="59" t="s">
        <v>57</v>
      </c>
      <c r="H77" s="28"/>
      <c r="I77" s="28"/>
      <c r="J77" s="23">
        <v>348.2</v>
      </c>
      <c r="K77" s="60">
        <v>0</v>
      </c>
      <c r="L77" s="13">
        <v>0.01</v>
      </c>
      <c r="M77" s="14">
        <f t="shared" si="0"/>
        <v>348.2</v>
      </c>
      <c r="N77" s="14">
        <f t="shared" si="1"/>
        <v>0</v>
      </c>
      <c r="O77" s="14">
        <f t="shared" si="2"/>
        <v>-3.4819999999999998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>
        <v>348.2</v>
      </c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-344.71799999999996</v>
      </c>
      <c r="AJ77" s="15">
        <f t="shared" si="3"/>
        <v>2.7977620220553945E-14</v>
      </c>
    </row>
    <row r="78" spans="1:36" s="5" customFormat="1" ht="12" customHeight="1" x14ac:dyDescent="0.2">
      <c r="A78" s="61">
        <v>42794</v>
      </c>
      <c r="B78" s="58">
        <v>10017</v>
      </c>
      <c r="C78" s="58">
        <v>349</v>
      </c>
      <c r="D78" s="59" t="s">
        <v>243</v>
      </c>
      <c r="E78" s="59" t="s">
        <v>244</v>
      </c>
      <c r="F78" s="59" t="s">
        <v>245</v>
      </c>
      <c r="G78" s="59" t="s">
        <v>246</v>
      </c>
      <c r="H78" s="28"/>
      <c r="I78" s="28"/>
      <c r="J78" s="23"/>
      <c r="K78" s="60">
        <v>3060</v>
      </c>
      <c r="L78" s="13">
        <v>0.01</v>
      </c>
      <c r="M78" s="14">
        <f t="shared" si="0"/>
        <v>2732.1428571428569</v>
      </c>
      <c r="N78" s="14">
        <f t="shared" si="1"/>
        <v>327.85714285714283</v>
      </c>
      <c r="O78" s="14">
        <f t="shared" si="2"/>
        <v>-27.321428571428569</v>
      </c>
      <c r="P78" s="14"/>
      <c r="Q78" s="14"/>
      <c r="R78" s="14">
        <v>2732.14</v>
      </c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-3032.6757142857141</v>
      </c>
      <c r="AJ78" s="15">
        <f t="shared" si="3"/>
        <v>2.8571428573371804E-3</v>
      </c>
    </row>
    <row r="79" spans="1:36" s="5" customFormat="1" ht="12" customHeight="1" x14ac:dyDescent="0.2">
      <c r="A79" s="61"/>
      <c r="B79" s="58">
        <v>10017</v>
      </c>
      <c r="C79" s="58">
        <v>349</v>
      </c>
      <c r="D79" s="59" t="s">
        <v>243</v>
      </c>
      <c r="E79" s="59" t="s">
        <v>244</v>
      </c>
      <c r="F79" s="59" t="s">
        <v>245</v>
      </c>
      <c r="G79" s="59" t="s">
        <v>204</v>
      </c>
      <c r="H79" s="28"/>
      <c r="I79" s="28"/>
      <c r="J79" s="23"/>
      <c r="K79" s="60">
        <v>2815</v>
      </c>
      <c r="L79" s="13">
        <v>0.01</v>
      </c>
      <c r="M79" s="14">
        <f t="shared" si="0"/>
        <v>2513.3928571428569</v>
      </c>
      <c r="N79" s="14">
        <f t="shared" si="1"/>
        <v>301.60714285714283</v>
      </c>
      <c r="O79" s="14">
        <f t="shared" si="2"/>
        <v>-25.133928571428569</v>
      </c>
      <c r="P79" s="14"/>
      <c r="Q79" s="14"/>
      <c r="R79" s="14"/>
      <c r="S79" s="14"/>
      <c r="T79" s="14"/>
      <c r="U79" s="14"/>
      <c r="V79" s="14"/>
      <c r="W79" s="14"/>
      <c r="X79" s="14"/>
      <c r="Y79" s="14">
        <v>2513.39</v>
      </c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-2789.8632142857141</v>
      </c>
      <c r="AJ79" s="15">
        <f t="shared" si="3"/>
        <v>2.8571428573371804E-3</v>
      </c>
    </row>
    <row r="80" spans="1:36" s="5" customFormat="1" ht="12" customHeight="1" x14ac:dyDescent="0.2">
      <c r="A80" s="61"/>
      <c r="B80" s="58">
        <v>10018</v>
      </c>
      <c r="C80" s="58">
        <v>350</v>
      </c>
      <c r="D80" s="59" t="s">
        <v>58</v>
      </c>
      <c r="E80" s="62"/>
      <c r="F80" s="59">
        <v>11801</v>
      </c>
      <c r="G80" s="59" t="s">
        <v>54</v>
      </c>
      <c r="H80" s="28"/>
      <c r="I80" s="28"/>
      <c r="J80" s="23"/>
      <c r="K80" s="60">
        <v>6867</v>
      </c>
      <c r="L80" s="13">
        <v>0.01</v>
      </c>
      <c r="M80" s="14">
        <f t="shared" si="0"/>
        <v>6131.2499999999991</v>
      </c>
      <c r="N80" s="14">
        <f t="shared" si="1"/>
        <v>735.74999999999989</v>
      </c>
      <c r="O80" s="14">
        <f t="shared" si="2"/>
        <v>-61.312499999999993</v>
      </c>
      <c r="P80" s="14">
        <v>6131.25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-6805.6875</v>
      </c>
      <c r="AJ80" s="15">
        <f t="shared" si="3"/>
        <v>0</v>
      </c>
    </row>
    <row r="81" spans="1:36" s="5" customFormat="1" ht="12" customHeight="1" x14ac:dyDescent="0.2">
      <c r="A81" s="61"/>
      <c r="B81" s="58"/>
      <c r="C81" s="58"/>
      <c r="D81" s="59"/>
      <c r="E81" s="62"/>
      <c r="F81" s="62"/>
      <c r="G81" s="59"/>
      <c r="H81" s="28"/>
      <c r="I81" s="28"/>
      <c r="J81" s="23"/>
      <c r="K81" s="60">
        <v>0</v>
      </c>
      <c r="L81" s="13">
        <v>0.01</v>
      </c>
      <c r="M81" s="14">
        <f t="shared" si="0"/>
        <v>0</v>
      </c>
      <c r="N81" s="14">
        <f t="shared" si="1"/>
        <v>0</v>
      </c>
      <c r="O81" s="14">
        <f t="shared" si="2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0</v>
      </c>
      <c r="AJ81" s="15">
        <f t="shared" si="3"/>
        <v>0</v>
      </c>
    </row>
    <row r="82" spans="1:36" s="5" customFormat="1" ht="12" customHeight="1" x14ac:dyDescent="0.2">
      <c r="A82" s="61"/>
      <c r="B82" s="58"/>
      <c r="C82" s="58"/>
      <c r="D82" s="59"/>
      <c r="E82" s="62"/>
      <c r="F82" s="62"/>
      <c r="G82" s="59"/>
      <c r="H82" s="28"/>
      <c r="I82" s="28"/>
      <c r="J82" s="23"/>
      <c r="K82" s="60">
        <v>0</v>
      </c>
      <c r="L82" s="13">
        <v>0.01</v>
      </c>
      <c r="M82" s="14">
        <f t="shared" si="0"/>
        <v>0</v>
      </c>
      <c r="N82" s="14">
        <f t="shared" si="1"/>
        <v>0</v>
      </c>
      <c r="O82" s="14">
        <f t="shared" si="2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0</v>
      </c>
      <c r="AJ82" s="15">
        <f t="shared" si="3"/>
        <v>0</v>
      </c>
    </row>
    <row r="83" spans="1:36" s="5" customFormat="1" ht="12" customHeight="1" x14ac:dyDescent="0.2">
      <c r="A83" s="61"/>
      <c r="B83" s="58"/>
      <c r="C83" s="58"/>
      <c r="D83" s="59"/>
      <c r="E83" s="62"/>
      <c r="F83" s="62"/>
      <c r="G83" s="59"/>
      <c r="H83" s="28"/>
      <c r="I83" s="28"/>
      <c r="J83" s="23"/>
      <c r="K83" s="60">
        <v>0</v>
      </c>
      <c r="L83" s="13">
        <v>0.01</v>
      </c>
      <c r="M83" s="14">
        <f t="shared" si="0"/>
        <v>0</v>
      </c>
      <c r="N83" s="14">
        <f t="shared" si="1"/>
        <v>0</v>
      </c>
      <c r="O83" s="14">
        <f t="shared" si="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0</v>
      </c>
      <c r="AJ83" s="15">
        <f t="shared" si="3"/>
        <v>0</v>
      </c>
    </row>
    <row r="84" spans="1:36" s="5" customFormat="1" ht="12" customHeight="1" x14ac:dyDescent="0.2">
      <c r="A84" s="61"/>
      <c r="B84" s="58"/>
      <c r="C84" s="58"/>
      <c r="D84" s="59"/>
      <c r="E84" s="62"/>
      <c r="F84" s="62"/>
      <c r="G84" s="59"/>
      <c r="H84" s="28"/>
      <c r="I84" s="28"/>
      <c r="J84" s="23"/>
      <c r="K84" s="60">
        <v>0</v>
      </c>
      <c r="L84" s="13">
        <v>0.01</v>
      </c>
      <c r="M84" s="14">
        <f t="shared" si="0"/>
        <v>0</v>
      </c>
      <c r="N84" s="14">
        <f t="shared" si="1"/>
        <v>0</v>
      </c>
      <c r="O84" s="14">
        <f t="shared" si="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0</v>
      </c>
      <c r="AJ84" s="15">
        <f t="shared" si="3"/>
        <v>0</v>
      </c>
    </row>
    <row r="85" spans="1:36" s="5" customFormat="1" ht="12" customHeight="1" x14ac:dyDescent="0.2">
      <c r="A85" s="61"/>
      <c r="B85" s="58"/>
      <c r="C85" s="58"/>
      <c r="D85" s="59"/>
      <c r="E85" s="62"/>
      <c r="F85" s="62"/>
      <c r="G85" s="59"/>
      <c r="H85" s="28"/>
      <c r="I85" s="28"/>
      <c r="J85" s="23"/>
      <c r="K85" s="60">
        <v>0</v>
      </c>
      <c r="L85" s="13">
        <v>0.01</v>
      </c>
      <c r="M85" s="14">
        <f t="shared" si="0"/>
        <v>0</v>
      </c>
      <c r="N85" s="14">
        <f t="shared" si="1"/>
        <v>0</v>
      </c>
      <c r="O85" s="14">
        <f t="shared" si="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0</v>
      </c>
      <c r="AJ85" s="15">
        <f t="shared" si="3"/>
        <v>0</v>
      </c>
    </row>
    <row r="86" spans="1:36" s="5" customFormat="1" ht="12" customHeight="1" x14ac:dyDescent="0.2">
      <c r="A86" s="61"/>
      <c r="B86" s="58"/>
      <c r="C86" s="58"/>
      <c r="D86" s="59"/>
      <c r="E86" s="62"/>
      <c r="F86" s="62"/>
      <c r="G86" s="59"/>
      <c r="H86" s="28"/>
      <c r="I86" s="28"/>
      <c r="J86" s="23"/>
      <c r="K86" s="60">
        <v>0</v>
      </c>
      <c r="L86" s="13">
        <v>0.01</v>
      </c>
      <c r="M86" s="14">
        <f t="shared" si="0"/>
        <v>0</v>
      </c>
      <c r="N86" s="14">
        <f t="shared" si="1"/>
        <v>0</v>
      </c>
      <c r="O86" s="14">
        <f t="shared" si="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0</v>
      </c>
      <c r="AJ86" s="15">
        <f t="shared" si="3"/>
        <v>0</v>
      </c>
    </row>
    <row r="87" spans="1:36" s="5" customFormat="1" ht="12" customHeight="1" x14ac:dyDescent="0.2">
      <c r="A87" s="61"/>
      <c r="B87" s="58"/>
      <c r="C87" s="58"/>
      <c r="D87" s="59"/>
      <c r="E87" s="62"/>
      <c r="F87" s="62"/>
      <c r="G87" s="59"/>
      <c r="H87" s="28"/>
      <c r="I87" s="28"/>
      <c r="J87" s="23"/>
      <c r="K87" s="60">
        <v>0</v>
      </c>
      <c r="L87" s="13">
        <v>0.01</v>
      </c>
      <c r="M87" s="14">
        <f t="shared" si="0"/>
        <v>0</v>
      </c>
      <c r="N87" s="14">
        <f t="shared" si="1"/>
        <v>0</v>
      </c>
      <c r="O87" s="14">
        <f t="shared" si="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0</v>
      </c>
      <c r="AJ87" s="15">
        <f t="shared" si="3"/>
        <v>0</v>
      </c>
    </row>
    <row r="88" spans="1:36" s="5" customFormat="1" ht="12" customHeight="1" x14ac:dyDescent="0.2">
      <c r="A88" s="61"/>
      <c r="B88" s="58"/>
      <c r="C88" s="58"/>
      <c r="D88" s="59"/>
      <c r="E88" s="62"/>
      <c r="F88" s="62"/>
      <c r="G88" s="59"/>
      <c r="H88" s="28"/>
      <c r="I88" s="28"/>
      <c r="J88" s="23"/>
      <c r="K88" s="60">
        <v>0</v>
      </c>
      <c r="L88" s="13">
        <v>0.01</v>
      </c>
      <c r="M88" s="14">
        <f t="shared" si="0"/>
        <v>0</v>
      </c>
      <c r="N88" s="14">
        <f t="shared" si="1"/>
        <v>0</v>
      </c>
      <c r="O88" s="14">
        <f t="shared" si="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0</v>
      </c>
      <c r="AJ88" s="15">
        <f t="shared" si="3"/>
        <v>0</v>
      </c>
    </row>
    <row r="89" spans="1:36" s="5" customFormat="1" ht="12" customHeight="1" x14ac:dyDescent="0.2">
      <c r="A89" s="61"/>
      <c r="B89" s="58"/>
      <c r="C89" s="58"/>
      <c r="D89" s="59"/>
      <c r="E89" s="62"/>
      <c r="F89" s="62"/>
      <c r="G89" s="59"/>
      <c r="H89" s="28"/>
      <c r="I89" s="28"/>
      <c r="J89" s="23"/>
      <c r="K89" s="60">
        <v>0</v>
      </c>
      <c r="L89" s="13">
        <v>0.01</v>
      </c>
      <c r="M89" s="14">
        <f t="shared" si="0"/>
        <v>0</v>
      </c>
      <c r="N89" s="14">
        <f t="shared" si="1"/>
        <v>0</v>
      </c>
      <c r="O89" s="14">
        <f t="shared" si="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0</v>
      </c>
      <c r="AJ89" s="15">
        <f t="shared" si="3"/>
        <v>0</v>
      </c>
    </row>
    <row r="90" spans="1:36" s="5" customFormat="1" ht="12" customHeight="1" x14ac:dyDescent="0.2">
      <c r="A90" s="61"/>
      <c r="B90" s="58"/>
      <c r="C90" s="58"/>
      <c r="D90" s="59"/>
      <c r="E90" s="62"/>
      <c r="F90" s="62"/>
      <c r="G90" s="59"/>
      <c r="H90" s="28"/>
      <c r="I90" s="28"/>
      <c r="J90" s="23"/>
      <c r="K90" s="60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0</v>
      </c>
      <c r="AJ90" s="15">
        <f t="shared" si="3"/>
        <v>0</v>
      </c>
    </row>
    <row r="91" spans="1:36" ht="12" customHeight="1" x14ac:dyDescent="0.2">
      <c r="A91" s="61"/>
      <c r="B91" s="58"/>
      <c r="C91" s="58"/>
      <c r="D91" s="59"/>
      <c r="E91" s="62"/>
      <c r="F91" s="62"/>
      <c r="G91" s="59"/>
      <c r="H91" s="29"/>
      <c r="I91" s="29"/>
      <c r="J91" s="23"/>
      <c r="K91" s="60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0</v>
      </c>
      <c r="AJ91" s="15">
        <f t="shared" si="3"/>
        <v>0</v>
      </c>
    </row>
    <row r="92" spans="1:36" ht="12" customHeight="1" x14ac:dyDescent="0.2">
      <c r="A92" s="61"/>
      <c r="B92" s="58"/>
      <c r="C92" s="58"/>
      <c r="D92" s="59"/>
      <c r="E92" s="62"/>
      <c r="F92" s="62"/>
      <c r="G92" s="59"/>
      <c r="H92" s="29"/>
      <c r="I92" s="29"/>
      <c r="J92" s="23"/>
      <c r="K92" s="60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55"/>
      <c r="B93" s="56"/>
      <c r="C93" s="56"/>
      <c r="D93" s="57"/>
      <c r="E93" s="56"/>
      <c r="F93" s="56"/>
      <c r="G93" s="57"/>
      <c r="H93" s="29"/>
      <c r="I93" s="29"/>
      <c r="J93" s="23"/>
      <c r="K93" s="53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45"/>
      <c r="B94" s="52"/>
      <c r="C94" s="44"/>
      <c r="D94" s="43"/>
      <c r="E94" s="46"/>
      <c r="F94" s="47"/>
      <c r="G94" s="48"/>
      <c r="H94" s="28"/>
      <c r="I94" s="28"/>
      <c r="J94" s="23">
        <v>0</v>
      </c>
      <c r="K94" s="53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45"/>
      <c r="B95" s="52"/>
      <c r="C95" s="44"/>
      <c r="D95" s="43"/>
      <c r="E95" s="46"/>
      <c r="F95" s="47"/>
      <c r="G95" s="48"/>
      <c r="H95" s="28"/>
      <c r="I95" s="28"/>
      <c r="J95" s="23">
        <v>0</v>
      </c>
      <c r="K95" s="53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45"/>
      <c r="B96" s="52"/>
      <c r="C96" s="44"/>
      <c r="D96" s="43"/>
      <c r="E96" s="46"/>
      <c r="F96" s="47"/>
      <c r="G96" s="48"/>
      <c r="H96" s="28"/>
      <c r="I96" s="28"/>
      <c r="J96" s="23">
        <v>0</v>
      </c>
      <c r="K96" s="53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45"/>
      <c r="B97" s="52"/>
      <c r="C97" s="44"/>
      <c r="D97" s="43"/>
      <c r="E97" s="46"/>
      <c r="F97" s="47"/>
      <c r="G97" s="48"/>
      <c r="H97" s="28"/>
      <c r="I97" s="28"/>
      <c r="J97" s="23">
        <v>0</v>
      </c>
      <c r="K97" s="53">
        <v>0</v>
      </c>
      <c r="L97" s="13">
        <v>0.01</v>
      </c>
      <c r="M97" s="14">
        <f t="shared" si="0"/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>SUM(H97:K97)+AI97+O97</f>
        <v>0</v>
      </c>
    </row>
    <row r="98" spans="1:36" x14ac:dyDescent="0.2">
      <c r="A98" s="30"/>
      <c r="B98" s="31"/>
      <c r="C98" s="32"/>
      <c r="D98" s="33"/>
      <c r="E98" s="34"/>
      <c r="F98" s="35"/>
      <c r="G98" s="33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21" customFormat="1" ht="10.8" thickBot="1" x14ac:dyDescent="0.25">
      <c r="A99" s="38"/>
      <c r="B99" s="17"/>
      <c r="C99" s="39"/>
      <c r="D99" s="18"/>
      <c r="E99" s="19"/>
      <c r="F99" s="20"/>
      <c r="G99" s="18"/>
      <c r="H99" s="40">
        <f>SUM(H6:H97)</f>
        <v>0</v>
      </c>
      <c r="I99" s="40">
        <f>SUM(I6:I97)</f>
        <v>0</v>
      </c>
      <c r="J99" s="24">
        <f>SUM(J5:J97)</f>
        <v>73973.37</v>
      </c>
      <c r="K99" s="24">
        <f>SUM(K5:K97)</f>
        <v>193111.84999999998</v>
      </c>
      <c r="L99" s="41"/>
      <c r="M99" s="24">
        <f t="shared" ref="M99:AH99" si="5">SUM(M5:M97)</f>
        <v>246394.66464285721</v>
      </c>
      <c r="N99" s="24">
        <f t="shared" si="5"/>
        <v>20690.555357142846</v>
      </c>
      <c r="O99" s="24">
        <f>SUM(O5:O97)</f>
        <v>-2463.9466464285715</v>
      </c>
      <c r="P99" s="24">
        <f t="shared" si="5"/>
        <v>181266.32</v>
      </c>
      <c r="Q99" s="24">
        <f t="shared" si="5"/>
        <v>30180.36</v>
      </c>
      <c r="R99" s="24">
        <f t="shared" si="5"/>
        <v>2732.14</v>
      </c>
      <c r="S99" s="24">
        <f t="shared" si="5"/>
        <v>0</v>
      </c>
      <c r="T99" s="24">
        <f t="shared" si="5"/>
        <v>0</v>
      </c>
      <c r="U99" s="24">
        <f t="shared" si="5"/>
        <v>1943.75</v>
      </c>
      <c r="V99" s="24">
        <f t="shared" si="5"/>
        <v>796.52</v>
      </c>
      <c r="W99" s="24">
        <f t="shared" si="5"/>
        <v>8671.8700000000008</v>
      </c>
      <c r="X99" s="24">
        <f t="shared" si="5"/>
        <v>0</v>
      </c>
      <c r="Y99" s="24">
        <f t="shared" si="5"/>
        <v>2513.39</v>
      </c>
      <c r="Z99" s="24">
        <f t="shared" si="5"/>
        <v>8218.15</v>
      </c>
      <c r="AA99" s="24">
        <f t="shared" si="5"/>
        <v>0</v>
      </c>
      <c r="AB99" s="24">
        <f t="shared" si="5"/>
        <v>0</v>
      </c>
      <c r="AC99" s="24">
        <f t="shared" si="5"/>
        <v>0</v>
      </c>
      <c r="AD99" s="24">
        <f t="shared" si="5"/>
        <v>2500</v>
      </c>
      <c r="AE99" s="24">
        <f t="shared" si="5"/>
        <v>0</v>
      </c>
      <c r="AF99" s="24">
        <f t="shared" si="5"/>
        <v>0</v>
      </c>
      <c r="AG99" s="24">
        <f t="shared" si="5"/>
        <v>0</v>
      </c>
      <c r="AH99" s="24">
        <f t="shared" si="5"/>
        <v>7572.17</v>
      </c>
      <c r="AI99" s="24">
        <f>SUM(AI5:AI97)</f>
        <v>-264621.27871071431</v>
      </c>
    </row>
    <row r="100" spans="1:36" ht="10.8" thickTop="1" x14ac:dyDescent="0.2">
      <c r="AH100" s="5" t="s">
        <v>35</v>
      </c>
      <c r="AI100" s="5">
        <f>+N101+AI99</f>
        <v>2463.9412892857799</v>
      </c>
    </row>
    <row r="101" spans="1:36" x14ac:dyDescent="0.2">
      <c r="K101" s="5">
        <f>+K99+J99</f>
        <v>267085.21999999997</v>
      </c>
      <c r="N101" s="5">
        <f>+N99+M99</f>
        <v>267085.22000000009</v>
      </c>
      <c r="P101" s="5">
        <f>P99+Q99</f>
        <v>211446.68</v>
      </c>
      <c r="AI101" s="5">
        <f>+AI99-AI100</f>
        <v>-267085.22000000009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1"/>
  <sheetViews>
    <sheetView workbookViewId="0">
      <pane xSplit="4" ySplit="4" topLeftCell="T5" activePane="bottomRight" state="frozen"/>
      <selection pane="topRight" activeCell="E1" sqref="E1"/>
      <selection pane="bottomLeft" activeCell="A5" sqref="A5"/>
      <selection pane="bottomRight" activeCell="Z101" sqref="Z101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4.44140625" style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321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4">
        <v>42795</v>
      </c>
      <c r="B5" s="58">
        <v>10019</v>
      </c>
      <c r="C5" s="58">
        <v>333</v>
      </c>
      <c r="D5" s="59" t="s">
        <v>41</v>
      </c>
      <c r="E5" s="59" t="s">
        <v>48</v>
      </c>
      <c r="F5" s="62" t="s">
        <v>247</v>
      </c>
      <c r="G5" s="59" t="s">
        <v>54</v>
      </c>
      <c r="H5" s="28"/>
      <c r="I5" s="28"/>
      <c r="J5" s="23"/>
      <c r="K5" s="60">
        <v>5815</v>
      </c>
      <c r="L5" s="13">
        <v>0.01</v>
      </c>
      <c r="M5" s="14">
        <f t="shared" ref="M5:M97" si="0">SUM(H5:J5,K5/1.12)</f>
        <v>5191.9642857142853</v>
      </c>
      <c r="N5" s="14">
        <f t="shared" ref="N5:N94" si="1">K5/1.12*0.12</f>
        <v>623.03571428571422</v>
      </c>
      <c r="O5" s="14">
        <f t="shared" ref="O5:O94" si="2">-SUM(I5:J5,K5/1.12)*L5</f>
        <v>-51.919642857142854</v>
      </c>
      <c r="P5" s="14">
        <v>5191.96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-5763.0760714285716</v>
      </c>
      <c r="AJ5" s="15">
        <f t="shared" ref="AJ5:AJ94" si="3">SUM(H5:K5)+AI5+O5</f>
        <v>4.2857142855510233E-3</v>
      </c>
    </row>
    <row r="6" spans="1:36" ht="12" customHeight="1" x14ac:dyDescent="0.2">
      <c r="A6" s="64"/>
      <c r="B6" s="58">
        <v>10020</v>
      </c>
      <c r="C6" s="58">
        <v>351</v>
      </c>
      <c r="D6" s="59" t="s">
        <v>73</v>
      </c>
      <c r="E6" s="59" t="s">
        <v>75</v>
      </c>
      <c r="F6" s="62" t="s">
        <v>248</v>
      </c>
      <c r="G6" s="59" t="s">
        <v>54</v>
      </c>
      <c r="H6" s="28"/>
      <c r="I6" s="28"/>
      <c r="J6" s="23">
        <v>2850</v>
      </c>
      <c r="K6" s="60">
        <v>0</v>
      </c>
      <c r="L6" s="13">
        <v>0.01</v>
      </c>
      <c r="M6" s="14">
        <f t="shared" si="0"/>
        <v>2850</v>
      </c>
      <c r="N6" s="14">
        <f t="shared" si="1"/>
        <v>0</v>
      </c>
      <c r="O6" s="14">
        <f t="shared" si="2"/>
        <v>-28.5</v>
      </c>
      <c r="P6" s="14">
        <f>M6</f>
        <v>2850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97" si="4">-SUM(N6:AH6)</f>
        <v>-2821.5</v>
      </c>
      <c r="AJ6" s="15">
        <f t="shared" si="3"/>
        <v>0</v>
      </c>
    </row>
    <row r="7" spans="1:36" ht="12" customHeight="1" x14ac:dyDescent="0.3">
      <c r="A7" s="64"/>
      <c r="B7" s="58">
        <v>10021</v>
      </c>
      <c r="C7" s="58">
        <v>352</v>
      </c>
      <c r="D7" s="59" t="s">
        <v>40</v>
      </c>
      <c r="E7" s="59" t="s">
        <v>47</v>
      </c>
      <c r="F7" s="54"/>
      <c r="G7" s="59" t="s">
        <v>54</v>
      </c>
      <c r="H7" s="28"/>
      <c r="I7" s="28"/>
      <c r="J7" s="23">
        <v>1817.02</v>
      </c>
      <c r="K7" s="60">
        <v>0</v>
      </c>
      <c r="L7" s="13">
        <v>0.01</v>
      </c>
      <c r="M7" s="14">
        <f t="shared" si="0"/>
        <v>1817.02</v>
      </c>
      <c r="N7" s="14">
        <f t="shared" si="1"/>
        <v>0</v>
      </c>
      <c r="O7" s="14">
        <f t="shared" si="2"/>
        <v>-18.170200000000001</v>
      </c>
      <c r="P7" s="14">
        <f>M7</f>
        <v>1817.02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-1798.8498</v>
      </c>
      <c r="AJ7" s="15">
        <f t="shared" si="3"/>
        <v>0</v>
      </c>
    </row>
    <row r="8" spans="1:36" ht="12" customHeight="1" x14ac:dyDescent="0.2">
      <c r="A8" s="64"/>
      <c r="B8" s="58">
        <v>10022</v>
      </c>
      <c r="C8" s="58">
        <v>356</v>
      </c>
      <c r="D8" s="59" t="s">
        <v>38</v>
      </c>
      <c r="E8" s="59" t="s">
        <v>44</v>
      </c>
      <c r="F8" s="62" t="s">
        <v>249</v>
      </c>
      <c r="G8" s="59" t="s">
        <v>54</v>
      </c>
      <c r="H8" s="28"/>
      <c r="I8" s="28"/>
      <c r="J8" s="23"/>
      <c r="K8" s="60">
        <v>15798</v>
      </c>
      <c r="L8" s="13">
        <v>0.01</v>
      </c>
      <c r="M8" s="14">
        <f t="shared" si="0"/>
        <v>14105.357142857141</v>
      </c>
      <c r="N8" s="14">
        <f t="shared" si="1"/>
        <v>1692.6428571428569</v>
      </c>
      <c r="O8" s="14">
        <f t="shared" si="2"/>
        <v>-141.05357142857142</v>
      </c>
      <c r="P8" s="14">
        <f>M8</f>
        <v>14105.357142857141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-15656.946428571428</v>
      </c>
      <c r="AJ8" s="15">
        <f t="shared" si="3"/>
        <v>1.0516032489249483E-12</v>
      </c>
    </row>
    <row r="9" spans="1:36" ht="12" customHeight="1" x14ac:dyDescent="0.2">
      <c r="A9" s="64"/>
      <c r="B9" s="58">
        <v>10024</v>
      </c>
      <c r="C9" s="58">
        <v>338</v>
      </c>
      <c r="D9" s="59" t="s">
        <v>65</v>
      </c>
      <c r="E9" s="59" t="s">
        <v>43</v>
      </c>
      <c r="F9" s="62" t="s">
        <v>250</v>
      </c>
      <c r="G9" s="59" t="s">
        <v>54</v>
      </c>
      <c r="H9" s="28"/>
      <c r="I9" s="28"/>
      <c r="J9" s="23"/>
      <c r="K9" s="60">
        <v>22322</v>
      </c>
      <c r="L9" s="13">
        <v>0.01</v>
      </c>
      <c r="M9" s="14">
        <f t="shared" si="0"/>
        <v>19930.357142857141</v>
      </c>
      <c r="N9" s="14">
        <f t="shared" si="1"/>
        <v>2391.6428571428569</v>
      </c>
      <c r="O9" s="14">
        <f t="shared" si="2"/>
        <v>-199.30357142857142</v>
      </c>
      <c r="P9" s="14">
        <f>M9</f>
        <v>19930.357142857141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-22122.696428571428</v>
      </c>
      <c r="AJ9" s="15">
        <f t="shared" si="3"/>
        <v>1.0516032489249483E-12</v>
      </c>
    </row>
    <row r="10" spans="1:36" ht="12" customHeight="1" x14ac:dyDescent="0.2">
      <c r="A10" s="64">
        <v>42796</v>
      </c>
      <c r="B10" s="58">
        <v>10026</v>
      </c>
      <c r="C10" s="58">
        <v>354</v>
      </c>
      <c r="D10" s="59" t="s">
        <v>39</v>
      </c>
      <c r="E10" s="59" t="s">
        <v>45</v>
      </c>
      <c r="F10" s="62" t="s">
        <v>251</v>
      </c>
      <c r="G10" s="59" t="s">
        <v>54</v>
      </c>
      <c r="H10" s="28"/>
      <c r="I10" s="28"/>
      <c r="J10" s="23">
        <v>3250</v>
      </c>
      <c r="K10" s="60">
        <v>0</v>
      </c>
      <c r="L10" s="13">
        <v>0.01</v>
      </c>
      <c r="M10" s="14">
        <f t="shared" si="0"/>
        <v>3250</v>
      </c>
      <c r="N10" s="14">
        <f t="shared" si="1"/>
        <v>0</v>
      </c>
      <c r="O10" s="14">
        <f t="shared" si="2"/>
        <v>-32.5</v>
      </c>
      <c r="P10" s="14">
        <f>M10</f>
        <v>3250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-3217.5</v>
      </c>
      <c r="AJ10" s="15">
        <f t="shared" si="3"/>
        <v>0</v>
      </c>
    </row>
    <row r="11" spans="1:36" ht="12" customHeight="1" x14ac:dyDescent="0.2">
      <c r="A11" s="64"/>
      <c r="B11" s="58">
        <v>10027</v>
      </c>
      <c r="C11" s="58">
        <v>353</v>
      </c>
      <c r="D11" s="59" t="s">
        <v>70</v>
      </c>
      <c r="E11" s="59" t="s">
        <v>50</v>
      </c>
      <c r="F11" s="62" t="s">
        <v>252</v>
      </c>
      <c r="G11" s="59" t="s">
        <v>55</v>
      </c>
      <c r="H11" s="28"/>
      <c r="I11" s="28"/>
      <c r="J11" s="23"/>
      <c r="K11" s="60">
        <v>8289</v>
      </c>
      <c r="L11" s="13">
        <v>0.01</v>
      </c>
      <c r="M11" s="14">
        <f t="shared" si="0"/>
        <v>7400.8928571428569</v>
      </c>
      <c r="N11" s="14">
        <f t="shared" si="1"/>
        <v>888.10714285714278</v>
      </c>
      <c r="O11" s="14">
        <f t="shared" si="2"/>
        <v>-74.008928571428569</v>
      </c>
      <c r="P11" s="14"/>
      <c r="Q11" s="14">
        <f>M11</f>
        <v>7400.8928571428569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-8214.9910714285706</v>
      </c>
      <c r="AJ11" s="15">
        <f t="shared" si="3"/>
        <v>7.815970093361102E-13</v>
      </c>
    </row>
    <row r="12" spans="1:36" ht="12" customHeight="1" x14ac:dyDescent="0.2">
      <c r="A12" s="64">
        <v>42797</v>
      </c>
      <c r="B12" s="58">
        <v>10028</v>
      </c>
      <c r="C12" s="58">
        <v>353</v>
      </c>
      <c r="D12" s="59" t="s">
        <v>37</v>
      </c>
      <c r="E12" s="59" t="s">
        <v>42</v>
      </c>
      <c r="F12" s="62" t="s">
        <v>253</v>
      </c>
      <c r="G12" s="59" t="s">
        <v>13</v>
      </c>
      <c r="H12" s="28"/>
      <c r="I12" s="28"/>
      <c r="J12" s="23"/>
      <c r="K12" s="60">
        <v>892.1</v>
      </c>
      <c r="L12" s="13">
        <v>0.01</v>
      </c>
      <c r="M12" s="14">
        <f t="shared" si="0"/>
        <v>796.51785714285711</v>
      </c>
      <c r="N12" s="14">
        <f t="shared" si="1"/>
        <v>95.582142857142856</v>
      </c>
      <c r="O12" s="14">
        <f t="shared" si="2"/>
        <v>-7.965178571428571</v>
      </c>
      <c r="P12" s="14"/>
      <c r="Q12" s="14"/>
      <c r="R12" s="14"/>
      <c r="S12" s="14"/>
      <c r="T12" s="14"/>
      <c r="U12" s="14"/>
      <c r="V12" s="14">
        <f>M12</f>
        <v>796.51785714285711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-884.1348214285714</v>
      </c>
      <c r="AJ12" s="15">
        <f t="shared" si="3"/>
        <v>5.2402526762307389E-14</v>
      </c>
    </row>
    <row r="13" spans="1:36" ht="12" customHeight="1" x14ac:dyDescent="0.2">
      <c r="A13" s="64"/>
      <c r="B13" s="58">
        <v>10029</v>
      </c>
      <c r="C13" s="58">
        <v>356</v>
      </c>
      <c r="D13" s="59" t="s">
        <v>38</v>
      </c>
      <c r="E13" s="59" t="s">
        <v>44</v>
      </c>
      <c r="F13" s="62" t="s">
        <v>254</v>
      </c>
      <c r="G13" s="59" t="s">
        <v>54</v>
      </c>
      <c r="H13" s="28"/>
      <c r="I13" s="28"/>
      <c r="J13" s="23"/>
      <c r="K13" s="60">
        <v>881</v>
      </c>
      <c r="L13" s="13">
        <v>0.01</v>
      </c>
      <c r="M13" s="14">
        <f t="shared" si="0"/>
        <v>786.60714285714278</v>
      </c>
      <c r="N13" s="14">
        <f t="shared" si="1"/>
        <v>94.392857142857125</v>
      </c>
      <c r="O13" s="14">
        <f t="shared" si="2"/>
        <v>-7.8660714285714279</v>
      </c>
      <c r="P13" s="14">
        <f>M13</f>
        <v>786.60714285714278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-873.13392857142844</v>
      </c>
      <c r="AJ13" s="15">
        <f t="shared" si="3"/>
        <v>1.3056222769591841E-13</v>
      </c>
    </row>
    <row r="14" spans="1:36" ht="12" customHeight="1" x14ac:dyDescent="0.2">
      <c r="A14" s="64">
        <v>42798</v>
      </c>
      <c r="B14" s="58">
        <v>10030</v>
      </c>
      <c r="C14" s="58">
        <v>357</v>
      </c>
      <c r="D14" s="59" t="s">
        <v>38</v>
      </c>
      <c r="E14" s="59" t="s">
        <v>44</v>
      </c>
      <c r="F14" s="62" t="s">
        <v>255</v>
      </c>
      <c r="G14" s="59" t="s">
        <v>54</v>
      </c>
      <c r="H14" s="28"/>
      <c r="I14" s="28"/>
      <c r="J14" s="23"/>
      <c r="K14" s="60">
        <v>10610.2</v>
      </c>
      <c r="L14" s="13">
        <v>0.01</v>
      </c>
      <c r="M14" s="14">
        <f t="shared" si="0"/>
        <v>9473.3928571428569</v>
      </c>
      <c r="N14" s="14">
        <f t="shared" si="1"/>
        <v>1136.8071428571427</v>
      </c>
      <c r="O14" s="14">
        <f t="shared" si="2"/>
        <v>-94.733928571428564</v>
      </c>
      <c r="P14" s="14">
        <f>M14</f>
        <v>9473.3928571428569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-10515.466071428571</v>
      </c>
      <c r="AJ14" s="15">
        <f t="shared" si="3"/>
        <v>1.1510792319313623E-12</v>
      </c>
    </row>
    <row r="15" spans="1:36" ht="12" customHeight="1" x14ac:dyDescent="0.2">
      <c r="A15" s="64"/>
      <c r="B15" s="58">
        <v>10032</v>
      </c>
      <c r="C15" s="58">
        <v>362</v>
      </c>
      <c r="D15" s="59" t="s">
        <v>38</v>
      </c>
      <c r="E15" s="59" t="s">
        <v>44</v>
      </c>
      <c r="F15" s="62" t="s">
        <v>256</v>
      </c>
      <c r="G15" s="59" t="s">
        <v>54</v>
      </c>
      <c r="H15" s="28"/>
      <c r="I15" s="28"/>
      <c r="J15" s="23"/>
      <c r="K15" s="60">
        <v>6928</v>
      </c>
      <c r="L15" s="13">
        <v>0.01</v>
      </c>
      <c r="M15" s="14">
        <f t="shared" si="0"/>
        <v>6185.7142857142853</v>
      </c>
      <c r="N15" s="14">
        <f t="shared" si="1"/>
        <v>742.28571428571422</v>
      </c>
      <c r="O15" s="14">
        <f t="shared" si="2"/>
        <v>-61.857142857142854</v>
      </c>
      <c r="P15" s="14">
        <f>M15</f>
        <v>6185.7142857142853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-6866.1428571428569</v>
      </c>
      <c r="AJ15" s="15">
        <f t="shared" si="3"/>
        <v>2.6290081223123707E-13</v>
      </c>
    </row>
    <row r="16" spans="1:36" ht="12" customHeight="1" x14ac:dyDescent="0.2">
      <c r="A16" s="64"/>
      <c r="B16" s="58">
        <v>10032</v>
      </c>
      <c r="C16" s="58">
        <v>362</v>
      </c>
      <c r="D16" s="59" t="s">
        <v>38</v>
      </c>
      <c r="E16" s="59" t="s">
        <v>44</v>
      </c>
      <c r="F16" s="62" t="s">
        <v>256</v>
      </c>
      <c r="G16" s="59" t="s">
        <v>56</v>
      </c>
      <c r="H16" s="28"/>
      <c r="I16" s="28"/>
      <c r="J16" s="23"/>
      <c r="K16" s="60">
        <v>819</v>
      </c>
      <c r="L16" s="13">
        <v>0.01</v>
      </c>
      <c r="M16" s="14">
        <f t="shared" si="0"/>
        <v>731.24999999999989</v>
      </c>
      <c r="N16" s="14">
        <f t="shared" si="1"/>
        <v>87.749999999999986</v>
      </c>
      <c r="O16" s="14">
        <f t="shared" si="2"/>
        <v>-7.3124999999999991</v>
      </c>
      <c r="P16" s="14"/>
      <c r="Q16" s="14"/>
      <c r="R16" s="14"/>
      <c r="S16" s="14"/>
      <c r="T16" s="14"/>
      <c r="U16" s="14"/>
      <c r="V16" s="14"/>
      <c r="W16" s="14">
        <f>M16</f>
        <v>731.24999999999989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-811.68749999999989</v>
      </c>
      <c r="AJ16" s="15">
        <f t="shared" si="3"/>
        <v>1.1457501614131615E-13</v>
      </c>
    </row>
    <row r="17" spans="1:36" ht="12" customHeight="1" x14ac:dyDescent="0.2">
      <c r="A17" s="64"/>
      <c r="B17" s="58">
        <v>10033</v>
      </c>
      <c r="C17" s="58">
        <v>363</v>
      </c>
      <c r="D17" s="59" t="s">
        <v>84</v>
      </c>
      <c r="E17" s="59" t="s">
        <v>85</v>
      </c>
      <c r="F17" s="62" t="s">
        <v>257</v>
      </c>
      <c r="G17" s="59" t="s">
        <v>62</v>
      </c>
      <c r="H17" s="28"/>
      <c r="I17" s="28"/>
      <c r="J17" s="23"/>
      <c r="K17" s="60">
        <v>2800</v>
      </c>
      <c r="L17" s="13">
        <v>0.01</v>
      </c>
      <c r="M17" s="14">
        <f t="shared" si="0"/>
        <v>2499.9999999999995</v>
      </c>
      <c r="N17" s="14">
        <f t="shared" si="1"/>
        <v>299.99999999999994</v>
      </c>
      <c r="O17" s="14">
        <f t="shared" si="2"/>
        <v>-24.999999999999996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>
        <f>M17</f>
        <v>2499.9999999999995</v>
      </c>
      <c r="AE17" s="14"/>
      <c r="AF17" s="14"/>
      <c r="AG17" s="14"/>
      <c r="AH17" s="14"/>
      <c r="AI17" s="14">
        <f t="shared" si="4"/>
        <v>-2774.9999999999995</v>
      </c>
      <c r="AJ17" s="15">
        <f t="shared" si="3"/>
        <v>4.5830006456526462E-13</v>
      </c>
    </row>
    <row r="18" spans="1:36" ht="12" customHeight="1" x14ac:dyDescent="0.3">
      <c r="A18" s="64"/>
      <c r="B18" s="58">
        <v>10034</v>
      </c>
      <c r="C18" s="58">
        <v>364</v>
      </c>
      <c r="D18" s="59" t="s">
        <v>64</v>
      </c>
      <c r="E18" s="59" t="s">
        <v>53</v>
      </c>
      <c r="F18" s="54"/>
      <c r="G18" s="59" t="s">
        <v>55</v>
      </c>
      <c r="H18" s="28"/>
      <c r="I18" s="28"/>
      <c r="J18" s="23">
        <v>1615</v>
      </c>
      <c r="K18" s="60">
        <v>0</v>
      </c>
      <c r="L18" s="13">
        <v>0.01</v>
      </c>
      <c r="M18" s="14">
        <f t="shared" si="0"/>
        <v>1615</v>
      </c>
      <c r="N18" s="14">
        <f t="shared" si="1"/>
        <v>0</v>
      </c>
      <c r="O18" s="14">
        <f t="shared" si="2"/>
        <v>-16.149999999999999</v>
      </c>
      <c r="P18" s="14"/>
      <c r="Q18" s="14">
        <f>M18</f>
        <v>1615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-1598.85</v>
      </c>
      <c r="AJ18" s="15">
        <f t="shared" si="3"/>
        <v>9.2370555648813024E-14</v>
      </c>
    </row>
    <row r="19" spans="1:36" ht="12" customHeight="1" x14ac:dyDescent="0.2">
      <c r="A19" s="64">
        <v>42800</v>
      </c>
      <c r="B19" s="58">
        <v>10035</v>
      </c>
      <c r="C19" s="58">
        <v>365</v>
      </c>
      <c r="D19" s="59" t="s">
        <v>175</v>
      </c>
      <c r="E19" s="59" t="s">
        <v>176</v>
      </c>
      <c r="F19" s="62" t="s">
        <v>258</v>
      </c>
      <c r="G19" s="59" t="s">
        <v>54</v>
      </c>
      <c r="H19" s="28"/>
      <c r="I19" s="28"/>
      <c r="J19" s="23"/>
      <c r="K19" s="60">
        <v>3772.27</v>
      </c>
      <c r="L19" s="13">
        <v>0.01</v>
      </c>
      <c r="M19" s="14">
        <f t="shared" si="0"/>
        <v>3368.0982142857138</v>
      </c>
      <c r="N19" s="14">
        <f t="shared" si="1"/>
        <v>404.17178571428565</v>
      </c>
      <c r="O19" s="14">
        <f t="shared" si="2"/>
        <v>-33.68098214285714</v>
      </c>
      <c r="P19" s="14">
        <f>M19</f>
        <v>3368.0982142857138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-3738.5890178571422</v>
      </c>
      <c r="AJ19" s="15">
        <f t="shared" si="3"/>
        <v>6.8922645368729718E-13</v>
      </c>
    </row>
    <row r="20" spans="1:36" ht="12" customHeight="1" x14ac:dyDescent="0.2">
      <c r="A20" s="64"/>
      <c r="B20" s="58">
        <v>10036</v>
      </c>
      <c r="C20" s="58">
        <v>334</v>
      </c>
      <c r="D20" s="59" t="s">
        <v>259</v>
      </c>
      <c r="E20" s="59" t="s">
        <v>260</v>
      </c>
      <c r="F20" s="62" t="s">
        <v>261</v>
      </c>
      <c r="G20" s="59" t="s">
        <v>54</v>
      </c>
      <c r="H20" s="28"/>
      <c r="I20" s="28"/>
      <c r="J20" s="23"/>
      <c r="K20" s="60">
        <v>763</v>
      </c>
      <c r="L20" s="13">
        <v>0.01</v>
      </c>
      <c r="M20" s="14">
        <f t="shared" si="0"/>
        <v>681.24999999999989</v>
      </c>
      <c r="N20" s="14">
        <f t="shared" si="1"/>
        <v>81.749999999999986</v>
      </c>
      <c r="O20" s="14">
        <f t="shared" si="2"/>
        <v>-6.8124999999999991</v>
      </c>
      <c r="P20" s="14"/>
      <c r="Q20" s="14">
        <f>M20</f>
        <v>681.24999999999989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-756.18749999999989</v>
      </c>
      <c r="AJ20" s="15">
        <f t="shared" si="3"/>
        <v>1.1457501614131615E-13</v>
      </c>
    </row>
    <row r="21" spans="1:36" ht="12" customHeight="1" x14ac:dyDescent="0.2">
      <c r="A21" s="64"/>
      <c r="B21" s="58">
        <v>10037</v>
      </c>
      <c r="C21" s="58">
        <v>366</v>
      </c>
      <c r="D21" s="59" t="s">
        <v>40</v>
      </c>
      <c r="E21" s="59" t="s">
        <v>47</v>
      </c>
      <c r="F21" s="62" t="s">
        <v>262</v>
      </c>
      <c r="G21" s="59" t="s">
        <v>54</v>
      </c>
      <c r="H21" s="28"/>
      <c r="I21" s="28"/>
      <c r="J21" s="23">
        <v>2271.3200000000002</v>
      </c>
      <c r="K21" s="60">
        <v>0</v>
      </c>
      <c r="L21" s="13">
        <v>0.01</v>
      </c>
      <c r="M21" s="14">
        <f t="shared" si="0"/>
        <v>2271.3200000000002</v>
      </c>
      <c r="N21" s="14">
        <f t="shared" si="1"/>
        <v>0</v>
      </c>
      <c r="O21" s="14">
        <f t="shared" si="2"/>
        <v>-22.713200000000001</v>
      </c>
      <c r="P21" s="14">
        <f>M21</f>
        <v>2271.3200000000002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-2248.6068</v>
      </c>
      <c r="AJ21" s="15">
        <f t="shared" si="3"/>
        <v>1.4210854715202004E-13</v>
      </c>
    </row>
    <row r="22" spans="1:36" s="5" customFormat="1" ht="12" customHeight="1" x14ac:dyDescent="0.2">
      <c r="A22" s="64"/>
      <c r="B22" s="58">
        <v>10038</v>
      </c>
      <c r="C22" s="58">
        <v>367</v>
      </c>
      <c r="D22" s="59" t="s">
        <v>39</v>
      </c>
      <c r="E22" s="59" t="s">
        <v>45</v>
      </c>
      <c r="F22" s="62" t="s">
        <v>263</v>
      </c>
      <c r="G22" s="59" t="s">
        <v>54</v>
      </c>
      <c r="H22" s="28"/>
      <c r="I22" s="28"/>
      <c r="J22" s="23">
        <v>5584</v>
      </c>
      <c r="K22" s="60">
        <v>0</v>
      </c>
      <c r="L22" s="13">
        <v>0.01</v>
      </c>
      <c r="M22" s="14">
        <f t="shared" si="0"/>
        <v>5584</v>
      </c>
      <c r="N22" s="14">
        <f t="shared" si="1"/>
        <v>0</v>
      </c>
      <c r="O22" s="14">
        <f t="shared" si="2"/>
        <v>-55.84</v>
      </c>
      <c r="P22" s="14">
        <f>M22</f>
        <v>5584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-5528.16</v>
      </c>
      <c r="AJ22" s="15">
        <f t="shared" si="3"/>
        <v>1.4210854715202004E-13</v>
      </c>
    </row>
    <row r="23" spans="1:36" s="5" customFormat="1" ht="12" customHeight="1" x14ac:dyDescent="0.2">
      <c r="A23" s="64"/>
      <c r="B23" s="58">
        <v>10039</v>
      </c>
      <c r="C23" s="58">
        <v>368</v>
      </c>
      <c r="D23" s="59" t="s">
        <v>39</v>
      </c>
      <c r="E23" s="59" t="s">
        <v>45</v>
      </c>
      <c r="F23" s="62" t="s">
        <v>264</v>
      </c>
      <c r="G23" s="59" t="s">
        <v>57</v>
      </c>
      <c r="H23" s="28"/>
      <c r="I23" s="28"/>
      <c r="J23" s="23">
        <v>1870</v>
      </c>
      <c r="K23" s="60">
        <v>0</v>
      </c>
      <c r="L23" s="13">
        <v>0.01</v>
      </c>
      <c r="M23" s="14">
        <f t="shared" si="0"/>
        <v>1870</v>
      </c>
      <c r="N23" s="14">
        <f t="shared" si="1"/>
        <v>0</v>
      </c>
      <c r="O23" s="14">
        <f t="shared" si="2"/>
        <v>-18.7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>
        <f>M23</f>
        <v>1870</v>
      </c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-1851.3</v>
      </c>
      <c r="AJ23" s="15">
        <f t="shared" si="3"/>
        <v>4.6185277824406512E-14</v>
      </c>
    </row>
    <row r="24" spans="1:36" s="5" customFormat="1" ht="12" customHeight="1" x14ac:dyDescent="0.2">
      <c r="A24" s="64"/>
      <c r="B24" s="58">
        <v>10040</v>
      </c>
      <c r="C24" s="58">
        <v>369</v>
      </c>
      <c r="D24" s="59" t="s">
        <v>88</v>
      </c>
      <c r="E24" s="59" t="s">
        <v>89</v>
      </c>
      <c r="F24" s="62" t="s">
        <v>265</v>
      </c>
      <c r="G24" s="59" t="s">
        <v>54</v>
      </c>
      <c r="H24" s="28"/>
      <c r="I24" s="28"/>
      <c r="J24" s="23">
        <v>1540.3</v>
      </c>
      <c r="K24" s="60">
        <v>0</v>
      </c>
      <c r="L24" s="13">
        <v>0.01</v>
      </c>
      <c r="M24" s="14">
        <f t="shared" si="0"/>
        <v>1540.3</v>
      </c>
      <c r="N24" s="14">
        <f t="shared" si="1"/>
        <v>0</v>
      </c>
      <c r="O24" s="14">
        <f t="shared" si="2"/>
        <v>-15.403</v>
      </c>
      <c r="P24" s="14">
        <f>M24</f>
        <v>1540.3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-1524.8969999999999</v>
      </c>
      <c r="AJ24" s="15">
        <f t="shared" si="3"/>
        <v>1.9539925233402755E-14</v>
      </c>
    </row>
    <row r="25" spans="1:36" s="5" customFormat="1" ht="12" customHeight="1" x14ac:dyDescent="0.2">
      <c r="A25" s="64"/>
      <c r="B25" s="58">
        <v>10041</v>
      </c>
      <c r="C25" s="58">
        <v>370</v>
      </c>
      <c r="D25" s="59" t="s">
        <v>88</v>
      </c>
      <c r="E25" s="59" t="s">
        <v>89</v>
      </c>
      <c r="F25" s="62" t="s">
        <v>266</v>
      </c>
      <c r="G25" s="59" t="s">
        <v>57</v>
      </c>
      <c r="H25" s="28"/>
      <c r="I25" s="28"/>
      <c r="J25" s="23">
        <v>184.25</v>
      </c>
      <c r="K25" s="60">
        <v>0</v>
      </c>
      <c r="L25" s="13">
        <v>0.01</v>
      </c>
      <c r="M25" s="14">
        <f t="shared" si="0"/>
        <v>184.25</v>
      </c>
      <c r="N25" s="14">
        <f t="shared" si="1"/>
        <v>0</v>
      </c>
      <c r="O25" s="14">
        <f t="shared" si="2"/>
        <v>-1.8425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>
        <f>M25</f>
        <v>184.25</v>
      </c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-182.4075</v>
      </c>
      <c r="AJ25" s="15">
        <f t="shared" si="3"/>
        <v>0</v>
      </c>
    </row>
    <row r="26" spans="1:36" s="5" customFormat="1" ht="12" customHeight="1" x14ac:dyDescent="0.2">
      <c r="A26" s="64">
        <v>42802</v>
      </c>
      <c r="B26" s="58">
        <v>10042</v>
      </c>
      <c r="C26" s="58">
        <v>373</v>
      </c>
      <c r="D26" s="59" t="s">
        <v>91</v>
      </c>
      <c r="E26" s="59" t="s">
        <v>92</v>
      </c>
      <c r="F26" s="62" t="s">
        <v>267</v>
      </c>
      <c r="G26" s="59" t="s">
        <v>54</v>
      </c>
      <c r="H26" s="28"/>
      <c r="I26" s="28"/>
      <c r="J26" s="23"/>
      <c r="K26" s="60">
        <v>9736.5</v>
      </c>
      <c r="L26" s="13">
        <v>0.01</v>
      </c>
      <c r="M26" s="14">
        <f t="shared" si="0"/>
        <v>8693.3035714285706</v>
      </c>
      <c r="N26" s="14">
        <f t="shared" si="1"/>
        <v>1043.1964285714284</v>
      </c>
      <c r="O26" s="14">
        <f t="shared" si="2"/>
        <v>-86.933035714285708</v>
      </c>
      <c r="P26" s="14">
        <f>M26</f>
        <v>8693.3035714285706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-9649.5669642857138</v>
      </c>
      <c r="AJ26" s="15">
        <f t="shared" si="3"/>
        <v>5.2580162446247414E-13</v>
      </c>
    </row>
    <row r="27" spans="1:36" s="5" customFormat="1" ht="12" customHeight="1" x14ac:dyDescent="0.2">
      <c r="A27" s="64"/>
      <c r="B27" s="58">
        <v>10043</v>
      </c>
      <c r="C27" s="58">
        <v>372</v>
      </c>
      <c r="D27" s="59" t="s">
        <v>73</v>
      </c>
      <c r="E27" s="59" t="s">
        <v>75</v>
      </c>
      <c r="F27" s="62" t="s">
        <v>268</v>
      </c>
      <c r="G27" s="59" t="s">
        <v>54</v>
      </c>
      <c r="H27" s="28"/>
      <c r="I27" s="28"/>
      <c r="J27" s="23">
        <v>3950</v>
      </c>
      <c r="K27" s="60">
        <v>0</v>
      </c>
      <c r="L27" s="13">
        <v>0.01</v>
      </c>
      <c r="M27" s="14">
        <f t="shared" si="0"/>
        <v>3950</v>
      </c>
      <c r="N27" s="14">
        <f t="shared" si="1"/>
        <v>0</v>
      </c>
      <c r="O27" s="14">
        <f t="shared" si="2"/>
        <v>-39.5</v>
      </c>
      <c r="P27" s="14">
        <f>M27</f>
        <v>3950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-3910.5</v>
      </c>
      <c r="AJ27" s="15">
        <f t="shared" si="3"/>
        <v>0</v>
      </c>
    </row>
    <row r="28" spans="1:36" s="5" customFormat="1" ht="12" customHeight="1" x14ac:dyDescent="0.2">
      <c r="A28" s="64"/>
      <c r="B28" s="58">
        <v>10044</v>
      </c>
      <c r="C28" s="58">
        <v>371</v>
      </c>
      <c r="D28" s="59" t="s">
        <v>40</v>
      </c>
      <c r="E28" s="59" t="s">
        <v>47</v>
      </c>
      <c r="F28" s="62" t="s">
        <v>269</v>
      </c>
      <c r="G28" s="59" t="s">
        <v>54</v>
      </c>
      <c r="H28" s="28"/>
      <c r="I28" s="28"/>
      <c r="J28" s="23">
        <v>1441.02</v>
      </c>
      <c r="K28" s="60">
        <v>0</v>
      </c>
      <c r="L28" s="13">
        <v>0.01</v>
      </c>
      <c r="M28" s="14">
        <f t="shared" si="0"/>
        <v>1441.02</v>
      </c>
      <c r="N28" s="14">
        <f t="shared" si="1"/>
        <v>0</v>
      </c>
      <c r="O28" s="14">
        <f t="shared" si="2"/>
        <v>-14.4102</v>
      </c>
      <c r="P28" s="14">
        <f>M28</f>
        <v>1441.02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-1426.6098</v>
      </c>
      <c r="AJ28" s="15">
        <f t="shared" si="3"/>
        <v>3.1974423109204508E-14</v>
      </c>
    </row>
    <row r="29" spans="1:36" s="5" customFormat="1" ht="12" customHeight="1" x14ac:dyDescent="0.2">
      <c r="A29" s="64">
        <v>42803</v>
      </c>
      <c r="B29" s="58">
        <v>10045</v>
      </c>
      <c r="C29" s="58">
        <v>337</v>
      </c>
      <c r="D29" s="59" t="s">
        <v>68</v>
      </c>
      <c r="E29" s="59" t="s">
        <v>52</v>
      </c>
      <c r="F29" s="62" t="s">
        <v>270</v>
      </c>
      <c r="G29" s="59" t="s">
        <v>24</v>
      </c>
      <c r="H29" s="28"/>
      <c r="I29" s="28"/>
      <c r="J29" s="23"/>
      <c r="K29" s="60">
        <v>2900</v>
      </c>
      <c r="L29" s="13">
        <v>0.01</v>
      </c>
      <c r="M29" s="14">
        <f t="shared" si="0"/>
        <v>2589.2857142857142</v>
      </c>
      <c r="N29" s="14">
        <f t="shared" si="1"/>
        <v>310.71428571428572</v>
      </c>
      <c r="O29" s="14">
        <f t="shared" si="2"/>
        <v>-25.892857142857142</v>
      </c>
      <c r="P29" s="14"/>
      <c r="Q29" s="14"/>
      <c r="R29" s="14"/>
      <c r="S29" s="14"/>
      <c r="T29" s="14"/>
      <c r="U29" s="14">
        <f>M29</f>
        <v>2589.2857142857142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-2874.1071428571427</v>
      </c>
      <c r="AJ29" s="15">
        <f t="shared" si="3"/>
        <v>1.9539925233402755E-13</v>
      </c>
    </row>
    <row r="30" spans="1:36" s="5" customFormat="1" ht="12" customHeight="1" x14ac:dyDescent="0.2">
      <c r="A30" s="64"/>
      <c r="B30" s="58">
        <v>10046</v>
      </c>
      <c r="C30" s="58">
        <v>375</v>
      </c>
      <c r="D30" s="59" t="s">
        <v>67</v>
      </c>
      <c r="E30" s="59" t="s">
        <v>49</v>
      </c>
      <c r="F30" s="62" t="s">
        <v>271</v>
      </c>
      <c r="G30" s="59" t="s">
        <v>54</v>
      </c>
      <c r="H30" s="28"/>
      <c r="I30" s="28"/>
      <c r="J30" s="23"/>
      <c r="K30" s="60">
        <v>6120</v>
      </c>
      <c r="L30" s="13">
        <v>0.01</v>
      </c>
      <c r="M30" s="14">
        <f t="shared" si="0"/>
        <v>5464.2857142857138</v>
      </c>
      <c r="N30" s="14">
        <f t="shared" si="1"/>
        <v>655.71428571428567</v>
      </c>
      <c r="O30" s="14">
        <f t="shared" si="2"/>
        <v>-54.642857142857139</v>
      </c>
      <c r="P30" s="14">
        <f>M30</f>
        <v>5464.2857142857138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-6065.3571428571422</v>
      </c>
      <c r="AJ30" s="15">
        <f t="shared" si="3"/>
        <v>6.5369931689929217E-13</v>
      </c>
    </row>
    <row r="31" spans="1:36" s="5" customFormat="1" ht="12" customHeight="1" x14ac:dyDescent="0.2">
      <c r="A31" s="64">
        <v>42804</v>
      </c>
      <c r="B31" s="58">
        <v>10047</v>
      </c>
      <c r="C31" s="58">
        <v>361</v>
      </c>
      <c r="D31" s="59" t="s">
        <v>86</v>
      </c>
      <c r="E31" s="59" t="s">
        <v>87</v>
      </c>
      <c r="F31" s="62" t="s">
        <v>272</v>
      </c>
      <c r="G31" s="59" t="s">
        <v>55</v>
      </c>
      <c r="H31" s="28"/>
      <c r="I31" s="28"/>
      <c r="J31" s="23"/>
      <c r="K31" s="60">
        <v>5029</v>
      </c>
      <c r="L31" s="13">
        <v>0.01</v>
      </c>
      <c r="M31" s="14">
        <f t="shared" si="0"/>
        <v>4490.1785714285706</v>
      </c>
      <c r="N31" s="14">
        <f t="shared" si="1"/>
        <v>538.82142857142844</v>
      </c>
      <c r="O31" s="14">
        <f t="shared" si="2"/>
        <v>-44.901785714285708</v>
      </c>
      <c r="P31" s="14"/>
      <c r="Q31" s="14">
        <f>M31</f>
        <v>4490.1785714285706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-4984.0982142857138</v>
      </c>
      <c r="AJ31" s="15">
        <f t="shared" si="3"/>
        <v>5.2580162446247414E-13</v>
      </c>
    </row>
    <row r="32" spans="1:36" s="5" customFormat="1" ht="12" customHeight="1" x14ac:dyDescent="0.2">
      <c r="A32" s="64"/>
      <c r="B32" s="58">
        <v>10048</v>
      </c>
      <c r="C32" s="58">
        <v>376</v>
      </c>
      <c r="D32" s="59" t="s">
        <v>39</v>
      </c>
      <c r="E32" s="59" t="s">
        <v>45</v>
      </c>
      <c r="F32" s="62" t="s">
        <v>273</v>
      </c>
      <c r="G32" s="59" t="s">
        <v>54</v>
      </c>
      <c r="H32" s="28"/>
      <c r="I32" s="28"/>
      <c r="J32" s="23">
        <v>2040</v>
      </c>
      <c r="K32" s="60">
        <v>0</v>
      </c>
      <c r="L32" s="13">
        <v>0.01</v>
      </c>
      <c r="M32" s="14">
        <f t="shared" si="0"/>
        <v>2040</v>
      </c>
      <c r="N32" s="14">
        <f t="shared" si="1"/>
        <v>0</v>
      </c>
      <c r="O32" s="14">
        <f t="shared" si="2"/>
        <v>-20.400000000000002</v>
      </c>
      <c r="P32" s="14">
        <f>M32</f>
        <v>2040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-2019.6</v>
      </c>
      <c r="AJ32" s="15">
        <f t="shared" si="3"/>
        <v>8.8817841970012523E-14</v>
      </c>
    </row>
    <row r="33" spans="1:36" s="5" customFormat="1" ht="12" customHeight="1" x14ac:dyDescent="0.2">
      <c r="A33" s="64">
        <v>42805</v>
      </c>
      <c r="B33" s="58">
        <v>10049</v>
      </c>
      <c r="C33" s="58">
        <v>380</v>
      </c>
      <c r="D33" s="59" t="s">
        <v>73</v>
      </c>
      <c r="E33" s="59" t="s">
        <v>75</v>
      </c>
      <c r="F33" s="62" t="s">
        <v>274</v>
      </c>
      <c r="G33" s="59" t="s">
        <v>54</v>
      </c>
      <c r="H33" s="28"/>
      <c r="I33" s="28"/>
      <c r="J33" s="23">
        <v>1700</v>
      </c>
      <c r="K33" s="60">
        <v>0</v>
      </c>
      <c r="L33" s="13">
        <v>0.01</v>
      </c>
      <c r="M33" s="14">
        <f t="shared" si="0"/>
        <v>1700</v>
      </c>
      <c r="N33" s="14">
        <f t="shared" si="1"/>
        <v>0</v>
      </c>
      <c r="O33" s="14">
        <f t="shared" si="2"/>
        <v>-17</v>
      </c>
      <c r="P33" s="14">
        <f>M33</f>
        <v>1700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-1683</v>
      </c>
      <c r="AJ33" s="15">
        <f t="shared" si="3"/>
        <v>0</v>
      </c>
    </row>
    <row r="34" spans="1:36" s="5" customFormat="1" ht="12" customHeight="1" x14ac:dyDescent="0.2">
      <c r="A34" s="64"/>
      <c r="B34" s="58">
        <v>10050</v>
      </c>
      <c r="C34" s="58">
        <v>382</v>
      </c>
      <c r="D34" s="59" t="s">
        <v>275</v>
      </c>
      <c r="E34" s="59" t="s">
        <v>276</v>
      </c>
      <c r="F34" s="62" t="s">
        <v>277</v>
      </c>
      <c r="G34" s="59" t="s">
        <v>62</v>
      </c>
      <c r="H34" s="28"/>
      <c r="I34" s="28"/>
      <c r="J34" s="23"/>
      <c r="K34" s="60">
        <v>4800</v>
      </c>
      <c r="L34" s="13">
        <v>0.01</v>
      </c>
      <c r="M34" s="14">
        <f t="shared" si="0"/>
        <v>4285.7142857142853</v>
      </c>
      <c r="N34" s="14">
        <f t="shared" si="1"/>
        <v>514.28571428571422</v>
      </c>
      <c r="O34" s="14">
        <f t="shared" si="2"/>
        <v>-42.857142857142854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>
        <f>M34</f>
        <v>4285.7142857142853</v>
      </c>
      <c r="AI34" s="14">
        <f t="shared" si="4"/>
        <v>-4757.1428571428569</v>
      </c>
      <c r="AJ34" s="15">
        <f t="shared" si="3"/>
        <v>2.6290081223123707E-13</v>
      </c>
    </row>
    <row r="35" spans="1:36" s="5" customFormat="1" ht="12" customHeight="1" x14ac:dyDescent="0.2">
      <c r="A35" s="64"/>
      <c r="B35" s="58">
        <v>10050</v>
      </c>
      <c r="C35" s="58">
        <v>382</v>
      </c>
      <c r="D35" s="59" t="s">
        <v>275</v>
      </c>
      <c r="E35" s="59" t="s">
        <v>276</v>
      </c>
      <c r="F35" s="62" t="s">
        <v>277</v>
      </c>
      <c r="G35" s="59" t="s">
        <v>62</v>
      </c>
      <c r="H35" s="28"/>
      <c r="I35" s="28"/>
      <c r="J35" s="23"/>
      <c r="K35" s="60">
        <v>7000</v>
      </c>
      <c r="L35" s="13">
        <v>0.01</v>
      </c>
      <c r="M35" s="14">
        <f t="shared" si="0"/>
        <v>6249.9999999999991</v>
      </c>
      <c r="N35" s="14">
        <f t="shared" si="1"/>
        <v>749.99999999999989</v>
      </c>
      <c r="O35" s="14">
        <f t="shared" si="2"/>
        <v>-62.499999999999993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>
        <f>M35</f>
        <v>6249.9999999999991</v>
      </c>
      <c r="AI35" s="14">
        <f t="shared" si="4"/>
        <v>-6937.4999999999991</v>
      </c>
      <c r="AJ35" s="15">
        <f t="shared" si="3"/>
        <v>9.1660012913052924E-13</v>
      </c>
    </row>
    <row r="36" spans="1:36" s="5" customFormat="1" ht="12" customHeight="1" x14ac:dyDescent="0.2">
      <c r="A36" s="64"/>
      <c r="B36" s="58">
        <v>10051</v>
      </c>
      <c r="C36" s="58">
        <v>381</v>
      </c>
      <c r="D36" s="59" t="s">
        <v>63</v>
      </c>
      <c r="E36" s="59" t="s">
        <v>72</v>
      </c>
      <c r="F36" s="62" t="s">
        <v>278</v>
      </c>
      <c r="G36" s="59" t="s">
        <v>62</v>
      </c>
      <c r="H36" s="28"/>
      <c r="I36" s="28"/>
      <c r="J36" s="23"/>
      <c r="K36" s="60">
        <v>4669.24</v>
      </c>
      <c r="L36" s="13">
        <v>0.01</v>
      </c>
      <c r="M36" s="14">
        <f t="shared" si="0"/>
        <v>4168.9642857142853</v>
      </c>
      <c r="N36" s="14">
        <f t="shared" si="1"/>
        <v>500.27571428571423</v>
      </c>
      <c r="O36" s="14">
        <f t="shared" si="2"/>
        <v>-41.689642857142857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>
        <f>M36</f>
        <v>4168.9642857142853</v>
      </c>
      <c r="AI36" s="14">
        <f t="shared" si="4"/>
        <v>-4627.5503571428562</v>
      </c>
      <c r="AJ36" s="15">
        <f t="shared" si="3"/>
        <v>6.9633188104489818E-13</v>
      </c>
    </row>
    <row r="37" spans="1:36" s="5" customFormat="1" ht="12" customHeight="1" x14ac:dyDescent="0.2">
      <c r="A37" s="64"/>
      <c r="B37" s="58">
        <v>10052</v>
      </c>
      <c r="C37" s="58">
        <v>0</v>
      </c>
      <c r="D37" s="59" t="s">
        <v>38</v>
      </c>
      <c r="E37" s="59" t="s">
        <v>44</v>
      </c>
      <c r="F37" s="62" t="s">
        <v>279</v>
      </c>
      <c r="G37" s="59" t="s">
        <v>54</v>
      </c>
      <c r="H37" s="28"/>
      <c r="I37" s="28"/>
      <c r="J37" s="23"/>
      <c r="K37" s="60">
        <v>13107</v>
      </c>
      <c r="L37" s="13">
        <v>0.01</v>
      </c>
      <c r="M37" s="14">
        <f t="shared" si="0"/>
        <v>11702.678571428571</v>
      </c>
      <c r="N37" s="14">
        <f t="shared" si="1"/>
        <v>1404.3214285714284</v>
      </c>
      <c r="O37" s="14">
        <f t="shared" si="2"/>
        <v>-117.02678571428571</v>
      </c>
      <c r="P37" s="14">
        <f>M37</f>
        <v>11702.678571428571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-12989.973214285714</v>
      </c>
      <c r="AJ37" s="15">
        <f t="shared" si="3"/>
        <v>5.2580162446247414E-13</v>
      </c>
    </row>
    <row r="38" spans="1:36" s="5" customFormat="1" ht="12" customHeight="1" x14ac:dyDescent="0.2">
      <c r="A38" s="64"/>
      <c r="B38" s="58">
        <v>10052</v>
      </c>
      <c r="C38" s="58">
        <v>0</v>
      </c>
      <c r="D38" s="59" t="s">
        <v>38</v>
      </c>
      <c r="E38" s="59" t="s">
        <v>44</v>
      </c>
      <c r="F38" s="62" t="s">
        <v>279</v>
      </c>
      <c r="G38" s="59" t="s">
        <v>56</v>
      </c>
      <c r="H38" s="28"/>
      <c r="I38" s="28"/>
      <c r="J38" s="23"/>
      <c r="K38" s="60">
        <v>648</v>
      </c>
      <c r="L38" s="13">
        <v>0.01</v>
      </c>
      <c r="M38" s="14">
        <f t="shared" si="0"/>
        <v>578.57142857142856</v>
      </c>
      <c r="N38" s="14">
        <f t="shared" si="1"/>
        <v>69.428571428571431</v>
      </c>
      <c r="O38" s="14">
        <f t="shared" si="2"/>
        <v>-5.7857142857142856</v>
      </c>
      <c r="P38" s="14"/>
      <c r="Q38" s="14"/>
      <c r="R38" s="14"/>
      <c r="S38" s="14"/>
      <c r="T38" s="14"/>
      <c r="U38" s="14"/>
      <c r="V38" s="14"/>
      <c r="W38" s="14">
        <f>M38</f>
        <v>578.57142857142856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-642.21428571428567</v>
      </c>
      <c r="AJ38" s="15">
        <f t="shared" si="3"/>
        <v>4.8849813083506888E-14</v>
      </c>
    </row>
    <row r="39" spans="1:36" s="5" customFormat="1" ht="12" customHeight="1" x14ac:dyDescent="0.2">
      <c r="A39" s="64">
        <v>42807</v>
      </c>
      <c r="B39" s="58">
        <v>10053</v>
      </c>
      <c r="C39" s="58">
        <v>377</v>
      </c>
      <c r="D39" s="59" t="s">
        <v>77</v>
      </c>
      <c r="E39" s="59" t="s">
        <v>78</v>
      </c>
      <c r="F39" s="62" t="s">
        <v>280</v>
      </c>
      <c r="G39" s="59" t="s">
        <v>54</v>
      </c>
      <c r="H39" s="28"/>
      <c r="I39" s="28"/>
      <c r="J39" s="23"/>
      <c r="K39" s="60">
        <v>1800</v>
      </c>
      <c r="L39" s="13">
        <v>0.01</v>
      </c>
      <c r="M39" s="14">
        <f t="shared" si="0"/>
        <v>1607.1428571428569</v>
      </c>
      <c r="N39" s="14">
        <f t="shared" si="1"/>
        <v>192.85714285714283</v>
      </c>
      <c r="O39" s="14">
        <f t="shared" si="2"/>
        <v>-16.071428571428569</v>
      </c>
      <c r="P39" s="14">
        <f>M39</f>
        <v>1607.1428571428569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-1783.9285714285711</v>
      </c>
      <c r="AJ39" s="15">
        <f t="shared" si="3"/>
        <v>3.2684965844964609E-13</v>
      </c>
    </row>
    <row r="40" spans="1:36" s="5" customFormat="1" ht="12" customHeight="1" x14ac:dyDescent="0.2">
      <c r="A40" s="64"/>
      <c r="B40" s="58">
        <v>10054</v>
      </c>
      <c r="C40" s="58">
        <v>385</v>
      </c>
      <c r="D40" s="59" t="s">
        <v>40</v>
      </c>
      <c r="E40" s="59" t="s">
        <v>47</v>
      </c>
      <c r="F40" s="62" t="s">
        <v>281</v>
      </c>
      <c r="G40" s="59" t="s">
        <v>54</v>
      </c>
      <c r="H40" s="28"/>
      <c r="I40" s="28"/>
      <c r="J40" s="23">
        <v>2056.81</v>
      </c>
      <c r="K40" s="60">
        <v>0</v>
      </c>
      <c r="L40" s="13">
        <v>0.01</v>
      </c>
      <c r="M40" s="14">
        <f t="shared" si="0"/>
        <v>2056.81</v>
      </c>
      <c r="N40" s="14">
        <f t="shared" si="1"/>
        <v>0</v>
      </c>
      <c r="O40" s="14">
        <f t="shared" si="2"/>
        <v>-20.568100000000001</v>
      </c>
      <c r="P40" s="14">
        <f>M40</f>
        <v>2056.81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-2036.2419</v>
      </c>
      <c r="AJ40" s="15">
        <f t="shared" si="3"/>
        <v>-4.2632564145606011E-14</v>
      </c>
    </row>
    <row r="41" spans="1:36" s="5" customFormat="1" ht="12" customHeight="1" x14ac:dyDescent="0.2">
      <c r="A41" s="64"/>
      <c r="B41" s="58">
        <v>10055</v>
      </c>
      <c r="C41" s="58">
        <v>384</v>
      </c>
      <c r="D41" s="59" t="s">
        <v>73</v>
      </c>
      <c r="E41" s="59" t="s">
        <v>75</v>
      </c>
      <c r="F41" s="62" t="s">
        <v>282</v>
      </c>
      <c r="G41" s="59" t="s">
        <v>54</v>
      </c>
      <c r="H41" s="28"/>
      <c r="I41" s="28"/>
      <c r="J41" s="23">
        <v>3910</v>
      </c>
      <c r="K41" s="60">
        <v>0</v>
      </c>
      <c r="L41" s="13">
        <v>0.01</v>
      </c>
      <c r="M41" s="14">
        <f t="shared" si="0"/>
        <v>3910</v>
      </c>
      <c r="N41" s="14">
        <f t="shared" si="1"/>
        <v>0</v>
      </c>
      <c r="O41" s="14">
        <f t="shared" si="2"/>
        <v>-39.1</v>
      </c>
      <c r="P41" s="14">
        <f>M41</f>
        <v>3910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-3870.9</v>
      </c>
      <c r="AJ41" s="15">
        <f t="shared" si="3"/>
        <v>-9.2370555648813024E-14</v>
      </c>
    </row>
    <row r="42" spans="1:36" s="5" customFormat="1" ht="12" customHeight="1" x14ac:dyDescent="0.2">
      <c r="A42" s="64"/>
      <c r="B42" s="58">
        <v>10056</v>
      </c>
      <c r="C42" s="58">
        <v>386</v>
      </c>
      <c r="D42" s="59" t="s">
        <v>39</v>
      </c>
      <c r="E42" s="59" t="s">
        <v>45</v>
      </c>
      <c r="F42" s="62" t="s">
        <v>283</v>
      </c>
      <c r="G42" s="59" t="s">
        <v>54</v>
      </c>
      <c r="H42" s="28"/>
      <c r="I42" s="28"/>
      <c r="J42" s="23">
        <v>4954</v>
      </c>
      <c r="K42" s="60">
        <v>0</v>
      </c>
      <c r="L42" s="13">
        <v>0.01</v>
      </c>
      <c r="M42" s="14">
        <f t="shared" si="0"/>
        <v>4954</v>
      </c>
      <c r="N42" s="14">
        <f t="shared" si="1"/>
        <v>0</v>
      </c>
      <c r="O42" s="14">
        <f t="shared" si="2"/>
        <v>-49.54</v>
      </c>
      <c r="P42" s="14">
        <f>M42</f>
        <v>4954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-4904.46</v>
      </c>
      <c r="AJ42" s="15">
        <f t="shared" si="3"/>
        <v>0</v>
      </c>
    </row>
    <row r="43" spans="1:36" s="5" customFormat="1" ht="12" customHeight="1" x14ac:dyDescent="0.2">
      <c r="A43" s="64"/>
      <c r="B43" s="58">
        <v>10057</v>
      </c>
      <c r="C43" s="58">
        <v>387</v>
      </c>
      <c r="D43" s="59" t="s">
        <v>39</v>
      </c>
      <c r="E43" s="59" t="s">
        <v>45</v>
      </c>
      <c r="F43" s="62" t="s">
        <v>284</v>
      </c>
      <c r="G43" s="59" t="s">
        <v>57</v>
      </c>
      <c r="H43" s="28"/>
      <c r="I43" s="28"/>
      <c r="J43" s="23">
        <v>2084</v>
      </c>
      <c r="K43" s="60">
        <v>0</v>
      </c>
      <c r="L43" s="13">
        <v>0.01</v>
      </c>
      <c r="M43" s="14">
        <f t="shared" si="0"/>
        <v>2084</v>
      </c>
      <c r="N43" s="14">
        <f t="shared" si="1"/>
        <v>0</v>
      </c>
      <c r="O43" s="14">
        <f t="shared" si="2"/>
        <v>-20.84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>
        <f>M43</f>
        <v>2084</v>
      </c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-2063.16</v>
      </c>
      <c r="AJ43" s="15">
        <f t="shared" si="3"/>
        <v>1.4566126083082054E-13</v>
      </c>
    </row>
    <row r="44" spans="1:36" s="5" customFormat="1" ht="12" customHeight="1" x14ac:dyDescent="0.2">
      <c r="A44" s="64"/>
      <c r="B44" s="58">
        <v>10058</v>
      </c>
      <c r="C44" s="58">
        <v>388</v>
      </c>
      <c r="D44" s="59" t="s">
        <v>88</v>
      </c>
      <c r="E44" s="59" t="s">
        <v>89</v>
      </c>
      <c r="F44" s="62" t="s">
        <v>285</v>
      </c>
      <c r="G44" s="59" t="s">
        <v>54</v>
      </c>
      <c r="H44" s="28"/>
      <c r="I44" s="28"/>
      <c r="J44" s="23">
        <v>1745.05</v>
      </c>
      <c r="K44" s="60">
        <v>0</v>
      </c>
      <c r="L44" s="13">
        <v>0.01</v>
      </c>
      <c r="M44" s="14">
        <f t="shared" si="0"/>
        <v>1745.05</v>
      </c>
      <c r="N44" s="14">
        <f t="shared" si="1"/>
        <v>0</v>
      </c>
      <c r="O44" s="14">
        <f t="shared" si="2"/>
        <v>-17.450500000000002</v>
      </c>
      <c r="P44" s="14">
        <f>M44</f>
        <v>1745.05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-1727.5995</v>
      </c>
      <c r="AJ44" s="15">
        <f t="shared" si="3"/>
        <v>-8.1712414612411521E-14</v>
      </c>
    </row>
    <row r="45" spans="1:36" s="5" customFormat="1" ht="12" customHeight="1" x14ac:dyDescent="0.2">
      <c r="A45" s="64"/>
      <c r="B45" s="58">
        <v>10059</v>
      </c>
      <c r="C45" s="58">
        <v>389</v>
      </c>
      <c r="D45" s="59" t="s">
        <v>88</v>
      </c>
      <c r="E45" s="59" t="s">
        <v>89</v>
      </c>
      <c r="F45" s="62" t="s">
        <v>286</v>
      </c>
      <c r="G45" s="59" t="s">
        <v>57</v>
      </c>
      <c r="H45" s="28"/>
      <c r="I45" s="28"/>
      <c r="J45" s="23">
        <v>76.25</v>
      </c>
      <c r="K45" s="60">
        <v>0</v>
      </c>
      <c r="L45" s="13">
        <v>0.01</v>
      </c>
      <c r="M45" s="14">
        <f t="shared" si="0"/>
        <v>76.25</v>
      </c>
      <c r="N45" s="14">
        <f t="shared" si="1"/>
        <v>0</v>
      </c>
      <c r="O45" s="14">
        <f t="shared" si="2"/>
        <v>-0.76250000000000007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>
        <f>M45</f>
        <v>76.25</v>
      </c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-75.487499999999997</v>
      </c>
      <c r="AJ45" s="15">
        <f t="shared" si="3"/>
        <v>2.7755575615628914E-15</v>
      </c>
    </row>
    <row r="46" spans="1:36" s="5" customFormat="1" ht="12" customHeight="1" x14ac:dyDescent="0.2">
      <c r="A46" s="64"/>
      <c r="B46" s="58">
        <v>10059</v>
      </c>
      <c r="C46" s="58">
        <v>389</v>
      </c>
      <c r="D46" s="59" t="s">
        <v>88</v>
      </c>
      <c r="E46" s="59" t="s">
        <v>89</v>
      </c>
      <c r="F46" s="62" t="s">
        <v>286</v>
      </c>
      <c r="G46" s="59" t="s">
        <v>54</v>
      </c>
      <c r="H46" s="28"/>
      <c r="I46" s="28"/>
      <c r="J46" s="23">
        <v>160</v>
      </c>
      <c r="K46" s="60">
        <v>0</v>
      </c>
      <c r="L46" s="13">
        <v>0.01</v>
      </c>
      <c r="M46" s="14">
        <f t="shared" si="0"/>
        <v>160</v>
      </c>
      <c r="N46" s="14">
        <f t="shared" si="1"/>
        <v>0</v>
      </c>
      <c r="O46" s="14">
        <f t="shared" si="2"/>
        <v>-1.6</v>
      </c>
      <c r="P46" s="14">
        <f>M46</f>
        <v>160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-158.4</v>
      </c>
      <c r="AJ46" s="15">
        <f t="shared" si="3"/>
        <v>-5.773159728050814E-15</v>
      </c>
    </row>
    <row r="47" spans="1:36" s="5" customFormat="1" ht="12" customHeight="1" x14ac:dyDescent="0.2">
      <c r="A47" s="64">
        <v>42808</v>
      </c>
      <c r="B47" s="58">
        <v>10060</v>
      </c>
      <c r="C47" s="58">
        <v>390</v>
      </c>
      <c r="D47" s="59" t="s">
        <v>38</v>
      </c>
      <c r="E47" s="59" t="s">
        <v>44</v>
      </c>
      <c r="F47" s="62" t="s">
        <v>287</v>
      </c>
      <c r="G47" s="59" t="s">
        <v>54</v>
      </c>
      <c r="H47" s="28"/>
      <c r="I47" s="28"/>
      <c r="J47" s="23"/>
      <c r="K47" s="60">
        <v>397</v>
      </c>
      <c r="L47" s="13">
        <v>0.01</v>
      </c>
      <c r="M47" s="14">
        <f t="shared" si="0"/>
        <v>354.46428571428567</v>
      </c>
      <c r="N47" s="14">
        <f t="shared" si="1"/>
        <v>42.535714285714278</v>
      </c>
      <c r="O47" s="14">
        <f t="shared" si="2"/>
        <v>-3.5446428571428568</v>
      </c>
      <c r="P47" s="14">
        <f>M47</f>
        <v>354.46428571428567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-393.45535714285711</v>
      </c>
      <c r="AJ47" s="15">
        <f t="shared" si="3"/>
        <v>3.2862601528904634E-14</v>
      </c>
    </row>
    <row r="48" spans="1:36" s="5" customFormat="1" ht="12" customHeight="1" x14ac:dyDescent="0.2">
      <c r="A48" s="64">
        <v>42809</v>
      </c>
      <c r="B48" s="58">
        <v>10061</v>
      </c>
      <c r="C48" s="58">
        <v>392</v>
      </c>
      <c r="D48" s="59" t="s">
        <v>40</v>
      </c>
      <c r="E48" s="59" t="s">
        <v>47</v>
      </c>
      <c r="F48" s="62" t="s">
        <v>288</v>
      </c>
      <c r="G48" s="59" t="s">
        <v>54</v>
      </c>
      <c r="H48" s="28"/>
      <c r="I48" s="28"/>
      <c r="J48" s="23">
        <v>1204.32</v>
      </c>
      <c r="K48" s="60">
        <v>0</v>
      </c>
      <c r="L48" s="13">
        <v>0.01</v>
      </c>
      <c r="M48" s="14">
        <f t="shared" si="0"/>
        <v>1204.32</v>
      </c>
      <c r="N48" s="14">
        <f t="shared" si="1"/>
        <v>0</v>
      </c>
      <c r="O48" s="14">
        <f t="shared" si="2"/>
        <v>-12.043199999999999</v>
      </c>
      <c r="P48" s="14">
        <f>M48</f>
        <v>1204.32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-1192.2767999999999</v>
      </c>
      <c r="AJ48" s="15">
        <f t="shared" si="3"/>
        <v>7.1054273576010019E-14</v>
      </c>
    </row>
    <row r="49" spans="1:36" s="5" customFormat="1" ht="12" customHeight="1" x14ac:dyDescent="0.2">
      <c r="A49" s="64"/>
      <c r="B49" s="58">
        <v>10062</v>
      </c>
      <c r="C49" s="58">
        <v>393</v>
      </c>
      <c r="D49" s="59" t="s">
        <v>82</v>
      </c>
      <c r="E49" s="59" t="s">
        <v>83</v>
      </c>
      <c r="F49" s="62" t="s">
        <v>289</v>
      </c>
      <c r="G49" s="59" t="s">
        <v>54</v>
      </c>
      <c r="H49" s="28"/>
      <c r="I49" s="28"/>
      <c r="J49" s="23">
        <v>1040</v>
      </c>
      <c r="K49" s="60">
        <v>0</v>
      </c>
      <c r="L49" s="13">
        <v>0.01</v>
      </c>
      <c r="M49" s="14">
        <f t="shared" si="0"/>
        <v>1040</v>
      </c>
      <c r="N49" s="14">
        <f t="shared" si="1"/>
        <v>0</v>
      </c>
      <c r="O49" s="14">
        <f t="shared" si="2"/>
        <v>-10.4</v>
      </c>
      <c r="P49" s="14">
        <f>M49</f>
        <v>1040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-1029.5999999999999</v>
      </c>
      <c r="AJ49" s="15">
        <f t="shared" si="3"/>
        <v>9.0594198809412774E-14</v>
      </c>
    </row>
    <row r="50" spans="1:36" s="5" customFormat="1" ht="12" customHeight="1" x14ac:dyDescent="0.2">
      <c r="A50" s="64"/>
      <c r="B50" s="58">
        <v>10063</v>
      </c>
      <c r="C50" s="58">
        <v>394</v>
      </c>
      <c r="D50" s="59" t="s">
        <v>38</v>
      </c>
      <c r="E50" s="59" t="s">
        <v>44</v>
      </c>
      <c r="F50" s="62" t="s">
        <v>290</v>
      </c>
      <c r="G50" s="59" t="s">
        <v>54</v>
      </c>
      <c r="H50" s="28"/>
      <c r="I50" s="28"/>
      <c r="J50" s="23"/>
      <c r="K50" s="60">
        <v>7652.4</v>
      </c>
      <c r="L50" s="13">
        <v>0.01</v>
      </c>
      <c r="M50" s="14">
        <f t="shared" si="0"/>
        <v>6832.4999999999991</v>
      </c>
      <c r="N50" s="14">
        <f t="shared" si="1"/>
        <v>819.89999999999986</v>
      </c>
      <c r="O50" s="14">
        <f t="shared" si="2"/>
        <v>-68.324999999999989</v>
      </c>
      <c r="P50" s="14">
        <f>M50</f>
        <v>6832.4999999999991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-7584.0749999999989</v>
      </c>
      <c r="AJ50" s="15">
        <f t="shared" si="3"/>
        <v>7.3896444519050419E-13</v>
      </c>
    </row>
    <row r="51" spans="1:36" s="5" customFormat="1" ht="12" customHeight="1" x14ac:dyDescent="0.2">
      <c r="A51" s="64">
        <v>42810</v>
      </c>
      <c r="B51" s="58">
        <v>10064</v>
      </c>
      <c r="C51" s="58">
        <v>395</v>
      </c>
      <c r="D51" s="59" t="s">
        <v>70</v>
      </c>
      <c r="E51" s="59" t="s">
        <v>50</v>
      </c>
      <c r="F51" s="62" t="s">
        <v>291</v>
      </c>
      <c r="G51" s="59" t="s">
        <v>55</v>
      </c>
      <c r="H51" s="28"/>
      <c r="I51" s="28"/>
      <c r="J51" s="23"/>
      <c r="K51" s="60">
        <v>6409</v>
      </c>
      <c r="L51" s="13">
        <v>0.01</v>
      </c>
      <c r="M51" s="14">
        <f t="shared" si="0"/>
        <v>5722.3214285714284</v>
      </c>
      <c r="N51" s="14">
        <f t="shared" si="1"/>
        <v>686.67857142857133</v>
      </c>
      <c r="O51" s="14">
        <f t="shared" si="2"/>
        <v>-57.223214285714285</v>
      </c>
      <c r="P51" s="14"/>
      <c r="Q51" s="14">
        <f>M51</f>
        <v>5722.3214285714284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-6351.7767857142853</v>
      </c>
      <c r="AJ51" s="15">
        <f t="shared" si="3"/>
        <v>3.907985046680551E-13</v>
      </c>
    </row>
    <row r="52" spans="1:36" s="5" customFormat="1" ht="12" customHeight="1" x14ac:dyDescent="0.2">
      <c r="A52" s="64"/>
      <c r="B52" s="58">
        <v>10065</v>
      </c>
      <c r="C52" s="58">
        <v>391</v>
      </c>
      <c r="D52" s="59" t="s">
        <v>156</v>
      </c>
      <c r="E52" s="59" t="s">
        <v>157</v>
      </c>
      <c r="F52" s="62" t="s">
        <v>292</v>
      </c>
      <c r="G52" s="59" t="s">
        <v>54</v>
      </c>
      <c r="H52" s="28"/>
      <c r="I52" s="28"/>
      <c r="J52" s="23"/>
      <c r="K52" s="60">
        <v>5300</v>
      </c>
      <c r="L52" s="13">
        <v>0.01</v>
      </c>
      <c r="M52" s="14">
        <f t="shared" si="0"/>
        <v>4732.1428571428569</v>
      </c>
      <c r="N52" s="14">
        <f t="shared" si="1"/>
        <v>567.85714285714278</v>
      </c>
      <c r="O52" s="14">
        <f t="shared" si="2"/>
        <v>-47.321428571428569</v>
      </c>
      <c r="P52" s="14">
        <f>M52</f>
        <v>4732.1428571428569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-5252.6785714285706</v>
      </c>
      <c r="AJ52" s="15">
        <f t="shared" si="3"/>
        <v>7.815970093361102E-13</v>
      </c>
    </row>
    <row r="53" spans="1:36" s="5" customFormat="1" ht="12" customHeight="1" x14ac:dyDescent="0.2">
      <c r="A53" s="64"/>
      <c r="B53" s="58">
        <v>10066</v>
      </c>
      <c r="C53" s="58">
        <v>383</v>
      </c>
      <c r="D53" s="59" t="s">
        <v>69</v>
      </c>
      <c r="E53" s="59" t="s">
        <v>46</v>
      </c>
      <c r="F53" s="62" t="s">
        <v>293</v>
      </c>
      <c r="G53" s="59" t="s">
        <v>12</v>
      </c>
      <c r="H53" s="28"/>
      <c r="I53" s="28"/>
      <c r="J53" s="23"/>
      <c r="K53" s="60">
        <v>155</v>
      </c>
      <c r="L53" s="13">
        <v>0.01</v>
      </c>
      <c r="M53" s="14">
        <f t="shared" si="0"/>
        <v>138.39285714285714</v>
      </c>
      <c r="N53" s="14">
        <f t="shared" si="1"/>
        <v>16.607142857142858</v>
      </c>
      <c r="O53" s="14">
        <f t="shared" si="2"/>
        <v>-1.3839285714285714</v>
      </c>
      <c r="P53" s="14"/>
      <c r="Q53" s="14"/>
      <c r="R53" s="14"/>
      <c r="S53" s="14">
        <f>M53</f>
        <v>138.39285714285714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-153.61607142857142</v>
      </c>
      <c r="AJ53" s="15">
        <f t="shared" si="3"/>
        <v>1.2212453270876722E-14</v>
      </c>
    </row>
    <row r="54" spans="1:36" s="5" customFormat="1" ht="12" customHeight="1" x14ac:dyDescent="0.2">
      <c r="A54" s="64"/>
      <c r="B54" s="58">
        <v>10066</v>
      </c>
      <c r="C54" s="58">
        <v>383</v>
      </c>
      <c r="D54" s="59" t="s">
        <v>69</v>
      </c>
      <c r="E54" s="59" t="s">
        <v>46</v>
      </c>
      <c r="F54" s="62" t="s">
        <v>293</v>
      </c>
      <c r="G54" s="59" t="s">
        <v>14</v>
      </c>
      <c r="H54" s="28"/>
      <c r="I54" s="28"/>
      <c r="J54" s="23"/>
      <c r="K54" s="60">
        <v>2000</v>
      </c>
      <c r="L54" s="13">
        <v>0.01</v>
      </c>
      <c r="M54" s="14">
        <f t="shared" si="0"/>
        <v>1785.7142857142856</v>
      </c>
      <c r="N54" s="14">
        <f t="shared" si="1"/>
        <v>214.28571428571425</v>
      </c>
      <c r="O54" s="14">
        <f t="shared" si="2"/>
        <v>-17.857142857142858</v>
      </c>
      <c r="P54" s="14"/>
      <c r="Q54" s="14"/>
      <c r="R54" s="14"/>
      <c r="S54" s="14"/>
      <c r="T54" s="14"/>
      <c r="U54" s="14"/>
      <c r="V54" s="14"/>
      <c r="W54" s="14">
        <f>M54</f>
        <v>1785.7142857142856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-1982.1428571428569</v>
      </c>
      <c r="AJ54" s="15">
        <f t="shared" si="3"/>
        <v>2.5934809855243657E-13</v>
      </c>
    </row>
    <row r="55" spans="1:36" s="5" customFormat="1" ht="12" customHeight="1" x14ac:dyDescent="0.2">
      <c r="A55" s="64">
        <v>42811</v>
      </c>
      <c r="B55" s="58">
        <v>10067</v>
      </c>
      <c r="C55" s="58">
        <v>397</v>
      </c>
      <c r="D55" s="59" t="s">
        <v>175</v>
      </c>
      <c r="E55" s="59" t="s">
        <v>176</v>
      </c>
      <c r="F55" s="62" t="s">
        <v>294</v>
      </c>
      <c r="G55" s="59" t="s">
        <v>54</v>
      </c>
      <c r="H55" s="28"/>
      <c r="I55" s="28"/>
      <c r="J55" s="23"/>
      <c r="K55" s="60">
        <v>5846.59</v>
      </c>
      <c r="L55" s="13">
        <v>0.01</v>
      </c>
      <c r="M55" s="14">
        <f t="shared" si="0"/>
        <v>5220.1696428571422</v>
      </c>
      <c r="N55" s="14">
        <f t="shared" si="1"/>
        <v>626.42035714285703</v>
      </c>
      <c r="O55" s="14">
        <f t="shared" si="2"/>
        <v>-52.201696428571424</v>
      </c>
      <c r="P55" s="14">
        <f>M55</f>
        <v>5220.1696428571422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-5794.388303571428</v>
      </c>
      <c r="AJ55" s="15">
        <f t="shared" si="3"/>
        <v>7.531752999057062E-13</v>
      </c>
    </row>
    <row r="56" spans="1:36" s="5" customFormat="1" ht="12" customHeight="1" x14ac:dyDescent="0.2">
      <c r="A56" s="64">
        <v>42812</v>
      </c>
      <c r="B56" s="58">
        <v>10068</v>
      </c>
      <c r="C56" s="58">
        <v>399</v>
      </c>
      <c r="D56" s="59" t="s">
        <v>38</v>
      </c>
      <c r="E56" s="59" t="s">
        <v>44</v>
      </c>
      <c r="F56" s="62" t="s">
        <v>295</v>
      </c>
      <c r="G56" s="59" t="s">
        <v>54</v>
      </c>
      <c r="H56" s="28"/>
      <c r="I56" s="28"/>
      <c r="J56" s="23"/>
      <c r="K56" s="60">
        <v>8306</v>
      </c>
      <c r="L56" s="13">
        <v>0.01</v>
      </c>
      <c r="M56" s="14">
        <f t="shared" si="0"/>
        <v>7416.0714285714275</v>
      </c>
      <c r="N56" s="14">
        <f t="shared" si="1"/>
        <v>889.92857142857122</v>
      </c>
      <c r="O56" s="14">
        <f t="shared" si="2"/>
        <v>-74.160714285714278</v>
      </c>
      <c r="P56" s="14">
        <f>M56</f>
        <v>7416.0714285714275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-8231.8392857142844</v>
      </c>
      <c r="AJ56" s="15">
        <f t="shared" si="3"/>
        <v>1.3073986337985843E-12</v>
      </c>
    </row>
    <row r="57" spans="1:36" s="5" customFormat="1" ht="12" customHeight="1" x14ac:dyDescent="0.2">
      <c r="A57" s="64"/>
      <c r="B57" s="58">
        <v>10068</v>
      </c>
      <c r="C57" s="58">
        <v>399</v>
      </c>
      <c r="D57" s="59" t="s">
        <v>38</v>
      </c>
      <c r="E57" s="59" t="s">
        <v>44</v>
      </c>
      <c r="F57" s="62" t="s">
        <v>295</v>
      </c>
      <c r="G57" s="59" t="s">
        <v>14</v>
      </c>
      <c r="H57" s="28"/>
      <c r="I57" s="28"/>
      <c r="J57" s="23"/>
      <c r="K57" s="60">
        <v>629</v>
      </c>
      <c r="L57" s="13">
        <v>0.01</v>
      </c>
      <c r="M57" s="14">
        <f t="shared" si="0"/>
        <v>561.60714285714278</v>
      </c>
      <c r="N57" s="14">
        <f t="shared" si="1"/>
        <v>67.392857142857125</v>
      </c>
      <c r="O57" s="14">
        <f t="shared" si="2"/>
        <v>-5.6160714285714279</v>
      </c>
      <c r="P57" s="14"/>
      <c r="Q57" s="14"/>
      <c r="R57" s="14"/>
      <c r="S57" s="14"/>
      <c r="T57" s="14"/>
      <c r="U57" s="14"/>
      <c r="V57" s="14"/>
      <c r="W57" s="14">
        <f>M57</f>
        <v>561.60714285714278</v>
      </c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-623.38392857142844</v>
      </c>
      <c r="AJ57" s="15">
        <f t="shared" si="3"/>
        <v>1.3056222769591841E-13</v>
      </c>
    </row>
    <row r="58" spans="1:36" s="5" customFormat="1" ht="12" customHeight="1" x14ac:dyDescent="0.2">
      <c r="A58" s="64">
        <v>42814</v>
      </c>
      <c r="B58" s="58">
        <v>10069</v>
      </c>
      <c r="C58" s="58">
        <v>400</v>
      </c>
      <c r="D58" s="59" t="s">
        <v>66</v>
      </c>
      <c r="E58" s="59" t="s">
        <v>51</v>
      </c>
      <c r="F58" s="62" t="s">
        <v>296</v>
      </c>
      <c r="G58" s="59" t="s">
        <v>55</v>
      </c>
      <c r="H58" s="28"/>
      <c r="I58" s="28"/>
      <c r="J58" s="23"/>
      <c r="K58" s="60">
        <v>4058</v>
      </c>
      <c r="L58" s="13">
        <v>0.01</v>
      </c>
      <c r="M58" s="14">
        <f t="shared" si="0"/>
        <v>3623.2142857142853</v>
      </c>
      <c r="N58" s="14">
        <f t="shared" si="1"/>
        <v>434.78571428571422</v>
      </c>
      <c r="O58" s="14">
        <f t="shared" si="2"/>
        <v>-36.232142857142854</v>
      </c>
      <c r="P58" s="14"/>
      <c r="Q58" s="14">
        <f>M58</f>
        <v>3623.2142857142853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-4021.7678571428569</v>
      </c>
      <c r="AJ58" s="15">
        <f t="shared" si="3"/>
        <v>2.6290081223123707E-13</v>
      </c>
    </row>
    <row r="59" spans="1:36" s="5" customFormat="1" ht="12" customHeight="1" x14ac:dyDescent="0.2">
      <c r="A59" s="64"/>
      <c r="B59" s="58">
        <v>10070</v>
      </c>
      <c r="C59" s="58">
        <v>401</v>
      </c>
      <c r="D59" s="59" t="s">
        <v>73</v>
      </c>
      <c r="E59" s="59" t="s">
        <v>75</v>
      </c>
      <c r="F59" s="62" t="s">
        <v>297</v>
      </c>
      <c r="G59" s="59" t="s">
        <v>54</v>
      </c>
      <c r="H59" s="28"/>
      <c r="I59" s="28"/>
      <c r="J59" s="23">
        <v>3950</v>
      </c>
      <c r="K59" s="60">
        <v>0</v>
      </c>
      <c r="L59" s="13">
        <v>0.01</v>
      </c>
      <c r="M59" s="14">
        <f t="shared" si="0"/>
        <v>3950</v>
      </c>
      <c r="N59" s="14">
        <f t="shared" si="1"/>
        <v>0</v>
      </c>
      <c r="O59" s="14">
        <f t="shared" si="2"/>
        <v>-39.5</v>
      </c>
      <c r="P59" s="14">
        <f>M59</f>
        <v>3950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-3910.5</v>
      </c>
      <c r="AJ59" s="15">
        <f t="shared" si="3"/>
        <v>0</v>
      </c>
    </row>
    <row r="60" spans="1:36" s="5" customFormat="1" ht="12" customHeight="1" x14ac:dyDescent="0.2">
      <c r="A60" s="64"/>
      <c r="B60" s="58">
        <v>10071</v>
      </c>
      <c r="C60" s="58">
        <v>402</v>
      </c>
      <c r="D60" s="59" t="s">
        <v>40</v>
      </c>
      <c r="E60" s="59" t="s">
        <v>47</v>
      </c>
      <c r="F60" s="62" t="s">
        <v>298</v>
      </c>
      <c r="G60" s="59" t="s">
        <v>54</v>
      </c>
      <c r="H60" s="28"/>
      <c r="I60" s="28"/>
      <c r="J60" s="23">
        <v>2138.65</v>
      </c>
      <c r="K60" s="60">
        <v>0</v>
      </c>
      <c r="L60" s="13">
        <v>0.01</v>
      </c>
      <c r="M60" s="14">
        <f t="shared" si="0"/>
        <v>2138.65</v>
      </c>
      <c r="N60" s="14">
        <f t="shared" si="1"/>
        <v>0</v>
      </c>
      <c r="O60" s="14">
        <f t="shared" si="2"/>
        <v>-21.386500000000002</v>
      </c>
      <c r="P60" s="14">
        <f>M60</f>
        <v>2138.65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-2117.2635</v>
      </c>
      <c r="AJ60" s="15">
        <f t="shared" si="3"/>
        <v>6.7501559897209518E-14</v>
      </c>
    </row>
    <row r="61" spans="1:36" s="5" customFormat="1" ht="12" customHeight="1" x14ac:dyDescent="0.2">
      <c r="A61" s="64"/>
      <c r="B61" s="58">
        <v>10072</v>
      </c>
      <c r="C61" s="58">
        <v>403</v>
      </c>
      <c r="D61" s="59" t="s">
        <v>39</v>
      </c>
      <c r="E61" s="59" t="s">
        <v>45</v>
      </c>
      <c r="F61" s="62" t="s">
        <v>299</v>
      </c>
      <c r="G61" s="59" t="s">
        <v>54</v>
      </c>
      <c r="H61" s="28"/>
      <c r="I61" s="28"/>
      <c r="J61" s="23">
        <v>4761</v>
      </c>
      <c r="K61" s="60">
        <v>0</v>
      </c>
      <c r="L61" s="13">
        <v>0.01</v>
      </c>
      <c r="M61" s="14">
        <f t="shared" si="0"/>
        <v>4761</v>
      </c>
      <c r="N61" s="14">
        <f t="shared" si="1"/>
        <v>0</v>
      </c>
      <c r="O61" s="14">
        <f t="shared" si="2"/>
        <v>-47.61</v>
      </c>
      <c r="P61" s="14">
        <f>M61</f>
        <v>4761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-4713.3900000000003</v>
      </c>
      <c r="AJ61" s="15">
        <f t="shared" si="3"/>
        <v>-3.2684965844964609E-13</v>
      </c>
    </row>
    <row r="62" spans="1:36" s="5" customFormat="1" ht="12" customHeight="1" x14ac:dyDescent="0.2">
      <c r="A62" s="64"/>
      <c r="B62" s="58">
        <v>10073</v>
      </c>
      <c r="C62" s="58">
        <v>404</v>
      </c>
      <c r="D62" s="59" t="s">
        <v>39</v>
      </c>
      <c r="E62" s="59" t="s">
        <v>45</v>
      </c>
      <c r="F62" s="62" t="s">
        <v>300</v>
      </c>
      <c r="G62" s="59" t="s">
        <v>57</v>
      </c>
      <c r="H62" s="28"/>
      <c r="I62" s="28"/>
      <c r="J62" s="23">
        <v>1720</v>
      </c>
      <c r="K62" s="60">
        <v>0</v>
      </c>
      <c r="L62" s="13">
        <v>0.01</v>
      </c>
      <c r="M62" s="14">
        <f t="shared" si="0"/>
        <v>1720</v>
      </c>
      <c r="N62" s="14">
        <f t="shared" si="1"/>
        <v>0</v>
      </c>
      <c r="O62" s="14">
        <f t="shared" si="2"/>
        <v>-17.2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>
        <f>M62</f>
        <v>1720</v>
      </c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-1702.8</v>
      </c>
      <c r="AJ62" s="15">
        <f t="shared" si="3"/>
        <v>4.6185277824406512E-14</v>
      </c>
    </row>
    <row r="63" spans="1:36" s="5" customFormat="1" ht="12" customHeight="1" x14ac:dyDescent="0.2">
      <c r="A63" s="64"/>
      <c r="B63" s="58">
        <v>10074</v>
      </c>
      <c r="C63" s="58">
        <v>405</v>
      </c>
      <c r="D63" s="59" t="s">
        <v>88</v>
      </c>
      <c r="E63" s="59" t="s">
        <v>89</v>
      </c>
      <c r="F63" s="62" t="s">
        <v>301</v>
      </c>
      <c r="G63" s="59" t="s">
        <v>54</v>
      </c>
      <c r="H63" s="28"/>
      <c r="I63" s="28"/>
      <c r="J63" s="23">
        <v>1277.25</v>
      </c>
      <c r="K63" s="60">
        <v>0</v>
      </c>
      <c r="L63" s="13">
        <v>0.01</v>
      </c>
      <c r="M63" s="14">
        <f t="shared" si="0"/>
        <v>1277.25</v>
      </c>
      <c r="N63" s="14">
        <f t="shared" si="1"/>
        <v>0</v>
      </c>
      <c r="O63" s="14">
        <f t="shared" si="2"/>
        <v>-12.772500000000001</v>
      </c>
      <c r="P63" s="14">
        <f>M63</f>
        <v>1277.25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-1264.4775</v>
      </c>
      <c r="AJ63" s="15">
        <f t="shared" si="3"/>
        <v>3.5527136788005009E-14</v>
      </c>
    </row>
    <row r="64" spans="1:36" s="5" customFormat="1" ht="12" customHeight="1" x14ac:dyDescent="0.2">
      <c r="A64" s="64"/>
      <c r="B64" s="58">
        <v>10075</v>
      </c>
      <c r="C64" s="58">
        <v>406</v>
      </c>
      <c r="D64" s="59" t="s">
        <v>88</v>
      </c>
      <c r="E64" s="59" t="s">
        <v>89</v>
      </c>
      <c r="F64" s="62" t="s">
        <v>302</v>
      </c>
      <c r="G64" s="59" t="s">
        <v>57</v>
      </c>
      <c r="H64" s="28"/>
      <c r="I64" s="28"/>
      <c r="J64" s="23">
        <v>342.66</v>
      </c>
      <c r="K64" s="60">
        <v>0</v>
      </c>
      <c r="L64" s="13">
        <v>0.01</v>
      </c>
      <c r="M64" s="14">
        <f t="shared" si="0"/>
        <v>342.66</v>
      </c>
      <c r="N64" s="14">
        <f t="shared" si="1"/>
        <v>0</v>
      </c>
      <c r="O64" s="14">
        <f t="shared" si="2"/>
        <v>-3.4266000000000005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>
        <f>M64</f>
        <v>342.66</v>
      </c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-339.23340000000002</v>
      </c>
      <c r="AJ64" s="15">
        <f t="shared" si="3"/>
        <v>7.1054273576010019E-15</v>
      </c>
    </row>
    <row r="65" spans="1:36" s="5" customFormat="1" ht="12" customHeight="1" x14ac:dyDescent="0.2">
      <c r="A65" s="64">
        <v>42815</v>
      </c>
      <c r="B65" s="58">
        <v>10076</v>
      </c>
      <c r="C65" s="58">
        <v>407</v>
      </c>
      <c r="D65" s="59" t="s">
        <v>73</v>
      </c>
      <c r="E65" s="59" t="s">
        <v>75</v>
      </c>
      <c r="F65" s="62" t="s">
        <v>303</v>
      </c>
      <c r="G65" s="59" t="s">
        <v>54</v>
      </c>
      <c r="H65" s="28"/>
      <c r="I65" s="28"/>
      <c r="J65" s="23">
        <v>600</v>
      </c>
      <c r="K65" s="60">
        <v>0</v>
      </c>
      <c r="L65" s="13">
        <v>0.01</v>
      </c>
      <c r="M65" s="14">
        <f t="shared" si="0"/>
        <v>600</v>
      </c>
      <c r="N65" s="14">
        <f t="shared" si="1"/>
        <v>0</v>
      </c>
      <c r="O65" s="14">
        <f t="shared" si="2"/>
        <v>-6</v>
      </c>
      <c r="P65" s="14">
        <f>M65</f>
        <v>600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-594</v>
      </c>
      <c r="AJ65" s="15">
        <f t="shared" si="3"/>
        <v>0</v>
      </c>
    </row>
    <row r="66" spans="1:36" s="5" customFormat="1" ht="12" customHeight="1" x14ac:dyDescent="0.2">
      <c r="A66" s="64">
        <v>42816</v>
      </c>
      <c r="B66" s="58">
        <v>10077</v>
      </c>
      <c r="C66" s="58">
        <v>408</v>
      </c>
      <c r="D66" s="59" t="s">
        <v>40</v>
      </c>
      <c r="E66" s="59" t="s">
        <v>47</v>
      </c>
      <c r="F66" s="62" t="s">
        <v>304</v>
      </c>
      <c r="G66" s="59" t="s">
        <v>54</v>
      </c>
      <c r="H66" s="28"/>
      <c r="I66" s="28"/>
      <c r="J66" s="23">
        <v>1410.84</v>
      </c>
      <c r="K66" s="60">
        <v>0</v>
      </c>
      <c r="L66" s="13">
        <v>0.01</v>
      </c>
      <c r="M66" s="14">
        <f t="shared" si="0"/>
        <v>1410.84</v>
      </c>
      <c r="N66" s="14">
        <f t="shared" si="1"/>
        <v>0</v>
      </c>
      <c r="O66" s="14">
        <f t="shared" si="2"/>
        <v>-14.1084</v>
      </c>
      <c r="P66" s="14">
        <f>M66</f>
        <v>1410.84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-1396.7315999999998</v>
      </c>
      <c r="AJ66" s="15">
        <f t="shared" si="3"/>
        <v>7.460698725481052E-14</v>
      </c>
    </row>
    <row r="67" spans="1:36" s="5" customFormat="1" ht="12" customHeight="1" x14ac:dyDescent="0.2">
      <c r="A67" s="64"/>
      <c r="B67" s="58">
        <v>10078</v>
      </c>
      <c r="C67" s="58">
        <v>396</v>
      </c>
      <c r="D67" s="59" t="s">
        <v>37</v>
      </c>
      <c r="E67" s="59" t="s">
        <v>42</v>
      </c>
      <c r="F67" s="62" t="s">
        <v>305</v>
      </c>
      <c r="G67" s="59" t="s">
        <v>13</v>
      </c>
      <c r="H67" s="28"/>
      <c r="I67" s="28"/>
      <c r="J67" s="23"/>
      <c r="K67" s="60">
        <v>892.1</v>
      </c>
      <c r="L67" s="13">
        <v>0.01</v>
      </c>
      <c r="M67" s="14">
        <f t="shared" si="0"/>
        <v>796.51785714285711</v>
      </c>
      <c r="N67" s="14">
        <f t="shared" si="1"/>
        <v>95.582142857142856</v>
      </c>
      <c r="O67" s="14">
        <f t="shared" si="2"/>
        <v>-7.965178571428571</v>
      </c>
      <c r="P67" s="14"/>
      <c r="Q67" s="14"/>
      <c r="R67" s="14"/>
      <c r="S67" s="14"/>
      <c r="T67" s="14"/>
      <c r="U67" s="14"/>
      <c r="V67" s="14">
        <f>M67</f>
        <v>796.51785714285711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-884.1348214285714</v>
      </c>
      <c r="AJ67" s="15">
        <f t="shared" si="3"/>
        <v>5.2402526762307389E-14</v>
      </c>
    </row>
    <row r="68" spans="1:36" s="5" customFormat="1" ht="12" customHeight="1" x14ac:dyDescent="0.2">
      <c r="A68" s="64"/>
      <c r="B68" s="58">
        <v>10079</v>
      </c>
      <c r="C68" s="58">
        <v>409</v>
      </c>
      <c r="D68" s="59" t="s">
        <v>38</v>
      </c>
      <c r="E68" s="59" t="s">
        <v>44</v>
      </c>
      <c r="F68" s="62" t="s">
        <v>306</v>
      </c>
      <c r="G68" s="59" t="s">
        <v>54</v>
      </c>
      <c r="H68" s="28"/>
      <c r="I68" s="28"/>
      <c r="J68" s="23"/>
      <c r="K68" s="60">
        <v>5439</v>
      </c>
      <c r="L68" s="13">
        <v>0.01</v>
      </c>
      <c r="M68" s="14">
        <f t="shared" si="0"/>
        <v>4856.2499999999991</v>
      </c>
      <c r="N68" s="14">
        <f t="shared" si="1"/>
        <v>582.74999999999989</v>
      </c>
      <c r="O68" s="14">
        <f t="shared" si="2"/>
        <v>-48.562499999999993</v>
      </c>
      <c r="P68" s="14">
        <f>M68</f>
        <v>4856.2499999999991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-5390.4374999999991</v>
      </c>
      <c r="AJ68" s="15">
        <f t="shared" si="3"/>
        <v>9.1660012913052924E-13</v>
      </c>
    </row>
    <row r="69" spans="1:36" s="5" customFormat="1" ht="12" customHeight="1" x14ac:dyDescent="0.2">
      <c r="A69" s="64">
        <v>42817</v>
      </c>
      <c r="B69" s="58">
        <v>10080</v>
      </c>
      <c r="C69" s="58">
        <v>410</v>
      </c>
      <c r="D69" s="59" t="s">
        <v>63</v>
      </c>
      <c r="E69" s="59" t="s">
        <v>72</v>
      </c>
      <c r="F69" s="62" t="s">
        <v>307</v>
      </c>
      <c r="G69" s="59" t="s">
        <v>62</v>
      </c>
      <c r="H69" s="28"/>
      <c r="I69" s="28"/>
      <c r="J69" s="23"/>
      <c r="K69" s="60">
        <v>3393.68</v>
      </c>
      <c r="L69" s="13">
        <v>0.01</v>
      </c>
      <c r="M69" s="14">
        <f t="shared" si="0"/>
        <v>3030.071428571428</v>
      </c>
      <c r="N69" s="14">
        <f t="shared" si="1"/>
        <v>363.60857142857134</v>
      </c>
      <c r="O69" s="14">
        <f t="shared" si="2"/>
        <v>-30.300714285714282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>
        <f>M69</f>
        <v>3030.071428571428</v>
      </c>
      <c r="AI69" s="14">
        <f t="shared" si="4"/>
        <v>-3363.3792857142853</v>
      </c>
      <c r="AJ69" s="15">
        <f t="shared" si="3"/>
        <v>2.6645352591003757E-13</v>
      </c>
    </row>
    <row r="70" spans="1:36" s="5" customFormat="1" ht="12" customHeight="1" x14ac:dyDescent="0.2">
      <c r="A70" s="64">
        <v>42818</v>
      </c>
      <c r="B70" s="58">
        <v>10081</v>
      </c>
      <c r="C70" s="58">
        <v>412</v>
      </c>
      <c r="D70" s="59" t="s">
        <v>40</v>
      </c>
      <c r="E70" s="59" t="s">
        <v>47</v>
      </c>
      <c r="F70" s="62" t="s">
        <v>308</v>
      </c>
      <c r="G70" s="59" t="s">
        <v>54</v>
      </c>
      <c r="H70" s="28"/>
      <c r="I70" s="28"/>
      <c r="J70" s="23">
        <v>328.6</v>
      </c>
      <c r="K70" s="60">
        <v>0</v>
      </c>
      <c r="L70" s="13">
        <v>0.01</v>
      </c>
      <c r="M70" s="14">
        <f t="shared" si="0"/>
        <v>328.6</v>
      </c>
      <c r="N70" s="14">
        <f t="shared" si="1"/>
        <v>0</v>
      </c>
      <c r="O70" s="14">
        <f t="shared" si="2"/>
        <v>-3.2860000000000005</v>
      </c>
      <c r="P70" s="14">
        <f>M70</f>
        <v>328.6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-325.31400000000002</v>
      </c>
      <c r="AJ70" s="15">
        <f t="shared" si="3"/>
        <v>0</v>
      </c>
    </row>
    <row r="71" spans="1:36" s="5" customFormat="1" ht="12" customHeight="1" x14ac:dyDescent="0.2">
      <c r="A71" s="64"/>
      <c r="B71" s="58">
        <v>10082</v>
      </c>
      <c r="C71" s="58">
        <v>413</v>
      </c>
      <c r="D71" s="59" t="s">
        <v>73</v>
      </c>
      <c r="E71" s="59" t="s">
        <v>75</v>
      </c>
      <c r="F71" s="62" t="s">
        <v>309</v>
      </c>
      <c r="G71" s="59" t="s">
        <v>54</v>
      </c>
      <c r="H71" s="28"/>
      <c r="I71" s="28"/>
      <c r="J71" s="23">
        <v>1900</v>
      </c>
      <c r="K71" s="60">
        <v>0</v>
      </c>
      <c r="L71" s="13">
        <v>0.01</v>
      </c>
      <c r="M71" s="14">
        <f t="shared" si="0"/>
        <v>1900</v>
      </c>
      <c r="N71" s="14">
        <f t="shared" si="1"/>
        <v>0</v>
      </c>
      <c r="O71" s="14">
        <f t="shared" si="2"/>
        <v>-19</v>
      </c>
      <c r="P71" s="14">
        <f>M71</f>
        <v>1900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-1881</v>
      </c>
      <c r="AJ71" s="15">
        <f t="shared" si="3"/>
        <v>0</v>
      </c>
    </row>
    <row r="72" spans="1:36" s="5" customFormat="1" ht="12" customHeight="1" x14ac:dyDescent="0.2">
      <c r="A72" s="64"/>
      <c r="B72" s="58">
        <v>10083</v>
      </c>
      <c r="C72" s="58">
        <v>414</v>
      </c>
      <c r="D72" s="59" t="s">
        <v>38</v>
      </c>
      <c r="E72" s="59" t="s">
        <v>44</v>
      </c>
      <c r="F72" s="62" t="s">
        <v>310</v>
      </c>
      <c r="G72" s="59" t="s">
        <v>54</v>
      </c>
      <c r="H72" s="28"/>
      <c r="I72" s="28"/>
      <c r="J72" s="23"/>
      <c r="K72" s="60">
        <v>7928.4</v>
      </c>
      <c r="L72" s="13">
        <v>0.01</v>
      </c>
      <c r="M72" s="14">
        <f t="shared" si="0"/>
        <v>7078.9285714285706</v>
      </c>
      <c r="N72" s="14">
        <f t="shared" si="1"/>
        <v>849.47142857142842</v>
      </c>
      <c r="O72" s="14">
        <f t="shared" si="2"/>
        <v>-70.789285714285711</v>
      </c>
      <c r="P72" s="14">
        <f>M72</f>
        <v>7078.9285714285706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-7857.6107142857136</v>
      </c>
      <c r="AJ72" s="15">
        <f t="shared" si="3"/>
        <v>3.4106051316484809E-13</v>
      </c>
    </row>
    <row r="73" spans="1:36" s="5" customFormat="1" ht="12" customHeight="1" x14ac:dyDescent="0.2">
      <c r="A73" s="64"/>
      <c r="B73" s="58">
        <v>10083</v>
      </c>
      <c r="C73" s="58">
        <v>414</v>
      </c>
      <c r="D73" s="59" t="s">
        <v>38</v>
      </c>
      <c r="E73" s="59" t="s">
        <v>44</v>
      </c>
      <c r="F73" s="62" t="s">
        <v>310</v>
      </c>
      <c r="G73" s="59" t="s">
        <v>14</v>
      </c>
      <c r="H73" s="28"/>
      <c r="I73" s="28"/>
      <c r="J73" s="23"/>
      <c r="K73" s="60">
        <v>629</v>
      </c>
      <c r="L73" s="13">
        <v>0.01</v>
      </c>
      <c r="M73" s="14">
        <f t="shared" si="0"/>
        <v>561.60714285714278</v>
      </c>
      <c r="N73" s="14">
        <f t="shared" si="1"/>
        <v>67.392857142857125</v>
      </c>
      <c r="O73" s="14">
        <f t="shared" si="2"/>
        <v>-5.6160714285714279</v>
      </c>
      <c r="P73" s="14"/>
      <c r="Q73" s="14"/>
      <c r="R73" s="14"/>
      <c r="S73" s="14"/>
      <c r="T73" s="14"/>
      <c r="U73" s="14"/>
      <c r="V73" s="14"/>
      <c r="W73" s="14">
        <f>M73</f>
        <v>561.60714285714278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-623.38392857142844</v>
      </c>
      <c r="AJ73" s="15">
        <f t="shared" si="3"/>
        <v>1.3056222769591841E-13</v>
      </c>
    </row>
    <row r="74" spans="1:36" s="5" customFormat="1" ht="12" customHeight="1" x14ac:dyDescent="0.2">
      <c r="A74" s="64">
        <v>42819</v>
      </c>
      <c r="B74" s="58">
        <v>10084</v>
      </c>
      <c r="C74" s="58">
        <v>411</v>
      </c>
      <c r="D74" s="59" t="s">
        <v>41</v>
      </c>
      <c r="E74" s="59" t="s">
        <v>48</v>
      </c>
      <c r="F74" s="62" t="s">
        <v>311</v>
      </c>
      <c r="G74" s="59" t="s">
        <v>54</v>
      </c>
      <c r="H74" s="28"/>
      <c r="I74" s="28"/>
      <c r="J74" s="23"/>
      <c r="K74" s="60">
        <v>4050</v>
      </c>
      <c r="L74" s="13">
        <v>0.01</v>
      </c>
      <c r="M74" s="14">
        <f t="shared" si="0"/>
        <v>3616.0714285714284</v>
      </c>
      <c r="N74" s="14">
        <f t="shared" si="1"/>
        <v>433.92857142857139</v>
      </c>
      <c r="O74" s="14">
        <f t="shared" si="2"/>
        <v>-36.160714285714285</v>
      </c>
      <c r="P74" s="14">
        <f>M74</f>
        <v>3616.0714285714284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-4013.8392857142853</v>
      </c>
      <c r="AJ74" s="15">
        <f t="shared" si="3"/>
        <v>3.907985046680551E-13</v>
      </c>
    </row>
    <row r="75" spans="1:36" s="5" customFormat="1" ht="12" customHeight="1" x14ac:dyDescent="0.2">
      <c r="A75" s="64">
        <v>42821</v>
      </c>
      <c r="B75" s="58">
        <v>10085</v>
      </c>
      <c r="C75" s="58">
        <v>415</v>
      </c>
      <c r="D75" s="59" t="s">
        <v>40</v>
      </c>
      <c r="E75" s="59" t="s">
        <v>47</v>
      </c>
      <c r="F75" s="62" t="s">
        <v>312</v>
      </c>
      <c r="G75" s="59" t="s">
        <v>54</v>
      </c>
      <c r="H75" s="28"/>
      <c r="I75" s="28"/>
      <c r="J75" s="23">
        <v>2582.27</v>
      </c>
      <c r="K75" s="60">
        <v>0</v>
      </c>
      <c r="L75" s="13">
        <v>0.01</v>
      </c>
      <c r="M75" s="14">
        <f t="shared" si="0"/>
        <v>2582.27</v>
      </c>
      <c r="N75" s="14">
        <f t="shared" si="1"/>
        <v>0</v>
      </c>
      <c r="O75" s="14">
        <f t="shared" si="2"/>
        <v>-25.822700000000001</v>
      </c>
      <c r="P75" s="14">
        <f>M75</f>
        <v>2582.27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-2556.4472999999998</v>
      </c>
      <c r="AJ75" s="15">
        <f t="shared" si="3"/>
        <v>1.6697754290362354E-13</v>
      </c>
    </row>
    <row r="76" spans="1:36" s="5" customFormat="1" ht="12" customHeight="1" x14ac:dyDescent="0.3">
      <c r="A76" s="64"/>
      <c r="B76" s="58">
        <v>10086</v>
      </c>
      <c r="C76" s="58">
        <v>420</v>
      </c>
      <c r="D76" s="59" t="s">
        <v>64</v>
      </c>
      <c r="E76" s="59" t="s">
        <v>53</v>
      </c>
      <c r="F76" s="54"/>
      <c r="G76" s="59" t="s">
        <v>55</v>
      </c>
      <c r="H76" s="28"/>
      <c r="I76" s="28"/>
      <c r="J76" s="23">
        <v>2040</v>
      </c>
      <c r="K76" s="60">
        <v>0</v>
      </c>
      <c r="L76" s="13">
        <v>0.01</v>
      </c>
      <c r="M76" s="14">
        <f t="shared" si="0"/>
        <v>2040</v>
      </c>
      <c r="N76" s="14">
        <f t="shared" si="1"/>
        <v>0</v>
      </c>
      <c r="O76" s="14">
        <f t="shared" si="2"/>
        <v>-20.400000000000002</v>
      </c>
      <c r="P76" s="14"/>
      <c r="Q76" s="14">
        <f>M76</f>
        <v>2040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-2019.6</v>
      </c>
      <c r="AJ76" s="15">
        <f t="shared" si="3"/>
        <v>8.8817841970012523E-14</v>
      </c>
    </row>
    <row r="77" spans="1:36" s="5" customFormat="1" ht="12" customHeight="1" x14ac:dyDescent="0.2">
      <c r="A77" s="64"/>
      <c r="B77" s="58">
        <v>10087</v>
      </c>
      <c r="C77" s="58">
        <v>416</v>
      </c>
      <c r="D77" s="59" t="s">
        <v>39</v>
      </c>
      <c r="E77" s="59" t="s">
        <v>45</v>
      </c>
      <c r="F77" s="62" t="s">
        <v>313</v>
      </c>
      <c r="G77" s="59" t="s">
        <v>54</v>
      </c>
      <c r="H77" s="28"/>
      <c r="I77" s="28"/>
      <c r="J77" s="23">
        <v>6270</v>
      </c>
      <c r="K77" s="60">
        <v>0</v>
      </c>
      <c r="L77" s="13">
        <v>0.01</v>
      </c>
      <c r="M77" s="14">
        <f t="shared" si="0"/>
        <v>6270</v>
      </c>
      <c r="N77" s="14">
        <f t="shared" si="1"/>
        <v>0</v>
      </c>
      <c r="O77" s="14">
        <f t="shared" si="2"/>
        <v>-62.7</v>
      </c>
      <c r="P77" s="14">
        <f>M77</f>
        <v>6270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-6207.3</v>
      </c>
      <c r="AJ77" s="15">
        <f t="shared" si="3"/>
        <v>-1.8474111129762605E-13</v>
      </c>
    </row>
    <row r="78" spans="1:36" s="5" customFormat="1" ht="12" customHeight="1" x14ac:dyDescent="0.2">
      <c r="A78" s="64"/>
      <c r="B78" s="58">
        <v>10088</v>
      </c>
      <c r="C78" s="58">
        <v>417</v>
      </c>
      <c r="D78" s="59" t="s">
        <v>39</v>
      </c>
      <c r="E78" s="59" t="s">
        <v>45</v>
      </c>
      <c r="F78" s="62" t="s">
        <v>314</v>
      </c>
      <c r="G78" s="59" t="s">
        <v>57</v>
      </c>
      <c r="H78" s="28"/>
      <c r="I78" s="28"/>
      <c r="J78" s="23">
        <v>1806</v>
      </c>
      <c r="K78" s="60">
        <v>0</v>
      </c>
      <c r="L78" s="13">
        <v>0.01</v>
      </c>
      <c r="M78" s="14">
        <f t="shared" si="0"/>
        <v>1806</v>
      </c>
      <c r="N78" s="14">
        <f t="shared" si="1"/>
        <v>0</v>
      </c>
      <c r="O78" s="14">
        <f t="shared" si="2"/>
        <v>-18.059999999999999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>
        <f>M78</f>
        <v>1806</v>
      </c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-1787.94</v>
      </c>
      <c r="AJ78" s="15">
        <f t="shared" si="3"/>
        <v>-5.3290705182007514E-14</v>
      </c>
    </row>
    <row r="79" spans="1:36" s="5" customFormat="1" ht="12" customHeight="1" x14ac:dyDescent="0.2">
      <c r="A79" s="64"/>
      <c r="B79" s="58">
        <v>10089</v>
      </c>
      <c r="C79" s="58">
        <v>418</v>
      </c>
      <c r="D79" s="59" t="s">
        <v>88</v>
      </c>
      <c r="E79" s="59" t="s">
        <v>89</v>
      </c>
      <c r="F79" s="62" t="s">
        <v>315</v>
      </c>
      <c r="G79" s="59" t="s">
        <v>54</v>
      </c>
      <c r="H79" s="28"/>
      <c r="I79" s="28"/>
      <c r="J79" s="23">
        <v>1284.8</v>
      </c>
      <c r="K79" s="60">
        <v>0</v>
      </c>
      <c r="L79" s="13">
        <v>0.01</v>
      </c>
      <c r="M79" s="14">
        <f t="shared" si="0"/>
        <v>1284.8</v>
      </c>
      <c r="N79" s="14">
        <f t="shared" si="1"/>
        <v>0</v>
      </c>
      <c r="O79" s="14">
        <f t="shared" si="2"/>
        <v>-12.847999999999999</v>
      </c>
      <c r="P79" s="14">
        <f>M79</f>
        <v>1284.8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-1271.952</v>
      </c>
      <c r="AJ79" s="15">
        <f t="shared" si="3"/>
        <v>-4.2632564145606011E-14</v>
      </c>
    </row>
    <row r="80" spans="1:36" s="5" customFormat="1" ht="12" customHeight="1" x14ac:dyDescent="0.2">
      <c r="A80" s="64"/>
      <c r="B80" s="58">
        <v>10090</v>
      </c>
      <c r="C80" s="58">
        <v>419</v>
      </c>
      <c r="D80" s="59" t="s">
        <v>88</v>
      </c>
      <c r="E80" s="59" t="s">
        <v>89</v>
      </c>
      <c r="F80" s="62" t="s">
        <v>316</v>
      </c>
      <c r="G80" s="59" t="s">
        <v>57</v>
      </c>
      <c r="H80" s="28"/>
      <c r="I80" s="28"/>
      <c r="J80" s="23">
        <v>220.58</v>
      </c>
      <c r="K80" s="60">
        <v>0</v>
      </c>
      <c r="L80" s="13">
        <v>0.01</v>
      </c>
      <c r="M80" s="14">
        <f t="shared" si="0"/>
        <v>220.58</v>
      </c>
      <c r="N80" s="14">
        <f t="shared" si="1"/>
        <v>0</v>
      </c>
      <c r="O80" s="14">
        <f t="shared" si="2"/>
        <v>-2.2058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f>M80</f>
        <v>220.58</v>
      </c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-218.3742</v>
      </c>
      <c r="AJ80" s="15">
        <f t="shared" si="3"/>
        <v>1.0658141036401503E-14</v>
      </c>
    </row>
    <row r="81" spans="1:36" s="5" customFormat="1" ht="12" customHeight="1" x14ac:dyDescent="0.2">
      <c r="A81" s="64">
        <v>42822</v>
      </c>
      <c r="B81" s="58">
        <v>10091</v>
      </c>
      <c r="C81" s="58">
        <v>421</v>
      </c>
      <c r="D81" s="59" t="s">
        <v>38</v>
      </c>
      <c r="E81" s="59" t="s">
        <v>44</v>
      </c>
      <c r="F81" s="62" t="s">
        <v>317</v>
      </c>
      <c r="G81" s="59" t="s">
        <v>54</v>
      </c>
      <c r="H81" s="28"/>
      <c r="I81" s="28"/>
      <c r="J81" s="23"/>
      <c r="K81" s="60">
        <v>5599</v>
      </c>
      <c r="L81" s="13">
        <v>0.01</v>
      </c>
      <c r="M81" s="14">
        <f t="shared" si="0"/>
        <v>4999.1071428571422</v>
      </c>
      <c r="N81" s="14">
        <f t="shared" si="1"/>
        <v>599.892857142857</v>
      </c>
      <c r="O81" s="14">
        <f t="shared" si="2"/>
        <v>-49.991071428571423</v>
      </c>
      <c r="P81" s="14">
        <f>M81</f>
        <v>4999.1071428571422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-5549.0089285714275</v>
      </c>
      <c r="AJ81" s="15">
        <f t="shared" si="3"/>
        <v>1.0444978215673473E-12</v>
      </c>
    </row>
    <row r="82" spans="1:36" s="5" customFormat="1" ht="12" customHeight="1" x14ac:dyDescent="0.2">
      <c r="A82" s="64"/>
      <c r="B82" s="58">
        <v>10091</v>
      </c>
      <c r="C82" s="58">
        <v>421</v>
      </c>
      <c r="D82" s="59" t="s">
        <v>38</v>
      </c>
      <c r="E82" s="59" t="s">
        <v>44</v>
      </c>
      <c r="F82" s="62" t="s">
        <v>317</v>
      </c>
      <c r="G82" s="59" t="s">
        <v>56</v>
      </c>
      <c r="H82" s="28"/>
      <c r="I82" s="28"/>
      <c r="J82" s="23"/>
      <c r="K82" s="60">
        <v>648</v>
      </c>
      <c r="L82" s="13">
        <v>0.01</v>
      </c>
      <c r="M82" s="14">
        <f t="shared" si="0"/>
        <v>578.57142857142856</v>
      </c>
      <c r="N82" s="14">
        <f t="shared" si="1"/>
        <v>69.428571428571431</v>
      </c>
      <c r="O82" s="14">
        <f t="shared" si="2"/>
        <v>-5.7857142857142856</v>
      </c>
      <c r="P82" s="14"/>
      <c r="Q82" s="14"/>
      <c r="R82" s="14"/>
      <c r="S82" s="14"/>
      <c r="T82" s="14"/>
      <c r="U82" s="14"/>
      <c r="V82" s="14"/>
      <c r="W82" s="14">
        <f>M82</f>
        <v>578.57142857142856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-642.21428571428567</v>
      </c>
      <c r="AJ82" s="15">
        <f t="shared" si="3"/>
        <v>4.8849813083506888E-14</v>
      </c>
    </row>
    <row r="83" spans="1:36" s="5" customFormat="1" ht="12" customHeight="1" x14ac:dyDescent="0.2">
      <c r="A83" s="64">
        <v>42823</v>
      </c>
      <c r="B83" s="58">
        <v>10092</v>
      </c>
      <c r="C83" s="58">
        <v>427</v>
      </c>
      <c r="D83" s="59" t="s">
        <v>73</v>
      </c>
      <c r="E83" s="59" t="s">
        <v>75</v>
      </c>
      <c r="F83" s="62" t="s">
        <v>318</v>
      </c>
      <c r="G83" s="59" t="s">
        <v>54</v>
      </c>
      <c r="H83" s="28"/>
      <c r="I83" s="28"/>
      <c r="J83" s="23">
        <v>3000</v>
      </c>
      <c r="K83" s="60">
        <v>0</v>
      </c>
      <c r="L83" s="13">
        <v>0.01</v>
      </c>
      <c r="M83" s="14">
        <f t="shared" si="0"/>
        <v>3000</v>
      </c>
      <c r="N83" s="14">
        <f t="shared" si="1"/>
        <v>0</v>
      </c>
      <c r="O83" s="14">
        <f t="shared" si="2"/>
        <v>-30</v>
      </c>
      <c r="P83" s="14">
        <f>M83</f>
        <v>3000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-2970</v>
      </c>
      <c r="AJ83" s="15">
        <f t="shared" si="3"/>
        <v>0</v>
      </c>
    </row>
    <row r="84" spans="1:36" s="5" customFormat="1" ht="12" customHeight="1" x14ac:dyDescent="0.2">
      <c r="A84" s="64">
        <v>42824</v>
      </c>
      <c r="B84" s="58">
        <v>10093</v>
      </c>
      <c r="C84" s="58">
        <v>428</v>
      </c>
      <c r="D84" s="59" t="s">
        <v>40</v>
      </c>
      <c r="E84" s="59" t="s">
        <v>47</v>
      </c>
      <c r="F84" s="62" t="s">
        <v>319</v>
      </c>
      <c r="G84" s="59" t="s">
        <v>54</v>
      </c>
      <c r="H84" s="28"/>
      <c r="I84" s="28"/>
      <c r="J84" s="23">
        <v>922.32</v>
      </c>
      <c r="K84" s="60">
        <v>0</v>
      </c>
      <c r="L84" s="13">
        <v>0.01</v>
      </c>
      <c r="M84" s="14">
        <f t="shared" si="0"/>
        <v>922.32</v>
      </c>
      <c r="N84" s="14">
        <f t="shared" si="1"/>
        <v>0</v>
      </c>
      <c r="O84" s="14">
        <f t="shared" si="2"/>
        <v>-9.2232000000000003</v>
      </c>
      <c r="P84" s="14">
        <f>M84</f>
        <v>922.32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-913.09680000000003</v>
      </c>
      <c r="AJ84" s="15">
        <f t="shared" si="3"/>
        <v>1.9539925233402755E-14</v>
      </c>
    </row>
    <row r="85" spans="1:36" s="5" customFormat="1" ht="12" customHeight="1" x14ac:dyDescent="0.2">
      <c r="A85" s="64"/>
      <c r="B85" s="58">
        <v>10094</v>
      </c>
      <c r="C85" s="58">
        <v>429</v>
      </c>
      <c r="D85" s="59" t="s">
        <v>38</v>
      </c>
      <c r="E85" s="59" t="s">
        <v>44</v>
      </c>
      <c r="F85" s="62" t="s">
        <v>320</v>
      </c>
      <c r="G85" s="59" t="s">
        <v>54</v>
      </c>
      <c r="H85" s="28"/>
      <c r="I85" s="28"/>
      <c r="J85" s="23"/>
      <c r="K85" s="60">
        <v>1474.6</v>
      </c>
      <c r="L85" s="13">
        <v>0.01</v>
      </c>
      <c r="M85" s="14">
        <f t="shared" si="0"/>
        <v>1316.6071428571427</v>
      </c>
      <c r="N85" s="14">
        <f t="shared" si="1"/>
        <v>157.9928571428571</v>
      </c>
      <c r="O85" s="14">
        <f t="shared" si="2"/>
        <v>-13.166071428571428</v>
      </c>
      <c r="P85" s="14">
        <f>M85</f>
        <v>1316.6071428571427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-1461.4339285714284</v>
      </c>
      <c r="AJ85" s="15">
        <f t="shared" si="3"/>
        <v>8.5265128291212022E-14</v>
      </c>
    </row>
    <row r="86" spans="1:36" s="5" customFormat="1" ht="12" customHeight="1" x14ac:dyDescent="0.2">
      <c r="A86" s="64"/>
      <c r="B86" s="58"/>
      <c r="C86" s="58"/>
      <c r="D86" s="59"/>
      <c r="E86" s="62"/>
      <c r="F86" s="62"/>
      <c r="G86" s="59"/>
      <c r="H86" s="28"/>
      <c r="I86" s="28"/>
      <c r="J86" s="23"/>
      <c r="K86" s="60">
        <v>0</v>
      </c>
      <c r="L86" s="13">
        <v>0.01</v>
      </c>
      <c r="M86" s="14">
        <f t="shared" si="0"/>
        <v>0</v>
      </c>
      <c r="N86" s="14">
        <f t="shared" si="1"/>
        <v>0</v>
      </c>
      <c r="O86" s="14">
        <f t="shared" si="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0</v>
      </c>
      <c r="AJ86" s="15">
        <f t="shared" si="3"/>
        <v>0</v>
      </c>
    </row>
    <row r="87" spans="1:36" s="5" customFormat="1" ht="12" customHeight="1" x14ac:dyDescent="0.2">
      <c r="A87" s="64"/>
      <c r="B87" s="58"/>
      <c r="C87" s="58"/>
      <c r="D87" s="59"/>
      <c r="E87" s="62"/>
      <c r="F87" s="62"/>
      <c r="G87" s="59"/>
      <c r="H87" s="28"/>
      <c r="I87" s="28"/>
      <c r="J87" s="23"/>
      <c r="K87" s="60">
        <v>0</v>
      </c>
      <c r="L87" s="13">
        <v>0.01</v>
      </c>
      <c r="M87" s="14">
        <f t="shared" si="0"/>
        <v>0</v>
      </c>
      <c r="N87" s="14">
        <f t="shared" si="1"/>
        <v>0</v>
      </c>
      <c r="O87" s="14">
        <f t="shared" si="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0</v>
      </c>
      <c r="AJ87" s="15">
        <f t="shared" si="3"/>
        <v>0</v>
      </c>
    </row>
    <row r="88" spans="1:36" s="5" customFormat="1" ht="12" customHeight="1" x14ac:dyDescent="0.2">
      <c r="A88" s="64"/>
      <c r="B88" s="58"/>
      <c r="C88" s="58"/>
      <c r="D88" s="59"/>
      <c r="E88" s="62"/>
      <c r="F88" s="62"/>
      <c r="G88" s="59"/>
      <c r="H88" s="28"/>
      <c r="I88" s="28"/>
      <c r="J88" s="23"/>
      <c r="K88" s="60">
        <v>0</v>
      </c>
      <c r="L88" s="13">
        <v>0.01</v>
      </c>
      <c r="M88" s="14">
        <f t="shared" si="0"/>
        <v>0</v>
      </c>
      <c r="N88" s="14">
        <f t="shared" si="1"/>
        <v>0</v>
      </c>
      <c r="O88" s="14">
        <f t="shared" si="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0</v>
      </c>
      <c r="AJ88" s="15">
        <f t="shared" si="3"/>
        <v>0</v>
      </c>
    </row>
    <row r="89" spans="1:36" s="5" customFormat="1" ht="12" customHeight="1" x14ac:dyDescent="0.2">
      <c r="A89" s="64"/>
      <c r="B89" s="58"/>
      <c r="C89" s="58"/>
      <c r="D89" s="59"/>
      <c r="E89" s="62"/>
      <c r="F89" s="62"/>
      <c r="G89" s="59"/>
      <c r="H89" s="28"/>
      <c r="I89" s="28"/>
      <c r="J89" s="23"/>
      <c r="K89" s="60">
        <v>0</v>
      </c>
      <c r="L89" s="13">
        <v>0.01</v>
      </c>
      <c r="M89" s="14">
        <f t="shared" si="0"/>
        <v>0</v>
      </c>
      <c r="N89" s="14">
        <f t="shared" si="1"/>
        <v>0</v>
      </c>
      <c r="O89" s="14">
        <f t="shared" si="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0</v>
      </c>
      <c r="AJ89" s="15">
        <f t="shared" si="3"/>
        <v>0</v>
      </c>
    </row>
    <row r="90" spans="1:36" s="5" customFormat="1" ht="12" customHeight="1" x14ac:dyDescent="0.2">
      <c r="A90" s="64"/>
      <c r="B90" s="58"/>
      <c r="C90" s="58"/>
      <c r="D90" s="59"/>
      <c r="E90" s="62"/>
      <c r="F90" s="62"/>
      <c r="G90" s="59"/>
      <c r="H90" s="28"/>
      <c r="I90" s="28"/>
      <c r="J90" s="23"/>
      <c r="K90" s="60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0</v>
      </c>
      <c r="AJ90" s="15">
        <f t="shared" si="3"/>
        <v>0</v>
      </c>
    </row>
    <row r="91" spans="1:36" ht="12" customHeight="1" x14ac:dyDescent="0.2">
      <c r="A91" s="64"/>
      <c r="B91" s="58"/>
      <c r="C91" s="58"/>
      <c r="D91" s="59"/>
      <c r="E91" s="62"/>
      <c r="F91" s="62"/>
      <c r="G91" s="59"/>
      <c r="H91" s="29"/>
      <c r="I91" s="29"/>
      <c r="J91" s="23"/>
      <c r="K91" s="60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0</v>
      </c>
      <c r="AJ91" s="15">
        <f t="shared" si="3"/>
        <v>0</v>
      </c>
    </row>
    <row r="92" spans="1:36" ht="12" customHeight="1" x14ac:dyDescent="0.2">
      <c r="A92" s="64"/>
      <c r="B92" s="58"/>
      <c r="C92" s="58"/>
      <c r="D92" s="59"/>
      <c r="E92" s="62"/>
      <c r="F92" s="62"/>
      <c r="G92" s="59"/>
      <c r="H92" s="29"/>
      <c r="I92" s="29"/>
      <c r="J92" s="23"/>
      <c r="K92" s="60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55"/>
      <c r="B93" s="56"/>
      <c r="C93" s="56"/>
      <c r="D93" s="57"/>
      <c r="E93" s="56"/>
      <c r="F93" s="56"/>
      <c r="G93" s="57"/>
      <c r="H93" s="29"/>
      <c r="I93" s="29"/>
      <c r="J93" s="23"/>
      <c r="K93" s="53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45"/>
      <c r="B94" s="52"/>
      <c r="C94" s="44"/>
      <c r="D94" s="43"/>
      <c r="E94" s="46"/>
      <c r="F94" s="47"/>
      <c r="G94" s="48"/>
      <c r="H94" s="28"/>
      <c r="I94" s="28"/>
      <c r="J94" s="23">
        <v>0</v>
      </c>
      <c r="K94" s="53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45"/>
      <c r="B95" s="52"/>
      <c r="C95" s="44"/>
      <c r="D95" s="43"/>
      <c r="E95" s="46"/>
      <c r="F95" s="47"/>
      <c r="G95" s="48"/>
      <c r="H95" s="28"/>
      <c r="I95" s="28"/>
      <c r="J95" s="23">
        <v>0</v>
      </c>
      <c r="K95" s="53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45"/>
      <c r="B96" s="52"/>
      <c r="C96" s="44"/>
      <c r="D96" s="43"/>
      <c r="E96" s="46"/>
      <c r="F96" s="47"/>
      <c r="G96" s="48"/>
      <c r="H96" s="28"/>
      <c r="I96" s="28"/>
      <c r="J96" s="23">
        <v>0</v>
      </c>
      <c r="K96" s="53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45"/>
      <c r="B97" s="52"/>
      <c r="C97" s="44"/>
      <c r="D97" s="43"/>
      <c r="E97" s="46"/>
      <c r="F97" s="47"/>
      <c r="G97" s="48"/>
      <c r="H97" s="28"/>
      <c r="I97" s="28"/>
      <c r="J97" s="23">
        <v>0</v>
      </c>
      <c r="K97" s="53">
        <v>0</v>
      </c>
      <c r="L97" s="13">
        <v>0.01</v>
      </c>
      <c r="M97" s="14">
        <f t="shared" si="0"/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>SUM(H97:K97)+AI97+O97</f>
        <v>0</v>
      </c>
    </row>
    <row r="98" spans="1:36" x14ac:dyDescent="0.2">
      <c r="A98" s="30"/>
      <c r="B98" s="31"/>
      <c r="C98" s="32"/>
      <c r="D98" s="33"/>
      <c r="E98" s="34"/>
      <c r="F98" s="35"/>
      <c r="G98" s="33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21" customFormat="1" ht="10.8" thickBot="1" x14ac:dyDescent="0.25">
      <c r="A99" s="38"/>
      <c r="B99" s="17"/>
      <c r="C99" s="39"/>
      <c r="D99" s="18"/>
      <c r="E99" s="19"/>
      <c r="F99" s="20"/>
      <c r="G99" s="18"/>
      <c r="H99" s="40">
        <f>SUM(H6:H97)</f>
        <v>0</v>
      </c>
      <c r="I99" s="40">
        <f>SUM(I6:I97)</f>
        <v>0</v>
      </c>
      <c r="J99" s="24">
        <f>SUM(J5:J97)</f>
        <v>83898.310000000012</v>
      </c>
      <c r="K99" s="24">
        <f>SUM(K5:K97)</f>
        <v>206306.08</v>
      </c>
      <c r="L99" s="41"/>
      <c r="M99" s="24">
        <f t="shared" ref="M99:AH99" si="5">SUM(M5:M97)</f>
        <v>268100.1671428571</v>
      </c>
      <c r="N99" s="24">
        <f t="shared" si="5"/>
        <v>22104.22285714286</v>
      </c>
      <c r="O99" s="24">
        <f>SUM(O5:O97)</f>
        <v>-2681.0016714285716</v>
      </c>
      <c r="P99" s="24">
        <f t="shared" si="5"/>
        <v>204870.77999999994</v>
      </c>
      <c r="Q99" s="24">
        <f t="shared" si="5"/>
        <v>25572.857142857141</v>
      </c>
      <c r="R99" s="24">
        <f t="shared" si="5"/>
        <v>0</v>
      </c>
      <c r="S99" s="24">
        <f t="shared" si="5"/>
        <v>138.39285714285714</v>
      </c>
      <c r="T99" s="24">
        <f t="shared" si="5"/>
        <v>0</v>
      </c>
      <c r="U99" s="24">
        <f t="shared" si="5"/>
        <v>2589.2857142857142</v>
      </c>
      <c r="V99" s="24">
        <f t="shared" si="5"/>
        <v>1593.0357142857142</v>
      </c>
      <c r="W99" s="24">
        <f t="shared" si="5"/>
        <v>4797.3214285714275</v>
      </c>
      <c r="X99" s="24">
        <f t="shared" si="5"/>
        <v>0</v>
      </c>
      <c r="Y99" s="24">
        <f t="shared" si="5"/>
        <v>0</v>
      </c>
      <c r="Z99" s="24">
        <f t="shared" si="5"/>
        <v>8303.74</v>
      </c>
      <c r="AA99" s="24">
        <f t="shared" si="5"/>
        <v>0</v>
      </c>
      <c r="AB99" s="24">
        <f t="shared" si="5"/>
        <v>0</v>
      </c>
      <c r="AC99" s="24">
        <f t="shared" si="5"/>
        <v>0</v>
      </c>
      <c r="AD99" s="24">
        <f t="shared" si="5"/>
        <v>2499.9999999999995</v>
      </c>
      <c r="AE99" s="24">
        <f t="shared" si="5"/>
        <v>0</v>
      </c>
      <c r="AF99" s="24">
        <f t="shared" si="5"/>
        <v>0</v>
      </c>
      <c r="AG99" s="24">
        <f t="shared" si="5"/>
        <v>0</v>
      </c>
      <c r="AH99" s="24">
        <f t="shared" si="5"/>
        <v>17734.749999999996</v>
      </c>
      <c r="AI99" s="24">
        <f>SUM(AI5:AI97)</f>
        <v>-287523.38404285716</v>
      </c>
    </row>
    <row r="100" spans="1:36" ht="10.8" thickTop="1" x14ac:dyDescent="0.2">
      <c r="AH100" s="5" t="s">
        <v>35</v>
      </c>
      <c r="AI100" s="5">
        <f>+N101+AI99</f>
        <v>2681.0059571427992</v>
      </c>
    </row>
    <row r="101" spans="1:36" x14ac:dyDescent="0.2">
      <c r="K101" s="5">
        <f>+K99+J99</f>
        <v>290204.39</v>
      </c>
      <c r="N101" s="5">
        <f>+N99+M99</f>
        <v>290204.38999999996</v>
      </c>
      <c r="P101" s="5">
        <f>P99+Q99</f>
        <v>230443.63714285707</v>
      </c>
      <c r="Z101" s="5">
        <v>8303.74</v>
      </c>
      <c r="AI101" s="5">
        <f>+AI99-AI100</f>
        <v>-290204.38999999996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1"/>
  <sheetViews>
    <sheetView workbookViewId="0">
      <selection activeCell="A4" sqref="A4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4.44140625" style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567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1">
        <v>42826</v>
      </c>
      <c r="B5" s="58">
        <v>10095</v>
      </c>
      <c r="C5" s="58">
        <v>430</v>
      </c>
      <c r="D5" s="59" t="s">
        <v>74</v>
      </c>
      <c r="E5" s="59" t="s">
        <v>60</v>
      </c>
      <c r="F5" s="59" t="s">
        <v>322</v>
      </c>
      <c r="G5" s="59" t="s">
        <v>12</v>
      </c>
      <c r="H5" s="28"/>
      <c r="I5" s="28"/>
      <c r="J5" s="23">
        <v>0</v>
      </c>
      <c r="K5" s="60">
        <v>1415</v>
      </c>
      <c r="L5" s="13">
        <v>0.01</v>
      </c>
      <c r="M5" s="14">
        <f t="shared" ref="M5:M97" si="0">SUM(H5:J5,K5/1.12)</f>
        <v>1263.3928571428571</v>
      </c>
      <c r="N5" s="14">
        <f t="shared" ref="N5:N94" si="1">K5/1.12*0.12</f>
        <v>151.60714285714286</v>
      </c>
      <c r="O5" s="14">
        <f t="shared" ref="O5:O94" si="2">-SUM(I5:J5,K5/1.12)*L5</f>
        <v>-12.633928571428571</v>
      </c>
      <c r="P5" s="14"/>
      <c r="Q5" s="14"/>
      <c r="R5" s="14"/>
      <c r="S5" s="14">
        <f>M5</f>
        <v>1263.3928571428571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-1402.3660714285713</v>
      </c>
      <c r="AJ5" s="15">
        <f t="shared" ref="AJ5:AJ94" si="3">SUM(H5:K5)+AI5+O5</f>
        <v>9.7699626167013776E-14</v>
      </c>
    </row>
    <row r="6" spans="1:36" ht="12" customHeight="1" x14ac:dyDescent="0.2">
      <c r="A6" s="61"/>
      <c r="B6" s="58">
        <v>10096</v>
      </c>
      <c r="C6" s="58">
        <v>432</v>
      </c>
      <c r="D6" s="59" t="s">
        <v>91</v>
      </c>
      <c r="E6" s="59" t="s">
        <v>92</v>
      </c>
      <c r="F6" s="59" t="s">
        <v>323</v>
      </c>
      <c r="G6" s="59" t="s">
        <v>54</v>
      </c>
      <c r="H6" s="28"/>
      <c r="I6" s="28"/>
      <c r="J6" s="23">
        <v>0</v>
      </c>
      <c r="K6" s="60">
        <v>4773.6000000000004</v>
      </c>
      <c r="L6" s="13">
        <v>0.01</v>
      </c>
      <c r="M6" s="14">
        <f t="shared" si="0"/>
        <v>4262.1428571428569</v>
      </c>
      <c r="N6" s="14">
        <f t="shared" si="1"/>
        <v>511.4571428571428</v>
      </c>
      <c r="O6" s="14">
        <f t="shared" si="2"/>
        <v>-42.621428571428567</v>
      </c>
      <c r="P6" s="14">
        <f>M6</f>
        <v>4262.1428571428569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97" si="4">-SUM(N6:AH6)</f>
        <v>-4730.9785714285708</v>
      </c>
      <c r="AJ6" s="15">
        <f t="shared" si="3"/>
        <v>9.6633812063373625E-13</v>
      </c>
    </row>
    <row r="7" spans="1:36" ht="12" customHeight="1" x14ac:dyDescent="0.2">
      <c r="A7" s="61"/>
      <c r="B7" s="58">
        <v>10097</v>
      </c>
      <c r="C7" s="58">
        <v>433</v>
      </c>
      <c r="D7" s="59" t="s">
        <v>38</v>
      </c>
      <c r="E7" s="59" t="s">
        <v>44</v>
      </c>
      <c r="F7" s="59" t="s">
        <v>324</v>
      </c>
      <c r="G7" s="59" t="s">
        <v>54</v>
      </c>
      <c r="H7" s="28"/>
      <c r="I7" s="28"/>
      <c r="J7" s="23">
        <v>0</v>
      </c>
      <c r="K7" s="60">
        <v>10463.4</v>
      </c>
      <c r="L7" s="13">
        <v>0.01</v>
      </c>
      <c r="M7" s="14">
        <f t="shared" si="0"/>
        <v>9342.3214285714275</v>
      </c>
      <c r="N7" s="14">
        <f t="shared" si="1"/>
        <v>1121.0785714285712</v>
      </c>
      <c r="O7" s="14">
        <f t="shared" si="2"/>
        <v>-93.42321428571428</v>
      </c>
      <c r="P7" s="14">
        <f>M7</f>
        <v>9342.3214285714275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-10369.976785714285</v>
      </c>
      <c r="AJ7" s="15">
        <f t="shared" si="3"/>
        <v>2.1316282072803006E-13</v>
      </c>
    </row>
    <row r="8" spans="1:36" ht="12" customHeight="1" x14ac:dyDescent="0.2">
      <c r="A8" s="61">
        <v>42828</v>
      </c>
      <c r="B8" s="58">
        <v>10098</v>
      </c>
      <c r="C8" s="58">
        <v>434</v>
      </c>
      <c r="D8" s="59" t="s">
        <v>40</v>
      </c>
      <c r="E8" s="59" t="s">
        <v>47</v>
      </c>
      <c r="F8" s="59" t="s">
        <v>325</v>
      </c>
      <c r="G8" s="59" t="s">
        <v>54</v>
      </c>
      <c r="H8" s="28"/>
      <c r="I8" s="28"/>
      <c r="J8" s="23">
        <v>1679.11</v>
      </c>
      <c r="K8" s="60">
        <v>0</v>
      </c>
      <c r="L8" s="13">
        <v>0.01</v>
      </c>
      <c r="M8" s="14">
        <f t="shared" si="0"/>
        <v>1679.11</v>
      </c>
      <c r="N8" s="14">
        <f t="shared" si="1"/>
        <v>0</v>
      </c>
      <c r="O8" s="14">
        <f t="shared" si="2"/>
        <v>-16.7911</v>
      </c>
      <c r="P8" s="14">
        <f>M8</f>
        <v>1679.11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-1662.3189</v>
      </c>
      <c r="AJ8" s="15">
        <f t="shared" si="3"/>
        <v>-8.5265128291212022E-14</v>
      </c>
    </row>
    <row r="9" spans="1:36" ht="12" customHeight="1" x14ac:dyDescent="0.2">
      <c r="A9" s="61"/>
      <c r="B9" s="58">
        <v>10099</v>
      </c>
      <c r="C9" s="58">
        <v>431</v>
      </c>
      <c r="D9" s="59" t="s">
        <v>37</v>
      </c>
      <c r="E9" s="59" t="s">
        <v>42</v>
      </c>
      <c r="F9" s="59" t="s">
        <v>326</v>
      </c>
      <c r="G9" s="59" t="s">
        <v>13</v>
      </c>
      <c r="H9" s="28"/>
      <c r="I9" s="28"/>
      <c r="J9" s="23">
        <v>0</v>
      </c>
      <c r="K9" s="60">
        <v>892.1</v>
      </c>
      <c r="L9" s="13">
        <v>0.01</v>
      </c>
      <c r="M9" s="14">
        <f t="shared" si="0"/>
        <v>796.51785714285711</v>
      </c>
      <c r="N9" s="14">
        <f t="shared" si="1"/>
        <v>95.582142857142856</v>
      </c>
      <c r="O9" s="14">
        <f t="shared" si="2"/>
        <v>-7.965178571428571</v>
      </c>
      <c r="P9" s="14"/>
      <c r="Q9" s="14"/>
      <c r="R9" s="14"/>
      <c r="S9" s="14"/>
      <c r="T9" s="14"/>
      <c r="U9" s="14"/>
      <c r="V9" s="14">
        <f>M9</f>
        <v>796.51785714285711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-884.1348214285714</v>
      </c>
      <c r="AJ9" s="15">
        <f t="shared" si="3"/>
        <v>5.2402526762307389E-14</v>
      </c>
    </row>
    <row r="10" spans="1:36" ht="12" customHeight="1" x14ac:dyDescent="0.2">
      <c r="A10" s="61"/>
      <c r="B10" s="58">
        <v>10100</v>
      </c>
      <c r="C10" s="58">
        <v>423</v>
      </c>
      <c r="D10" s="59" t="s">
        <v>76</v>
      </c>
      <c r="E10" s="59" t="s">
        <v>101</v>
      </c>
      <c r="F10" s="59" t="s">
        <v>327</v>
      </c>
      <c r="G10" s="59" t="s">
        <v>55</v>
      </c>
      <c r="H10" s="28"/>
      <c r="I10" s="28"/>
      <c r="J10" s="23">
        <v>0</v>
      </c>
      <c r="K10" s="60">
        <v>6909</v>
      </c>
      <c r="L10" s="13">
        <v>0.01</v>
      </c>
      <c r="M10" s="14">
        <f t="shared" si="0"/>
        <v>6168.7499999999991</v>
      </c>
      <c r="N10" s="14">
        <f t="shared" si="1"/>
        <v>740.24999999999989</v>
      </c>
      <c r="O10" s="14">
        <f t="shared" si="2"/>
        <v>-61.687499999999993</v>
      </c>
      <c r="P10" s="14"/>
      <c r="Q10" s="14">
        <f>M10</f>
        <v>6168.7499999999991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-6847.3124999999991</v>
      </c>
      <c r="AJ10" s="15">
        <f t="shared" si="3"/>
        <v>9.1660012913052924E-13</v>
      </c>
    </row>
    <row r="11" spans="1:36" ht="12" customHeight="1" x14ac:dyDescent="0.2">
      <c r="A11" s="61"/>
      <c r="B11" s="58">
        <v>10101</v>
      </c>
      <c r="C11" s="58">
        <v>435</v>
      </c>
      <c r="D11" s="59" t="s">
        <v>67</v>
      </c>
      <c r="E11" s="59" t="s">
        <v>49</v>
      </c>
      <c r="F11" s="59" t="s">
        <v>328</v>
      </c>
      <c r="G11" s="59" t="s">
        <v>54</v>
      </c>
      <c r="H11" s="28"/>
      <c r="I11" s="28"/>
      <c r="J11" s="23">
        <v>0</v>
      </c>
      <c r="K11" s="60">
        <v>6120</v>
      </c>
      <c r="L11" s="13">
        <v>0.01</v>
      </c>
      <c r="M11" s="14">
        <f t="shared" si="0"/>
        <v>5464.2857142857138</v>
      </c>
      <c r="N11" s="14">
        <f t="shared" si="1"/>
        <v>655.71428571428567</v>
      </c>
      <c r="O11" s="14">
        <f t="shared" si="2"/>
        <v>-54.642857142857139</v>
      </c>
      <c r="P11" s="14">
        <f>M11</f>
        <v>5464.2857142857138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-6065.3571428571422</v>
      </c>
      <c r="AJ11" s="15">
        <f t="shared" si="3"/>
        <v>6.5369931689929217E-13</v>
      </c>
    </row>
    <row r="12" spans="1:36" ht="12" customHeight="1" x14ac:dyDescent="0.2">
      <c r="A12" s="61"/>
      <c r="B12" s="58">
        <v>10102</v>
      </c>
      <c r="C12" s="58">
        <v>436</v>
      </c>
      <c r="D12" s="59" t="s">
        <v>73</v>
      </c>
      <c r="E12" s="59" t="s">
        <v>75</v>
      </c>
      <c r="F12" s="59" t="s">
        <v>329</v>
      </c>
      <c r="G12" s="59" t="s">
        <v>54</v>
      </c>
      <c r="H12" s="28"/>
      <c r="I12" s="28"/>
      <c r="J12" s="23">
        <v>2850</v>
      </c>
      <c r="K12" s="60">
        <v>0</v>
      </c>
      <c r="L12" s="13">
        <v>0.01</v>
      </c>
      <c r="M12" s="14">
        <f t="shared" si="0"/>
        <v>2850</v>
      </c>
      <c r="N12" s="14">
        <f t="shared" si="1"/>
        <v>0</v>
      </c>
      <c r="O12" s="14">
        <f t="shared" si="2"/>
        <v>-28.5</v>
      </c>
      <c r="P12" s="14">
        <f>M12</f>
        <v>2850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-2821.5</v>
      </c>
      <c r="AJ12" s="15">
        <f t="shared" si="3"/>
        <v>0</v>
      </c>
    </row>
    <row r="13" spans="1:36" ht="12" customHeight="1" x14ac:dyDescent="0.2">
      <c r="A13" s="61"/>
      <c r="B13" s="58">
        <v>10103</v>
      </c>
      <c r="C13" s="58">
        <v>437</v>
      </c>
      <c r="D13" s="59" t="s">
        <v>39</v>
      </c>
      <c r="E13" s="59" t="s">
        <v>45</v>
      </c>
      <c r="F13" s="59" t="s">
        <v>330</v>
      </c>
      <c r="G13" s="59" t="s">
        <v>54</v>
      </c>
      <c r="H13" s="28"/>
      <c r="I13" s="28"/>
      <c r="J13" s="23">
        <v>2966</v>
      </c>
      <c r="K13" s="60">
        <v>0</v>
      </c>
      <c r="L13" s="13">
        <v>0.01</v>
      </c>
      <c r="M13" s="14">
        <f t="shared" si="0"/>
        <v>2966</v>
      </c>
      <c r="N13" s="14">
        <f t="shared" si="1"/>
        <v>0</v>
      </c>
      <c r="O13" s="14">
        <f t="shared" si="2"/>
        <v>-29.66</v>
      </c>
      <c r="P13" s="14">
        <f>M13</f>
        <v>2966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-2936.34</v>
      </c>
      <c r="AJ13" s="15">
        <f t="shared" si="3"/>
        <v>-1.4566126083082054E-13</v>
      </c>
    </row>
    <row r="14" spans="1:36" ht="12" customHeight="1" x14ac:dyDescent="0.2">
      <c r="A14" s="61"/>
      <c r="B14" s="58">
        <v>10104</v>
      </c>
      <c r="C14" s="58">
        <v>438</v>
      </c>
      <c r="D14" s="59" t="s">
        <v>39</v>
      </c>
      <c r="E14" s="59" t="s">
        <v>45</v>
      </c>
      <c r="F14" s="59" t="s">
        <v>331</v>
      </c>
      <c r="G14" s="59" t="s">
        <v>57</v>
      </c>
      <c r="H14" s="28"/>
      <c r="I14" s="28"/>
      <c r="J14" s="23">
        <v>1672</v>
      </c>
      <c r="K14" s="60">
        <v>0</v>
      </c>
      <c r="L14" s="13">
        <v>0.01</v>
      </c>
      <c r="M14" s="14">
        <f t="shared" si="0"/>
        <v>1672</v>
      </c>
      <c r="N14" s="14">
        <f t="shared" si="1"/>
        <v>0</v>
      </c>
      <c r="O14" s="14">
        <f t="shared" si="2"/>
        <v>-16.72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>
        <f>M14</f>
        <v>1672</v>
      </c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-1655.28</v>
      </c>
      <c r="AJ14" s="15">
        <f t="shared" si="3"/>
        <v>2.8421709430404007E-14</v>
      </c>
    </row>
    <row r="15" spans="1:36" ht="12" customHeight="1" x14ac:dyDescent="0.2">
      <c r="A15" s="61"/>
      <c r="B15" s="58">
        <v>10105</v>
      </c>
      <c r="C15" s="58">
        <v>422</v>
      </c>
      <c r="D15" s="59" t="s">
        <v>69</v>
      </c>
      <c r="E15" s="59" t="s">
        <v>46</v>
      </c>
      <c r="F15" s="59" t="s">
        <v>332</v>
      </c>
      <c r="G15" s="59" t="s">
        <v>56</v>
      </c>
      <c r="H15" s="28"/>
      <c r="I15" s="28"/>
      <c r="J15" s="23">
        <v>0</v>
      </c>
      <c r="K15" s="60">
        <v>6015</v>
      </c>
      <c r="L15" s="13">
        <v>0.01</v>
      </c>
      <c r="M15" s="14">
        <f t="shared" si="0"/>
        <v>5370.5357142857138</v>
      </c>
      <c r="N15" s="14">
        <f t="shared" si="1"/>
        <v>644.46428571428567</v>
      </c>
      <c r="O15" s="14">
        <f t="shared" si="2"/>
        <v>-53.705357142857139</v>
      </c>
      <c r="P15" s="14"/>
      <c r="Q15" s="14"/>
      <c r="R15" s="14"/>
      <c r="S15" s="14"/>
      <c r="T15" s="14"/>
      <c r="U15" s="14"/>
      <c r="V15" s="14"/>
      <c r="W15" s="14">
        <f>M15</f>
        <v>5370.5357142857138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-5961.2946428571422</v>
      </c>
      <c r="AJ15" s="15">
        <f t="shared" si="3"/>
        <v>6.5369931689929217E-13</v>
      </c>
    </row>
    <row r="16" spans="1:36" ht="12" customHeight="1" x14ac:dyDescent="0.2">
      <c r="A16" s="61"/>
      <c r="B16" s="58">
        <v>10105</v>
      </c>
      <c r="C16" s="58">
        <v>422</v>
      </c>
      <c r="D16" s="59" t="s">
        <v>69</v>
      </c>
      <c r="E16" s="59" t="s">
        <v>46</v>
      </c>
      <c r="F16" s="59" t="s">
        <v>332</v>
      </c>
      <c r="G16" s="59" t="s">
        <v>56</v>
      </c>
      <c r="H16" s="28"/>
      <c r="I16" s="28"/>
      <c r="J16" s="23">
        <v>0</v>
      </c>
      <c r="K16" s="60">
        <v>1127.5</v>
      </c>
      <c r="L16" s="13">
        <v>0.01</v>
      </c>
      <c r="M16" s="14">
        <f t="shared" si="0"/>
        <v>1006.6964285714284</v>
      </c>
      <c r="N16" s="14">
        <f t="shared" si="1"/>
        <v>120.8035714285714</v>
      </c>
      <c r="O16" s="14">
        <f t="shared" si="2"/>
        <v>-10.066964285714285</v>
      </c>
      <c r="P16" s="14"/>
      <c r="Q16" s="14"/>
      <c r="R16" s="14"/>
      <c r="S16" s="14"/>
      <c r="T16" s="14"/>
      <c r="U16" s="14"/>
      <c r="V16" s="14"/>
      <c r="W16" s="14">
        <f>M16</f>
        <v>1006.6964285714284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-1117.4330357142856</v>
      </c>
      <c r="AJ16" s="15">
        <f t="shared" si="3"/>
        <v>1.6342482922482304E-13</v>
      </c>
    </row>
    <row r="17" spans="1:36" ht="12" customHeight="1" x14ac:dyDescent="0.2">
      <c r="A17" s="61"/>
      <c r="B17" s="58">
        <v>10106</v>
      </c>
      <c r="C17" s="58">
        <v>424</v>
      </c>
      <c r="D17" s="59" t="s">
        <v>65</v>
      </c>
      <c r="E17" s="59" t="s">
        <v>43</v>
      </c>
      <c r="F17" s="59" t="s">
        <v>333</v>
      </c>
      <c r="G17" s="59" t="s">
        <v>54</v>
      </c>
      <c r="H17" s="28"/>
      <c r="I17" s="28"/>
      <c r="J17" s="23">
        <v>0</v>
      </c>
      <c r="K17" s="60">
        <v>20159.5</v>
      </c>
      <c r="L17" s="13">
        <v>0.01</v>
      </c>
      <c r="M17" s="14">
        <f t="shared" si="0"/>
        <v>17999.553571428569</v>
      </c>
      <c r="N17" s="14">
        <f t="shared" si="1"/>
        <v>2159.946428571428</v>
      </c>
      <c r="O17" s="14">
        <f t="shared" si="2"/>
        <v>-179.99553571428569</v>
      </c>
      <c r="P17" s="14">
        <f t="shared" ref="P17:P24" si="5">M17</f>
        <v>17999.553571428569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-19979.50446428571</v>
      </c>
      <c r="AJ17" s="15">
        <f t="shared" si="3"/>
        <v>4.1779912862693891E-12</v>
      </c>
    </row>
    <row r="18" spans="1:36" ht="12" customHeight="1" x14ac:dyDescent="0.2">
      <c r="A18" s="61">
        <v>42829</v>
      </c>
      <c r="B18" s="58">
        <v>10108</v>
      </c>
      <c r="C18" s="58">
        <v>439</v>
      </c>
      <c r="D18" s="59" t="s">
        <v>40</v>
      </c>
      <c r="E18" s="59" t="s">
        <v>47</v>
      </c>
      <c r="F18" s="59" t="s">
        <v>334</v>
      </c>
      <c r="G18" s="59" t="s">
        <v>54</v>
      </c>
      <c r="H18" s="28"/>
      <c r="I18" s="28"/>
      <c r="J18" s="23">
        <v>665.42</v>
      </c>
      <c r="K18" s="60">
        <v>0</v>
      </c>
      <c r="L18" s="13">
        <v>0.01</v>
      </c>
      <c r="M18" s="14">
        <f t="shared" si="0"/>
        <v>665.42</v>
      </c>
      <c r="N18" s="14">
        <f t="shared" si="1"/>
        <v>0</v>
      </c>
      <c r="O18" s="14">
        <f t="shared" si="2"/>
        <v>-6.6541999999999994</v>
      </c>
      <c r="P18" s="14">
        <f t="shared" si="5"/>
        <v>665.42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-658.76580000000001</v>
      </c>
      <c r="AJ18" s="15">
        <f t="shared" si="3"/>
        <v>-5.3290705182007514E-14</v>
      </c>
    </row>
    <row r="19" spans="1:36" ht="12" customHeight="1" x14ac:dyDescent="0.2">
      <c r="A19" s="61"/>
      <c r="B19" s="58">
        <v>10109</v>
      </c>
      <c r="C19" s="58">
        <v>440</v>
      </c>
      <c r="D19" s="59" t="s">
        <v>39</v>
      </c>
      <c r="E19" s="59" t="s">
        <v>45</v>
      </c>
      <c r="F19" s="59" t="s">
        <v>335</v>
      </c>
      <c r="G19" s="59" t="s">
        <v>54</v>
      </c>
      <c r="H19" s="28"/>
      <c r="I19" s="28"/>
      <c r="J19" s="23">
        <v>2550</v>
      </c>
      <c r="K19" s="60">
        <v>0</v>
      </c>
      <c r="L19" s="13">
        <v>0.01</v>
      </c>
      <c r="M19" s="14">
        <f t="shared" si="0"/>
        <v>2550</v>
      </c>
      <c r="N19" s="14">
        <f t="shared" si="1"/>
        <v>0</v>
      </c>
      <c r="O19" s="14">
        <f t="shared" si="2"/>
        <v>-25.5</v>
      </c>
      <c r="P19" s="14">
        <f t="shared" si="5"/>
        <v>2550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-2524.5</v>
      </c>
      <c r="AJ19" s="15">
        <f t="shared" si="3"/>
        <v>0</v>
      </c>
    </row>
    <row r="20" spans="1:36" ht="12" customHeight="1" x14ac:dyDescent="0.2">
      <c r="A20" s="61">
        <v>42830</v>
      </c>
      <c r="B20" s="58">
        <v>10110</v>
      </c>
      <c r="C20" s="58">
        <v>441</v>
      </c>
      <c r="D20" s="59" t="s">
        <v>38</v>
      </c>
      <c r="E20" s="59" t="s">
        <v>44</v>
      </c>
      <c r="F20" s="59" t="s">
        <v>336</v>
      </c>
      <c r="G20" s="59" t="s">
        <v>54</v>
      </c>
      <c r="H20" s="28"/>
      <c r="I20" s="28"/>
      <c r="J20" s="23">
        <v>0</v>
      </c>
      <c r="K20" s="60">
        <v>6049</v>
      </c>
      <c r="L20" s="13">
        <v>0.01</v>
      </c>
      <c r="M20" s="14">
        <f t="shared" si="0"/>
        <v>5400.8928571428569</v>
      </c>
      <c r="N20" s="14">
        <f t="shared" si="1"/>
        <v>648.10714285714278</v>
      </c>
      <c r="O20" s="14">
        <f t="shared" si="2"/>
        <v>-54.008928571428569</v>
      </c>
      <c r="P20" s="14">
        <f t="shared" si="5"/>
        <v>5400.8928571428569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-5994.9910714285706</v>
      </c>
      <c r="AJ20" s="15">
        <f t="shared" si="3"/>
        <v>7.815970093361102E-13</v>
      </c>
    </row>
    <row r="21" spans="1:36" ht="12" customHeight="1" x14ac:dyDescent="0.2">
      <c r="A21" s="61">
        <v>42831</v>
      </c>
      <c r="B21" s="58">
        <v>10111</v>
      </c>
      <c r="C21" s="58">
        <v>444</v>
      </c>
      <c r="D21" s="59" t="s">
        <v>40</v>
      </c>
      <c r="E21" s="59" t="s">
        <v>47</v>
      </c>
      <c r="F21" s="59" t="s">
        <v>337</v>
      </c>
      <c r="G21" s="59" t="s">
        <v>54</v>
      </c>
      <c r="H21" s="28"/>
      <c r="I21" s="28"/>
      <c r="J21" s="23">
        <v>1682.35</v>
      </c>
      <c r="K21" s="60">
        <v>0</v>
      </c>
      <c r="L21" s="13">
        <v>0.01</v>
      </c>
      <c r="M21" s="14">
        <f t="shared" si="0"/>
        <v>1682.35</v>
      </c>
      <c r="N21" s="14">
        <f t="shared" si="1"/>
        <v>0</v>
      </c>
      <c r="O21" s="14">
        <f t="shared" si="2"/>
        <v>-16.823499999999999</v>
      </c>
      <c r="P21" s="14">
        <f t="shared" si="5"/>
        <v>1682.35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-1665.5264999999999</v>
      </c>
      <c r="AJ21" s="15">
        <f t="shared" si="3"/>
        <v>-3.1974423109204508E-14</v>
      </c>
    </row>
    <row r="22" spans="1:36" s="5" customFormat="1" ht="12" customHeight="1" x14ac:dyDescent="0.2">
      <c r="A22" s="61"/>
      <c r="B22" s="58">
        <v>10112</v>
      </c>
      <c r="C22" s="58">
        <v>443</v>
      </c>
      <c r="D22" s="59" t="s">
        <v>38</v>
      </c>
      <c r="E22" s="59" t="s">
        <v>44</v>
      </c>
      <c r="F22" s="59" t="s">
        <v>338</v>
      </c>
      <c r="G22" s="59" t="s">
        <v>54</v>
      </c>
      <c r="H22" s="28"/>
      <c r="I22" s="28"/>
      <c r="J22" s="23">
        <v>0</v>
      </c>
      <c r="K22" s="60">
        <v>1104</v>
      </c>
      <c r="L22" s="13">
        <v>0.01</v>
      </c>
      <c r="M22" s="14">
        <f t="shared" si="0"/>
        <v>985.71428571428567</v>
      </c>
      <c r="N22" s="14">
        <f t="shared" si="1"/>
        <v>118.28571428571428</v>
      </c>
      <c r="O22" s="14">
        <f t="shared" si="2"/>
        <v>-9.8571428571428577</v>
      </c>
      <c r="P22" s="14">
        <f t="shared" si="5"/>
        <v>985.71428571428567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-1094.1428571428571</v>
      </c>
      <c r="AJ22" s="15">
        <f t="shared" si="3"/>
        <v>3.1974423109204508E-14</v>
      </c>
    </row>
    <row r="23" spans="1:36" s="5" customFormat="1" ht="12" customHeight="1" x14ac:dyDescent="0.2">
      <c r="A23" s="61">
        <v>42832</v>
      </c>
      <c r="B23" s="58">
        <v>10113</v>
      </c>
      <c r="C23" s="58">
        <v>446</v>
      </c>
      <c r="D23" s="59" t="s">
        <v>38</v>
      </c>
      <c r="E23" s="59" t="s">
        <v>44</v>
      </c>
      <c r="F23" s="59" t="s">
        <v>339</v>
      </c>
      <c r="G23" s="59" t="s">
        <v>54</v>
      </c>
      <c r="H23" s="28"/>
      <c r="I23" s="28"/>
      <c r="J23" s="23">
        <v>0</v>
      </c>
      <c r="K23" s="60">
        <v>8051</v>
      </c>
      <c r="L23" s="13">
        <v>0.01</v>
      </c>
      <c r="M23" s="14">
        <f t="shared" si="0"/>
        <v>7188.3928571428569</v>
      </c>
      <c r="N23" s="14">
        <f t="shared" si="1"/>
        <v>862.60714285714278</v>
      </c>
      <c r="O23" s="14">
        <f t="shared" si="2"/>
        <v>-71.883928571428569</v>
      </c>
      <c r="P23" s="14">
        <f t="shared" si="5"/>
        <v>7188.3928571428569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-7979.1160714285706</v>
      </c>
      <c r="AJ23" s="15">
        <f t="shared" si="3"/>
        <v>7.815970093361102E-13</v>
      </c>
    </row>
    <row r="24" spans="1:36" s="5" customFormat="1" ht="12" customHeight="1" x14ac:dyDescent="0.2">
      <c r="A24" s="61"/>
      <c r="B24" s="58">
        <v>10116</v>
      </c>
      <c r="C24" s="58">
        <v>447</v>
      </c>
      <c r="D24" s="59" t="s">
        <v>58</v>
      </c>
      <c r="E24" s="59" t="s">
        <v>71</v>
      </c>
      <c r="F24" s="59" t="s">
        <v>340</v>
      </c>
      <c r="G24" s="59" t="s">
        <v>54</v>
      </c>
      <c r="H24" s="28"/>
      <c r="I24" s="28"/>
      <c r="J24" s="23">
        <v>0</v>
      </c>
      <c r="K24" s="60">
        <v>6867</v>
      </c>
      <c r="L24" s="13">
        <v>0.01</v>
      </c>
      <c r="M24" s="14">
        <f t="shared" si="0"/>
        <v>6131.2499999999991</v>
      </c>
      <c r="N24" s="14">
        <f t="shared" si="1"/>
        <v>735.74999999999989</v>
      </c>
      <c r="O24" s="14">
        <f t="shared" si="2"/>
        <v>-61.312499999999993</v>
      </c>
      <c r="P24" s="14">
        <f t="shared" si="5"/>
        <v>6131.2499999999991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-6805.6874999999991</v>
      </c>
      <c r="AJ24" s="15">
        <f t="shared" si="3"/>
        <v>9.1660012913052924E-13</v>
      </c>
    </row>
    <row r="25" spans="1:36" s="5" customFormat="1" ht="12" customHeight="1" x14ac:dyDescent="0.2">
      <c r="A25" s="61"/>
      <c r="B25" s="58">
        <v>10125</v>
      </c>
      <c r="C25" s="58">
        <v>445</v>
      </c>
      <c r="D25" s="59" t="s">
        <v>70</v>
      </c>
      <c r="E25" s="59" t="s">
        <v>50</v>
      </c>
      <c r="F25" s="59" t="s">
        <v>341</v>
      </c>
      <c r="G25" s="59" t="s">
        <v>55</v>
      </c>
      <c r="H25" s="28"/>
      <c r="I25" s="28"/>
      <c r="J25" s="23">
        <v>0</v>
      </c>
      <c r="K25" s="60">
        <v>6220</v>
      </c>
      <c r="L25" s="13">
        <v>0.01</v>
      </c>
      <c r="M25" s="14">
        <f t="shared" si="0"/>
        <v>5553.5714285714284</v>
      </c>
      <c r="N25" s="14">
        <f t="shared" si="1"/>
        <v>666.42857142857144</v>
      </c>
      <c r="O25" s="14">
        <f t="shared" si="2"/>
        <v>-55.535714285714285</v>
      </c>
      <c r="P25" s="14"/>
      <c r="Q25" s="14">
        <f>M25</f>
        <v>5553.5714285714284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-6164.4642857142853</v>
      </c>
      <c r="AJ25" s="15">
        <f t="shared" si="3"/>
        <v>3.907985046680551E-13</v>
      </c>
    </row>
    <row r="26" spans="1:36" s="5" customFormat="1" ht="12" customHeight="1" x14ac:dyDescent="0.2">
      <c r="A26" s="61">
        <v>42833</v>
      </c>
      <c r="B26" s="58">
        <v>10114</v>
      </c>
      <c r="C26" s="58">
        <v>426</v>
      </c>
      <c r="D26" s="59" t="s">
        <v>41</v>
      </c>
      <c r="E26" s="59" t="s">
        <v>48</v>
      </c>
      <c r="F26" s="59" t="s">
        <v>342</v>
      </c>
      <c r="G26" s="59" t="s">
        <v>54</v>
      </c>
      <c r="H26" s="28"/>
      <c r="I26" s="28"/>
      <c r="J26" s="23">
        <v>0</v>
      </c>
      <c r="K26" s="60">
        <v>3275</v>
      </c>
      <c r="L26" s="13">
        <v>0.01</v>
      </c>
      <c r="M26" s="14">
        <f t="shared" si="0"/>
        <v>2924.1071428571427</v>
      </c>
      <c r="N26" s="14">
        <f t="shared" si="1"/>
        <v>350.89285714285711</v>
      </c>
      <c r="O26" s="14">
        <f t="shared" si="2"/>
        <v>-29.241071428571427</v>
      </c>
      <c r="P26" s="14">
        <f>M26</f>
        <v>2924.1071428571427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-3245.7589285714284</v>
      </c>
      <c r="AJ26" s="15">
        <f t="shared" si="3"/>
        <v>1.3145040611561853E-13</v>
      </c>
    </row>
    <row r="27" spans="1:36" s="5" customFormat="1" ht="12" customHeight="1" x14ac:dyDescent="0.2">
      <c r="A27" s="61"/>
      <c r="B27" s="58">
        <v>10115</v>
      </c>
      <c r="C27" s="58">
        <v>442</v>
      </c>
      <c r="D27" s="59" t="s">
        <v>77</v>
      </c>
      <c r="E27" s="59" t="s">
        <v>78</v>
      </c>
      <c r="F27" s="59" t="s">
        <v>343</v>
      </c>
      <c r="G27" s="59" t="s">
        <v>54</v>
      </c>
      <c r="H27" s="28"/>
      <c r="I27" s="28"/>
      <c r="J27" s="23">
        <v>0</v>
      </c>
      <c r="K27" s="60">
        <v>1800</v>
      </c>
      <c r="L27" s="13">
        <v>0.01</v>
      </c>
      <c r="M27" s="14">
        <f t="shared" si="0"/>
        <v>1607.1428571428569</v>
      </c>
      <c r="N27" s="14">
        <f t="shared" si="1"/>
        <v>192.85714285714283</v>
      </c>
      <c r="O27" s="14">
        <f t="shared" si="2"/>
        <v>-16.071428571428569</v>
      </c>
      <c r="P27" s="14">
        <f>M27</f>
        <v>1607.1428571428569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-1783.9285714285711</v>
      </c>
      <c r="AJ27" s="15">
        <f t="shared" si="3"/>
        <v>3.2684965844964609E-13</v>
      </c>
    </row>
    <row r="28" spans="1:36" s="5" customFormat="1" ht="12" customHeight="1" x14ac:dyDescent="0.2">
      <c r="A28" s="61"/>
      <c r="B28" s="58">
        <v>10117</v>
      </c>
      <c r="C28" s="58">
        <v>455</v>
      </c>
      <c r="D28" s="59" t="s">
        <v>84</v>
      </c>
      <c r="E28" s="59" t="s">
        <v>85</v>
      </c>
      <c r="F28" s="59" t="s">
        <v>344</v>
      </c>
      <c r="G28" s="59" t="s">
        <v>62</v>
      </c>
      <c r="H28" s="28"/>
      <c r="I28" s="28"/>
      <c r="J28" s="23">
        <v>0</v>
      </c>
      <c r="K28" s="60">
        <v>2800</v>
      </c>
      <c r="L28" s="13">
        <v>0.01</v>
      </c>
      <c r="M28" s="14">
        <f t="shared" si="0"/>
        <v>2499.9999999999995</v>
      </c>
      <c r="N28" s="14">
        <f t="shared" si="1"/>
        <v>299.99999999999994</v>
      </c>
      <c r="O28" s="14">
        <f t="shared" si="2"/>
        <v>-24.999999999999996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>
        <f>M28</f>
        <v>2499.9999999999995</v>
      </c>
      <c r="AE28" s="14"/>
      <c r="AF28" s="14"/>
      <c r="AG28" s="14"/>
      <c r="AH28" s="14"/>
      <c r="AI28" s="14">
        <f t="shared" si="4"/>
        <v>-2774.9999999999995</v>
      </c>
      <c r="AJ28" s="15">
        <f t="shared" si="3"/>
        <v>4.5830006456526462E-13</v>
      </c>
    </row>
    <row r="29" spans="1:36" s="5" customFormat="1" ht="12" customHeight="1" x14ac:dyDescent="0.2">
      <c r="A29" s="61">
        <v>42835</v>
      </c>
      <c r="B29" s="58">
        <v>10118</v>
      </c>
      <c r="C29" s="58">
        <v>454</v>
      </c>
      <c r="D29" s="59" t="s">
        <v>63</v>
      </c>
      <c r="E29" s="59" t="s">
        <v>72</v>
      </c>
      <c r="F29" s="59" t="s">
        <v>345</v>
      </c>
      <c r="G29" s="59" t="s">
        <v>62</v>
      </c>
      <c r="H29" s="28"/>
      <c r="I29" s="28"/>
      <c r="J29" s="23">
        <v>0</v>
      </c>
      <c r="K29" s="60">
        <v>4727.26</v>
      </c>
      <c r="L29" s="13">
        <v>0.01</v>
      </c>
      <c r="M29" s="14">
        <f t="shared" si="0"/>
        <v>4220.7678571428569</v>
      </c>
      <c r="N29" s="14">
        <f t="shared" si="1"/>
        <v>506.49214285714282</v>
      </c>
      <c r="O29" s="14">
        <f t="shared" si="2"/>
        <v>-42.207678571428566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>
        <f>M29</f>
        <v>4220.7678571428569</v>
      </c>
      <c r="AI29" s="14">
        <f t="shared" si="4"/>
        <v>-4685.0523214285713</v>
      </c>
      <c r="AJ29" s="15">
        <f t="shared" si="3"/>
        <v>3.4816594052244909E-13</v>
      </c>
    </row>
    <row r="30" spans="1:36" s="5" customFormat="1" ht="12" customHeight="1" x14ac:dyDescent="0.2">
      <c r="A30" s="61"/>
      <c r="B30" s="58">
        <v>10119</v>
      </c>
      <c r="C30" s="58">
        <v>448</v>
      </c>
      <c r="D30" s="59" t="s">
        <v>73</v>
      </c>
      <c r="E30" s="59" t="s">
        <v>75</v>
      </c>
      <c r="F30" s="59" t="s">
        <v>346</v>
      </c>
      <c r="G30" s="59" t="s">
        <v>54</v>
      </c>
      <c r="H30" s="28"/>
      <c r="I30" s="28"/>
      <c r="J30" s="23">
        <v>2050</v>
      </c>
      <c r="K30" s="60">
        <v>0</v>
      </c>
      <c r="L30" s="13">
        <v>0.01</v>
      </c>
      <c r="M30" s="14">
        <f t="shared" si="0"/>
        <v>2050</v>
      </c>
      <c r="N30" s="14">
        <f t="shared" si="1"/>
        <v>0</v>
      </c>
      <c r="O30" s="14">
        <f t="shared" si="2"/>
        <v>-20.5</v>
      </c>
      <c r="P30" s="14">
        <f>M30</f>
        <v>2050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-2029.5</v>
      </c>
      <c r="AJ30" s="15">
        <f t="shared" si="3"/>
        <v>0</v>
      </c>
    </row>
    <row r="31" spans="1:36" s="5" customFormat="1" ht="12" customHeight="1" x14ac:dyDescent="0.2">
      <c r="A31" s="61"/>
      <c r="B31" s="58">
        <v>10120</v>
      </c>
      <c r="C31" s="58">
        <v>449</v>
      </c>
      <c r="D31" s="59" t="s">
        <v>40</v>
      </c>
      <c r="E31" s="59" t="s">
        <v>47</v>
      </c>
      <c r="F31" s="59" t="s">
        <v>347</v>
      </c>
      <c r="G31" s="59" t="s">
        <v>54</v>
      </c>
      <c r="H31" s="28"/>
      <c r="I31" s="28"/>
      <c r="J31" s="23">
        <v>1410.71</v>
      </c>
      <c r="K31" s="60">
        <v>0</v>
      </c>
      <c r="L31" s="13">
        <v>0.01</v>
      </c>
      <c r="M31" s="14">
        <f t="shared" si="0"/>
        <v>1410.71</v>
      </c>
      <c r="N31" s="14">
        <f t="shared" si="1"/>
        <v>0</v>
      </c>
      <c r="O31" s="14">
        <f t="shared" si="2"/>
        <v>-14.107100000000001</v>
      </c>
      <c r="P31" s="14">
        <f>M31</f>
        <v>1410.71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-1396.6029000000001</v>
      </c>
      <c r="AJ31" s="15">
        <f t="shared" si="3"/>
        <v>-5.5067062021407764E-14</v>
      </c>
    </row>
    <row r="32" spans="1:36" s="5" customFormat="1" ht="12" customHeight="1" x14ac:dyDescent="0.2">
      <c r="A32" s="61"/>
      <c r="B32" s="58">
        <v>10121</v>
      </c>
      <c r="C32" s="58">
        <v>450</v>
      </c>
      <c r="D32" s="59" t="s">
        <v>39</v>
      </c>
      <c r="E32" s="59" t="s">
        <v>45</v>
      </c>
      <c r="F32" s="59" t="s">
        <v>348</v>
      </c>
      <c r="G32" s="59" t="s">
        <v>54</v>
      </c>
      <c r="H32" s="28"/>
      <c r="I32" s="28"/>
      <c r="J32" s="23">
        <v>5710</v>
      </c>
      <c r="K32" s="60">
        <v>0</v>
      </c>
      <c r="L32" s="13">
        <v>0.01</v>
      </c>
      <c r="M32" s="14">
        <f t="shared" si="0"/>
        <v>5710</v>
      </c>
      <c r="N32" s="14">
        <f t="shared" si="1"/>
        <v>0</v>
      </c>
      <c r="O32" s="14">
        <f t="shared" si="2"/>
        <v>-57.1</v>
      </c>
      <c r="P32" s="14">
        <f>M32</f>
        <v>5710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-5652.9</v>
      </c>
      <c r="AJ32" s="15">
        <f t="shared" si="3"/>
        <v>3.6237679523765109E-13</v>
      </c>
    </row>
    <row r="33" spans="1:36" s="5" customFormat="1" ht="12" customHeight="1" x14ac:dyDescent="0.2">
      <c r="A33" s="61"/>
      <c r="B33" s="58">
        <v>10122</v>
      </c>
      <c r="C33" s="58">
        <v>451</v>
      </c>
      <c r="D33" s="59" t="s">
        <v>39</v>
      </c>
      <c r="E33" s="59" t="s">
        <v>45</v>
      </c>
      <c r="F33" s="59" t="s">
        <v>349</v>
      </c>
      <c r="G33" s="59" t="s">
        <v>57</v>
      </c>
      <c r="H33" s="28"/>
      <c r="I33" s="28"/>
      <c r="J33" s="23">
        <v>1482.5</v>
      </c>
      <c r="K33" s="60">
        <v>0</v>
      </c>
      <c r="L33" s="13">
        <v>0.01</v>
      </c>
      <c r="M33" s="14">
        <f t="shared" si="0"/>
        <v>1482.5</v>
      </c>
      <c r="N33" s="14">
        <f t="shared" si="1"/>
        <v>0</v>
      </c>
      <c r="O33" s="14">
        <f t="shared" si="2"/>
        <v>-14.825000000000001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>
        <f>M33</f>
        <v>1482.5</v>
      </c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-1467.675</v>
      </c>
      <c r="AJ33" s="15">
        <f t="shared" si="3"/>
        <v>4.4408920985006262E-14</v>
      </c>
    </row>
    <row r="34" spans="1:36" s="5" customFormat="1" ht="12" customHeight="1" x14ac:dyDescent="0.2">
      <c r="A34" s="61"/>
      <c r="B34" s="58">
        <v>10123</v>
      </c>
      <c r="C34" s="58">
        <v>452</v>
      </c>
      <c r="D34" s="59" t="s">
        <v>88</v>
      </c>
      <c r="E34" s="59" t="s">
        <v>89</v>
      </c>
      <c r="F34" s="59" t="s">
        <v>350</v>
      </c>
      <c r="G34" s="59" t="s">
        <v>54</v>
      </c>
      <c r="H34" s="28"/>
      <c r="I34" s="28"/>
      <c r="J34" s="23">
        <v>967</v>
      </c>
      <c r="K34" s="60">
        <v>0</v>
      </c>
      <c r="L34" s="13">
        <v>0.01</v>
      </c>
      <c r="M34" s="14">
        <f t="shared" si="0"/>
        <v>967</v>
      </c>
      <c r="N34" s="14">
        <f t="shared" si="1"/>
        <v>0</v>
      </c>
      <c r="O34" s="14">
        <f t="shared" si="2"/>
        <v>-9.67</v>
      </c>
      <c r="P34" s="14">
        <f>M34</f>
        <v>967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-957.33</v>
      </c>
      <c r="AJ34" s="15">
        <f t="shared" si="3"/>
        <v>-4.0856207306205761E-14</v>
      </c>
    </row>
    <row r="35" spans="1:36" s="5" customFormat="1" ht="12" customHeight="1" x14ac:dyDescent="0.2">
      <c r="A35" s="61"/>
      <c r="B35" s="58">
        <v>10124</v>
      </c>
      <c r="C35" s="58">
        <v>453</v>
      </c>
      <c r="D35" s="59" t="s">
        <v>88</v>
      </c>
      <c r="E35" s="59" t="s">
        <v>89</v>
      </c>
      <c r="F35" s="59" t="s">
        <v>351</v>
      </c>
      <c r="G35" s="59" t="s">
        <v>57</v>
      </c>
      <c r="H35" s="28"/>
      <c r="I35" s="28"/>
      <c r="J35" s="23">
        <v>255.7</v>
      </c>
      <c r="K35" s="60">
        <v>0</v>
      </c>
      <c r="L35" s="13">
        <v>0.01</v>
      </c>
      <c r="M35" s="14">
        <f t="shared" si="0"/>
        <v>255.7</v>
      </c>
      <c r="N35" s="14">
        <f t="shared" si="1"/>
        <v>0</v>
      </c>
      <c r="O35" s="14">
        <f t="shared" si="2"/>
        <v>-2.5569999999999999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>
        <f>M35</f>
        <v>255.7</v>
      </c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-253.143</v>
      </c>
      <c r="AJ35" s="15">
        <f t="shared" si="3"/>
        <v>-1.1990408665951691E-14</v>
      </c>
    </row>
    <row r="36" spans="1:36" s="5" customFormat="1" ht="12" customHeight="1" x14ac:dyDescent="0.2">
      <c r="A36" s="61"/>
      <c r="B36" s="58">
        <v>10130</v>
      </c>
      <c r="C36" s="58">
        <v>461</v>
      </c>
      <c r="D36" s="59" t="s">
        <v>39</v>
      </c>
      <c r="E36" s="59" t="s">
        <v>45</v>
      </c>
      <c r="F36" s="59" t="s">
        <v>352</v>
      </c>
      <c r="G36" s="59" t="s">
        <v>54</v>
      </c>
      <c r="H36" s="28"/>
      <c r="I36" s="28"/>
      <c r="J36" s="23">
        <v>2320</v>
      </c>
      <c r="K36" s="60">
        <v>0</v>
      </c>
      <c r="L36" s="13">
        <v>0.01</v>
      </c>
      <c r="M36" s="14">
        <f t="shared" si="0"/>
        <v>2320</v>
      </c>
      <c r="N36" s="14">
        <f t="shared" si="1"/>
        <v>0</v>
      </c>
      <c r="O36" s="14">
        <f t="shared" si="2"/>
        <v>-23.2</v>
      </c>
      <c r="P36" s="14">
        <f>M36</f>
        <v>2320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-2296.8000000000002</v>
      </c>
      <c r="AJ36" s="15">
        <f t="shared" si="3"/>
        <v>-1.8118839761882555E-13</v>
      </c>
    </row>
    <row r="37" spans="1:36" s="5" customFormat="1" ht="12" customHeight="1" x14ac:dyDescent="0.2">
      <c r="A37" s="61">
        <v>42837</v>
      </c>
      <c r="B37" s="58">
        <v>10126</v>
      </c>
      <c r="C37" s="58">
        <v>457</v>
      </c>
      <c r="D37" s="59" t="s">
        <v>66</v>
      </c>
      <c r="E37" s="59" t="s">
        <v>51</v>
      </c>
      <c r="F37" s="59" t="s">
        <v>353</v>
      </c>
      <c r="G37" s="59" t="s">
        <v>55</v>
      </c>
      <c r="H37" s="28"/>
      <c r="I37" s="28"/>
      <c r="J37" s="23">
        <v>0</v>
      </c>
      <c r="K37" s="60">
        <v>5520</v>
      </c>
      <c r="L37" s="13">
        <v>0.01</v>
      </c>
      <c r="M37" s="14">
        <f t="shared" si="0"/>
        <v>4928.5714285714284</v>
      </c>
      <c r="N37" s="14">
        <f t="shared" si="1"/>
        <v>591.42857142857144</v>
      </c>
      <c r="O37" s="14">
        <f t="shared" si="2"/>
        <v>-49.285714285714285</v>
      </c>
      <c r="P37" s="14"/>
      <c r="Q37" s="14">
        <f>M37</f>
        <v>4928.5714285714284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-5470.7142857142853</v>
      </c>
      <c r="AJ37" s="15">
        <f t="shared" si="3"/>
        <v>3.907985046680551E-13</v>
      </c>
    </row>
    <row r="38" spans="1:36" s="5" customFormat="1" ht="12" customHeight="1" x14ac:dyDescent="0.3">
      <c r="A38" s="61">
        <v>42842</v>
      </c>
      <c r="B38" s="58">
        <v>10127</v>
      </c>
      <c r="C38" s="58">
        <v>458</v>
      </c>
      <c r="D38" s="59" t="s">
        <v>64</v>
      </c>
      <c r="E38" s="59" t="s">
        <v>53</v>
      </c>
      <c r="F38" s="63"/>
      <c r="G38" s="59" t="s">
        <v>55</v>
      </c>
      <c r="H38" s="28"/>
      <c r="I38" s="28"/>
      <c r="J38" s="23">
        <v>0</v>
      </c>
      <c r="K38" s="60">
        <v>2210</v>
      </c>
      <c r="L38" s="13">
        <v>0.01</v>
      </c>
      <c r="M38" s="14">
        <f t="shared" si="0"/>
        <v>1973.2142857142856</v>
      </c>
      <c r="N38" s="14">
        <f t="shared" si="1"/>
        <v>236.78571428571425</v>
      </c>
      <c r="O38" s="14">
        <f t="shared" si="2"/>
        <v>-19.732142857142858</v>
      </c>
      <c r="P38" s="14"/>
      <c r="Q38" s="14">
        <f>M38</f>
        <v>1973.2142857142856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-2190.2678571428569</v>
      </c>
      <c r="AJ38" s="15">
        <f t="shared" si="3"/>
        <v>2.5934809855243657E-13</v>
      </c>
    </row>
    <row r="39" spans="1:36" s="5" customFormat="1" ht="12" customHeight="1" x14ac:dyDescent="0.2">
      <c r="A39" s="61"/>
      <c r="B39" s="58">
        <v>10128</v>
      </c>
      <c r="C39" s="58">
        <v>459</v>
      </c>
      <c r="D39" s="59" t="s">
        <v>68</v>
      </c>
      <c r="E39" s="59" t="s">
        <v>52</v>
      </c>
      <c r="F39" s="59" t="s">
        <v>354</v>
      </c>
      <c r="G39" s="59" t="s">
        <v>56</v>
      </c>
      <c r="H39" s="28"/>
      <c r="I39" s="28"/>
      <c r="J39" s="23">
        <v>0</v>
      </c>
      <c r="K39" s="60">
        <v>2900</v>
      </c>
      <c r="L39" s="13">
        <v>0.01</v>
      </c>
      <c r="M39" s="14">
        <f t="shared" si="0"/>
        <v>2589.2857142857142</v>
      </c>
      <c r="N39" s="14">
        <f t="shared" si="1"/>
        <v>310.71428571428572</v>
      </c>
      <c r="O39" s="14">
        <f t="shared" si="2"/>
        <v>-25.892857142857142</v>
      </c>
      <c r="P39" s="14"/>
      <c r="Q39" s="14"/>
      <c r="R39" s="14"/>
      <c r="S39" s="14"/>
      <c r="T39" s="14"/>
      <c r="U39" s="14"/>
      <c r="V39" s="14"/>
      <c r="W39" s="14">
        <f>M39</f>
        <v>2589.2857142857142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-2874.1071428571427</v>
      </c>
      <c r="AJ39" s="15">
        <f t="shared" si="3"/>
        <v>1.9539925233402755E-13</v>
      </c>
    </row>
    <row r="40" spans="1:36" s="5" customFormat="1" ht="12" customHeight="1" x14ac:dyDescent="0.2">
      <c r="A40" s="61"/>
      <c r="B40" s="58">
        <v>10129</v>
      </c>
      <c r="C40" s="58">
        <v>460</v>
      </c>
      <c r="D40" s="59" t="s">
        <v>40</v>
      </c>
      <c r="E40" s="59" t="s">
        <v>47</v>
      </c>
      <c r="F40" s="59" t="s">
        <v>355</v>
      </c>
      <c r="G40" s="59" t="s">
        <v>54</v>
      </c>
      <c r="H40" s="28"/>
      <c r="I40" s="28"/>
      <c r="J40" s="23">
        <v>2150.14</v>
      </c>
      <c r="K40" s="60">
        <v>0</v>
      </c>
      <c r="L40" s="13">
        <v>0.01</v>
      </c>
      <c r="M40" s="14">
        <f t="shared" si="0"/>
        <v>2150.14</v>
      </c>
      <c r="N40" s="14">
        <f t="shared" si="1"/>
        <v>0</v>
      </c>
      <c r="O40" s="14">
        <f t="shared" si="2"/>
        <v>-21.5014</v>
      </c>
      <c r="P40" s="14">
        <f>M40</f>
        <v>2150.14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-2128.6385999999998</v>
      </c>
      <c r="AJ40" s="15">
        <f t="shared" si="3"/>
        <v>1.0302869668521453E-13</v>
      </c>
    </row>
    <row r="41" spans="1:36" s="5" customFormat="1" ht="12" customHeight="1" x14ac:dyDescent="0.2">
      <c r="A41" s="61"/>
      <c r="B41" s="58">
        <v>10132</v>
      </c>
      <c r="C41" s="58">
        <v>463</v>
      </c>
      <c r="D41" s="59" t="s">
        <v>88</v>
      </c>
      <c r="E41" s="59" t="s">
        <v>89</v>
      </c>
      <c r="F41" s="59" t="s">
        <v>356</v>
      </c>
      <c r="G41" s="59" t="s">
        <v>54</v>
      </c>
      <c r="H41" s="28"/>
      <c r="I41" s="28"/>
      <c r="J41" s="23">
        <v>1238.5</v>
      </c>
      <c r="K41" s="60">
        <v>0</v>
      </c>
      <c r="L41" s="13">
        <v>0.01</v>
      </c>
      <c r="M41" s="14">
        <f t="shared" si="0"/>
        <v>1238.5</v>
      </c>
      <c r="N41" s="14">
        <f t="shared" si="1"/>
        <v>0</v>
      </c>
      <c r="O41" s="14">
        <f t="shared" si="2"/>
        <v>-12.385</v>
      </c>
      <c r="P41" s="14">
        <f>M41</f>
        <v>1238.5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-1226.115</v>
      </c>
      <c r="AJ41" s="15">
        <f t="shared" si="3"/>
        <v>0</v>
      </c>
    </row>
    <row r="42" spans="1:36" s="5" customFormat="1" ht="12" customHeight="1" x14ac:dyDescent="0.2">
      <c r="A42" s="61"/>
      <c r="B42" s="58">
        <v>10133</v>
      </c>
      <c r="C42" s="58">
        <v>464</v>
      </c>
      <c r="D42" s="59" t="s">
        <v>88</v>
      </c>
      <c r="E42" s="59" t="s">
        <v>89</v>
      </c>
      <c r="F42" s="59" t="s">
        <v>357</v>
      </c>
      <c r="G42" s="59" t="s">
        <v>57</v>
      </c>
      <c r="H42" s="28"/>
      <c r="I42" s="28"/>
      <c r="J42" s="23">
        <v>247.5</v>
      </c>
      <c r="K42" s="60">
        <v>0</v>
      </c>
      <c r="L42" s="13">
        <v>0.01</v>
      </c>
      <c r="M42" s="14">
        <f t="shared" si="0"/>
        <v>247.5</v>
      </c>
      <c r="N42" s="14">
        <f t="shared" si="1"/>
        <v>0</v>
      </c>
      <c r="O42" s="14">
        <f t="shared" si="2"/>
        <v>-2.4750000000000001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f>M42</f>
        <v>247.5</v>
      </c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-245.02500000000001</v>
      </c>
      <c r="AJ42" s="15">
        <f t="shared" si="3"/>
        <v>-5.773159728050814E-15</v>
      </c>
    </row>
    <row r="43" spans="1:36" s="5" customFormat="1" ht="12" customHeight="1" x14ac:dyDescent="0.2">
      <c r="A43" s="61"/>
      <c r="B43" s="58">
        <v>10134</v>
      </c>
      <c r="C43" s="58">
        <v>465</v>
      </c>
      <c r="D43" s="59" t="s">
        <v>38</v>
      </c>
      <c r="E43" s="59" t="s">
        <v>44</v>
      </c>
      <c r="F43" s="59" t="s">
        <v>358</v>
      </c>
      <c r="G43" s="59" t="s">
        <v>54</v>
      </c>
      <c r="H43" s="28"/>
      <c r="I43" s="28"/>
      <c r="J43" s="23">
        <v>0</v>
      </c>
      <c r="K43" s="60">
        <v>3513</v>
      </c>
      <c r="L43" s="13">
        <v>0.01</v>
      </c>
      <c r="M43" s="14">
        <f t="shared" si="0"/>
        <v>3136.6071428571427</v>
      </c>
      <c r="N43" s="14">
        <f t="shared" si="1"/>
        <v>376.39285714285711</v>
      </c>
      <c r="O43" s="14">
        <f t="shared" si="2"/>
        <v>-31.366071428571427</v>
      </c>
      <c r="P43" s="14">
        <f t="shared" ref="P43:P51" si="6">M43</f>
        <v>3136.6071428571427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-3481.6339285714284</v>
      </c>
      <c r="AJ43" s="15">
        <f t="shared" si="3"/>
        <v>1.3145040611561853E-13</v>
      </c>
    </row>
    <row r="44" spans="1:36" s="5" customFormat="1" ht="12" customHeight="1" x14ac:dyDescent="0.2">
      <c r="A44" s="61">
        <v>42843</v>
      </c>
      <c r="B44" s="58">
        <v>10135</v>
      </c>
      <c r="C44" s="58">
        <v>466</v>
      </c>
      <c r="D44" s="59" t="s">
        <v>38</v>
      </c>
      <c r="E44" s="59" t="s">
        <v>44</v>
      </c>
      <c r="F44" s="59" t="s">
        <v>359</v>
      </c>
      <c r="G44" s="59" t="s">
        <v>54</v>
      </c>
      <c r="H44" s="28"/>
      <c r="I44" s="28"/>
      <c r="J44" s="23">
        <v>0</v>
      </c>
      <c r="K44" s="60">
        <v>14714</v>
      </c>
      <c r="L44" s="13">
        <v>0.01</v>
      </c>
      <c r="M44" s="14">
        <f t="shared" si="0"/>
        <v>13137.499999999998</v>
      </c>
      <c r="N44" s="14">
        <f t="shared" si="1"/>
        <v>1576.4999999999998</v>
      </c>
      <c r="O44" s="14">
        <f t="shared" si="2"/>
        <v>-131.37499999999997</v>
      </c>
      <c r="P44" s="14">
        <f t="shared" si="6"/>
        <v>13137.499999999998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-14582.624999999998</v>
      </c>
      <c r="AJ44" s="15">
        <f t="shared" si="3"/>
        <v>1.8474111129762605E-12</v>
      </c>
    </row>
    <row r="45" spans="1:36" s="5" customFormat="1" ht="12" customHeight="1" x14ac:dyDescent="0.2">
      <c r="A45" s="61">
        <v>42844</v>
      </c>
      <c r="B45" s="58">
        <v>10137</v>
      </c>
      <c r="C45" s="58">
        <v>470</v>
      </c>
      <c r="D45" s="59" t="s">
        <v>73</v>
      </c>
      <c r="E45" s="59" t="s">
        <v>75</v>
      </c>
      <c r="F45" s="59" t="s">
        <v>360</v>
      </c>
      <c r="G45" s="59" t="s">
        <v>54</v>
      </c>
      <c r="H45" s="28"/>
      <c r="I45" s="28"/>
      <c r="J45" s="23">
        <v>1852.5</v>
      </c>
      <c r="K45" s="60">
        <v>0</v>
      </c>
      <c r="L45" s="13">
        <v>0.01</v>
      </c>
      <c r="M45" s="14">
        <f t="shared" si="0"/>
        <v>1852.5</v>
      </c>
      <c r="N45" s="14">
        <f t="shared" si="1"/>
        <v>0</v>
      </c>
      <c r="O45" s="14">
        <f t="shared" si="2"/>
        <v>-18.525000000000002</v>
      </c>
      <c r="P45" s="14">
        <f t="shared" si="6"/>
        <v>1852.5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-1833.9749999999999</v>
      </c>
      <c r="AJ45" s="15">
        <f t="shared" si="3"/>
        <v>8.8817841970012523E-14</v>
      </c>
    </row>
    <row r="46" spans="1:36" s="5" customFormat="1" ht="12" customHeight="1" x14ac:dyDescent="0.2">
      <c r="A46" s="61"/>
      <c r="B46" s="58">
        <v>10138</v>
      </c>
      <c r="C46" s="58">
        <v>471</v>
      </c>
      <c r="D46" s="59" t="s">
        <v>91</v>
      </c>
      <c r="E46" s="59" t="s">
        <v>92</v>
      </c>
      <c r="F46" s="59" t="s">
        <v>361</v>
      </c>
      <c r="G46" s="59" t="s">
        <v>54</v>
      </c>
      <c r="H46" s="28"/>
      <c r="I46" s="28"/>
      <c r="J46" s="23">
        <v>0</v>
      </c>
      <c r="K46" s="60">
        <v>6476.55</v>
      </c>
      <c r="L46" s="13">
        <v>0.01</v>
      </c>
      <c r="M46" s="14">
        <f t="shared" si="0"/>
        <v>5782.6339285714284</v>
      </c>
      <c r="N46" s="14">
        <f t="shared" si="1"/>
        <v>693.9160714285714</v>
      </c>
      <c r="O46" s="14">
        <f t="shared" si="2"/>
        <v>-57.826339285714283</v>
      </c>
      <c r="P46" s="14">
        <f t="shared" si="6"/>
        <v>5782.6339285714284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-6418.7236607142859</v>
      </c>
      <c r="AJ46" s="15">
        <f t="shared" si="3"/>
        <v>0</v>
      </c>
    </row>
    <row r="47" spans="1:36" s="5" customFormat="1" ht="12" customHeight="1" x14ac:dyDescent="0.2">
      <c r="A47" s="61"/>
      <c r="B47" s="58">
        <v>10139</v>
      </c>
      <c r="C47" s="58">
        <v>472</v>
      </c>
      <c r="D47" s="59" t="s">
        <v>40</v>
      </c>
      <c r="E47" s="59" t="s">
        <v>47</v>
      </c>
      <c r="F47" s="59" t="s">
        <v>362</v>
      </c>
      <c r="G47" s="59" t="s">
        <v>54</v>
      </c>
      <c r="H47" s="28"/>
      <c r="I47" s="28"/>
      <c r="J47" s="23">
        <v>1248.72</v>
      </c>
      <c r="K47" s="60">
        <v>0</v>
      </c>
      <c r="L47" s="13">
        <v>0.01</v>
      </c>
      <c r="M47" s="14">
        <f t="shared" si="0"/>
        <v>1248.72</v>
      </c>
      <c r="N47" s="14">
        <f t="shared" si="1"/>
        <v>0</v>
      </c>
      <c r="O47" s="14">
        <f t="shared" si="2"/>
        <v>-12.487200000000001</v>
      </c>
      <c r="P47" s="14">
        <f t="shared" si="6"/>
        <v>1248.72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-1236.2328</v>
      </c>
      <c r="AJ47" s="15">
        <f t="shared" si="3"/>
        <v>2.8421709430404007E-14</v>
      </c>
    </row>
    <row r="48" spans="1:36" s="5" customFormat="1" ht="12" customHeight="1" x14ac:dyDescent="0.2">
      <c r="A48" s="61"/>
      <c r="B48" s="58">
        <v>10140</v>
      </c>
      <c r="C48" s="58">
        <v>473</v>
      </c>
      <c r="D48" s="59" t="s">
        <v>39</v>
      </c>
      <c r="E48" s="59" t="s">
        <v>45</v>
      </c>
      <c r="F48" s="59" t="s">
        <v>363</v>
      </c>
      <c r="G48" s="59" t="s">
        <v>54</v>
      </c>
      <c r="H48" s="28"/>
      <c r="I48" s="28"/>
      <c r="J48" s="23">
        <v>5371</v>
      </c>
      <c r="K48" s="60">
        <v>0</v>
      </c>
      <c r="L48" s="13">
        <v>0.01</v>
      </c>
      <c r="M48" s="14">
        <f t="shared" si="0"/>
        <v>5371</v>
      </c>
      <c r="N48" s="14">
        <f t="shared" si="1"/>
        <v>0</v>
      </c>
      <c r="O48" s="14">
        <f t="shared" si="2"/>
        <v>-53.71</v>
      </c>
      <c r="P48" s="14">
        <f t="shared" si="6"/>
        <v>5371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-5317.29</v>
      </c>
      <c r="AJ48" s="15">
        <f t="shared" si="3"/>
        <v>0</v>
      </c>
    </row>
    <row r="49" spans="1:36" s="5" customFormat="1" ht="12" customHeight="1" x14ac:dyDescent="0.2">
      <c r="A49" s="61">
        <v>42845</v>
      </c>
      <c r="B49" s="58">
        <v>10141</v>
      </c>
      <c r="C49" s="58">
        <v>476</v>
      </c>
      <c r="D49" s="59" t="s">
        <v>40</v>
      </c>
      <c r="E49" s="59" t="s">
        <v>47</v>
      </c>
      <c r="F49" s="59" t="s">
        <v>364</v>
      </c>
      <c r="G49" s="59" t="s">
        <v>54</v>
      </c>
      <c r="H49" s="28"/>
      <c r="I49" s="28"/>
      <c r="J49" s="23">
        <v>324.08</v>
      </c>
      <c r="K49" s="60">
        <v>0</v>
      </c>
      <c r="L49" s="13">
        <v>0.01</v>
      </c>
      <c r="M49" s="14">
        <f t="shared" si="0"/>
        <v>324.08</v>
      </c>
      <c r="N49" s="14">
        <f t="shared" si="1"/>
        <v>0</v>
      </c>
      <c r="O49" s="14">
        <f t="shared" si="2"/>
        <v>-3.2408000000000001</v>
      </c>
      <c r="P49" s="14">
        <f t="shared" si="6"/>
        <v>324.08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-320.83920000000001</v>
      </c>
      <c r="AJ49" s="15">
        <f t="shared" si="3"/>
        <v>-2.1316282072803006E-14</v>
      </c>
    </row>
    <row r="50" spans="1:36" s="5" customFormat="1" ht="12" customHeight="1" x14ac:dyDescent="0.2">
      <c r="A50" s="61"/>
      <c r="B50" s="58">
        <v>10142</v>
      </c>
      <c r="C50" s="58">
        <v>475</v>
      </c>
      <c r="D50" s="59" t="s">
        <v>73</v>
      </c>
      <c r="E50" s="59" t="s">
        <v>75</v>
      </c>
      <c r="F50" s="59" t="s">
        <v>365</v>
      </c>
      <c r="G50" s="59" t="s">
        <v>54</v>
      </c>
      <c r="H50" s="28"/>
      <c r="I50" s="28"/>
      <c r="J50" s="23">
        <v>600</v>
      </c>
      <c r="K50" s="60">
        <v>0</v>
      </c>
      <c r="L50" s="13">
        <v>0.01</v>
      </c>
      <c r="M50" s="14">
        <f t="shared" si="0"/>
        <v>600</v>
      </c>
      <c r="N50" s="14">
        <f t="shared" si="1"/>
        <v>0</v>
      </c>
      <c r="O50" s="14">
        <f t="shared" si="2"/>
        <v>-6</v>
      </c>
      <c r="P50" s="14">
        <f t="shared" si="6"/>
        <v>600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-594</v>
      </c>
      <c r="AJ50" s="15">
        <f t="shared" si="3"/>
        <v>0</v>
      </c>
    </row>
    <row r="51" spans="1:36" s="5" customFormat="1" ht="12" customHeight="1" x14ac:dyDescent="0.2">
      <c r="A51" s="61">
        <v>42846</v>
      </c>
      <c r="B51" s="58">
        <v>10143</v>
      </c>
      <c r="C51" s="58">
        <v>478</v>
      </c>
      <c r="D51" s="59" t="s">
        <v>40</v>
      </c>
      <c r="E51" s="59" t="s">
        <v>47</v>
      </c>
      <c r="F51" s="59" t="s">
        <v>366</v>
      </c>
      <c r="G51" s="59" t="s">
        <v>54</v>
      </c>
      <c r="H51" s="28"/>
      <c r="I51" s="28"/>
      <c r="J51" s="23">
        <v>561.79999999999995</v>
      </c>
      <c r="K51" s="60">
        <v>0</v>
      </c>
      <c r="L51" s="13">
        <v>0.01</v>
      </c>
      <c r="M51" s="14">
        <f t="shared" si="0"/>
        <v>561.79999999999995</v>
      </c>
      <c r="N51" s="14">
        <f t="shared" si="1"/>
        <v>0</v>
      </c>
      <c r="O51" s="14">
        <f t="shared" si="2"/>
        <v>-5.6179999999999994</v>
      </c>
      <c r="P51" s="14">
        <f t="shared" si="6"/>
        <v>561.79999999999995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-556.1819999999999</v>
      </c>
      <c r="AJ51" s="15">
        <f t="shared" si="3"/>
        <v>5.2402526762307389E-14</v>
      </c>
    </row>
    <row r="52" spans="1:36" s="5" customFormat="1" ht="12" customHeight="1" x14ac:dyDescent="0.2">
      <c r="A52" s="61"/>
      <c r="B52" s="58">
        <v>10144</v>
      </c>
      <c r="C52" s="58">
        <v>474</v>
      </c>
      <c r="D52" s="59" t="s">
        <v>74</v>
      </c>
      <c r="E52" s="59" t="s">
        <v>60</v>
      </c>
      <c r="F52" s="59" t="s">
        <v>367</v>
      </c>
      <c r="G52" s="59" t="s">
        <v>56</v>
      </c>
      <c r="H52" s="28"/>
      <c r="I52" s="28"/>
      <c r="J52" s="23">
        <v>0</v>
      </c>
      <c r="K52" s="60">
        <v>2900</v>
      </c>
      <c r="L52" s="13">
        <v>0.01</v>
      </c>
      <c r="M52" s="14">
        <f t="shared" si="0"/>
        <v>2589.2857142857142</v>
      </c>
      <c r="N52" s="14">
        <f t="shared" si="1"/>
        <v>310.71428571428572</v>
      </c>
      <c r="O52" s="14">
        <f t="shared" si="2"/>
        <v>-25.892857142857142</v>
      </c>
      <c r="P52" s="14"/>
      <c r="Q52" s="14"/>
      <c r="R52" s="14"/>
      <c r="S52" s="14"/>
      <c r="T52" s="14"/>
      <c r="U52" s="14"/>
      <c r="V52" s="14"/>
      <c r="W52" s="14">
        <f>M52</f>
        <v>2589.2857142857142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-2874.1071428571427</v>
      </c>
      <c r="AJ52" s="15">
        <f t="shared" si="3"/>
        <v>1.9539925233402755E-13</v>
      </c>
    </row>
    <row r="53" spans="1:36" s="5" customFormat="1" ht="12" customHeight="1" x14ac:dyDescent="0.2">
      <c r="A53" s="61"/>
      <c r="B53" s="58">
        <v>10145</v>
      </c>
      <c r="C53" s="58">
        <v>479</v>
      </c>
      <c r="D53" s="59" t="s">
        <v>70</v>
      </c>
      <c r="E53" s="59" t="s">
        <v>50</v>
      </c>
      <c r="F53" s="59" t="s">
        <v>368</v>
      </c>
      <c r="G53" s="59" t="s">
        <v>55</v>
      </c>
      <c r="H53" s="28"/>
      <c r="I53" s="28"/>
      <c r="J53" s="23">
        <v>0</v>
      </c>
      <c r="K53" s="60">
        <v>6220</v>
      </c>
      <c r="L53" s="13">
        <v>0.01</v>
      </c>
      <c r="M53" s="14">
        <f t="shared" si="0"/>
        <v>5553.5714285714284</v>
      </c>
      <c r="N53" s="14">
        <f t="shared" si="1"/>
        <v>666.42857142857144</v>
      </c>
      <c r="O53" s="14">
        <f t="shared" si="2"/>
        <v>-55.535714285714285</v>
      </c>
      <c r="P53" s="14"/>
      <c r="Q53" s="14">
        <f>M53</f>
        <v>5553.5714285714284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-6164.4642857142853</v>
      </c>
      <c r="AJ53" s="15">
        <f t="shared" si="3"/>
        <v>3.907985046680551E-13</v>
      </c>
    </row>
    <row r="54" spans="1:36" s="5" customFormat="1" ht="12" customHeight="1" x14ac:dyDescent="0.2">
      <c r="A54" s="61"/>
      <c r="B54" s="58">
        <v>10146</v>
      </c>
      <c r="C54" s="58">
        <v>480</v>
      </c>
      <c r="D54" s="59" t="s">
        <v>175</v>
      </c>
      <c r="E54" s="59" t="s">
        <v>176</v>
      </c>
      <c r="F54" s="59" t="s">
        <v>369</v>
      </c>
      <c r="G54" s="59" t="s">
        <v>54</v>
      </c>
      <c r="H54" s="28"/>
      <c r="I54" s="28"/>
      <c r="J54" s="23">
        <v>0</v>
      </c>
      <c r="K54" s="60">
        <v>5836.75</v>
      </c>
      <c r="L54" s="13">
        <v>0.01</v>
      </c>
      <c r="M54" s="14">
        <f t="shared" si="0"/>
        <v>5211.3839285714284</v>
      </c>
      <c r="N54" s="14">
        <f t="shared" si="1"/>
        <v>625.36607142857144</v>
      </c>
      <c r="O54" s="14">
        <f t="shared" si="2"/>
        <v>-52.113839285714285</v>
      </c>
      <c r="P54" s="14">
        <f>M54</f>
        <v>5211.3839285714284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-5784.6361607142853</v>
      </c>
      <c r="AJ54" s="15">
        <f t="shared" si="3"/>
        <v>3.907985046680551E-13</v>
      </c>
    </row>
    <row r="55" spans="1:36" s="5" customFormat="1" ht="12" customHeight="1" x14ac:dyDescent="0.2">
      <c r="A55" s="61"/>
      <c r="B55" s="58">
        <v>10147</v>
      </c>
      <c r="C55" s="58">
        <v>184</v>
      </c>
      <c r="D55" s="59" t="s">
        <v>67</v>
      </c>
      <c r="E55" s="59" t="s">
        <v>49</v>
      </c>
      <c r="F55" s="59" t="s">
        <v>370</v>
      </c>
      <c r="G55" s="59" t="s">
        <v>54</v>
      </c>
      <c r="H55" s="28"/>
      <c r="I55" s="28"/>
      <c r="J55" s="23">
        <v>0</v>
      </c>
      <c r="K55" s="60">
        <v>6120</v>
      </c>
      <c r="L55" s="13">
        <v>0.01</v>
      </c>
      <c r="M55" s="14">
        <f t="shared" si="0"/>
        <v>5464.2857142857138</v>
      </c>
      <c r="N55" s="14">
        <f t="shared" si="1"/>
        <v>655.71428571428567</v>
      </c>
      <c r="O55" s="14">
        <f t="shared" si="2"/>
        <v>-54.642857142857139</v>
      </c>
      <c r="P55" s="14">
        <f>M55</f>
        <v>5464.2857142857138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-6065.3571428571422</v>
      </c>
      <c r="AJ55" s="15">
        <f t="shared" si="3"/>
        <v>6.5369931689929217E-13</v>
      </c>
    </row>
    <row r="56" spans="1:36" s="5" customFormat="1" ht="12" customHeight="1" x14ac:dyDescent="0.2">
      <c r="A56" s="61"/>
      <c r="B56" s="58">
        <v>10148</v>
      </c>
      <c r="C56" s="58">
        <v>482</v>
      </c>
      <c r="D56" s="59" t="s">
        <v>38</v>
      </c>
      <c r="E56" s="59" t="s">
        <v>44</v>
      </c>
      <c r="F56" s="59" t="s">
        <v>371</v>
      </c>
      <c r="G56" s="59" t="s">
        <v>54</v>
      </c>
      <c r="H56" s="28"/>
      <c r="I56" s="28"/>
      <c r="J56" s="23">
        <v>0</v>
      </c>
      <c r="K56" s="60">
        <v>2061</v>
      </c>
      <c r="L56" s="13">
        <v>0.01</v>
      </c>
      <c r="M56" s="14">
        <f t="shared" si="0"/>
        <v>1840.1785714285713</v>
      </c>
      <c r="N56" s="14">
        <f t="shared" si="1"/>
        <v>220.82142857142856</v>
      </c>
      <c r="O56" s="14">
        <f t="shared" si="2"/>
        <v>-18.401785714285715</v>
      </c>
      <c r="P56" s="14">
        <f>M56</f>
        <v>1840.1785714285713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-2042.5982142857142</v>
      </c>
      <c r="AJ56" s="15">
        <f t="shared" si="3"/>
        <v>6.3948846218409017E-14</v>
      </c>
    </row>
    <row r="57" spans="1:36" s="5" customFormat="1" ht="12" customHeight="1" x14ac:dyDescent="0.2">
      <c r="A57" s="61">
        <v>42847</v>
      </c>
      <c r="B57" s="58">
        <v>10149</v>
      </c>
      <c r="C57" s="58">
        <v>0</v>
      </c>
      <c r="D57" s="59" t="s">
        <v>38</v>
      </c>
      <c r="E57" s="59" t="s">
        <v>44</v>
      </c>
      <c r="F57" s="59" t="s">
        <v>372</v>
      </c>
      <c r="G57" s="59" t="s">
        <v>54</v>
      </c>
      <c r="H57" s="28"/>
      <c r="I57" s="28"/>
      <c r="J57" s="23">
        <v>0</v>
      </c>
      <c r="K57" s="60">
        <v>10923</v>
      </c>
      <c r="L57" s="13">
        <v>0.01</v>
      </c>
      <c r="M57" s="14">
        <f t="shared" si="0"/>
        <v>9752.6785714285706</v>
      </c>
      <c r="N57" s="14">
        <f t="shared" si="1"/>
        <v>1170.3214285714284</v>
      </c>
      <c r="O57" s="14">
        <f t="shared" si="2"/>
        <v>-97.526785714285708</v>
      </c>
      <c r="P57" s="14">
        <f>M57</f>
        <v>9752.6785714285706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-10825.473214285714</v>
      </c>
      <c r="AJ57" s="15">
        <f t="shared" si="3"/>
        <v>5.2580162446247414E-13</v>
      </c>
    </row>
    <row r="58" spans="1:36" s="5" customFormat="1" ht="12" customHeight="1" x14ac:dyDescent="0.2">
      <c r="A58" s="61"/>
      <c r="B58" s="58">
        <v>10149</v>
      </c>
      <c r="C58" s="58">
        <v>0</v>
      </c>
      <c r="D58" s="59" t="s">
        <v>38</v>
      </c>
      <c r="E58" s="59" t="s">
        <v>44</v>
      </c>
      <c r="F58" s="59" t="s">
        <v>372</v>
      </c>
      <c r="G58" s="59" t="s">
        <v>56</v>
      </c>
      <c r="H58" s="28"/>
      <c r="I58" s="28"/>
      <c r="J58" s="23">
        <v>0</v>
      </c>
      <c r="K58" s="60">
        <v>648</v>
      </c>
      <c r="L58" s="13">
        <v>0.01</v>
      </c>
      <c r="M58" s="14">
        <f t="shared" si="0"/>
        <v>578.57142857142856</v>
      </c>
      <c r="N58" s="14">
        <f t="shared" si="1"/>
        <v>69.428571428571431</v>
      </c>
      <c r="O58" s="14">
        <f t="shared" si="2"/>
        <v>-5.7857142857142856</v>
      </c>
      <c r="P58" s="14"/>
      <c r="Q58" s="14"/>
      <c r="R58" s="14"/>
      <c r="S58" s="14"/>
      <c r="T58" s="14"/>
      <c r="U58" s="14"/>
      <c r="V58" s="14"/>
      <c r="W58" s="14">
        <f>M58</f>
        <v>578.57142857142856</v>
      </c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-642.21428571428567</v>
      </c>
      <c r="AJ58" s="15">
        <f t="shared" si="3"/>
        <v>4.8849813083506888E-14</v>
      </c>
    </row>
    <row r="59" spans="1:36" s="5" customFormat="1" ht="12" customHeight="1" x14ac:dyDescent="0.2">
      <c r="A59" s="61"/>
      <c r="B59" s="58">
        <v>10150</v>
      </c>
      <c r="C59" s="58">
        <v>0</v>
      </c>
      <c r="D59" s="59" t="s">
        <v>63</v>
      </c>
      <c r="E59" s="59" t="s">
        <v>72</v>
      </c>
      <c r="F59" s="59" t="s">
        <v>373</v>
      </c>
      <c r="G59" s="59" t="s">
        <v>62</v>
      </c>
      <c r="H59" s="28"/>
      <c r="I59" s="28"/>
      <c r="J59" s="23">
        <v>0</v>
      </c>
      <c r="K59" s="60">
        <v>2597.83</v>
      </c>
      <c r="L59" s="13">
        <v>0.01</v>
      </c>
      <c r="M59" s="14">
        <f t="shared" si="0"/>
        <v>2319.4910714285711</v>
      </c>
      <c r="N59" s="14">
        <f t="shared" si="1"/>
        <v>278.33892857142854</v>
      </c>
      <c r="O59" s="14">
        <f t="shared" si="2"/>
        <v>-23.194910714285712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>
        <f>M59</f>
        <v>2319.4910714285711</v>
      </c>
      <c r="AI59" s="14">
        <f t="shared" si="4"/>
        <v>-2574.635089285714</v>
      </c>
      <c r="AJ59" s="15">
        <f t="shared" si="3"/>
        <v>2.1316282072803006E-13</v>
      </c>
    </row>
    <row r="60" spans="1:36" s="5" customFormat="1" ht="12" customHeight="1" x14ac:dyDescent="0.2">
      <c r="A60" s="61">
        <v>42849</v>
      </c>
      <c r="B60" s="58">
        <v>10151</v>
      </c>
      <c r="C60" s="58">
        <v>0</v>
      </c>
      <c r="D60" s="59" t="s">
        <v>39</v>
      </c>
      <c r="E60" s="59" t="s">
        <v>45</v>
      </c>
      <c r="F60" s="59" t="s">
        <v>374</v>
      </c>
      <c r="G60" s="59" t="s">
        <v>54</v>
      </c>
      <c r="H60" s="28"/>
      <c r="I60" s="28"/>
      <c r="J60" s="23">
        <v>6492</v>
      </c>
      <c r="K60" s="60">
        <v>0</v>
      </c>
      <c r="L60" s="13">
        <v>0.01</v>
      </c>
      <c r="M60" s="14">
        <f t="shared" si="0"/>
        <v>6492</v>
      </c>
      <c r="N60" s="14">
        <f t="shared" si="1"/>
        <v>0</v>
      </c>
      <c r="O60" s="14">
        <f t="shared" si="2"/>
        <v>-64.92</v>
      </c>
      <c r="P60" s="14">
        <f>M60</f>
        <v>6492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-6427.08</v>
      </c>
      <c r="AJ60" s="15">
        <f t="shared" si="3"/>
        <v>0</v>
      </c>
    </row>
    <row r="61" spans="1:36" s="5" customFormat="1" ht="12" customHeight="1" x14ac:dyDescent="0.2">
      <c r="A61" s="61"/>
      <c r="B61" s="58">
        <v>10152</v>
      </c>
      <c r="C61" s="58">
        <v>409</v>
      </c>
      <c r="D61" s="59" t="s">
        <v>39</v>
      </c>
      <c r="E61" s="59" t="s">
        <v>45</v>
      </c>
      <c r="F61" s="59" t="s">
        <v>375</v>
      </c>
      <c r="G61" s="59" t="s">
        <v>57</v>
      </c>
      <c r="H61" s="28"/>
      <c r="I61" s="28"/>
      <c r="J61" s="23">
        <v>2170</v>
      </c>
      <c r="K61" s="60">
        <v>0</v>
      </c>
      <c r="L61" s="13">
        <v>0.01</v>
      </c>
      <c r="M61" s="14">
        <f t="shared" si="0"/>
        <v>2170</v>
      </c>
      <c r="N61" s="14">
        <f t="shared" si="1"/>
        <v>0</v>
      </c>
      <c r="O61" s="14">
        <f t="shared" si="2"/>
        <v>-21.7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f>M61</f>
        <v>2170</v>
      </c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-2148.3000000000002</v>
      </c>
      <c r="AJ61" s="15">
        <f t="shared" si="3"/>
        <v>-1.8118839761882555E-13</v>
      </c>
    </row>
    <row r="62" spans="1:36" s="5" customFormat="1" ht="12" customHeight="1" x14ac:dyDescent="0.2">
      <c r="A62" s="61"/>
      <c r="B62" s="58">
        <v>10153</v>
      </c>
      <c r="C62" s="58">
        <v>487</v>
      </c>
      <c r="D62" s="59" t="s">
        <v>73</v>
      </c>
      <c r="E62" s="59" t="s">
        <v>75</v>
      </c>
      <c r="F62" s="59" t="s">
        <v>376</v>
      </c>
      <c r="G62" s="59" t="s">
        <v>54</v>
      </c>
      <c r="H62" s="28"/>
      <c r="I62" s="28"/>
      <c r="J62" s="23">
        <v>660</v>
      </c>
      <c r="K62" s="60">
        <v>0</v>
      </c>
      <c r="L62" s="13">
        <v>0.01</v>
      </c>
      <c r="M62" s="14">
        <f t="shared" si="0"/>
        <v>660</v>
      </c>
      <c r="N62" s="14">
        <f t="shared" si="1"/>
        <v>0</v>
      </c>
      <c r="O62" s="14">
        <f t="shared" si="2"/>
        <v>-6.6000000000000005</v>
      </c>
      <c r="P62" s="14">
        <f>M62</f>
        <v>660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-653.4</v>
      </c>
      <c r="AJ62" s="15">
        <f t="shared" si="3"/>
        <v>2.2204460492503131E-14</v>
      </c>
    </row>
    <row r="63" spans="1:36" s="5" customFormat="1" ht="12" customHeight="1" x14ac:dyDescent="0.2">
      <c r="A63" s="61"/>
      <c r="B63" s="58">
        <v>10154</v>
      </c>
      <c r="C63" s="58">
        <v>490</v>
      </c>
      <c r="D63" s="59" t="s">
        <v>88</v>
      </c>
      <c r="E63" s="59" t="s">
        <v>89</v>
      </c>
      <c r="F63" s="59" t="s">
        <v>377</v>
      </c>
      <c r="G63" s="59" t="s">
        <v>57</v>
      </c>
      <c r="H63" s="28"/>
      <c r="I63" s="28"/>
      <c r="J63" s="23">
        <v>135</v>
      </c>
      <c r="K63" s="60">
        <v>0</v>
      </c>
      <c r="L63" s="13">
        <v>0.01</v>
      </c>
      <c r="M63" s="14">
        <f t="shared" si="0"/>
        <v>135</v>
      </c>
      <c r="N63" s="14">
        <f t="shared" si="1"/>
        <v>0</v>
      </c>
      <c r="O63" s="14">
        <f t="shared" si="2"/>
        <v>-1.35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f>M63</f>
        <v>135</v>
      </c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-133.65</v>
      </c>
      <c r="AJ63" s="15">
        <f t="shared" si="3"/>
        <v>-5.773159728050814E-15</v>
      </c>
    </row>
    <row r="64" spans="1:36" s="5" customFormat="1" ht="12" customHeight="1" x14ac:dyDescent="0.2">
      <c r="A64" s="61"/>
      <c r="B64" s="58">
        <v>10154</v>
      </c>
      <c r="C64" s="58">
        <v>490</v>
      </c>
      <c r="D64" s="59" t="s">
        <v>88</v>
      </c>
      <c r="E64" s="59" t="s">
        <v>89</v>
      </c>
      <c r="F64" s="59" t="s">
        <v>377</v>
      </c>
      <c r="G64" s="59" t="s">
        <v>54</v>
      </c>
      <c r="H64" s="28"/>
      <c r="I64" s="28"/>
      <c r="J64" s="23">
        <v>1539.5</v>
      </c>
      <c r="K64" s="60">
        <v>0</v>
      </c>
      <c r="L64" s="13">
        <v>0.01</v>
      </c>
      <c r="M64" s="14">
        <f t="shared" si="0"/>
        <v>1539.5</v>
      </c>
      <c r="N64" s="14">
        <f t="shared" si="1"/>
        <v>0</v>
      </c>
      <c r="O64" s="14">
        <f t="shared" si="2"/>
        <v>-15.395</v>
      </c>
      <c r="P64" s="14">
        <f>M64</f>
        <v>1539.5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-1524.105</v>
      </c>
      <c r="AJ64" s="15">
        <f t="shared" si="3"/>
        <v>-1.7763568394002505E-14</v>
      </c>
    </row>
    <row r="65" spans="1:36" s="5" customFormat="1" ht="12" customHeight="1" x14ac:dyDescent="0.2">
      <c r="A65" s="61"/>
      <c r="B65" s="58">
        <v>10155</v>
      </c>
      <c r="C65" s="58">
        <v>492</v>
      </c>
      <c r="D65" s="59" t="s">
        <v>88</v>
      </c>
      <c r="E65" s="59" t="s">
        <v>89</v>
      </c>
      <c r="F65" s="59" t="s">
        <v>378</v>
      </c>
      <c r="G65" s="59" t="s">
        <v>57</v>
      </c>
      <c r="H65" s="28"/>
      <c r="I65" s="28"/>
      <c r="J65" s="23">
        <v>122.5</v>
      </c>
      <c r="K65" s="60">
        <v>0</v>
      </c>
      <c r="L65" s="13">
        <v>0.01</v>
      </c>
      <c r="M65" s="14">
        <f t="shared" si="0"/>
        <v>122.5</v>
      </c>
      <c r="N65" s="14">
        <f t="shared" si="1"/>
        <v>0</v>
      </c>
      <c r="O65" s="14">
        <f t="shared" si="2"/>
        <v>-1.2250000000000001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f>M65</f>
        <v>122.5</v>
      </c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-121.27500000000001</v>
      </c>
      <c r="AJ65" s="15">
        <f t="shared" si="3"/>
        <v>-5.773159728050814E-15</v>
      </c>
    </row>
    <row r="66" spans="1:36" s="5" customFormat="1" ht="12" customHeight="1" x14ac:dyDescent="0.2">
      <c r="A66" s="61"/>
      <c r="B66" s="58">
        <v>10157</v>
      </c>
      <c r="C66" s="58">
        <v>495</v>
      </c>
      <c r="D66" s="59" t="s">
        <v>40</v>
      </c>
      <c r="E66" s="59" t="s">
        <v>47</v>
      </c>
      <c r="F66" s="59" t="s">
        <v>379</v>
      </c>
      <c r="G66" s="59" t="s">
        <v>54</v>
      </c>
      <c r="H66" s="28"/>
      <c r="I66" s="28"/>
      <c r="J66" s="23">
        <v>1635.44</v>
      </c>
      <c r="K66" s="60">
        <v>0</v>
      </c>
      <c r="L66" s="13">
        <v>0.01</v>
      </c>
      <c r="M66" s="14">
        <f t="shared" si="0"/>
        <v>1635.44</v>
      </c>
      <c r="N66" s="14">
        <f t="shared" si="1"/>
        <v>0</v>
      </c>
      <c r="O66" s="14">
        <f t="shared" si="2"/>
        <v>-16.354400000000002</v>
      </c>
      <c r="P66" s="14">
        <f>M66</f>
        <v>1635.44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-1619.0856000000001</v>
      </c>
      <c r="AJ66" s="15">
        <f t="shared" si="3"/>
        <v>-6.0396132539608516E-14</v>
      </c>
    </row>
    <row r="67" spans="1:36" s="5" customFormat="1" ht="12" customHeight="1" x14ac:dyDescent="0.2">
      <c r="A67" s="61">
        <v>42850</v>
      </c>
      <c r="B67" s="58">
        <v>10156</v>
      </c>
      <c r="C67" s="58">
        <v>468</v>
      </c>
      <c r="D67" s="59" t="s">
        <v>80</v>
      </c>
      <c r="E67" s="59" t="s">
        <v>81</v>
      </c>
      <c r="F67" s="59" t="s">
        <v>380</v>
      </c>
      <c r="G67" s="59" t="s">
        <v>12</v>
      </c>
      <c r="H67" s="28"/>
      <c r="I67" s="28"/>
      <c r="J67" s="23">
        <v>0</v>
      </c>
      <c r="K67" s="60">
        <v>1045</v>
      </c>
      <c r="L67" s="13">
        <v>0.01</v>
      </c>
      <c r="M67" s="14">
        <f t="shared" si="0"/>
        <v>933.03571428571422</v>
      </c>
      <c r="N67" s="14">
        <f t="shared" si="1"/>
        <v>111.96428571428571</v>
      </c>
      <c r="O67" s="14">
        <f t="shared" si="2"/>
        <v>-9.3303571428571423</v>
      </c>
      <c r="P67" s="14"/>
      <c r="Q67" s="14"/>
      <c r="R67" s="14"/>
      <c r="S67" s="14">
        <f>M67</f>
        <v>933.03571428571422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-1035.6696428571429</v>
      </c>
      <c r="AJ67" s="15">
        <f t="shared" si="3"/>
        <v>-3.1974423109204508E-14</v>
      </c>
    </row>
    <row r="68" spans="1:36" s="5" customFormat="1" ht="12" customHeight="1" x14ac:dyDescent="0.2">
      <c r="A68" s="61"/>
      <c r="B68" s="58">
        <v>10158</v>
      </c>
      <c r="C68" s="58">
        <v>493</v>
      </c>
      <c r="D68" s="59" t="s">
        <v>38</v>
      </c>
      <c r="E68" s="59" t="s">
        <v>44</v>
      </c>
      <c r="F68" s="59" t="s">
        <v>381</v>
      </c>
      <c r="G68" s="59" t="s">
        <v>54</v>
      </c>
      <c r="H68" s="28"/>
      <c r="I68" s="28"/>
      <c r="J68" s="23">
        <v>0</v>
      </c>
      <c r="K68" s="60">
        <v>922</v>
      </c>
      <c r="L68" s="13">
        <v>0.01</v>
      </c>
      <c r="M68" s="14">
        <f t="shared" si="0"/>
        <v>823.21428571428567</v>
      </c>
      <c r="N68" s="14">
        <f t="shared" si="1"/>
        <v>98.785714285714278</v>
      </c>
      <c r="O68" s="14">
        <f t="shared" si="2"/>
        <v>-8.2321428571428577</v>
      </c>
      <c r="P68" s="14">
        <f t="shared" ref="P68:P74" si="7">M68</f>
        <v>823.21428571428567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-913.76785714285711</v>
      </c>
      <c r="AJ68" s="15">
        <f t="shared" si="3"/>
        <v>3.1974423109204508E-14</v>
      </c>
    </row>
    <row r="69" spans="1:36" s="5" customFormat="1" ht="12" customHeight="1" x14ac:dyDescent="0.2">
      <c r="A69" s="61"/>
      <c r="B69" s="58">
        <v>10159</v>
      </c>
      <c r="C69" s="58">
        <v>496</v>
      </c>
      <c r="D69" s="59" t="s">
        <v>38</v>
      </c>
      <c r="E69" s="59" t="s">
        <v>44</v>
      </c>
      <c r="F69" s="59" t="s">
        <v>382</v>
      </c>
      <c r="G69" s="59" t="s">
        <v>54</v>
      </c>
      <c r="H69" s="28"/>
      <c r="I69" s="28"/>
      <c r="J69" s="23">
        <v>0</v>
      </c>
      <c r="K69" s="60">
        <v>12049.1</v>
      </c>
      <c r="L69" s="13">
        <v>0.01</v>
      </c>
      <c r="M69" s="14">
        <f t="shared" si="0"/>
        <v>10758.125</v>
      </c>
      <c r="N69" s="14">
        <f t="shared" si="1"/>
        <v>1290.9749999999999</v>
      </c>
      <c r="O69" s="14">
        <f t="shared" si="2"/>
        <v>-107.58125</v>
      </c>
      <c r="P69" s="14">
        <f t="shared" si="7"/>
        <v>10758.125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-11941.518749999999</v>
      </c>
      <c r="AJ69" s="15">
        <f t="shared" si="3"/>
        <v>1.0942358130705543E-12</v>
      </c>
    </row>
    <row r="70" spans="1:36" s="5" customFormat="1" ht="12" customHeight="1" x14ac:dyDescent="0.2">
      <c r="A70" s="61">
        <v>42851</v>
      </c>
      <c r="B70" s="58">
        <v>10160</v>
      </c>
      <c r="C70" s="58">
        <v>500</v>
      </c>
      <c r="D70" s="59" t="s">
        <v>40</v>
      </c>
      <c r="E70" s="59" t="s">
        <v>47</v>
      </c>
      <c r="F70" s="59" t="s">
        <v>383</v>
      </c>
      <c r="G70" s="59" t="s">
        <v>54</v>
      </c>
      <c r="H70" s="28"/>
      <c r="I70" s="28"/>
      <c r="J70" s="23">
        <v>945.35</v>
      </c>
      <c r="K70" s="60">
        <v>0</v>
      </c>
      <c r="L70" s="13">
        <v>0.01</v>
      </c>
      <c r="M70" s="14">
        <f t="shared" si="0"/>
        <v>945.35</v>
      </c>
      <c r="N70" s="14">
        <f t="shared" si="1"/>
        <v>0</v>
      </c>
      <c r="O70" s="14">
        <f t="shared" si="2"/>
        <v>-9.4535</v>
      </c>
      <c r="P70" s="14">
        <f t="shared" si="7"/>
        <v>945.35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-935.89650000000006</v>
      </c>
      <c r="AJ70" s="15">
        <f t="shared" si="3"/>
        <v>-3.730349362740526E-14</v>
      </c>
    </row>
    <row r="71" spans="1:36" s="5" customFormat="1" ht="12" customHeight="1" x14ac:dyDescent="0.2">
      <c r="A71" s="61">
        <v>42852</v>
      </c>
      <c r="B71" s="58">
        <v>10161</v>
      </c>
      <c r="C71" s="58">
        <v>501</v>
      </c>
      <c r="D71" s="59" t="s">
        <v>73</v>
      </c>
      <c r="E71" s="59" t="s">
        <v>75</v>
      </c>
      <c r="F71" s="59" t="s">
        <v>384</v>
      </c>
      <c r="G71" s="59" t="s">
        <v>54</v>
      </c>
      <c r="H71" s="28"/>
      <c r="I71" s="28"/>
      <c r="J71" s="23">
        <v>0</v>
      </c>
      <c r="K71" s="60">
        <v>600</v>
      </c>
      <c r="L71" s="13">
        <v>0.01</v>
      </c>
      <c r="M71" s="14">
        <f t="shared" si="0"/>
        <v>535.71428571428567</v>
      </c>
      <c r="N71" s="14">
        <f t="shared" si="1"/>
        <v>64.285714285714278</v>
      </c>
      <c r="O71" s="14">
        <f t="shared" si="2"/>
        <v>-5.3571428571428568</v>
      </c>
      <c r="P71" s="14">
        <f t="shared" si="7"/>
        <v>535.71428571428567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-594.64285714285711</v>
      </c>
      <c r="AJ71" s="15">
        <f t="shared" si="3"/>
        <v>3.2862601528904634E-14</v>
      </c>
    </row>
    <row r="72" spans="1:36" s="5" customFormat="1" ht="12" customHeight="1" x14ac:dyDescent="0.2">
      <c r="A72" s="61"/>
      <c r="B72" s="58">
        <v>10162</v>
      </c>
      <c r="C72" s="58">
        <v>486</v>
      </c>
      <c r="D72" s="59" t="s">
        <v>41</v>
      </c>
      <c r="E72" s="59" t="s">
        <v>48</v>
      </c>
      <c r="F72" s="59" t="s">
        <v>385</v>
      </c>
      <c r="G72" s="59" t="s">
        <v>54</v>
      </c>
      <c r="H72" s="28"/>
      <c r="I72" s="28"/>
      <c r="J72" s="23">
        <v>0</v>
      </c>
      <c r="K72" s="60">
        <v>4465</v>
      </c>
      <c r="L72" s="13">
        <v>0.01</v>
      </c>
      <c r="M72" s="14">
        <f t="shared" si="0"/>
        <v>3986.6071428571427</v>
      </c>
      <c r="N72" s="14">
        <f t="shared" si="1"/>
        <v>478.39285714285711</v>
      </c>
      <c r="O72" s="14">
        <f t="shared" si="2"/>
        <v>-39.866071428571431</v>
      </c>
      <c r="P72" s="14">
        <f t="shared" si="7"/>
        <v>3986.6071428571427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-4425.1339285714284</v>
      </c>
      <c r="AJ72" s="15">
        <f t="shared" si="3"/>
        <v>1.2789769243681803E-13</v>
      </c>
    </row>
    <row r="73" spans="1:36" s="5" customFormat="1" ht="12" customHeight="1" x14ac:dyDescent="0.2">
      <c r="A73" s="61"/>
      <c r="B73" s="58">
        <v>10163</v>
      </c>
      <c r="C73" s="58">
        <v>504</v>
      </c>
      <c r="D73" s="59" t="s">
        <v>38</v>
      </c>
      <c r="E73" s="59" t="s">
        <v>44</v>
      </c>
      <c r="F73" s="59" t="s">
        <v>386</v>
      </c>
      <c r="G73" s="59" t="s">
        <v>54</v>
      </c>
      <c r="H73" s="28"/>
      <c r="I73" s="28"/>
      <c r="J73" s="23">
        <v>0</v>
      </c>
      <c r="K73" s="60">
        <v>7751.6</v>
      </c>
      <c r="L73" s="13">
        <v>0.01</v>
      </c>
      <c r="M73" s="14">
        <f t="shared" si="0"/>
        <v>6921.0714285714284</v>
      </c>
      <c r="N73" s="14">
        <f t="shared" si="1"/>
        <v>830.52857142857135</v>
      </c>
      <c r="O73" s="14">
        <f t="shared" si="2"/>
        <v>-69.210714285714289</v>
      </c>
      <c r="P73" s="14">
        <f t="shared" si="7"/>
        <v>6921.0714285714284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-7682.3892857142855</v>
      </c>
      <c r="AJ73" s="15">
        <f t="shared" si="3"/>
        <v>5.6843418860808015E-13</v>
      </c>
    </row>
    <row r="74" spans="1:36" s="5" customFormat="1" ht="12" customHeight="1" x14ac:dyDescent="0.2">
      <c r="A74" s="61">
        <v>42854</v>
      </c>
      <c r="B74" s="58">
        <v>10164</v>
      </c>
      <c r="C74" s="58">
        <v>506</v>
      </c>
      <c r="D74" s="59" t="s">
        <v>73</v>
      </c>
      <c r="E74" s="59" t="s">
        <v>75</v>
      </c>
      <c r="F74" s="59" t="s">
        <v>387</v>
      </c>
      <c r="G74" s="59" t="s">
        <v>54</v>
      </c>
      <c r="H74" s="28"/>
      <c r="I74" s="28"/>
      <c r="J74" s="23">
        <v>2100</v>
      </c>
      <c r="K74" s="60">
        <v>0</v>
      </c>
      <c r="L74" s="13">
        <v>0.01</v>
      </c>
      <c r="M74" s="14">
        <f t="shared" si="0"/>
        <v>2100</v>
      </c>
      <c r="N74" s="14">
        <f t="shared" si="1"/>
        <v>0</v>
      </c>
      <c r="O74" s="14">
        <f t="shared" si="2"/>
        <v>-21</v>
      </c>
      <c r="P74" s="14">
        <f t="shared" si="7"/>
        <v>2100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-2079</v>
      </c>
      <c r="AJ74" s="15">
        <f t="shared" si="3"/>
        <v>0</v>
      </c>
    </row>
    <row r="75" spans="1:36" s="5" customFormat="1" ht="12" customHeight="1" x14ac:dyDescent="0.3">
      <c r="A75" s="61"/>
      <c r="B75" s="58">
        <v>10165</v>
      </c>
      <c r="C75" s="58">
        <v>507</v>
      </c>
      <c r="D75" s="59" t="s">
        <v>64</v>
      </c>
      <c r="E75" s="59" t="s">
        <v>53</v>
      </c>
      <c r="F75" s="63"/>
      <c r="G75" s="59" t="s">
        <v>55</v>
      </c>
      <c r="H75" s="28"/>
      <c r="I75" s="28"/>
      <c r="J75" s="23">
        <v>0</v>
      </c>
      <c r="K75" s="60">
        <v>1360</v>
      </c>
      <c r="L75" s="13">
        <v>0.01</v>
      </c>
      <c r="M75" s="14">
        <f t="shared" si="0"/>
        <v>1214.2857142857142</v>
      </c>
      <c r="N75" s="14">
        <f t="shared" si="1"/>
        <v>145.71428571428569</v>
      </c>
      <c r="O75" s="14">
        <f t="shared" si="2"/>
        <v>-12.142857142857142</v>
      </c>
      <c r="P75" s="14"/>
      <c r="Q75" s="14">
        <f>M75</f>
        <v>1214.2857142857142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-1347.8571428571427</v>
      </c>
      <c r="AJ75" s="15">
        <f t="shared" si="3"/>
        <v>1.9539925233402755E-13</v>
      </c>
    </row>
    <row r="76" spans="1:36" s="5" customFormat="1" ht="12" customHeight="1" x14ac:dyDescent="0.2">
      <c r="A76" s="61"/>
      <c r="B76" s="58">
        <v>10166</v>
      </c>
      <c r="C76" s="58">
        <v>494</v>
      </c>
      <c r="D76" s="59" t="s">
        <v>73</v>
      </c>
      <c r="E76" s="59" t="s">
        <v>75</v>
      </c>
      <c r="F76" s="59" t="s">
        <v>388</v>
      </c>
      <c r="G76" s="59" t="s">
        <v>54</v>
      </c>
      <c r="H76" s="28"/>
      <c r="I76" s="28"/>
      <c r="J76" s="23">
        <v>600</v>
      </c>
      <c r="K76" s="60">
        <v>0</v>
      </c>
      <c r="L76" s="13">
        <v>0.01</v>
      </c>
      <c r="M76" s="14">
        <f t="shared" si="0"/>
        <v>600</v>
      </c>
      <c r="N76" s="14">
        <f t="shared" si="1"/>
        <v>0</v>
      </c>
      <c r="O76" s="14">
        <f t="shared" si="2"/>
        <v>-6</v>
      </c>
      <c r="P76" s="14">
        <f>M76</f>
        <v>600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-594</v>
      </c>
      <c r="AJ76" s="15">
        <f t="shared" si="3"/>
        <v>0</v>
      </c>
    </row>
    <row r="77" spans="1:36" s="5" customFormat="1" ht="12" customHeight="1" x14ac:dyDescent="0.2">
      <c r="A77" s="64"/>
      <c r="B77" s="58"/>
      <c r="C77" s="58"/>
      <c r="D77" s="59"/>
      <c r="E77" s="59"/>
      <c r="F77" s="62"/>
      <c r="G77" s="59"/>
      <c r="H77" s="28"/>
      <c r="I77" s="28"/>
      <c r="J77" s="23">
        <v>0</v>
      </c>
      <c r="K77" s="60">
        <v>0</v>
      </c>
      <c r="L77" s="13">
        <v>0.01</v>
      </c>
      <c r="M77" s="14">
        <f t="shared" si="0"/>
        <v>0</v>
      </c>
      <c r="N77" s="14">
        <f t="shared" si="1"/>
        <v>0</v>
      </c>
      <c r="O77" s="14">
        <f t="shared" si="2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0</v>
      </c>
      <c r="AJ77" s="15">
        <f t="shared" si="3"/>
        <v>0</v>
      </c>
    </row>
    <row r="78" spans="1:36" s="5" customFormat="1" ht="12" customHeight="1" x14ac:dyDescent="0.2">
      <c r="A78" s="64"/>
      <c r="B78" s="58"/>
      <c r="C78" s="58"/>
      <c r="D78" s="59"/>
      <c r="E78" s="59"/>
      <c r="F78" s="62"/>
      <c r="G78" s="59"/>
      <c r="H78" s="28"/>
      <c r="I78" s="28"/>
      <c r="J78" s="23">
        <v>0</v>
      </c>
      <c r="K78" s="60">
        <v>0</v>
      </c>
      <c r="L78" s="13">
        <v>0.01</v>
      </c>
      <c r="M78" s="14">
        <f t="shared" si="0"/>
        <v>0</v>
      </c>
      <c r="N78" s="14">
        <f t="shared" si="1"/>
        <v>0</v>
      </c>
      <c r="O78" s="14">
        <f t="shared" si="2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0</v>
      </c>
      <c r="AJ78" s="15">
        <f t="shared" si="3"/>
        <v>0</v>
      </c>
    </row>
    <row r="79" spans="1:36" s="5" customFormat="1" ht="12" customHeight="1" x14ac:dyDescent="0.2">
      <c r="A79" s="64"/>
      <c r="B79" s="58"/>
      <c r="C79" s="58"/>
      <c r="D79" s="59"/>
      <c r="E79" s="59"/>
      <c r="F79" s="62"/>
      <c r="G79" s="59"/>
      <c r="H79" s="28"/>
      <c r="I79" s="28"/>
      <c r="J79" s="23">
        <v>0</v>
      </c>
      <c r="K79" s="60">
        <v>0</v>
      </c>
      <c r="L79" s="13">
        <v>0.01</v>
      </c>
      <c r="M79" s="14">
        <f t="shared" si="0"/>
        <v>0</v>
      </c>
      <c r="N79" s="14">
        <f t="shared" si="1"/>
        <v>0</v>
      </c>
      <c r="O79" s="14">
        <f t="shared" si="2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0</v>
      </c>
      <c r="AJ79" s="15">
        <f t="shared" si="3"/>
        <v>0</v>
      </c>
    </row>
    <row r="80" spans="1:36" s="5" customFormat="1" ht="12" customHeight="1" x14ac:dyDescent="0.2">
      <c r="A80" s="64"/>
      <c r="B80" s="58"/>
      <c r="C80" s="58"/>
      <c r="D80" s="59"/>
      <c r="E80" s="59"/>
      <c r="F80" s="62"/>
      <c r="G80" s="59"/>
      <c r="H80" s="28"/>
      <c r="I80" s="28"/>
      <c r="J80" s="23">
        <v>0</v>
      </c>
      <c r="K80" s="60">
        <v>0</v>
      </c>
      <c r="L80" s="13">
        <v>0.01</v>
      </c>
      <c r="M80" s="14">
        <f t="shared" si="0"/>
        <v>0</v>
      </c>
      <c r="N80" s="14">
        <f t="shared" si="1"/>
        <v>0</v>
      </c>
      <c r="O80" s="14">
        <f t="shared" si="2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0</v>
      </c>
      <c r="AJ80" s="15">
        <f t="shared" si="3"/>
        <v>0</v>
      </c>
    </row>
    <row r="81" spans="1:36" s="5" customFormat="1" ht="12" customHeight="1" x14ac:dyDescent="0.2">
      <c r="A81" s="64"/>
      <c r="B81" s="58"/>
      <c r="C81" s="58"/>
      <c r="D81" s="59"/>
      <c r="E81" s="59"/>
      <c r="F81" s="62"/>
      <c r="G81" s="59"/>
      <c r="H81" s="28"/>
      <c r="I81" s="28"/>
      <c r="J81" s="23">
        <v>0</v>
      </c>
      <c r="K81" s="60">
        <v>0</v>
      </c>
      <c r="L81" s="13">
        <v>0.01</v>
      </c>
      <c r="M81" s="14">
        <f t="shared" si="0"/>
        <v>0</v>
      </c>
      <c r="N81" s="14">
        <f t="shared" si="1"/>
        <v>0</v>
      </c>
      <c r="O81" s="14">
        <f t="shared" si="2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0</v>
      </c>
      <c r="AJ81" s="15">
        <f t="shared" si="3"/>
        <v>0</v>
      </c>
    </row>
    <row r="82" spans="1:36" s="5" customFormat="1" ht="12" customHeight="1" x14ac:dyDescent="0.2">
      <c r="A82" s="64"/>
      <c r="B82" s="58"/>
      <c r="C82" s="58"/>
      <c r="D82" s="59"/>
      <c r="E82" s="59"/>
      <c r="F82" s="62"/>
      <c r="G82" s="59"/>
      <c r="H82" s="28"/>
      <c r="I82" s="28"/>
      <c r="J82" s="23">
        <v>0</v>
      </c>
      <c r="K82" s="60">
        <v>0</v>
      </c>
      <c r="L82" s="13">
        <v>0.01</v>
      </c>
      <c r="M82" s="14">
        <f t="shared" si="0"/>
        <v>0</v>
      </c>
      <c r="N82" s="14">
        <f t="shared" si="1"/>
        <v>0</v>
      </c>
      <c r="O82" s="14">
        <f t="shared" si="2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0</v>
      </c>
      <c r="AJ82" s="15">
        <f t="shared" si="3"/>
        <v>0</v>
      </c>
    </row>
    <row r="83" spans="1:36" s="5" customFormat="1" ht="12" customHeight="1" x14ac:dyDescent="0.2">
      <c r="A83" s="64"/>
      <c r="B83" s="58"/>
      <c r="C83" s="58"/>
      <c r="D83" s="59"/>
      <c r="E83" s="59"/>
      <c r="F83" s="62"/>
      <c r="G83" s="59"/>
      <c r="H83" s="28"/>
      <c r="I83" s="28"/>
      <c r="J83" s="23">
        <v>0</v>
      </c>
      <c r="K83" s="60">
        <v>0</v>
      </c>
      <c r="L83" s="13">
        <v>0.01</v>
      </c>
      <c r="M83" s="14">
        <f t="shared" si="0"/>
        <v>0</v>
      </c>
      <c r="N83" s="14">
        <f t="shared" si="1"/>
        <v>0</v>
      </c>
      <c r="O83" s="14">
        <f t="shared" si="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0</v>
      </c>
      <c r="AJ83" s="15">
        <f t="shared" si="3"/>
        <v>0</v>
      </c>
    </row>
    <row r="84" spans="1:36" s="5" customFormat="1" ht="12" customHeight="1" x14ac:dyDescent="0.2">
      <c r="A84" s="64"/>
      <c r="B84" s="58"/>
      <c r="C84" s="58"/>
      <c r="D84" s="59"/>
      <c r="E84" s="59"/>
      <c r="F84" s="62"/>
      <c r="G84" s="59"/>
      <c r="H84" s="28"/>
      <c r="I84" s="28"/>
      <c r="J84" s="23">
        <v>0</v>
      </c>
      <c r="K84" s="60">
        <v>0</v>
      </c>
      <c r="L84" s="13">
        <v>0.01</v>
      </c>
      <c r="M84" s="14">
        <f t="shared" si="0"/>
        <v>0</v>
      </c>
      <c r="N84" s="14">
        <f t="shared" si="1"/>
        <v>0</v>
      </c>
      <c r="O84" s="14">
        <f t="shared" si="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0</v>
      </c>
      <c r="AJ84" s="15">
        <f t="shared" si="3"/>
        <v>0</v>
      </c>
    </row>
    <row r="85" spans="1:36" s="5" customFormat="1" ht="12" customHeight="1" x14ac:dyDescent="0.2">
      <c r="A85" s="64"/>
      <c r="B85" s="58"/>
      <c r="C85" s="58"/>
      <c r="D85" s="59"/>
      <c r="E85" s="59"/>
      <c r="F85" s="62"/>
      <c r="G85" s="59"/>
      <c r="H85" s="28"/>
      <c r="I85" s="28"/>
      <c r="J85" s="23">
        <v>0</v>
      </c>
      <c r="K85" s="60">
        <v>0</v>
      </c>
      <c r="L85" s="13">
        <v>0.01</v>
      </c>
      <c r="M85" s="14">
        <f t="shared" si="0"/>
        <v>0</v>
      </c>
      <c r="N85" s="14">
        <f t="shared" si="1"/>
        <v>0</v>
      </c>
      <c r="O85" s="14">
        <f t="shared" si="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0</v>
      </c>
      <c r="AJ85" s="15">
        <f t="shared" si="3"/>
        <v>0</v>
      </c>
    </row>
    <row r="86" spans="1:36" s="5" customFormat="1" ht="12" customHeight="1" x14ac:dyDescent="0.2">
      <c r="A86" s="64"/>
      <c r="B86" s="58"/>
      <c r="C86" s="58"/>
      <c r="D86" s="59"/>
      <c r="E86" s="62"/>
      <c r="F86" s="62"/>
      <c r="G86" s="59"/>
      <c r="H86" s="28"/>
      <c r="I86" s="28"/>
      <c r="J86" s="23">
        <v>0</v>
      </c>
      <c r="K86" s="60">
        <v>0</v>
      </c>
      <c r="L86" s="13">
        <v>0.01</v>
      </c>
      <c r="M86" s="14">
        <f t="shared" si="0"/>
        <v>0</v>
      </c>
      <c r="N86" s="14">
        <f t="shared" si="1"/>
        <v>0</v>
      </c>
      <c r="O86" s="14">
        <f t="shared" si="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0</v>
      </c>
      <c r="AJ86" s="15">
        <f t="shared" si="3"/>
        <v>0</v>
      </c>
    </row>
    <row r="87" spans="1:36" s="5" customFormat="1" ht="12" customHeight="1" x14ac:dyDescent="0.2">
      <c r="A87" s="64"/>
      <c r="B87" s="58"/>
      <c r="C87" s="58"/>
      <c r="D87" s="59"/>
      <c r="E87" s="62"/>
      <c r="F87" s="62"/>
      <c r="G87" s="59"/>
      <c r="H87" s="28"/>
      <c r="I87" s="28"/>
      <c r="J87" s="23">
        <v>0</v>
      </c>
      <c r="K87" s="60">
        <v>0</v>
      </c>
      <c r="L87" s="13">
        <v>0.01</v>
      </c>
      <c r="M87" s="14">
        <f t="shared" si="0"/>
        <v>0</v>
      </c>
      <c r="N87" s="14">
        <f t="shared" si="1"/>
        <v>0</v>
      </c>
      <c r="O87" s="14">
        <f t="shared" si="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0</v>
      </c>
      <c r="AJ87" s="15">
        <f t="shared" si="3"/>
        <v>0</v>
      </c>
    </row>
    <row r="88" spans="1:36" s="5" customFormat="1" ht="12" customHeight="1" x14ac:dyDescent="0.2">
      <c r="A88" s="64"/>
      <c r="B88" s="58"/>
      <c r="C88" s="58"/>
      <c r="D88" s="59"/>
      <c r="E88" s="62"/>
      <c r="F88" s="62"/>
      <c r="G88" s="59"/>
      <c r="H88" s="28"/>
      <c r="I88" s="28"/>
      <c r="J88" s="23">
        <v>0</v>
      </c>
      <c r="K88" s="60">
        <v>0</v>
      </c>
      <c r="L88" s="13">
        <v>0.01</v>
      </c>
      <c r="M88" s="14">
        <f t="shared" si="0"/>
        <v>0</v>
      </c>
      <c r="N88" s="14">
        <f t="shared" si="1"/>
        <v>0</v>
      </c>
      <c r="O88" s="14">
        <f t="shared" si="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0</v>
      </c>
      <c r="AJ88" s="15">
        <f t="shared" si="3"/>
        <v>0</v>
      </c>
    </row>
    <row r="89" spans="1:36" s="5" customFormat="1" ht="12" customHeight="1" x14ac:dyDescent="0.2">
      <c r="A89" s="64"/>
      <c r="B89" s="58"/>
      <c r="C89" s="58"/>
      <c r="D89" s="59"/>
      <c r="E89" s="62"/>
      <c r="F89" s="62"/>
      <c r="G89" s="59"/>
      <c r="H89" s="28"/>
      <c r="I89" s="28"/>
      <c r="J89" s="23">
        <v>0</v>
      </c>
      <c r="K89" s="60">
        <v>0</v>
      </c>
      <c r="L89" s="13">
        <v>0.01</v>
      </c>
      <c r="M89" s="14">
        <f t="shared" si="0"/>
        <v>0</v>
      </c>
      <c r="N89" s="14">
        <f t="shared" si="1"/>
        <v>0</v>
      </c>
      <c r="O89" s="14">
        <f t="shared" si="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0</v>
      </c>
      <c r="AJ89" s="15">
        <f t="shared" si="3"/>
        <v>0</v>
      </c>
    </row>
    <row r="90" spans="1:36" s="5" customFormat="1" ht="12" customHeight="1" x14ac:dyDescent="0.2">
      <c r="A90" s="64"/>
      <c r="B90" s="58"/>
      <c r="C90" s="58"/>
      <c r="D90" s="59"/>
      <c r="E90" s="62"/>
      <c r="F90" s="62"/>
      <c r="G90" s="59"/>
      <c r="H90" s="28"/>
      <c r="I90" s="28"/>
      <c r="J90" s="23">
        <v>0</v>
      </c>
      <c r="K90" s="60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0</v>
      </c>
      <c r="AJ90" s="15">
        <f t="shared" si="3"/>
        <v>0</v>
      </c>
    </row>
    <row r="91" spans="1:36" ht="12" customHeight="1" x14ac:dyDescent="0.2">
      <c r="A91" s="64"/>
      <c r="B91" s="58"/>
      <c r="C91" s="58"/>
      <c r="D91" s="59"/>
      <c r="E91" s="62"/>
      <c r="F91" s="62"/>
      <c r="G91" s="59"/>
      <c r="H91" s="29"/>
      <c r="I91" s="29"/>
      <c r="J91" s="23">
        <v>0</v>
      </c>
      <c r="K91" s="60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0</v>
      </c>
      <c r="AJ91" s="15">
        <f t="shared" si="3"/>
        <v>0</v>
      </c>
    </row>
    <row r="92" spans="1:36" ht="12" customHeight="1" x14ac:dyDescent="0.2">
      <c r="A92" s="64"/>
      <c r="B92" s="58"/>
      <c r="C92" s="58"/>
      <c r="D92" s="59"/>
      <c r="E92" s="62"/>
      <c r="F92" s="62"/>
      <c r="G92" s="59"/>
      <c r="H92" s="29"/>
      <c r="I92" s="29"/>
      <c r="J92" s="23">
        <v>0</v>
      </c>
      <c r="K92" s="60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55"/>
      <c r="B93" s="56"/>
      <c r="C93" s="56"/>
      <c r="D93" s="57"/>
      <c r="E93" s="56"/>
      <c r="F93" s="56"/>
      <c r="G93" s="57"/>
      <c r="H93" s="29"/>
      <c r="I93" s="29"/>
      <c r="J93" s="23">
        <v>0</v>
      </c>
      <c r="K93" s="53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45"/>
      <c r="B94" s="52"/>
      <c r="C94" s="44"/>
      <c r="D94" s="43"/>
      <c r="E94" s="46"/>
      <c r="F94" s="47"/>
      <c r="G94" s="48"/>
      <c r="H94" s="28"/>
      <c r="I94" s="28"/>
      <c r="J94" s="23">
        <v>0</v>
      </c>
      <c r="K94" s="53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45"/>
      <c r="B95" s="52"/>
      <c r="C95" s="44"/>
      <c r="D95" s="43"/>
      <c r="E95" s="46"/>
      <c r="F95" s="47"/>
      <c r="G95" s="48"/>
      <c r="H95" s="28"/>
      <c r="I95" s="28"/>
      <c r="J95" s="23">
        <v>0</v>
      </c>
      <c r="K95" s="53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45"/>
      <c r="B96" s="52"/>
      <c r="C96" s="44"/>
      <c r="D96" s="43"/>
      <c r="E96" s="46"/>
      <c r="F96" s="47"/>
      <c r="G96" s="48"/>
      <c r="H96" s="28"/>
      <c r="I96" s="28"/>
      <c r="J96" s="23">
        <v>0</v>
      </c>
      <c r="K96" s="53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45"/>
      <c r="B97" s="52"/>
      <c r="C97" s="44"/>
      <c r="D97" s="43"/>
      <c r="E97" s="46"/>
      <c r="F97" s="47"/>
      <c r="G97" s="48"/>
      <c r="H97" s="28"/>
      <c r="I97" s="28"/>
      <c r="J97" s="23">
        <v>0</v>
      </c>
      <c r="K97" s="53">
        <v>0</v>
      </c>
      <c r="L97" s="13">
        <v>0.01</v>
      </c>
      <c r="M97" s="14">
        <f t="shared" si="0"/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>SUM(H97:K97)+AI97+O97</f>
        <v>0</v>
      </c>
    </row>
    <row r="98" spans="1:36" x14ac:dyDescent="0.2">
      <c r="A98" s="30"/>
      <c r="B98" s="31"/>
      <c r="C98" s="32"/>
      <c r="D98" s="33"/>
      <c r="E98" s="34"/>
      <c r="F98" s="35"/>
      <c r="G98" s="33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21" customFormat="1" ht="10.8" thickBot="1" x14ac:dyDescent="0.25">
      <c r="A99" s="38"/>
      <c r="B99" s="17"/>
      <c r="C99" s="39"/>
      <c r="D99" s="18"/>
      <c r="E99" s="19"/>
      <c r="F99" s="20"/>
      <c r="G99" s="18"/>
      <c r="H99" s="40">
        <f>SUM(H6:H97)</f>
        <v>0</v>
      </c>
      <c r="I99" s="40">
        <f>SUM(I6:I97)</f>
        <v>0</v>
      </c>
      <c r="J99" s="24">
        <f>SUM(J5:J97)</f>
        <v>58254.820000000007</v>
      </c>
      <c r="K99" s="24">
        <f>SUM(K5:K97)</f>
        <v>199601.19</v>
      </c>
      <c r="L99" s="41"/>
      <c r="M99" s="24">
        <f t="shared" ref="M99:AH99" si="8">SUM(M5:M97)</f>
        <v>236470.16821428566</v>
      </c>
      <c r="N99" s="24">
        <f t="shared" si="8"/>
        <v>21385.841785714281</v>
      </c>
      <c r="O99" s="24">
        <f>SUM(O5:O97)</f>
        <v>-2364.7016821428574</v>
      </c>
      <c r="P99" s="24">
        <f t="shared" si="8"/>
        <v>180825.4235714286</v>
      </c>
      <c r="Q99" s="24">
        <f t="shared" si="8"/>
        <v>25391.964285714283</v>
      </c>
      <c r="R99" s="24">
        <f t="shared" si="8"/>
        <v>0</v>
      </c>
      <c r="S99" s="24">
        <f t="shared" si="8"/>
        <v>2196.4285714285716</v>
      </c>
      <c r="T99" s="24">
        <f t="shared" si="8"/>
        <v>0</v>
      </c>
      <c r="U99" s="24">
        <f t="shared" si="8"/>
        <v>0</v>
      </c>
      <c r="V99" s="24">
        <f t="shared" si="8"/>
        <v>796.51785714285711</v>
      </c>
      <c r="W99" s="24">
        <f t="shared" si="8"/>
        <v>12134.375</v>
      </c>
      <c r="X99" s="24">
        <f t="shared" si="8"/>
        <v>0</v>
      </c>
      <c r="Y99" s="24">
        <f t="shared" si="8"/>
        <v>0</v>
      </c>
      <c r="Z99" s="24">
        <f t="shared" si="8"/>
        <v>6085.2</v>
      </c>
      <c r="AA99" s="24">
        <f t="shared" si="8"/>
        <v>0</v>
      </c>
      <c r="AB99" s="24">
        <f t="shared" si="8"/>
        <v>0</v>
      </c>
      <c r="AC99" s="24">
        <f t="shared" si="8"/>
        <v>0</v>
      </c>
      <c r="AD99" s="24">
        <f t="shared" si="8"/>
        <v>2499.9999999999995</v>
      </c>
      <c r="AE99" s="24">
        <f t="shared" si="8"/>
        <v>0</v>
      </c>
      <c r="AF99" s="24">
        <f t="shared" si="8"/>
        <v>0</v>
      </c>
      <c r="AG99" s="24">
        <f t="shared" si="8"/>
        <v>0</v>
      </c>
      <c r="AH99" s="24">
        <f t="shared" si="8"/>
        <v>6540.2589285714275</v>
      </c>
      <c r="AI99" s="24">
        <f>SUM(AI5:AI97)</f>
        <v>-255491.30831785701</v>
      </c>
    </row>
    <row r="100" spans="1:36" ht="10.8" thickTop="1" x14ac:dyDescent="0.2">
      <c r="AH100" s="5" t="s">
        <v>35</v>
      </c>
      <c r="AI100" s="5">
        <f>+N101+AI99</f>
        <v>2364.7016821429424</v>
      </c>
    </row>
    <row r="101" spans="1:36" x14ac:dyDescent="0.2">
      <c r="K101" s="5">
        <f>+K99+J99</f>
        <v>257856.01</v>
      </c>
      <c r="N101" s="5">
        <f>+N99+M99</f>
        <v>257856.00999999995</v>
      </c>
      <c r="P101" s="5">
        <f>P99+Q99</f>
        <v>206217.38785714289</v>
      </c>
      <c r="Z101" s="5">
        <v>6085.2</v>
      </c>
      <c r="AI101" s="5">
        <f>+AI99-AI100</f>
        <v>-257856.00999999995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14"/>
  <sheetViews>
    <sheetView workbookViewId="0">
      <selection activeCell="A3" sqref="A3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8.6640625" style="1" bestFit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566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4">
        <v>42857</v>
      </c>
      <c r="B5" s="58">
        <v>10167</v>
      </c>
      <c r="C5" s="58">
        <v>511</v>
      </c>
      <c r="D5" s="59" t="s">
        <v>73</v>
      </c>
      <c r="E5" s="62" t="s">
        <v>75</v>
      </c>
      <c r="F5" s="62" t="s">
        <v>389</v>
      </c>
      <c r="G5" s="59" t="s">
        <v>54</v>
      </c>
      <c r="H5" s="28"/>
      <c r="I5" s="28"/>
      <c r="J5" s="23">
        <v>2000</v>
      </c>
      <c r="K5" s="60">
        <v>0</v>
      </c>
      <c r="L5" s="13">
        <v>0.01</v>
      </c>
      <c r="M5" s="14">
        <f t="shared" ref="M5:M110" si="0">SUM(H5:J5,K5/1.12)</f>
        <v>2000</v>
      </c>
      <c r="N5" s="14">
        <f t="shared" ref="N5:N94" si="1">K5/1.12*0.12</f>
        <v>0</v>
      </c>
      <c r="O5" s="14">
        <f t="shared" ref="O5:O94" si="2">-SUM(I5:J5,K5/1.12)*L5</f>
        <v>-20</v>
      </c>
      <c r="P5" s="14">
        <f>M5</f>
        <v>2000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-1980</v>
      </c>
      <c r="AJ5" s="15">
        <f t="shared" ref="AJ5:AJ94" si="3">SUM(H5:K5)+AI5+O5</f>
        <v>0</v>
      </c>
    </row>
    <row r="6" spans="1:36" ht="12" customHeight="1" x14ac:dyDescent="0.2">
      <c r="A6" s="64"/>
      <c r="B6" s="58">
        <v>10168</v>
      </c>
      <c r="C6" s="58">
        <v>510</v>
      </c>
      <c r="D6" s="59" t="s">
        <v>91</v>
      </c>
      <c r="E6" s="62" t="s">
        <v>92</v>
      </c>
      <c r="F6" s="62" t="s">
        <v>390</v>
      </c>
      <c r="G6" s="59" t="s">
        <v>54</v>
      </c>
      <c r="H6" s="28"/>
      <c r="I6" s="28"/>
      <c r="J6" s="23">
        <v>0</v>
      </c>
      <c r="K6" s="60">
        <v>4233</v>
      </c>
      <c r="L6" s="13">
        <v>0.01</v>
      </c>
      <c r="M6" s="14">
        <f t="shared" si="0"/>
        <v>3779.4642857142853</v>
      </c>
      <c r="N6" s="14">
        <f t="shared" si="1"/>
        <v>453.53571428571422</v>
      </c>
      <c r="O6" s="14">
        <f t="shared" si="2"/>
        <v>-37.794642857142854</v>
      </c>
      <c r="P6" s="14">
        <f>M6</f>
        <v>3779.4642857142853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0" si="4">-SUM(N6:AH6)</f>
        <v>-4195.2053571428569</v>
      </c>
      <c r="AJ6" s="15">
        <f t="shared" si="3"/>
        <v>2.6290081223123707E-13</v>
      </c>
    </row>
    <row r="7" spans="1:36" ht="12" customHeight="1" x14ac:dyDescent="0.2">
      <c r="A7" s="64"/>
      <c r="B7" s="58">
        <v>10169</v>
      </c>
      <c r="C7" s="58">
        <v>498</v>
      </c>
      <c r="D7" s="59" t="s">
        <v>156</v>
      </c>
      <c r="E7" s="62" t="s">
        <v>157</v>
      </c>
      <c r="F7" s="62" t="s">
        <v>391</v>
      </c>
      <c r="G7" s="59" t="s">
        <v>54</v>
      </c>
      <c r="H7" s="28"/>
      <c r="I7" s="28"/>
      <c r="J7" s="23">
        <v>0</v>
      </c>
      <c r="K7" s="60">
        <v>4240</v>
      </c>
      <c r="L7" s="13">
        <v>0.01</v>
      </c>
      <c r="M7" s="14">
        <f t="shared" si="0"/>
        <v>3785.7142857142853</v>
      </c>
      <c r="N7" s="14">
        <f t="shared" si="1"/>
        <v>454.28571428571422</v>
      </c>
      <c r="O7" s="14">
        <f t="shared" si="2"/>
        <v>-37.857142857142854</v>
      </c>
      <c r="P7" s="14">
        <f>M7</f>
        <v>3785.7142857142853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-4202.1428571428569</v>
      </c>
      <c r="AJ7" s="15">
        <f t="shared" si="3"/>
        <v>2.6290081223123707E-13</v>
      </c>
    </row>
    <row r="8" spans="1:36" ht="12" customHeight="1" x14ac:dyDescent="0.2">
      <c r="A8" s="64"/>
      <c r="B8" s="58">
        <v>10170</v>
      </c>
      <c r="C8" s="58">
        <v>499</v>
      </c>
      <c r="D8" s="59" t="s">
        <v>77</v>
      </c>
      <c r="E8" s="62" t="s">
        <v>78</v>
      </c>
      <c r="F8" s="62" t="s">
        <v>392</v>
      </c>
      <c r="G8" s="59" t="s">
        <v>54</v>
      </c>
      <c r="H8" s="28"/>
      <c r="I8" s="28"/>
      <c r="J8" s="23">
        <v>0</v>
      </c>
      <c r="K8" s="60">
        <v>1800</v>
      </c>
      <c r="L8" s="13">
        <v>0.01</v>
      </c>
      <c r="M8" s="14">
        <f t="shared" si="0"/>
        <v>1607.1428571428569</v>
      </c>
      <c r="N8" s="14">
        <f t="shared" si="1"/>
        <v>192.85714285714283</v>
      </c>
      <c r="O8" s="14">
        <f t="shared" si="2"/>
        <v>-16.071428571428569</v>
      </c>
      <c r="P8" s="14">
        <f>M8</f>
        <v>1607.1428571428569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-1783.9285714285711</v>
      </c>
      <c r="AJ8" s="15">
        <f t="shared" si="3"/>
        <v>3.2684965844964609E-13</v>
      </c>
    </row>
    <row r="9" spans="1:36" ht="12" customHeight="1" x14ac:dyDescent="0.2">
      <c r="A9" s="64"/>
      <c r="B9" s="58">
        <v>10171</v>
      </c>
      <c r="C9" s="58">
        <v>512</v>
      </c>
      <c r="D9" s="59" t="s">
        <v>66</v>
      </c>
      <c r="E9" s="62" t="s">
        <v>51</v>
      </c>
      <c r="F9" s="62" t="s">
        <v>393</v>
      </c>
      <c r="G9" s="59" t="s">
        <v>55</v>
      </c>
      <c r="H9" s="28"/>
      <c r="I9" s="28"/>
      <c r="J9" s="23">
        <v>0</v>
      </c>
      <c r="K9" s="60">
        <v>5520</v>
      </c>
      <c r="L9" s="13">
        <v>0.01</v>
      </c>
      <c r="M9" s="14">
        <f t="shared" si="0"/>
        <v>4928.5714285714284</v>
      </c>
      <c r="N9" s="14">
        <f t="shared" si="1"/>
        <v>591.42857142857144</v>
      </c>
      <c r="O9" s="14">
        <f t="shared" si="2"/>
        <v>-49.285714285714285</v>
      </c>
      <c r="P9" s="14"/>
      <c r="Q9" s="14">
        <f>M9</f>
        <v>4928.5714285714284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-5470.7142857142853</v>
      </c>
      <c r="AJ9" s="15">
        <f t="shared" si="3"/>
        <v>3.907985046680551E-13</v>
      </c>
    </row>
    <row r="10" spans="1:36" ht="12" customHeight="1" x14ac:dyDescent="0.2">
      <c r="A10" s="64"/>
      <c r="B10" s="58">
        <v>10172</v>
      </c>
      <c r="C10" s="58">
        <v>513</v>
      </c>
      <c r="D10" s="59" t="s">
        <v>40</v>
      </c>
      <c r="E10" s="62" t="s">
        <v>47</v>
      </c>
      <c r="F10" s="62" t="s">
        <v>394</v>
      </c>
      <c r="G10" s="59" t="s">
        <v>54</v>
      </c>
      <c r="H10" s="28"/>
      <c r="I10" s="28"/>
      <c r="J10" s="23">
        <v>2238.44</v>
      </c>
      <c r="K10" s="60">
        <v>0</v>
      </c>
      <c r="L10" s="13">
        <v>0.01</v>
      </c>
      <c r="M10" s="14">
        <f t="shared" si="0"/>
        <v>2238.44</v>
      </c>
      <c r="N10" s="14">
        <f t="shared" si="1"/>
        <v>0</v>
      </c>
      <c r="O10" s="14">
        <f t="shared" si="2"/>
        <v>-22.384399999999999</v>
      </c>
      <c r="P10" s="14">
        <f>M10</f>
        <v>2238.44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-2216.0556000000001</v>
      </c>
      <c r="AJ10" s="15">
        <f t="shared" si="3"/>
        <v>-8.5265128291212022E-14</v>
      </c>
    </row>
    <row r="11" spans="1:36" ht="12" customHeight="1" x14ac:dyDescent="0.2">
      <c r="A11" s="64"/>
      <c r="B11" s="58">
        <v>10173</v>
      </c>
      <c r="C11" s="58">
        <v>515</v>
      </c>
      <c r="D11" s="59" t="s">
        <v>39</v>
      </c>
      <c r="E11" s="62" t="s">
        <v>45</v>
      </c>
      <c r="F11" s="62" t="s">
        <v>395</v>
      </c>
      <c r="G11" s="59" t="s">
        <v>57</v>
      </c>
      <c r="H11" s="28"/>
      <c r="I11" s="28"/>
      <c r="J11" s="23">
        <v>883</v>
      </c>
      <c r="K11" s="60">
        <v>0</v>
      </c>
      <c r="L11" s="13">
        <v>0.01</v>
      </c>
      <c r="M11" s="14">
        <f t="shared" si="0"/>
        <v>883</v>
      </c>
      <c r="N11" s="14">
        <f t="shared" si="1"/>
        <v>0</v>
      </c>
      <c r="O11" s="14">
        <f t="shared" si="2"/>
        <v>-8.83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f>M11</f>
        <v>883</v>
      </c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-874.17</v>
      </c>
      <c r="AJ11" s="15">
        <f t="shared" si="3"/>
        <v>4.0856207306205761E-14</v>
      </c>
    </row>
    <row r="12" spans="1:36" ht="12" customHeight="1" x14ac:dyDescent="0.2">
      <c r="A12" s="64"/>
      <c r="B12" s="58">
        <v>10174</v>
      </c>
      <c r="C12" s="58">
        <v>514</v>
      </c>
      <c r="D12" s="59" t="s">
        <v>39</v>
      </c>
      <c r="E12" s="62" t="s">
        <v>45</v>
      </c>
      <c r="F12" s="62" t="s">
        <v>396</v>
      </c>
      <c r="G12" s="59" t="s">
        <v>54</v>
      </c>
      <c r="H12" s="28"/>
      <c r="I12" s="28"/>
      <c r="J12" s="23">
        <v>4531</v>
      </c>
      <c r="K12" s="60">
        <v>0</v>
      </c>
      <c r="L12" s="13">
        <v>0.01</v>
      </c>
      <c r="M12" s="14">
        <f t="shared" si="0"/>
        <v>4531</v>
      </c>
      <c r="N12" s="14">
        <f t="shared" si="1"/>
        <v>0</v>
      </c>
      <c r="O12" s="14">
        <f t="shared" si="2"/>
        <v>-45.31</v>
      </c>
      <c r="P12" s="14">
        <f>M12</f>
        <v>4531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-4485.6899999999996</v>
      </c>
      <c r="AJ12" s="15">
        <f t="shared" si="3"/>
        <v>3.979039320256561E-13</v>
      </c>
    </row>
    <row r="13" spans="1:36" ht="12" customHeight="1" x14ac:dyDescent="0.2">
      <c r="A13" s="64"/>
      <c r="B13" s="58">
        <v>10175</v>
      </c>
      <c r="C13" s="58">
        <v>516</v>
      </c>
      <c r="D13" s="59" t="s">
        <v>88</v>
      </c>
      <c r="E13" s="62" t="s">
        <v>89</v>
      </c>
      <c r="F13" s="62" t="s">
        <v>397</v>
      </c>
      <c r="G13" s="59" t="s">
        <v>57</v>
      </c>
      <c r="H13" s="28"/>
      <c r="I13" s="28"/>
      <c r="J13" s="23">
        <v>40</v>
      </c>
      <c r="K13" s="60">
        <v>0</v>
      </c>
      <c r="L13" s="13">
        <v>0.01</v>
      </c>
      <c r="M13" s="14">
        <f t="shared" si="0"/>
        <v>40</v>
      </c>
      <c r="N13" s="14">
        <f t="shared" si="1"/>
        <v>0</v>
      </c>
      <c r="O13" s="14">
        <f t="shared" si="2"/>
        <v>-0.4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40</v>
      </c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-39.6</v>
      </c>
      <c r="AJ13" s="15">
        <f t="shared" si="3"/>
        <v>-1.4432899320127035E-15</v>
      </c>
    </row>
    <row r="14" spans="1:36" ht="12" customHeight="1" x14ac:dyDescent="0.2">
      <c r="A14" s="64"/>
      <c r="B14" s="58">
        <v>10175</v>
      </c>
      <c r="C14" s="58">
        <v>516</v>
      </c>
      <c r="D14" s="59" t="s">
        <v>88</v>
      </c>
      <c r="E14" s="62" t="s">
        <v>89</v>
      </c>
      <c r="F14" s="62" t="s">
        <v>397</v>
      </c>
      <c r="G14" s="59" t="s">
        <v>54</v>
      </c>
      <c r="H14" s="28"/>
      <c r="I14" s="28"/>
      <c r="J14" s="23">
        <v>1425.25</v>
      </c>
      <c r="K14" s="60">
        <v>0</v>
      </c>
      <c r="L14" s="13">
        <v>0.01</v>
      </c>
      <c r="M14" s="14">
        <f t="shared" si="0"/>
        <v>1425.25</v>
      </c>
      <c r="N14" s="14">
        <f t="shared" si="1"/>
        <v>0</v>
      </c>
      <c r="O14" s="14">
        <f t="shared" si="2"/>
        <v>-14.2525</v>
      </c>
      <c r="P14" s="14">
        <f>M14</f>
        <v>1425.25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-1410.9974999999999</v>
      </c>
      <c r="AJ14" s="15">
        <f t="shared" si="3"/>
        <v>5.5067062021407764E-14</v>
      </c>
    </row>
    <row r="15" spans="1:36" ht="12" customHeight="1" x14ac:dyDescent="0.2">
      <c r="A15" s="64"/>
      <c r="B15" s="58">
        <v>10176</v>
      </c>
      <c r="C15" s="58">
        <v>517</v>
      </c>
      <c r="D15" s="59" t="s">
        <v>88</v>
      </c>
      <c r="E15" s="62" t="s">
        <v>89</v>
      </c>
      <c r="F15" s="62" t="s">
        <v>398</v>
      </c>
      <c r="G15" s="59" t="s">
        <v>57</v>
      </c>
      <c r="H15" s="28"/>
      <c r="I15" s="28"/>
      <c r="J15" s="23">
        <v>516.5</v>
      </c>
      <c r="K15" s="60">
        <v>0</v>
      </c>
      <c r="L15" s="13">
        <v>0.01</v>
      </c>
      <c r="M15" s="14">
        <f t="shared" si="0"/>
        <v>516.5</v>
      </c>
      <c r="N15" s="14">
        <f t="shared" si="1"/>
        <v>0</v>
      </c>
      <c r="O15" s="14">
        <f t="shared" si="2"/>
        <v>-5.165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516.5</v>
      </c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-511.33499999999998</v>
      </c>
      <c r="AJ15" s="15">
        <f t="shared" si="3"/>
        <v>2.042810365310288E-14</v>
      </c>
    </row>
    <row r="16" spans="1:36" ht="12" customHeight="1" x14ac:dyDescent="0.2">
      <c r="A16" s="64">
        <v>42859</v>
      </c>
      <c r="B16" s="58">
        <v>10177</v>
      </c>
      <c r="C16" s="58">
        <v>502</v>
      </c>
      <c r="D16" s="59" t="s">
        <v>65</v>
      </c>
      <c r="E16" s="62" t="s">
        <v>43</v>
      </c>
      <c r="F16" s="62" t="s">
        <v>399</v>
      </c>
      <c r="G16" s="59" t="s">
        <v>54</v>
      </c>
      <c r="H16" s="28"/>
      <c r="I16" s="28"/>
      <c r="J16" s="23">
        <v>0</v>
      </c>
      <c r="K16" s="60">
        <v>21458</v>
      </c>
      <c r="L16" s="13">
        <v>0.01</v>
      </c>
      <c r="M16" s="14">
        <f t="shared" si="0"/>
        <v>19158.928571428569</v>
      </c>
      <c r="N16" s="14">
        <f t="shared" si="1"/>
        <v>2299.071428571428</v>
      </c>
      <c r="O16" s="14">
        <f t="shared" si="2"/>
        <v>-191.58928571428569</v>
      </c>
      <c r="P16" s="14">
        <f>M16</f>
        <v>19158.928571428569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-21266.41071428571</v>
      </c>
      <c r="AJ16" s="15">
        <f t="shared" si="3"/>
        <v>4.1779912862693891E-12</v>
      </c>
    </row>
    <row r="17" spans="1:36" ht="12" customHeight="1" x14ac:dyDescent="0.2">
      <c r="A17" s="64"/>
      <c r="B17" s="58">
        <v>10179</v>
      </c>
      <c r="C17" s="58">
        <v>508</v>
      </c>
      <c r="D17" s="59" t="s">
        <v>37</v>
      </c>
      <c r="E17" s="62" t="s">
        <v>42</v>
      </c>
      <c r="F17" s="62" t="s">
        <v>400</v>
      </c>
      <c r="G17" s="59" t="s">
        <v>13</v>
      </c>
      <c r="H17" s="28"/>
      <c r="I17" s="28"/>
      <c r="J17" s="23">
        <v>0</v>
      </c>
      <c r="K17" s="60">
        <v>892.1</v>
      </c>
      <c r="L17" s="13">
        <v>0.01</v>
      </c>
      <c r="M17" s="14">
        <f t="shared" si="0"/>
        <v>796.51785714285711</v>
      </c>
      <c r="N17" s="14">
        <f t="shared" si="1"/>
        <v>95.582142857142856</v>
      </c>
      <c r="O17" s="14">
        <f t="shared" si="2"/>
        <v>-7.965178571428571</v>
      </c>
      <c r="P17" s="14"/>
      <c r="Q17" s="14"/>
      <c r="R17" s="14"/>
      <c r="S17" s="14"/>
      <c r="T17" s="14"/>
      <c r="U17" s="14"/>
      <c r="V17" s="14">
        <f>M17</f>
        <v>796.51785714285711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-884.1348214285714</v>
      </c>
      <c r="AJ17" s="15">
        <f t="shared" si="3"/>
        <v>5.2402526762307389E-14</v>
      </c>
    </row>
    <row r="18" spans="1:36" ht="12" customHeight="1" x14ac:dyDescent="0.2">
      <c r="A18" s="64"/>
      <c r="B18" s="58">
        <v>10180</v>
      </c>
      <c r="C18" s="58">
        <v>5820</v>
      </c>
      <c r="D18" s="59" t="s">
        <v>70</v>
      </c>
      <c r="E18" s="62" t="s">
        <v>50</v>
      </c>
      <c r="F18" s="62" t="s">
        <v>401</v>
      </c>
      <c r="G18" s="59" t="s">
        <v>55</v>
      </c>
      <c r="H18" s="28"/>
      <c r="I18" s="28"/>
      <c r="J18" s="23">
        <v>0</v>
      </c>
      <c r="K18" s="60">
        <v>6598</v>
      </c>
      <c r="L18" s="13">
        <v>0.01</v>
      </c>
      <c r="M18" s="14">
        <f t="shared" si="0"/>
        <v>5891.0714285714284</v>
      </c>
      <c r="N18" s="14">
        <f t="shared" si="1"/>
        <v>706.92857142857133</v>
      </c>
      <c r="O18" s="14">
        <f t="shared" si="2"/>
        <v>-58.910714285714285</v>
      </c>
      <c r="P18" s="14"/>
      <c r="Q18" s="14">
        <f>M18</f>
        <v>5891.0714285714284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-6539.0892857142853</v>
      </c>
      <c r="AJ18" s="15">
        <f t="shared" si="3"/>
        <v>3.907985046680551E-13</v>
      </c>
    </row>
    <row r="19" spans="1:36" ht="12" customHeight="1" x14ac:dyDescent="0.2">
      <c r="A19" s="64"/>
      <c r="B19" s="58">
        <v>10181</v>
      </c>
      <c r="C19" s="58">
        <v>519</v>
      </c>
      <c r="D19" s="59" t="s">
        <v>40</v>
      </c>
      <c r="E19" s="62" t="s">
        <v>47</v>
      </c>
      <c r="F19" s="62" t="s">
        <v>402</v>
      </c>
      <c r="G19" s="59" t="s">
        <v>54</v>
      </c>
      <c r="H19" s="28"/>
      <c r="I19" s="28"/>
      <c r="J19" s="23">
        <v>1260.8</v>
      </c>
      <c r="K19" s="60">
        <v>0</v>
      </c>
      <c r="L19" s="13">
        <v>0.01</v>
      </c>
      <c r="M19" s="14">
        <f t="shared" si="0"/>
        <v>1260.8</v>
      </c>
      <c r="N19" s="14">
        <f t="shared" si="1"/>
        <v>0</v>
      </c>
      <c r="O19" s="14">
        <f t="shared" si="2"/>
        <v>-12.608000000000001</v>
      </c>
      <c r="P19" s="14">
        <f t="shared" ref="P19:P24" si="5">M19</f>
        <v>1260.8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-1248.192</v>
      </c>
      <c r="AJ19" s="15">
        <f t="shared" si="3"/>
        <v>-5.3290705182007514E-14</v>
      </c>
    </row>
    <row r="20" spans="1:36" ht="12" customHeight="1" x14ac:dyDescent="0.2">
      <c r="A20" s="64"/>
      <c r="B20" s="58">
        <v>10182</v>
      </c>
      <c r="C20" s="58">
        <v>518</v>
      </c>
      <c r="D20" s="59" t="s">
        <v>39</v>
      </c>
      <c r="E20" s="62" t="s">
        <v>45</v>
      </c>
      <c r="F20" s="62" t="s">
        <v>403</v>
      </c>
      <c r="G20" s="59" t="s">
        <v>54</v>
      </c>
      <c r="H20" s="28"/>
      <c r="I20" s="28"/>
      <c r="J20" s="23">
        <v>1440</v>
      </c>
      <c r="K20" s="60">
        <v>0</v>
      </c>
      <c r="L20" s="13">
        <v>0.01</v>
      </c>
      <c r="M20" s="14">
        <f t="shared" si="0"/>
        <v>1440</v>
      </c>
      <c r="N20" s="14">
        <f t="shared" si="1"/>
        <v>0</v>
      </c>
      <c r="O20" s="14">
        <f t="shared" si="2"/>
        <v>-14.4</v>
      </c>
      <c r="P20" s="14">
        <f t="shared" si="5"/>
        <v>1440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-1425.6</v>
      </c>
      <c r="AJ20" s="15">
        <f t="shared" si="3"/>
        <v>9.0594198809412774E-14</v>
      </c>
    </row>
    <row r="21" spans="1:36" ht="12" customHeight="1" x14ac:dyDescent="0.2">
      <c r="A21" s="64"/>
      <c r="B21" s="58">
        <v>10183</v>
      </c>
      <c r="C21" s="58">
        <v>521522523</v>
      </c>
      <c r="D21" s="59" t="s">
        <v>38</v>
      </c>
      <c r="E21" s="62" t="s">
        <v>44</v>
      </c>
      <c r="F21" s="62" t="s">
        <v>404</v>
      </c>
      <c r="G21" s="59" t="s">
        <v>54</v>
      </c>
      <c r="H21" s="28"/>
      <c r="I21" s="28"/>
      <c r="J21" s="23">
        <v>0</v>
      </c>
      <c r="K21" s="60">
        <v>15890</v>
      </c>
      <c r="L21" s="13">
        <v>0.01</v>
      </c>
      <c r="M21" s="14">
        <f t="shared" si="0"/>
        <v>14187.499999999998</v>
      </c>
      <c r="N21" s="14">
        <f t="shared" si="1"/>
        <v>1702.4999999999998</v>
      </c>
      <c r="O21" s="14">
        <f t="shared" si="2"/>
        <v>-141.87499999999997</v>
      </c>
      <c r="P21" s="14">
        <f t="shared" si="5"/>
        <v>14187.499999999998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-15748.124999999998</v>
      </c>
      <c r="AJ21" s="15">
        <f t="shared" si="3"/>
        <v>1.8474111129762605E-12</v>
      </c>
    </row>
    <row r="22" spans="1:36" s="5" customFormat="1" ht="12" customHeight="1" x14ac:dyDescent="0.2">
      <c r="A22" s="64">
        <v>42860</v>
      </c>
      <c r="B22" s="58">
        <v>10185</v>
      </c>
      <c r="C22" s="58">
        <v>524</v>
      </c>
      <c r="D22" s="59" t="s">
        <v>40</v>
      </c>
      <c r="E22" s="62" t="s">
        <v>47</v>
      </c>
      <c r="F22" s="62" t="s">
        <v>405</v>
      </c>
      <c r="G22" s="59" t="s">
        <v>54</v>
      </c>
      <c r="H22" s="28"/>
      <c r="I22" s="28"/>
      <c r="J22" s="23">
        <v>505</v>
      </c>
      <c r="K22" s="60">
        <v>0</v>
      </c>
      <c r="L22" s="13">
        <v>0.01</v>
      </c>
      <c r="M22" s="14">
        <f t="shared" si="0"/>
        <v>505</v>
      </c>
      <c r="N22" s="14">
        <f t="shared" si="1"/>
        <v>0</v>
      </c>
      <c r="O22" s="14">
        <f t="shared" si="2"/>
        <v>-5.05</v>
      </c>
      <c r="P22" s="14">
        <f t="shared" si="5"/>
        <v>505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-499.95</v>
      </c>
      <c r="AJ22" s="15">
        <f t="shared" si="3"/>
        <v>1.1546319456101628E-14</v>
      </c>
    </row>
    <row r="23" spans="1:36" s="5" customFormat="1" ht="12" customHeight="1" x14ac:dyDescent="0.2">
      <c r="A23" s="64">
        <v>42861</v>
      </c>
      <c r="B23" s="58">
        <v>10186</v>
      </c>
      <c r="C23" s="58">
        <v>526</v>
      </c>
      <c r="D23" s="59" t="s">
        <v>38</v>
      </c>
      <c r="E23" s="62" t="s">
        <v>44</v>
      </c>
      <c r="F23" s="62" t="s">
        <v>406</v>
      </c>
      <c r="G23" s="59" t="s">
        <v>54</v>
      </c>
      <c r="H23" s="28"/>
      <c r="I23" s="28"/>
      <c r="J23" s="23">
        <v>0</v>
      </c>
      <c r="K23" s="60">
        <v>2192</v>
      </c>
      <c r="L23" s="13">
        <v>0.01</v>
      </c>
      <c r="M23" s="14">
        <f t="shared" si="0"/>
        <v>1957.1428571428569</v>
      </c>
      <c r="N23" s="14">
        <f t="shared" si="1"/>
        <v>234.8571428571428</v>
      </c>
      <c r="O23" s="14">
        <f t="shared" si="2"/>
        <v>-19.571428571428569</v>
      </c>
      <c r="P23" s="14">
        <f t="shared" si="5"/>
        <v>1957.1428571428569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-2172.4285714285711</v>
      </c>
      <c r="AJ23" s="15">
        <f t="shared" si="3"/>
        <v>3.2684965844964609E-13</v>
      </c>
    </row>
    <row r="24" spans="1:36" s="5" customFormat="1" ht="12" customHeight="1" x14ac:dyDescent="0.2">
      <c r="A24" s="64"/>
      <c r="B24" s="58">
        <v>10187</v>
      </c>
      <c r="C24" s="58">
        <v>525</v>
      </c>
      <c r="D24" s="59" t="s">
        <v>38</v>
      </c>
      <c r="E24" s="62" t="s">
        <v>44</v>
      </c>
      <c r="F24" s="62" t="s">
        <v>407</v>
      </c>
      <c r="G24" s="59" t="s">
        <v>54</v>
      </c>
      <c r="H24" s="28"/>
      <c r="I24" s="28"/>
      <c r="J24" s="23">
        <v>0</v>
      </c>
      <c r="K24" s="60">
        <v>954</v>
      </c>
      <c r="L24" s="13">
        <v>0.01</v>
      </c>
      <c r="M24" s="14">
        <f t="shared" si="0"/>
        <v>851.78571428571422</v>
      </c>
      <c r="N24" s="14">
        <f t="shared" si="1"/>
        <v>102.21428571428571</v>
      </c>
      <c r="O24" s="14">
        <f t="shared" si="2"/>
        <v>-8.5178571428571423</v>
      </c>
      <c r="P24" s="14">
        <f t="shared" si="5"/>
        <v>851.78571428571422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-945.48214285714278</v>
      </c>
      <c r="AJ24" s="15">
        <f t="shared" si="3"/>
        <v>8.1712414612411521E-14</v>
      </c>
    </row>
    <row r="25" spans="1:36" s="5" customFormat="1" ht="12" customHeight="1" x14ac:dyDescent="0.2">
      <c r="A25" s="64"/>
      <c r="B25" s="58">
        <v>10187</v>
      </c>
      <c r="C25" s="58">
        <v>525</v>
      </c>
      <c r="D25" s="59" t="s">
        <v>38</v>
      </c>
      <c r="E25" s="62" t="s">
        <v>44</v>
      </c>
      <c r="F25" s="62" t="s">
        <v>407</v>
      </c>
      <c r="G25" s="59" t="s">
        <v>56</v>
      </c>
      <c r="H25" s="28"/>
      <c r="I25" s="28"/>
      <c r="J25" s="23">
        <v>0</v>
      </c>
      <c r="K25" s="60">
        <v>629</v>
      </c>
      <c r="L25" s="13">
        <v>0.01</v>
      </c>
      <c r="M25" s="14">
        <f t="shared" si="0"/>
        <v>561.60714285714278</v>
      </c>
      <c r="N25" s="14">
        <f t="shared" si="1"/>
        <v>67.392857142857125</v>
      </c>
      <c r="O25" s="14">
        <f t="shared" si="2"/>
        <v>-5.6160714285714279</v>
      </c>
      <c r="P25" s="14"/>
      <c r="Q25" s="14"/>
      <c r="R25" s="14"/>
      <c r="S25" s="14"/>
      <c r="T25" s="14"/>
      <c r="U25" s="14"/>
      <c r="V25" s="14"/>
      <c r="W25" s="14">
        <f>M25</f>
        <v>561.60714285714278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-623.38392857142844</v>
      </c>
      <c r="AJ25" s="15">
        <f t="shared" si="3"/>
        <v>1.3056222769591841E-13</v>
      </c>
    </row>
    <row r="26" spans="1:36" s="5" customFormat="1" ht="12" customHeight="1" x14ac:dyDescent="0.2">
      <c r="A26" s="64"/>
      <c r="B26" s="58">
        <v>10187</v>
      </c>
      <c r="C26" s="58">
        <v>525</v>
      </c>
      <c r="D26" s="59" t="s">
        <v>38</v>
      </c>
      <c r="E26" s="62" t="s">
        <v>44</v>
      </c>
      <c r="F26" s="62" t="s">
        <v>407</v>
      </c>
      <c r="G26" s="59" t="s">
        <v>56</v>
      </c>
      <c r="H26" s="28"/>
      <c r="I26" s="28"/>
      <c r="J26" s="23">
        <v>0</v>
      </c>
      <c r="K26" s="60">
        <v>1150</v>
      </c>
      <c r="L26" s="13">
        <v>0.01</v>
      </c>
      <c r="M26" s="14">
        <f t="shared" si="0"/>
        <v>1026.7857142857142</v>
      </c>
      <c r="N26" s="14">
        <f t="shared" si="1"/>
        <v>123.21428571428571</v>
      </c>
      <c r="O26" s="14">
        <f t="shared" si="2"/>
        <v>-10.267857142857142</v>
      </c>
      <c r="P26" s="14"/>
      <c r="Q26" s="14"/>
      <c r="R26" s="14"/>
      <c r="S26" s="14"/>
      <c r="T26" s="14"/>
      <c r="U26" s="14"/>
      <c r="V26" s="14"/>
      <c r="W26" s="14">
        <f>M26</f>
        <v>1026.7857142857142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-1139.7321428571429</v>
      </c>
      <c r="AJ26" s="15">
        <f t="shared" si="3"/>
        <v>-3.1974423109204508E-14</v>
      </c>
    </row>
    <row r="27" spans="1:36" s="5" customFormat="1" ht="12" customHeight="1" x14ac:dyDescent="0.2">
      <c r="A27" s="64">
        <v>42863</v>
      </c>
      <c r="B27" s="58">
        <v>10188</v>
      </c>
      <c r="C27" s="58">
        <v>527</v>
      </c>
      <c r="D27" s="59" t="s">
        <v>88</v>
      </c>
      <c r="E27" s="62" t="s">
        <v>89</v>
      </c>
      <c r="F27" s="62" t="s">
        <v>408</v>
      </c>
      <c r="G27" s="59" t="s">
        <v>54</v>
      </c>
      <c r="H27" s="28"/>
      <c r="I27" s="28"/>
      <c r="J27" s="23">
        <v>879</v>
      </c>
      <c r="K27" s="60">
        <v>0</v>
      </c>
      <c r="L27" s="13">
        <v>0.01</v>
      </c>
      <c r="M27" s="14">
        <f t="shared" si="0"/>
        <v>879</v>
      </c>
      <c r="N27" s="14">
        <f t="shared" si="1"/>
        <v>0</v>
      </c>
      <c r="O27" s="14">
        <f t="shared" si="2"/>
        <v>-8.7900000000000009</v>
      </c>
      <c r="P27" s="14">
        <f>M27</f>
        <v>879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-870.21</v>
      </c>
      <c r="AJ27" s="15">
        <f t="shared" si="3"/>
        <v>-3.730349362740526E-14</v>
      </c>
    </row>
    <row r="28" spans="1:36" s="5" customFormat="1" ht="12" customHeight="1" x14ac:dyDescent="0.2">
      <c r="A28" s="64"/>
      <c r="B28" s="58">
        <v>10189</v>
      </c>
      <c r="C28" s="58">
        <v>528</v>
      </c>
      <c r="D28" s="59" t="s">
        <v>88</v>
      </c>
      <c r="E28" s="62" t="s">
        <v>89</v>
      </c>
      <c r="F28" s="62" t="s">
        <v>409</v>
      </c>
      <c r="G28" s="59" t="s">
        <v>57</v>
      </c>
      <c r="H28" s="28"/>
      <c r="I28" s="28"/>
      <c r="J28" s="23">
        <v>291.25</v>
      </c>
      <c r="K28" s="60">
        <v>0</v>
      </c>
      <c r="L28" s="13">
        <v>0.01</v>
      </c>
      <c r="M28" s="14">
        <f t="shared" si="0"/>
        <v>291.25</v>
      </c>
      <c r="N28" s="14">
        <f t="shared" si="1"/>
        <v>0</v>
      </c>
      <c r="O28" s="14">
        <f t="shared" si="2"/>
        <v>-2.9125000000000001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f>M28</f>
        <v>291.25</v>
      </c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-288.33749999999998</v>
      </c>
      <c r="AJ28" s="15">
        <f t="shared" si="3"/>
        <v>2.2648549702353193E-14</v>
      </c>
    </row>
    <row r="29" spans="1:36" s="5" customFormat="1" ht="12" customHeight="1" x14ac:dyDescent="0.2">
      <c r="A29" s="64"/>
      <c r="B29" s="58">
        <v>10190</v>
      </c>
      <c r="C29" s="58">
        <v>529</v>
      </c>
      <c r="D29" s="59" t="s">
        <v>88</v>
      </c>
      <c r="E29" s="62" t="s">
        <v>89</v>
      </c>
      <c r="F29" s="62" t="s">
        <v>410</v>
      </c>
      <c r="G29" s="59" t="s">
        <v>54</v>
      </c>
      <c r="H29" s="28"/>
      <c r="I29" s="28"/>
      <c r="J29" s="23">
        <v>332.75</v>
      </c>
      <c r="K29" s="60">
        <v>0</v>
      </c>
      <c r="L29" s="13">
        <v>0.01</v>
      </c>
      <c r="M29" s="14">
        <f t="shared" si="0"/>
        <v>332.75</v>
      </c>
      <c r="N29" s="14">
        <f t="shared" si="1"/>
        <v>0</v>
      </c>
      <c r="O29" s="14">
        <f t="shared" si="2"/>
        <v>-3.3275000000000001</v>
      </c>
      <c r="P29" s="14">
        <f>M29</f>
        <v>332.75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-329.42250000000001</v>
      </c>
      <c r="AJ29" s="15">
        <f t="shared" si="3"/>
        <v>-1.3766765505351941E-14</v>
      </c>
    </row>
    <row r="30" spans="1:36" s="5" customFormat="1" ht="12" customHeight="1" x14ac:dyDescent="0.2">
      <c r="A30" s="64"/>
      <c r="B30" s="58">
        <v>10191</v>
      </c>
      <c r="C30" s="58">
        <v>530</v>
      </c>
      <c r="D30" s="59" t="s">
        <v>73</v>
      </c>
      <c r="E30" s="62" t="s">
        <v>75</v>
      </c>
      <c r="F30" s="62" t="s">
        <v>411</v>
      </c>
      <c r="G30" s="59" t="s">
        <v>54</v>
      </c>
      <c r="H30" s="28"/>
      <c r="I30" s="28"/>
      <c r="J30" s="23">
        <v>3100</v>
      </c>
      <c r="K30" s="60">
        <v>0</v>
      </c>
      <c r="L30" s="13">
        <v>0.01</v>
      </c>
      <c r="M30" s="14">
        <f t="shared" si="0"/>
        <v>3100</v>
      </c>
      <c r="N30" s="14">
        <f t="shared" si="1"/>
        <v>0</v>
      </c>
      <c r="O30" s="14">
        <f t="shared" si="2"/>
        <v>-31</v>
      </c>
      <c r="P30" s="14">
        <f>M30</f>
        <v>3100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-3069</v>
      </c>
      <c r="AJ30" s="15">
        <f t="shared" si="3"/>
        <v>0</v>
      </c>
    </row>
    <row r="31" spans="1:36" s="5" customFormat="1" ht="12" customHeight="1" x14ac:dyDescent="0.2">
      <c r="A31" s="64"/>
      <c r="B31" s="58">
        <v>10192</v>
      </c>
      <c r="C31" s="58">
        <v>537</v>
      </c>
      <c r="D31" s="59" t="s">
        <v>40</v>
      </c>
      <c r="E31" s="62" t="s">
        <v>47</v>
      </c>
      <c r="F31" s="62" t="s">
        <v>412</v>
      </c>
      <c r="G31" s="59" t="s">
        <v>54</v>
      </c>
      <c r="H31" s="28"/>
      <c r="I31" s="28"/>
      <c r="J31" s="23">
        <v>2039.87</v>
      </c>
      <c r="K31" s="60">
        <v>0</v>
      </c>
      <c r="L31" s="13">
        <v>0.01</v>
      </c>
      <c r="M31" s="14">
        <f t="shared" si="0"/>
        <v>2039.87</v>
      </c>
      <c r="N31" s="14">
        <f t="shared" si="1"/>
        <v>0</v>
      </c>
      <c r="O31" s="14">
        <f t="shared" si="2"/>
        <v>-20.398699999999998</v>
      </c>
      <c r="P31" s="14">
        <f>M31</f>
        <v>2039.87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-2019.4712999999999</v>
      </c>
      <c r="AJ31" s="15">
        <f t="shared" si="3"/>
        <v>-3.5527136788005009E-14</v>
      </c>
    </row>
    <row r="32" spans="1:36" s="5" customFormat="1" ht="12" customHeight="1" x14ac:dyDescent="0.2">
      <c r="A32" s="64"/>
      <c r="B32" s="58">
        <v>10193</v>
      </c>
      <c r="C32" s="58">
        <v>532</v>
      </c>
      <c r="D32" s="59" t="s">
        <v>39</v>
      </c>
      <c r="E32" s="62" t="s">
        <v>45</v>
      </c>
      <c r="F32" s="62" t="s">
        <v>413</v>
      </c>
      <c r="G32" s="59" t="s">
        <v>54</v>
      </c>
      <c r="H32" s="28"/>
      <c r="I32" s="28"/>
      <c r="J32" s="23">
        <v>4510</v>
      </c>
      <c r="K32" s="60">
        <v>0</v>
      </c>
      <c r="L32" s="13">
        <v>0.01</v>
      </c>
      <c r="M32" s="14">
        <f t="shared" si="0"/>
        <v>4510</v>
      </c>
      <c r="N32" s="14">
        <f t="shared" si="1"/>
        <v>0</v>
      </c>
      <c r="O32" s="14">
        <f t="shared" si="2"/>
        <v>-45.1</v>
      </c>
      <c r="P32" s="14">
        <f>M32</f>
        <v>4510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-4464.8999999999996</v>
      </c>
      <c r="AJ32" s="15">
        <f t="shared" si="3"/>
        <v>3.6237679523765109E-13</v>
      </c>
    </row>
    <row r="33" spans="1:36" s="5" customFormat="1" ht="12" customHeight="1" x14ac:dyDescent="0.2">
      <c r="A33" s="64"/>
      <c r="B33" s="58">
        <v>10194</v>
      </c>
      <c r="C33" s="58">
        <v>533</v>
      </c>
      <c r="D33" s="59" t="s">
        <v>39</v>
      </c>
      <c r="E33" s="62" t="s">
        <v>45</v>
      </c>
      <c r="F33" s="62" t="s">
        <v>414</v>
      </c>
      <c r="G33" s="59" t="s">
        <v>57</v>
      </c>
      <c r="H33" s="28"/>
      <c r="I33" s="28"/>
      <c r="J33" s="23">
        <v>2380</v>
      </c>
      <c r="K33" s="60">
        <v>0</v>
      </c>
      <c r="L33" s="13">
        <v>0.01</v>
      </c>
      <c r="M33" s="14">
        <f t="shared" si="0"/>
        <v>2380</v>
      </c>
      <c r="N33" s="14">
        <f t="shared" si="1"/>
        <v>0</v>
      </c>
      <c r="O33" s="14">
        <f t="shared" si="2"/>
        <v>-23.8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>
        <f>M33</f>
        <v>2380</v>
      </c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-2356.1999999999998</v>
      </c>
      <c r="AJ33" s="15">
        <f t="shared" si="3"/>
        <v>1.8118839761882555E-13</v>
      </c>
    </row>
    <row r="34" spans="1:36" s="5" customFormat="1" ht="12" customHeight="1" x14ac:dyDescent="0.2">
      <c r="A34" s="64">
        <v>42864</v>
      </c>
      <c r="B34" s="58">
        <v>10195</v>
      </c>
      <c r="C34" s="58">
        <v>534</v>
      </c>
      <c r="D34" s="59" t="s">
        <v>39</v>
      </c>
      <c r="E34" s="62" t="s">
        <v>45</v>
      </c>
      <c r="F34" s="62" t="s">
        <v>415</v>
      </c>
      <c r="G34" s="59" t="s">
        <v>54</v>
      </c>
      <c r="H34" s="28"/>
      <c r="I34" s="28"/>
      <c r="J34" s="23">
        <v>3350</v>
      </c>
      <c r="K34" s="60">
        <v>0</v>
      </c>
      <c r="L34" s="13">
        <v>0.01</v>
      </c>
      <c r="M34" s="14">
        <f t="shared" si="0"/>
        <v>3350</v>
      </c>
      <c r="N34" s="14">
        <f t="shared" si="1"/>
        <v>0</v>
      </c>
      <c r="O34" s="14">
        <f t="shared" si="2"/>
        <v>-33.5</v>
      </c>
      <c r="P34" s="14">
        <f>M34</f>
        <v>3350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-3316.5</v>
      </c>
      <c r="AJ34" s="15">
        <f t="shared" si="3"/>
        <v>0</v>
      </c>
    </row>
    <row r="35" spans="1:36" s="5" customFormat="1" ht="12" customHeight="1" x14ac:dyDescent="0.2">
      <c r="A35" s="64">
        <v>42865</v>
      </c>
      <c r="B35" s="58">
        <v>10196</v>
      </c>
      <c r="C35" s="58">
        <v>535</v>
      </c>
      <c r="D35" s="59" t="s">
        <v>73</v>
      </c>
      <c r="E35" s="62" t="s">
        <v>75</v>
      </c>
      <c r="F35" s="62" t="s">
        <v>416</v>
      </c>
      <c r="G35" s="59" t="s">
        <v>54</v>
      </c>
      <c r="H35" s="28"/>
      <c r="I35" s="28"/>
      <c r="J35" s="23">
        <v>3100</v>
      </c>
      <c r="K35" s="60">
        <v>0</v>
      </c>
      <c r="L35" s="13">
        <v>0.01</v>
      </c>
      <c r="M35" s="14">
        <f t="shared" si="0"/>
        <v>3100</v>
      </c>
      <c r="N35" s="14">
        <f t="shared" si="1"/>
        <v>0</v>
      </c>
      <c r="O35" s="14">
        <f t="shared" si="2"/>
        <v>-31</v>
      </c>
      <c r="P35" s="14">
        <f>M35</f>
        <v>3100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-3069</v>
      </c>
      <c r="AJ35" s="15">
        <f t="shared" si="3"/>
        <v>0</v>
      </c>
    </row>
    <row r="36" spans="1:36" s="5" customFormat="1" ht="12" customHeight="1" x14ac:dyDescent="0.2">
      <c r="A36" s="64"/>
      <c r="B36" s="58">
        <v>10197</v>
      </c>
      <c r="C36" s="58">
        <v>536</v>
      </c>
      <c r="D36" s="59" t="s">
        <v>40</v>
      </c>
      <c r="E36" s="62" t="s">
        <v>47</v>
      </c>
      <c r="F36" s="62" t="s">
        <v>417</v>
      </c>
      <c r="G36" s="59" t="s">
        <v>54</v>
      </c>
      <c r="H36" s="28"/>
      <c r="I36" s="28"/>
      <c r="J36" s="23">
        <v>864.97</v>
      </c>
      <c r="K36" s="60">
        <v>0</v>
      </c>
      <c r="L36" s="13">
        <v>0.01</v>
      </c>
      <c r="M36" s="14">
        <f t="shared" si="0"/>
        <v>864.97</v>
      </c>
      <c r="N36" s="14">
        <f t="shared" si="1"/>
        <v>0</v>
      </c>
      <c r="O36" s="14">
        <f t="shared" si="2"/>
        <v>-8.6497000000000011</v>
      </c>
      <c r="P36" s="14">
        <f>M36</f>
        <v>864.97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-856.32029999999997</v>
      </c>
      <c r="AJ36" s="15">
        <f t="shared" si="3"/>
        <v>5.1514348342607263E-14</v>
      </c>
    </row>
    <row r="37" spans="1:36" s="5" customFormat="1" ht="12" customHeight="1" x14ac:dyDescent="0.2">
      <c r="A37" s="64"/>
      <c r="B37" s="58">
        <v>10198</v>
      </c>
      <c r="C37" s="58">
        <v>537</v>
      </c>
      <c r="D37" s="59" t="s">
        <v>38</v>
      </c>
      <c r="E37" s="62" t="s">
        <v>44</v>
      </c>
      <c r="F37" s="62" t="s">
        <v>418</v>
      </c>
      <c r="G37" s="59" t="s">
        <v>54</v>
      </c>
      <c r="H37" s="28"/>
      <c r="I37" s="28"/>
      <c r="J37" s="23">
        <v>0</v>
      </c>
      <c r="K37" s="60">
        <v>15497</v>
      </c>
      <c r="L37" s="13">
        <v>0.01</v>
      </c>
      <c r="M37" s="14">
        <f t="shared" si="0"/>
        <v>13836.607142857141</v>
      </c>
      <c r="N37" s="14">
        <f t="shared" si="1"/>
        <v>1660.3928571428569</v>
      </c>
      <c r="O37" s="14">
        <f t="shared" si="2"/>
        <v>-138.36607142857142</v>
      </c>
      <c r="P37" s="14">
        <f>M37</f>
        <v>13836.607142857141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-15358.633928571428</v>
      </c>
      <c r="AJ37" s="15">
        <f t="shared" si="3"/>
        <v>1.0516032489249483E-12</v>
      </c>
    </row>
    <row r="38" spans="1:36" s="5" customFormat="1" ht="12" customHeight="1" x14ac:dyDescent="0.2">
      <c r="A38" s="64">
        <v>42866</v>
      </c>
      <c r="B38" s="58">
        <v>10199</v>
      </c>
      <c r="C38" s="58">
        <v>539</v>
      </c>
      <c r="D38" s="59" t="s">
        <v>91</v>
      </c>
      <c r="E38" s="62" t="s">
        <v>92</v>
      </c>
      <c r="F38" s="62" t="s">
        <v>419</v>
      </c>
      <c r="G38" s="59" t="s">
        <v>54</v>
      </c>
      <c r="H38" s="28"/>
      <c r="I38" s="28"/>
      <c r="J38" s="23">
        <v>0</v>
      </c>
      <c r="K38" s="60">
        <v>5457</v>
      </c>
      <c r="L38" s="13">
        <v>0.01</v>
      </c>
      <c r="M38" s="14">
        <f t="shared" si="0"/>
        <v>4872.3214285714284</v>
      </c>
      <c r="N38" s="14">
        <f t="shared" si="1"/>
        <v>584.67857142857144</v>
      </c>
      <c r="O38" s="14">
        <f t="shared" si="2"/>
        <v>-48.723214285714285</v>
      </c>
      <c r="P38" s="14">
        <f>M38</f>
        <v>4872.3214285714284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-5408.2767857142853</v>
      </c>
      <c r="AJ38" s="15">
        <f t="shared" si="3"/>
        <v>3.907985046680551E-13</v>
      </c>
    </row>
    <row r="39" spans="1:36" s="5" customFormat="1" ht="12" customHeight="1" x14ac:dyDescent="0.2">
      <c r="A39" s="64"/>
      <c r="B39" s="58">
        <v>10200</v>
      </c>
      <c r="C39" s="58">
        <v>540</v>
      </c>
      <c r="D39" s="59" t="s">
        <v>63</v>
      </c>
      <c r="E39" s="62" t="s">
        <v>72</v>
      </c>
      <c r="F39" s="62" t="s">
        <v>420</v>
      </c>
      <c r="G39" s="59" t="s">
        <v>62</v>
      </c>
      <c r="H39" s="28"/>
      <c r="I39" s="28"/>
      <c r="J39" s="23">
        <v>0</v>
      </c>
      <c r="K39" s="60">
        <v>4413.28</v>
      </c>
      <c r="L39" s="13">
        <v>0.01</v>
      </c>
      <c r="M39" s="14">
        <f t="shared" si="0"/>
        <v>3940.4285714285706</v>
      </c>
      <c r="N39" s="14">
        <f t="shared" si="1"/>
        <v>472.85142857142847</v>
      </c>
      <c r="O39" s="14">
        <f t="shared" si="2"/>
        <v>-39.404285714285706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>
        <f>M39</f>
        <v>3940.4285714285706</v>
      </c>
      <c r="AI39" s="14">
        <f t="shared" si="4"/>
        <v>-4373.875714285713</v>
      </c>
      <c r="AJ39" s="15">
        <f t="shared" si="3"/>
        <v>1.0373923942097463E-12</v>
      </c>
    </row>
    <row r="40" spans="1:36" s="5" customFormat="1" ht="12" customHeight="1" x14ac:dyDescent="0.2">
      <c r="A40" s="64"/>
      <c r="B40" s="58">
        <v>10201</v>
      </c>
      <c r="C40" s="58">
        <v>509</v>
      </c>
      <c r="D40" s="59" t="s">
        <v>69</v>
      </c>
      <c r="E40" s="62" t="s">
        <v>46</v>
      </c>
      <c r="F40" s="62" t="s">
        <v>421</v>
      </c>
      <c r="G40" s="59" t="s">
        <v>56</v>
      </c>
      <c r="H40" s="28"/>
      <c r="I40" s="28"/>
      <c r="J40" s="23">
        <v>0</v>
      </c>
      <c r="K40" s="60">
        <v>5772</v>
      </c>
      <c r="L40" s="13">
        <v>0.01</v>
      </c>
      <c r="M40" s="14">
        <f t="shared" si="0"/>
        <v>5153.5714285714284</v>
      </c>
      <c r="N40" s="14">
        <f t="shared" si="1"/>
        <v>618.42857142857144</v>
      </c>
      <c r="O40" s="14">
        <f t="shared" si="2"/>
        <v>-51.535714285714285</v>
      </c>
      <c r="P40" s="14"/>
      <c r="Q40" s="14"/>
      <c r="R40" s="14"/>
      <c r="S40" s="14"/>
      <c r="T40" s="14"/>
      <c r="U40" s="14"/>
      <c r="V40" s="14"/>
      <c r="W40" s="14">
        <f>M40</f>
        <v>5153.5714285714284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-5720.4642857142853</v>
      </c>
      <c r="AJ40" s="15">
        <f t="shared" si="3"/>
        <v>3.907985046680551E-13</v>
      </c>
    </row>
    <row r="41" spans="1:36" s="5" customFormat="1" ht="12" customHeight="1" x14ac:dyDescent="0.2">
      <c r="A41" s="64"/>
      <c r="B41" s="58">
        <v>10201</v>
      </c>
      <c r="C41" s="58">
        <v>509</v>
      </c>
      <c r="D41" s="59" t="s">
        <v>69</v>
      </c>
      <c r="E41" s="62" t="s">
        <v>46</v>
      </c>
      <c r="F41" s="62" t="s">
        <v>421</v>
      </c>
      <c r="G41" s="59" t="s">
        <v>56</v>
      </c>
      <c r="H41" s="28"/>
      <c r="I41" s="28"/>
      <c r="J41" s="23">
        <v>0</v>
      </c>
      <c r="K41" s="60">
        <v>852.5</v>
      </c>
      <c r="L41" s="13">
        <v>0.01</v>
      </c>
      <c r="M41" s="14">
        <f t="shared" si="0"/>
        <v>761.16071428571422</v>
      </c>
      <c r="N41" s="14">
        <f t="shared" si="1"/>
        <v>91.339285714285708</v>
      </c>
      <c r="O41" s="14">
        <f t="shared" si="2"/>
        <v>-7.6116071428571423</v>
      </c>
      <c r="P41" s="14"/>
      <c r="Q41" s="14"/>
      <c r="R41" s="14"/>
      <c r="S41" s="14"/>
      <c r="T41" s="14"/>
      <c r="U41" s="14"/>
      <c r="V41" s="14"/>
      <c r="W41" s="14">
        <f>M41</f>
        <v>761.16071428571422</v>
      </c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-844.88839285714278</v>
      </c>
      <c r="AJ41" s="15">
        <f t="shared" si="3"/>
        <v>8.1712414612411521E-14</v>
      </c>
    </row>
    <row r="42" spans="1:36" s="5" customFormat="1" ht="12" customHeight="1" x14ac:dyDescent="0.2">
      <c r="A42" s="64">
        <v>42867</v>
      </c>
      <c r="B42" s="58">
        <v>10202</v>
      </c>
      <c r="C42" s="58">
        <v>541</v>
      </c>
      <c r="D42" s="59" t="s">
        <v>73</v>
      </c>
      <c r="E42" s="62" t="s">
        <v>75</v>
      </c>
      <c r="F42" s="62" t="s">
        <v>422</v>
      </c>
      <c r="G42" s="59" t="s">
        <v>54</v>
      </c>
      <c r="H42" s="28"/>
      <c r="I42" s="28"/>
      <c r="J42" s="23">
        <v>2800</v>
      </c>
      <c r="K42" s="60">
        <v>0</v>
      </c>
      <c r="L42" s="13">
        <v>0.01</v>
      </c>
      <c r="M42" s="14">
        <f t="shared" si="0"/>
        <v>2800</v>
      </c>
      <c r="N42" s="14">
        <f t="shared" si="1"/>
        <v>0</v>
      </c>
      <c r="O42" s="14">
        <f t="shared" si="2"/>
        <v>-28</v>
      </c>
      <c r="P42" s="14">
        <f>M42</f>
        <v>2800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-2772</v>
      </c>
      <c r="AJ42" s="15">
        <f t="shared" si="3"/>
        <v>0</v>
      </c>
    </row>
    <row r="43" spans="1:36" s="5" customFormat="1" ht="12" customHeight="1" x14ac:dyDescent="0.2">
      <c r="A43" s="64"/>
      <c r="B43" s="58">
        <v>10203</v>
      </c>
      <c r="C43" s="58">
        <v>542</v>
      </c>
      <c r="D43" s="59" t="s">
        <v>40</v>
      </c>
      <c r="E43" s="62" t="s">
        <v>47</v>
      </c>
      <c r="F43" s="62" t="s">
        <v>423</v>
      </c>
      <c r="G43" s="59" t="s">
        <v>54</v>
      </c>
      <c r="H43" s="28"/>
      <c r="I43" s="28"/>
      <c r="J43" s="23">
        <v>1573.36</v>
      </c>
      <c r="K43" s="60">
        <v>0</v>
      </c>
      <c r="L43" s="13">
        <v>0.01</v>
      </c>
      <c r="M43" s="14">
        <f t="shared" si="0"/>
        <v>1573.36</v>
      </c>
      <c r="N43" s="14">
        <f t="shared" si="1"/>
        <v>0</v>
      </c>
      <c r="O43" s="14">
        <f t="shared" si="2"/>
        <v>-15.733599999999999</v>
      </c>
      <c r="P43" s="14">
        <f>M43</f>
        <v>1573.36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-1557.6263999999999</v>
      </c>
      <c r="AJ43" s="15">
        <f t="shared" si="3"/>
        <v>2.4868995751603507E-14</v>
      </c>
    </row>
    <row r="44" spans="1:36" s="5" customFormat="1" ht="12" customHeight="1" x14ac:dyDescent="0.2">
      <c r="A44" s="64">
        <v>42868</v>
      </c>
      <c r="B44" s="58">
        <v>10204</v>
      </c>
      <c r="C44" s="58">
        <v>545</v>
      </c>
      <c r="D44" s="59" t="s">
        <v>58</v>
      </c>
      <c r="E44" s="62" t="s">
        <v>71</v>
      </c>
      <c r="F44" s="62" t="s">
        <v>424</v>
      </c>
      <c r="G44" s="59" t="s">
        <v>54</v>
      </c>
      <c r="H44" s="28"/>
      <c r="I44" s="28"/>
      <c r="J44" s="23">
        <v>0</v>
      </c>
      <c r="K44" s="60">
        <v>6867</v>
      </c>
      <c r="L44" s="13">
        <v>0.01</v>
      </c>
      <c r="M44" s="14">
        <f t="shared" si="0"/>
        <v>6131.2499999999991</v>
      </c>
      <c r="N44" s="14">
        <f t="shared" si="1"/>
        <v>735.74999999999989</v>
      </c>
      <c r="O44" s="14">
        <f t="shared" si="2"/>
        <v>-61.312499999999993</v>
      </c>
      <c r="P44" s="14">
        <f>M44</f>
        <v>6131.2499999999991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-6805.6874999999991</v>
      </c>
      <c r="AJ44" s="15">
        <f t="shared" si="3"/>
        <v>9.1660012913052924E-13</v>
      </c>
    </row>
    <row r="45" spans="1:36" s="5" customFormat="1" ht="12" customHeight="1" x14ac:dyDescent="0.3">
      <c r="A45" s="64"/>
      <c r="B45" s="58">
        <v>10205</v>
      </c>
      <c r="C45" s="58">
        <v>544</v>
      </c>
      <c r="D45" s="59" t="s">
        <v>64</v>
      </c>
      <c r="E45" s="62" t="s">
        <v>53</v>
      </c>
      <c r="F45" s="54"/>
      <c r="G45" s="59" t="s">
        <v>55</v>
      </c>
      <c r="H45" s="28"/>
      <c r="I45" s="28"/>
      <c r="J45" s="23">
        <v>1870</v>
      </c>
      <c r="K45" s="60">
        <v>0</v>
      </c>
      <c r="L45" s="13">
        <v>0.01</v>
      </c>
      <c r="M45" s="14">
        <f t="shared" si="0"/>
        <v>1870</v>
      </c>
      <c r="N45" s="14">
        <f t="shared" si="1"/>
        <v>0</v>
      </c>
      <c r="O45" s="14">
        <f t="shared" si="2"/>
        <v>-18.7</v>
      </c>
      <c r="P45" s="14"/>
      <c r="Q45" s="14">
        <f>M45</f>
        <v>1870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-1851.3</v>
      </c>
      <c r="AJ45" s="15">
        <f t="shared" si="3"/>
        <v>4.6185277824406512E-14</v>
      </c>
    </row>
    <row r="46" spans="1:36" s="5" customFormat="1" ht="12" customHeight="1" x14ac:dyDescent="0.2">
      <c r="A46" s="64"/>
      <c r="B46" s="58">
        <v>10206</v>
      </c>
      <c r="C46" s="58">
        <v>546</v>
      </c>
      <c r="D46" s="59" t="s">
        <v>38</v>
      </c>
      <c r="E46" s="62" t="s">
        <v>44</v>
      </c>
      <c r="F46" s="62" t="s">
        <v>425</v>
      </c>
      <c r="G46" s="59" t="s">
        <v>54</v>
      </c>
      <c r="H46" s="28"/>
      <c r="I46" s="28"/>
      <c r="J46" s="23">
        <v>0</v>
      </c>
      <c r="K46" s="60">
        <v>8126</v>
      </c>
      <c r="L46" s="13">
        <v>0.01</v>
      </c>
      <c r="M46" s="14">
        <f t="shared" si="0"/>
        <v>7255.3571428571422</v>
      </c>
      <c r="N46" s="14">
        <f t="shared" si="1"/>
        <v>870.642857142857</v>
      </c>
      <c r="O46" s="14">
        <f t="shared" si="2"/>
        <v>-72.553571428571431</v>
      </c>
      <c r="P46" s="14">
        <f>M46</f>
        <v>7255.3571428571422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-8053.4464285714275</v>
      </c>
      <c r="AJ46" s="15">
        <f t="shared" si="3"/>
        <v>1.0373923942097463E-12</v>
      </c>
    </row>
    <row r="47" spans="1:36" s="5" customFormat="1" ht="12" customHeight="1" x14ac:dyDescent="0.2">
      <c r="A47" s="64"/>
      <c r="B47" s="58">
        <v>10206</v>
      </c>
      <c r="C47" s="58">
        <v>546</v>
      </c>
      <c r="D47" s="59" t="s">
        <v>38</v>
      </c>
      <c r="E47" s="62" t="s">
        <v>44</v>
      </c>
      <c r="F47" s="62" t="s">
        <v>425</v>
      </c>
      <c r="G47" s="59" t="s">
        <v>24</v>
      </c>
      <c r="H47" s="28"/>
      <c r="I47" s="28"/>
      <c r="J47" s="23">
        <v>0</v>
      </c>
      <c r="K47" s="60">
        <v>648</v>
      </c>
      <c r="L47" s="13">
        <v>0.01</v>
      </c>
      <c r="M47" s="14">
        <f t="shared" si="0"/>
        <v>578.57142857142856</v>
      </c>
      <c r="N47" s="14">
        <f t="shared" si="1"/>
        <v>69.428571428571431</v>
      </c>
      <c r="O47" s="14">
        <f t="shared" si="2"/>
        <v>-5.7857142857142856</v>
      </c>
      <c r="P47" s="14"/>
      <c r="Q47" s="14"/>
      <c r="R47" s="14"/>
      <c r="S47" s="14"/>
      <c r="T47" s="14"/>
      <c r="U47" s="14">
        <f>M47</f>
        <v>578.57142857142856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-642.21428571428567</v>
      </c>
      <c r="AJ47" s="15">
        <f t="shared" si="3"/>
        <v>4.8849813083506888E-14</v>
      </c>
    </row>
    <row r="48" spans="1:36" s="5" customFormat="1" ht="12" customHeight="1" x14ac:dyDescent="0.2">
      <c r="A48" s="64"/>
      <c r="B48" s="58">
        <v>10207</v>
      </c>
      <c r="C48" s="58">
        <v>547548</v>
      </c>
      <c r="D48" s="59" t="s">
        <v>38</v>
      </c>
      <c r="E48" s="62" t="s">
        <v>44</v>
      </c>
      <c r="F48" s="62" t="s">
        <v>426</v>
      </c>
      <c r="G48" s="59" t="s">
        <v>54</v>
      </c>
      <c r="H48" s="28"/>
      <c r="I48" s="28"/>
      <c r="J48" s="23">
        <v>0</v>
      </c>
      <c r="K48" s="60">
        <v>5178</v>
      </c>
      <c r="L48" s="13">
        <v>0.01</v>
      </c>
      <c r="M48" s="14">
        <f t="shared" si="0"/>
        <v>4623.2142857142853</v>
      </c>
      <c r="N48" s="14">
        <f t="shared" si="1"/>
        <v>554.78571428571422</v>
      </c>
      <c r="O48" s="14">
        <f t="shared" si="2"/>
        <v>-46.232142857142854</v>
      </c>
      <c r="P48" s="14">
        <f>M48</f>
        <v>4623.2142857142853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-5131.7678571428569</v>
      </c>
      <c r="AJ48" s="15">
        <f t="shared" si="3"/>
        <v>2.6290081223123707E-13</v>
      </c>
    </row>
    <row r="49" spans="1:36" s="5" customFormat="1" ht="12" customHeight="1" x14ac:dyDescent="0.2">
      <c r="A49" s="64">
        <v>42870</v>
      </c>
      <c r="B49" s="58">
        <v>10208</v>
      </c>
      <c r="C49" s="58">
        <v>559</v>
      </c>
      <c r="D49" s="59" t="s">
        <v>88</v>
      </c>
      <c r="E49" s="62" t="s">
        <v>89</v>
      </c>
      <c r="F49" s="62" t="s">
        <v>427</v>
      </c>
      <c r="G49" s="59" t="s">
        <v>54</v>
      </c>
      <c r="H49" s="28"/>
      <c r="I49" s="28"/>
      <c r="J49" s="23">
        <v>481</v>
      </c>
      <c r="K49" s="60">
        <v>0</v>
      </c>
      <c r="L49" s="13">
        <v>0.01</v>
      </c>
      <c r="M49" s="14">
        <f t="shared" si="0"/>
        <v>481</v>
      </c>
      <c r="N49" s="14">
        <f t="shared" si="1"/>
        <v>0</v>
      </c>
      <c r="O49" s="14">
        <f t="shared" si="2"/>
        <v>-4.8100000000000005</v>
      </c>
      <c r="P49" s="14">
        <f>M49</f>
        <v>481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-476.19</v>
      </c>
      <c r="AJ49" s="15">
        <f t="shared" si="3"/>
        <v>0</v>
      </c>
    </row>
    <row r="50" spans="1:36" s="5" customFormat="1" ht="12" customHeight="1" x14ac:dyDescent="0.2">
      <c r="A50" s="64"/>
      <c r="B50" s="58">
        <v>10209</v>
      </c>
      <c r="C50" s="58">
        <v>560</v>
      </c>
      <c r="D50" s="59" t="s">
        <v>88</v>
      </c>
      <c r="E50" s="62" t="s">
        <v>89</v>
      </c>
      <c r="F50" s="62" t="s">
        <v>428</v>
      </c>
      <c r="G50" s="59" t="s">
        <v>54</v>
      </c>
      <c r="H50" s="28"/>
      <c r="I50" s="28"/>
      <c r="J50" s="23">
        <v>1414.75</v>
      </c>
      <c r="K50" s="60">
        <v>0</v>
      </c>
      <c r="L50" s="13">
        <v>0.01</v>
      </c>
      <c r="M50" s="14">
        <f t="shared" si="0"/>
        <v>1414.75</v>
      </c>
      <c r="N50" s="14">
        <f t="shared" si="1"/>
        <v>0</v>
      </c>
      <c r="O50" s="14">
        <f t="shared" si="2"/>
        <v>-14.147500000000001</v>
      </c>
      <c r="P50" s="14">
        <f>M50</f>
        <v>1414.75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-1400.6025</v>
      </c>
      <c r="AJ50" s="15">
        <f t="shared" si="3"/>
        <v>3.5527136788005009E-14</v>
      </c>
    </row>
    <row r="51" spans="1:36" s="5" customFormat="1" ht="12" customHeight="1" x14ac:dyDescent="0.2">
      <c r="A51" s="64"/>
      <c r="B51" s="58">
        <v>10210</v>
      </c>
      <c r="C51" s="58">
        <v>561</v>
      </c>
      <c r="D51" s="59" t="s">
        <v>88</v>
      </c>
      <c r="E51" s="62" t="s">
        <v>89</v>
      </c>
      <c r="F51" s="62" t="s">
        <v>429</v>
      </c>
      <c r="G51" s="59" t="s">
        <v>57</v>
      </c>
      <c r="H51" s="28"/>
      <c r="I51" s="28"/>
      <c r="J51" s="23">
        <v>287.5</v>
      </c>
      <c r="K51" s="60">
        <v>0</v>
      </c>
      <c r="L51" s="13">
        <v>0.01</v>
      </c>
      <c r="M51" s="14">
        <f t="shared" si="0"/>
        <v>287.5</v>
      </c>
      <c r="N51" s="14">
        <f t="shared" si="1"/>
        <v>0</v>
      </c>
      <c r="O51" s="14">
        <f t="shared" si="2"/>
        <v>-2.875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>
        <f>M51</f>
        <v>287.5</v>
      </c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-284.625</v>
      </c>
      <c r="AJ51" s="15">
        <f t="shared" si="3"/>
        <v>0</v>
      </c>
    </row>
    <row r="52" spans="1:36" s="5" customFormat="1" ht="12" customHeight="1" x14ac:dyDescent="0.2">
      <c r="A52" s="64"/>
      <c r="B52" s="58">
        <v>10211</v>
      </c>
      <c r="C52" s="58">
        <v>553</v>
      </c>
      <c r="D52" s="59" t="s">
        <v>39</v>
      </c>
      <c r="E52" s="62" t="s">
        <v>45</v>
      </c>
      <c r="F52" s="62" t="s">
        <v>430</v>
      </c>
      <c r="G52" s="59" t="s">
        <v>57</v>
      </c>
      <c r="H52" s="28"/>
      <c r="I52" s="28"/>
      <c r="J52" s="23">
        <v>2254.5</v>
      </c>
      <c r="K52" s="60">
        <v>0</v>
      </c>
      <c r="L52" s="13">
        <v>0.01</v>
      </c>
      <c r="M52" s="14">
        <f t="shared" si="0"/>
        <v>2254.5</v>
      </c>
      <c r="N52" s="14">
        <f t="shared" si="1"/>
        <v>0</v>
      </c>
      <c r="O52" s="14">
        <f t="shared" si="2"/>
        <v>-22.545000000000002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>
        <f>M52</f>
        <v>2254.5</v>
      </c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-2231.9549999999999</v>
      </c>
      <c r="AJ52" s="15">
        <f t="shared" si="3"/>
        <v>7.1054273576010019E-14</v>
      </c>
    </row>
    <row r="53" spans="1:36" s="5" customFormat="1" ht="12" customHeight="1" x14ac:dyDescent="0.2">
      <c r="A53" s="64"/>
      <c r="B53" s="58">
        <v>10212</v>
      </c>
      <c r="C53" s="58">
        <v>552</v>
      </c>
      <c r="D53" s="59" t="s">
        <v>39</v>
      </c>
      <c r="E53" s="62" t="s">
        <v>45</v>
      </c>
      <c r="F53" s="62" t="s">
        <v>431</v>
      </c>
      <c r="G53" s="59" t="s">
        <v>54</v>
      </c>
      <c r="H53" s="28"/>
      <c r="I53" s="28"/>
      <c r="J53" s="23">
        <v>5653</v>
      </c>
      <c r="K53" s="60">
        <v>0</v>
      </c>
      <c r="L53" s="13">
        <v>0.01</v>
      </c>
      <c r="M53" s="14">
        <f t="shared" si="0"/>
        <v>5653</v>
      </c>
      <c r="N53" s="14">
        <f t="shared" si="1"/>
        <v>0</v>
      </c>
      <c r="O53" s="14">
        <f t="shared" si="2"/>
        <v>-56.53</v>
      </c>
      <c r="P53" s="14">
        <f>M53</f>
        <v>5653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-5596.47</v>
      </c>
      <c r="AJ53" s="15">
        <f t="shared" si="3"/>
        <v>-2.5579538487363607E-13</v>
      </c>
    </row>
    <row r="54" spans="1:36" s="5" customFormat="1" ht="12" customHeight="1" x14ac:dyDescent="0.2">
      <c r="A54" s="64"/>
      <c r="B54" s="58">
        <v>10213</v>
      </c>
      <c r="C54" s="58">
        <v>551</v>
      </c>
      <c r="D54" s="59" t="s">
        <v>40</v>
      </c>
      <c r="E54" s="62" t="s">
        <v>47</v>
      </c>
      <c r="F54" s="62" t="s">
        <v>432</v>
      </c>
      <c r="G54" s="59" t="s">
        <v>54</v>
      </c>
      <c r="H54" s="28"/>
      <c r="I54" s="28"/>
      <c r="J54" s="23">
        <v>2119.36</v>
      </c>
      <c r="K54" s="60">
        <v>0</v>
      </c>
      <c r="L54" s="13">
        <v>0.01</v>
      </c>
      <c r="M54" s="14">
        <f t="shared" si="0"/>
        <v>2119.36</v>
      </c>
      <c r="N54" s="14">
        <f t="shared" si="1"/>
        <v>0</v>
      </c>
      <c r="O54" s="14">
        <f t="shared" si="2"/>
        <v>-21.1936</v>
      </c>
      <c r="P54" s="14">
        <f>M54</f>
        <v>2119.36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-2098.1664000000001</v>
      </c>
      <c r="AJ54" s="15">
        <f t="shared" si="3"/>
        <v>6.0396132539608516E-14</v>
      </c>
    </row>
    <row r="55" spans="1:36" s="5" customFormat="1" ht="12" customHeight="1" x14ac:dyDescent="0.2">
      <c r="A55" s="64"/>
      <c r="B55" s="58">
        <v>10214</v>
      </c>
      <c r="C55" s="58">
        <v>550</v>
      </c>
      <c r="D55" s="59" t="s">
        <v>66</v>
      </c>
      <c r="E55" s="62" t="s">
        <v>51</v>
      </c>
      <c r="F55" s="62" t="s">
        <v>433</v>
      </c>
      <c r="G55" s="59" t="s">
        <v>55</v>
      </c>
      <c r="H55" s="28"/>
      <c r="I55" s="28"/>
      <c r="J55" s="23">
        <v>0</v>
      </c>
      <c r="K55" s="60">
        <v>2880</v>
      </c>
      <c r="L55" s="13">
        <v>0.01</v>
      </c>
      <c r="M55" s="14">
        <f t="shared" si="0"/>
        <v>2571.4285714285711</v>
      </c>
      <c r="N55" s="14">
        <f t="shared" si="1"/>
        <v>308.5714285714285</v>
      </c>
      <c r="O55" s="14">
        <f t="shared" si="2"/>
        <v>-25.714285714285712</v>
      </c>
      <c r="P55" s="14"/>
      <c r="Q55" s="14">
        <f>M55</f>
        <v>2571.4285714285711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-2854.2857142857138</v>
      </c>
      <c r="AJ55" s="15">
        <f t="shared" si="3"/>
        <v>5.2224891078367364E-13</v>
      </c>
    </row>
    <row r="56" spans="1:36" s="5" customFormat="1" ht="12" customHeight="1" x14ac:dyDescent="0.2">
      <c r="A56" s="64"/>
      <c r="B56" s="58">
        <v>10215</v>
      </c>
      <c r="C56" s="58">
        <v>549</v>
      </c>
      <c r="D56" s="59" t="s">
        <v>67</v>
      </c>
      <c r="E56" s="62" t="s">
        <v>49</v>
      </c>
      <c r="F56" s="62" t="s">
        <v>434</v>
      </c>
      <c r="G56" s="59" t="s">
        <v>54</v>
      </c>
      <c r="H56" s="28"/>
      <c r="I56" s="28"/>
      <c r="J56" s="23">
        <v>0</v>
      </c>
      <c r="K56" s="60">
        <v>6324</v>
      </c>
      <c r="L56" s="13">
        <v>0.01</v>
      </c>
      <c r="M56" s="14">
        <f t="shared" si="0"/>
        <v>5646.4285714285706</v>
      </c>
      <c r="N56" s="14">
        <f t="shared" si="1"/>
        <v>677.57142857142844</v>
      </c>
      <c r="O56" s="14">
        <f t="shared" si="2"/>
        <v>-56.464285714285708</v>
      </c>
      <c r="P56" s="14">
        <f>M56</f>
        <v>5646.4285714285706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-6267.5357142857138</v>
      </c>
      <c r="AJ56" s="15">
        <f t="shared" si="3"/>
        <v>5.2580162446247414E-13</v>
      </c>
    </row>
    <row r="57" spans="1:36" s="5" customFormat="1" ht="12" customHeight="1" x14ac:dyDescent="0.2">
      <c r="A57" s="64"/>
      <c r="B57" s="58">
        <v>10216</v>
      </c>
      <c r="C57" s="58">
        <v>543</v>
      </c>
      <c r="D57" s="59" t="s">
        <v>37</v>
      </c>
      <c r="E57" s="62" t="s">
        <v>42</v>
      </c>
      <c r="F57" s="62" t="s">
        <v>435</v>
      </c>
      <c r="G57" s="59" t="s">
        <v>13</v>
      </c>
      <c r="H57" s="28"/>
      <c r="I57" s="28"/>
      <c r="J57" s="23">
        <v>0</v>
      </c>
      <c r="K57" s="60">
        <v>892.1</v>
      </c>
      <c r="L57" s="13">
        <v>0.01</v>
      </c>
      <c r="M57" s="14">
        <f t="shared" si="0"/>
        <v>796.51785714285711</v>
      </c>
      <c r="N57" s="14">
        <f t="shared" si="1"/>
        <v>95.582142857142856</v>
      </c>
      <c r="O57" s="14">
        <f t="shared" si="2"/>
        <v>-7.965178571428571</v>
      </c>
      <c r="P57" s="14"/>
      <c r="Q57" s="14"/>
      <c r="R57" s="14"/>
      <c r="S57" s="14"/>
      <c r="T57" s="14"/>
      <c r="U57" s="14"/>
      <c r="V57" s="14">
        <f>M57</f>
        <v>796.51785714285711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-884.1348214285714</v>
      </c>
      <c r="AJ57" s="15">
        <f t="shared" si="3"/>
        <v>5.2402526762307389E-14</v>
      </c>
    </row>
    <row r="58" spans="1:36" s="5" customFormat="1" ht="12" customHeight="1" x14ac:dyDescent="0.2">
      <c r="A58" s="64">
        <v>42871</v>
      </c>
      <c r="B58" s="58">
        <v>10217</v>
      </c>
      <c r="C58" s="58">
        <v>562</v>
      </c>
      <c r="D58" s="59" t="s">
        <v>40</v>
      </c>
      <c r="E58" s="62" t="s">
        <v>47</v>
      </c>
      <c r="F58" s="62" t="s">
        <v>436</v>
      </c>
      <c r="G58" s="59" t="s">
        <v>54</v>
      </c>
      <c r="H58" s="28"/>
      <c r="I58" s="28"/>
      <c r="J58" s="23">
        <v>638.16</v>
      </c>
      <c r="K58" s="60">
        <v>0</v>
      </c>
      <c r="L58" s="13">
        <v>0.01</v>
      </c>
      <c r="M58" s="14">
        <f t="shared" si="0"/>
        <v>638.16</v>
      </c>
      <c r="N58" s="14">
        <f t="shared" si="1"/>
        <v>0</v>
      </c>
      <c r="O58" s="14">
        <f t="shared" si="2"/>
        <v>-6.3815999999999997</v>
      </c>
      <c r="P58" s="14">
        <f>M58</f>
        <v>638.16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-631.77839999999992</v>
      </c>
      <c r="AJ58" s="15">
        <f t="shared" si="3"/>
        <v>4.8849813083506888E-14</v>
      </c>
    </row>
    <row r="59" spans="1:36" s="5" customFormat="1" ht="12" customHeight="1" x14ac:dyDescent="0.2">
      <c r="A59" s="64">
        <v>42872</v>
      </c>
      <c r="B59" s="58">
        <v>10218</v>
      </c>
      <c r="C59" s="58">
        <v>563</v>
      </c>
      <c r="D59" s="59" t="s">
        <v>437</v>
      </c>
      <c r="E59" s="62" t="s">
        <v>438</v>
      </c>
      <c r="F59" s="62" t="s">
        <v>439</v>
      </c>
      <c r="G59" s="59" t="s">
        <v>54</v>
      </c>
      <c r="H59" s="28"/>
      <c r="I59" s="28"/>
      <c r="J59" s="23">
        <v>0</v>
      </c>
      <c r="K59" s="60">
        <v>2339.2800000000002</v>
      </c>
      <c r="L59" s="13">
        <v>0.01</v>
      </c>
      <c r="M59" s="14">
        <f t="shared" si="0"/>
        <v>2088.6428571428573</v>
      </c>
      <c r="N59" s="14">
        <f t="shared" si="1"/>
        <v>250.63714285714286</v>
      </c>
      <c r="O59" s="14">
        <f t="shared" si="2"/>
        <v>-20.886428571428574</v>
      </c>
      <c r="P59" s="14">
        <f>M59</f>
        <v>2088.6428571428573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-2318.3935714285717</v>
      </c>
      <c r="AJ59" s="15">
        <f t="shared" si="3"/>
        <v>-7.815970093361102E-14</v>
      </c>
    </row>
    <row r="60" spans="1:36" s="5" customFormat="1" ht="12" customHeight="1" x14ac:dyDescent="0.2">
      <c r="A60" s="64"/>
      <c r="B60" s="58">
        <v>10219</v>
      </c>
      <c r="C60" s="58">
        <v>564</v>
      </c>
      <c r="D60" s="59" t="s">
        <v>70</v>
      </c>
      <c r="E60" s="62" t="s">
        <v>50</v>
      </c>
      <c r="F60" s="62" t="s">
        <v>440</v>
      </c>
      <c r="G60" s="59" t="s">
        <v>55</v>
      </c>
      <c r="H60" s="28"/>
      <c r="I60" s="28"/>
      <c r="J60" s="23">
        <v>0</v>
      </c>
      <c r="K60" s="60">
        <v>7420</v>
      </c>
      <c r="L60" s="13">
        <v>0.01</v>
      </c>
      <c r="M60" s="14">
        <f t="shared" si="0"/>
        <v>6624.9999999999991</v>
      </c>
      <c r="N60" s="14">
        <f t="shared" si="1"/>
        <v>794.99999999999989</v>
      </c>
      <c r="O60" s="14">
        <f t="shared" si="2"/>
        <v>-66.249999999999986</v>
      </c>
      <c r="P60" s="14"/>
      <c r="Q60" s="14">
        <f>M60</f>
        <v>6624.9999999999991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-7353.7499999999991</v>
      </c>
      <c r="AJ60" s="15">
        <f t="shared" si="3"/>
        <v>9.2370555648813024E-13</v>
      </c>
    </row>
    <row r="61" spans="1:36" s="5" customFormat="1" ht="12" customHeight="1" x14ac:dyDescent="0.2">
      <c r="A61" s="64"/>
      <c r="B61" s="58">
        <v>10220</v>
      </c>
      <c r="C61" s="58">
        <v>565</v>
      </c>
      <c r="D61" s="59" t="s">
        <v>73</v>
      </c>
      <c r="E61" s="62" t="s">
        <v>75</v>
      </c>
      <c r="F61" s="62" t="s">
        <v>441</v>
      </c>
      <c r="G61" s="59" t="s">
        <v>54</v>
      </c>
      <c r="H61" s="28"/>
      <c r="I61" s="28"/>
      <c r="J61" s="23">
        <v>3100</v>
      </c>
      <c r="K61" s="60">
        <v>0</v>
      </c>
      <c r="L61" s="13">
        <v>0.01</v>
      </c>
      <c r="M61" s="14">
        <f t="shared" si="0"/>
        <v>3100</v>
      </c>
      <c r="N61" s="14">
        <f t="shared" si="1"/>
        <v>0</v>
      </c>
      <c r="O61" s="14">
        <f t="shared" si="2"/>
        <v>-31</v>
      </c>
      <c r="P61" s="14">
        <f>M61</f>
        <v>3100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-3069</v>
      </c>
      <c r="AJ61" s="15">
        <f t="shared" si="3"/>
        <v>0</v>
      </c>
    </row>
    <row r="62" spans="1:36" s="5" customFormat="1" ht="12" customHeight="1" x14ac:dyDescent="0.2">
      <c r="A62" s="64"/>
      <c r="B62" s="58">
        <v>10221</v>
      </c>
      <c r="C62" s="58">
        <v>566</v>
      </c>
      <c r="D62" s="59" t="s">
        <v>38</v>
      </c>
      <c r="E62" s="62" t="s">
        <v>44</v>
      </c>
      <c r="F62" s="62" t="s">
        <v>442</v>
      </c>
      <c r="G62" s="59" t="s">
        <v>54</v>
      </c>
      <c r="H62" s="28"/>
      <c r="I62" s="28"/>
      <c r="J62" s="23">
        <v>0</v>
      </c>
      <c r="K62" s="60">
        <v>9612</v>
      </c>
      <c r="L62" s="13">
        <v>0.01</v>
      </c>
      <c r="M62" s="14">
        <f t="shared" si="0"/>
        <v>8582.1428571428569</v>
      </c>
      <c r="N62" s="14">
        <f t="shared" si="1"/>
        <v>1029.8571428571429</v>
      </c>
      <c r="O62" s="14">
        <f t="shared" si="2"/>
        <v>-85.821428571428569</v>
      </c>
      <c r="P62" s="14">
        <f>M62</f>
        <v>8582.1428571428569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-9526.1785714285706</v>
      </c>
      <c r="AJ62" s="15">
        <f t="shared" si="3"/>
        <v>7.815970093361102E-13</v>
      </c>
    </row>
    <row r="63" spans="1:36" s="5" customFormat="1" ht="12" customHeight="1" x14ac:dyDescent="0.2">
      <c r="A63" s="64"/>
      <c r="B63" s="58">
        <v>10222</v>
      </c>
      <c r="C63" s="58">
        <v>567</v>
      </c>
      <c r="D63" s="59" t="s">
        <v>38</v>
      </c>
      <c r="E63" s="62" t="s">
        <v>44</v>
      </c>
      <c r="F63" s="62" t="s">
        <v>443</v>
      </c>
      <c r="G63" s="59" t="s">
        <v>54</v>
      </c>
      <c r="H63" s="28"/>
      <c r="I63" s="28"/>
      <c r="J63" s="23">
        <v>0</v>
      </c>
      <c r="K63" s="60">
        <v>6954</v>
      </c>
      <c r="L63" s="13">
        <v>0.01</v>
      </c>
      <c r="M63" s="14">
        <f t="shared" si="0"/>
        <v>6208.9285714285706</v>
      </c>
      <c r="N63" s="14">
        <f t="shared" si="1"/>
        <v>745.07142857142844</v>
      </c>
      <c r="O63" s="14">
        <f t="shared" si="2"/>
        <v>-62.089285714285708</v>
      </c>
      <c r="P63" s="14">
        <f>M63</f>
        <v>6208.9285714285706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-6891.9107142857138</v>
      </c>
      <c r="AJ63" s="15">
        <f t="shared" si="3"/>
        <v>5.2580162446247414E-13</v>
      </c>
    </row>
    <row r="64" spans="1:36" s="5" customFormat="1" ht="12" customHeight="1" x14ac:dyDescent="0.2">
      <c r="A64" s="64">
        <v>42873</v>
      </c>
      <c r="B64" s="58">
        <v>10225</v>
      </c>
      <c r="C64" s="58">
        <v>569</v>
      </c>
      <c r="D64" s="59" t="s">
        <v>175</v>
      </c>
      <c r="E64" s="62" t="s">
        <v>176</v>
      </c>
      <c r="F64" s="62" t="s">
        <v>444</v>
      </c>
      <c r="G64" s="59" t="s">
        <v>54</v>
      </c>
      <c r="H64" s="28"/>
      <c r="I64" s="28"/>
      <c r="J64" s="23">
        <v>0</v>
      </c>
      <c r="K64" s="60">
        <v>8272.7199999999993</v>
      </c>
      <c r="L64" s="13">
        <v>0.01</v>
      </c>
      <c r="M64" s="14">
        <f t="shared" si="0"/>
        <v>7386.3571428571413</v>
      </c>
      <c r="N64" s="14">
        <f t="shared" si="1"/>
        <v>886.36285714285691</v>
      </c>
      <c r="O64" s="14">
        <f t="shared" si="2"/>
        <v>-73.863571428571419</v>
      </c>
      <c r="P64" s="14">
        <f>M64</f>
        <v>7386.3571428571413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-8198.8564285714274</v>
      </c>
      <c r="AJ64" s="15">
        <f t="shared" si="3"/>
        <v>5.4001247917767614E-13</v>
      </c>
    </row>
    <row r="65" spans="1:36" s="5" customFormat="1" ht="12" customHeight="1" x14ac:dyDescent="0.2">
      <c r="A65" s="64">
        <v>42874</v>
      </c>
      <c r="B65" s="58">
        <v>10224</v>
      </c>
      <c r="C65" s="58">
        <v>558</v>
      </c>
      <c r="D65" s="59" t="s">
        <v>68</v>
      </c>
      <c r="E65" s="62" t="s">
        <v>52</v>
      </c>
      <c r="F65" s="62" t="s">
        <v>445</v>
      </c>
      <c r="G65" s="59" t="s">
        <v>56</v>
      </c>
      <c r="H65" s="28"/>
      <c r="I65" s="28"/>
      <c r="J65" s="23">
        <v>0</v>
      </c>
      <c r="K65" s="60">
        <v>2900</v>
      </c>
      <c r="L65" s="13">
        <v>0.01</v>
      </c>
      <c r="M65" s="14">
        <f t="shared" si="0"/>
        <v>2589.2857142857142</v>
      </c>
      <c r="N65" s="14">
        <f t="shared" si="1"/>
        <v>310.71428571428572</v>
      </c>
      <c r="O65" s="14">
        <f t="shared" si="2"/>
        <v>-25.892857142857142</v>
      </c>
      <c r="P65" s="14"/>
      <c r="Q65" s="14"/>
      <c r="R65" s="14"/>
      <c r="S65" s="14"/>
      <c r="T65" s="14"/>
      <c r="U65" s="14"/>
      <c r="V65" s="14"/>
      <c r="W65" s="14">
        <f>M65</f>
        <v>2589.2857142857142</v>
      </c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-2874.1071428571427</v>
      </c>
      <c r="AJ65" s="15">
        <f t="shared" si="3"/>
        <v>1.9539925233402755E-13</v>
      </c>
    </row>
    <row r="66" spans="1:36" s="5" customFormat="1" ht="12" customHeight="1" x14ac:dyDescent="0.2">
      <c r="A66" s="64"/>
      <c r="B66" s="58">
        <v>10226</v>
      </c>
      <c r="C66" s="58">
        <v>570</v>
      </c>
      <c r="D66" s="59" t="s">
        <v>40</v>
      </c>
      <c r="E66" s="62" t="s">
        <v>47</v>
      </c>
      <c r="F66" s="62" t="s">
        <v>446</v>
      </c>
      <c r="G66" s="59" t="s">
        <v>54</v>
      </c>
      <c r="H66" s="28"/>
      <c r="I66" s="28"/>
      <c r="J66" s="23">
        <v>897.3</v>
      </c>
      <c r="K66" s="60">
        <v>0</v>
      </c>
      <c r="L66" s="13">
        <v>0.01</v>
      </c>
      <c r="M66" s="14">
        <f t="shared" si="0"/>
        <v>897.3</v>
      </c>
      <c r="N66" s="14">
        <f t="shared" si="1"/>
        <v>0</v>
      </c>
      <c r="O66" s="14">
        <f t="shared" si="2"/>
        <v>-8.972999999999999</v>
      </c>
      <c r="P66" s="14">
        <f>M66</f>
        <v>897.3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-888.327</v>
      </c>
      <c r="AJ66" s="15">
        <f t="shared" si="3"/>
        <v>-4.2632564145606011E-14</v>
      </c>
    </row>
    <row r="67" spans="1:36" s="5" customFormat="1" ht="12" customHeight="1" x14ac:dyDescent="0.2">
      <c r="A67" s="64"/>
      <c r="B67" s="58">
        <v>10228</v>
      </c>
      <c r="C67" s="58">
        <v>0</v>
      </c>
      <c r="D67" s="59" t="s">
        <v>84</v>
      </c>
      <c r="E67" s="62" t="s">
        <v>85</v>
      </c>
      <c r="F67" s="62" t="s">
        <v>447</v>
      </c>
      <c r="G67" s="59" t="s">
        <v>62</v>
      </c>
      <c r="H67" s="28"/>
      <c r="I67" s="28"/>
      <c r="J67" s="23">
        <v>0</v>
      </c>
      <c r="K67" s="60">
        <v>2800</v>
      </c>
      <c r="L67" s="13">
        <v>0.01</v>
      </c>
      <c r="M67" s="14">
        <f t="shared" si="0"/>
        <v>2499.9999999999995</v>
      </c>
      <c r="N67" s="14">
        <f t="shared" si="1"/>
        <v>299.99999999999994</v>
      </c>
      <c r="O67" s="14">
        <f t="shared" si="2"/>
        <v>-24.999999999999996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>
        <f>M67</f>
        <v>2499.9999999999995</v>
      </c>
      <c r="AE67" s="14"/>
      <c r="AF67" s="14"/>
      <c r="AG67" s="14"/>
      <c r="AH67" s="14"/>
      <c r="AI67" s="14">
        <f t="shared" si="4"/>
        <v>-2774.9999999999995</v>
      </c>
      <c r="AJ67" s="15">
        <f t="shared" si="3"/>
        <v>4.5830006456526462E-13</v>
      </c>
    </row>
    <row r="68" spans="1:36" s="5" customFormat="1" ht="12" customHeight="1" x14ac:dyDescent="0.2">
      <c r="A68" s="64">
        <v>42875</v>
      </c>
      <c r="B68" s="58">
        <v>10227</v>
      </c>
      <c r="C68" s="58">
        <v>556</v>
      </c>
      <c r="D68" s="59" t="s">
        <v>41</v>
      </c>
      <c r="E68" s="62" t="s">
        <v>48</v>
      </c>
      <c r="F68" s="62" t="s">
        <v>448</v>
      </c>
      <c r="G68" s="59" t="s">
        <v>54</v>
      </c>
      <c r="H68" s="28"/>
      <c r="I68" s="28"/>
      <c r="J68" s="23">
        <v>0</v>
      </c>
      <c r="K68" s="60">
        <v>3335</v>
      </c>
      <c r="L68" s="13">
        <v>0.01</v>
      </c>
      <c r="M68" s="14">
        <f t="shared" si="0"/>
        <v>2977.6785714285711</v>
      </c>
      <c r="N68" s="14">
        <f t="shared" si="1"/>
        <v>357.3214285714285</v>
      </c>
      <c r="O68" s="14">
        <f t="shared" si="2"/>
        <v>-29.776785714285712</v>
      </c>
      <c r="P68" s="14">
        <f>M68</f>
        <v>2977.6785714285711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-3305.2232142857138</v>
      </c>
      <c r="AJ68" s="15">
        <f t="shared" si="3"/>
        <v>5.2224891078367364E-13</v>
      </c>
    </row>
    <row r="69" spans="1:36" s="5" customFormat="1" ht="12" customHeight="1" x14ac:dyDescent="0.2">
      <c r="A69" s="64"/>
      <c r="B69" s="58">
        <v>10229</v>
      </c>
      <c r="C69" s="58">
        <v>572</v>
      </c>
      <c r="D69" s="59" t="s">
        <v>38</v>
      </c>
      <c r="E69" s="62" t="s">
        <v>44</v>
      </c>
      <c r="F69" s="62" t="s">
        <v>449</v>
      </c>
      <c r="G69" s="59" t="s">
        <v>54</v>
      </c>
      <c r="H69" s="28"/>
      <c r="I69" s="28"/>
      <c r="J69" s="23">
        <v>0</v>
      </c>
      <c r="K69" s="60">
        <v>6732</v>
      </c>
      <c r="L69" s="13">
        <v>0.01</v>
      </c>
      <c r="M69" s="14">
        <f t="shared" si="0"/>
        <v>6010.7142857142853</v>
      </c>
      <c r="N69" s="14">
        <f t="shared" si="1"/>
        <v>721.28571428571422</v>
      </c>
      <c r="O69" s="14">
        <f t="shared" si="2"/>
        <v>-60.107142857142854</v>
      </c>
      <c r="P69" s="14">
        <f>M69</f>
        <v>6010.7142857142853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-6671.8928571428569</v>
      </c>
      <c r="AJ69" s="15">
        <f t="shared" si="3"/>
        <v>2.6290081223123707E-13</v>
      </c>
    </row>
    <row r="70" spans="1:36" s="5" customFormat="1" ht="12" customHeight="1" x14ac:dyDescent="0.2">
      <c r="A70" s="64"/>
      <c r="B70" s="58">
        <v>10230</v>
      </c>
      <c r="C70" s="58">
        <v>573</v>
      </c>
      <c r="D70" s="59" t="s">
        <v>38</v>
      </c>
      <c r="E70" s="62" t="s">
        <v>44</v>
      </c>
      <c r="F70" s="62" t="s">
        <v>450</v>
      </c>
      <c r="G70" s="59" t="s">
        <v>54</v>
      </c>
      <c r="H70" s="28"/>
      <c r="I70" s="28"/>
      <c r="J70" s="23">
        <v>0</v>
      </c>
      <c r="K70" s="60">
        <v>5722</v>
      </c>
      <c r="L70" s="13">
        <v>0.01</v>
      </c>
      <c r="M70" s="14">
        <f t="shared" si="0"/>
        <v>5108.9285714285706</v>
      </c>
      <c r="N70" s="14">
        <f t="shared" si="1"/>
        <v>613.07142857142844</v>
      </c>
      <c r="O70" s="14">
        <f t="shared" si="2"/>
        <v>-51.089285714285708</v>
      </c>
      <c r="P70" s="14">
        <f>M70</f>
        <v>5108.9285714285706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-5670.9107142857138</v>
      </c>
      <c r="AJ70" s="15">
        <f t="shared" si="3"/>
        <v>5.2580162446247414E-13</v>
      </c>
    </row>
    <row r="71" spans="1:36" s="5" customFormat="1" ht="12" customHeight="1" x14ac:dyDescent="0.2">
      <c r="A71" s="64">
        <v>42877</v>
      </c>
      <c r="B71" s="58">
        <v>10231</v>
      </c>
      <c r="C71" s="58">
        <v>575</v>
      </c>
      <c r="D71" s="59" t="s">
        <v>63</v>
      </c>
      <c r="E71" s="62" t="s">
        <v>72</v>
      </c>
      <c r="F71" s="62" t="s">
        <v>451</v>
      </c>
      <c r="G71" s="59" t="s">
        <v>62</v>
      </c>
      <c r="H71" s="28"/>
      <c r="I71" s="28"/>
      <c r="J71" s="23">
        <v>0</v>
      </c>
      <c r="K71" s="60">
        <v>2558.75</v>
      </c>
      <c r="L71" s="13">
        <v>0.01</v>
      </c>
      <c r="M71" s="14">
        <f t="shared" si="0"/>
        <v>2284.5982142857142</v>
      </c>
      <c r="N71" s="14">
        <f t="shared" si="1"/>
        <v>274.15178571428572</v>
      </c>
      <c r="O71" s="14">
        <f t="shared" si="2"/>
        <v>-22.845982142857142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>
        <f>M71</f>
        <v>2284.5982142857142</v>
      </c>
      <c r="AI71" s="14">
        <f t="shared" si="4"/>
        <v>-2535.9040178571427</v>
      </c>
      <c r="AJ71" s="15">
        <f t="shared" si="3"/>
        <v>1.9539925233402755E-13</v>
      </c>
    </row>
    <row r="72" spans="1:36" s="5" customFormat="1" ht="12" customHeight="1" x14ac:dyDescent="0.2">
      <c r="A72" s="64"/>
      <c r="B72" s="58">
        <v>10232</v>
      </c>
      <c r="C72" s="58">
        <v>576</v>
      </c>
      <c r="D72" s="59" t="s">
        <v>40</v>
      </c>
      <c r="E72" s="62" t="s">
        <v>47</v>
      </c>
      <c r="F72" s="62" t="s">
        <v>452</v>
      </c>
      <c r="G72" s="59" t="s">
        <v>54</v>
      </c>
      <c r="H72" s="28"/>
      <c r="I72" s="28"/>
      <c r="J72" s="23">
        <v>2526.94</v>
      </c>
      <c r="K72" s="60">
        <v>0</v>
      </c>
      <c r="L72" s="13">
        <v>0.01</v>
      </c>
      <c r="M72" s="14">
        <f t="shared" si="0"/>
        <v>2526.94</v>
      </c>
      <c r="N72" s="14">
        <f t="shared" si="1"/>
        <v>0</v>
      </c>
      <c r="O72" s="14">
        <f t="shared" si="2"/>
        <v>-25.269400000000001</v>
      </c>
      <c r="P72" s="14">
        <f>M72</f>
        <v>2526.94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-2501.6705999999999</v>
      </c>
      <c r="AJ72" s="15">
        <f t="shared" si="3"/>
        <v>1.3145040611561853E-13</v>
      </c>
    </row>
    <row r="73" spans="1:36" s="5" customFormat="1" ht="12" customHeight="1" x14ac:dyDescent="0.2">
      <c r="A73" s="64"/>
      <c r="B73" s="58">
        <v>10233</v>
      </c>
      <c r="C73" s="58">
        <v>577</v>
      </c>
      <c r="D73" s="59" t="s">
        <v>39</v>
      </c>
      <c r="E73" s="62" t="s">
        <v>45</v>
      </c>
      <c r="F73" s="62" t="s">
        <v>453</v>
      </c>
      <c r="G73" s="59" t="s">
        <v>54</v>
      </c>
      <c r="H73" s="28"/>
      <c r="I73" s="28"/>
      <c r="J73" s="23">
        <v>6446</v>
      </c>
      <c r="K73" s="60">
        <v>0</v>
      </c>
      <c r="L73" s="13">
        <v>0.01</v>
      </c>
      <c r="M73" s="14">
        <f t="shared" si="0"/>
        <v>6446</v>
      </c>
      <c r="N73" s="14">
        <f t="shared" si="1"/>
        <v>0</v>
      </c>
      <c r="O73" s="14">
        <f t="shared" si="2"/>
        <v>-64.460000000000008</v>
      </c>
      <c r="P73" s="14">
        <f>M73</f>
        <v>6446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-6381.54</v>
      </c>
      <c r="AJ73" s="15">
        <f t="shared" si="3"/>
        <v>0</v>
      </c>
    </row>
    <row r="74" spans="1:36" s="5" customFormat="1" ht="12" customHeight="1" x14ac:dyDescent="0.2">
      <c r="A74" s="64"/>
      <c r="B74" s="58">
        <v>10234</v>
      </c>
      <c r="C74" s="58">
        <v>578</v>
      </c>
      <c r="D74" s="59" t="s">
        <v>39</v>
      </c>
      <c r="E74" s="62" t="s">
        <v>45</v>
      </c>
      <c r="F74" s="62" t="s">
        <v>454</v>
      </c>
      <c r="G74" s="59" t="s">
        <v>57</v>
      </c>
      <c r="H74" s="28"/>
      <c r="I74" s="28"/>
      <c r="J74" s="23">
        <v>2051</v>
      </c>
      <c r="K74" s="60">
        <v>0</v>
      </c>
      <c r="L74" s="13">
        <v>0.01</v>
      </c>
      <c r="M74" s="14">
        <f t="shared" si="0"/>
        <v>2051</v>
      </c>
      <c r="N74" s="14">
        <f t="shared" si="1"/>
        <v>0</v>
      </c>
      <c r="O74" s="14">
        <f t="shared" si="2"/>
        <v>-20.51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>
        <f>M74</f>
        <v>2051</v>
      </c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-2030.49</v>
      </c>
      <c r="AJ74" s="15">
        <f t="shared" si="3"/>
        <v>0</v>
      </c>
    </row>
    <row r="75" spans="1:36" s="5" customFormat="1" ht="12" customHeight="1" x14ac:dyDescent="0.2">
      <c r="A75" s="64"/>
      <c r="B75" s="58">
        <v>10235</v>
      </c>
      <c r="C75" s="58">
        <v>579</v>
      </c>
      <c r="D75" s="59" t="s">
        <v>88</v>
      </c>
      <c r="E75" s="62" t="s">
        <v>89</v>
      </c>
      <c r="F75" s="62" t="s">
        <v>455</v>
      </c>
      <c r="G75" s="59" t="s">
        <v>57</v>
      </c>
      <c r="H75" s="28"/>
      <c r="I75" s="28"/>
      <c r="J75" s="23">
        <v>393</v>
      </c>
      <c r="K75" s="60">
        <v>0</v>
      </c>
      <c r="L75" s="13">
        <v>0.01</v>
      </c>
      <c r="M75" s="14">
        <f t="shared" si="0"/>
        <v>393</v>
      </c>
      <c r="N75" s="14">
        <f t="shared" si="1"/>
        <v>0</v>
      </c>
      <c r="O75" s="14">
        <f t="shared" si="2"/>
        <v>-3.93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>
        <f>M75</f>
        <v>393</v>
      </c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-389.07</v>
      </c>
      <c r="AJ75" s="15">
        <f t="shared" si="3"/>
        <v>6.6613381477509392E-15</v>
      </c>
    </row>
    <row r="76" spans="1:36" s="5" customFormat="1" ht="12" customHeight="1" x14ac:dyDescent="0.2">
      <c r="A76" s="64"/>
      <c r="B76" s="58">
        <v>10236</v>
      </c>
      <c r="C76" s="58">
        <v>580</v>
      </c>
      <c r="D76" s="59" t="s">
        <v>88</v>
      </c>
      <c r="E76" s="62" t="s">
        <v>89</v>
      </c>
      <c r="F76" s="62" t="s">
        <v>456</v>
      </c>
      <c r="G76" s="59" t="s">
        <v>54</v>
      </c>
      <c r="H76" s="28"/>
      <c r="I76" s="28"/>
      <c r="J76" s="23">
        <v>1104</v>
      </c>
      <c r="K76" s="60">
        <v>0</v>
      </c>
      <c r="L76" s="13">
        <v>0.01</v>
      </c>
      <c r="M76" s="14">
        <f t="shared" si="0"/>
        <v>1104</v>
      </c>
      <c r="N76" s="14">
        <f t="shared" si="1"/>
        <v>0</v>
      </c>
      <c r="O76" s="14">
        <f t="shared" si="2"/>
        <v>-11.040000000000001</v>
      </c>
      <c r="P76" s="14">
        <f>M76</f>
        <v>1104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-1092.96</v>
      </c>
      <c r="AJ76" s="15">
        <f t="shared" si="3"/>
        <v>-3.730349362740526E-14</v>
      </c>
    </row>
    <row r="77" spans="1:36" s="5" customFormat="1" ht="12" customHeight="1" x14ac:dyDescent="0.2">
      <c r="A77" s="64"/>
      <c r="B77" s="58">
        <v>10237</v>
      </c>
      <c r="C77" s="58">
        <v>581</v>
      </c>
      <c r="D77" s="59" t="s">
        <v>88</v>
      </c>
      <c r="E77" s="62" t="s">
        <v>89</v>
      </c>
      <c r="F77" s="62" t="s">
        <v>457</v>
      </c>
      <c r="G77" s="59" t="s">
        <v>54</v>
      </c>
      <c r="H77" s="28"/>
      <c r="I77" s="28"/>
      <c r="J77" s="23">
        <v>310</v>
      </c>
      <c r="K77" s="60">
        <v>0</v>
      </c>
      <c r="L77" s="13">
        <v>0.01</v>
      </c>
      <c r="M77" s="14">
        <f t="shared" si="0"/>
        <v>310</v>
      </c>
      <c r="N77" s="14">
        <f t="shared" si="1"/>
        <v>0</v>
      </c>
      <c r="O77" s="14">
        <f t="shared" si="2"/>
        <v>-3.1</v>
      </c>
      <c r="P77" s="14">
        <f>M77</f>
        <v>310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-306.89999999999998</v>
      </c>
      <c r="AJ77" s="15">
        <f t="shared" si="3"/>
        <v>2.2648549702353193E-14</v>
      </c>
    </row>
    <row r="78" spans="1:36" s="5" customFormat="1" ht="12" customHeight="1" x14ac:dyDescent="0.2">
      <c r="A78" s="64"/>
      <c r="B78" s="58">
        <v>10238</v>
      </c>
      <c r="C78" s="58">
        <v>582</v>
      </c>
      <c r="D78" s="59" t="s">
        <v>73</v>
      </c>
      <c r="E78" s="62" t="s">
        <v>75</v>
      </c>
      <c r="F78" s="62" t="s">
        <v>458</v>
      </c>
      <c r="G78" s="59" t="s">
        <v>54</v>
      </c>
      <c r="H78" s="28"/>
      <c r="I78" s="28"/>
      <c r="J78" s="23">
        <v>3100</v>
      </c>
      <c r="K78" s="60">
        <v>0</v>
      </c>
      <c r="L78" s="13">
        <v>0.01</v>
      </c>
      <c r="M78" s="14">
        <f t="shared" si="0"/>
        <v>3100</v>
      </c>
      <c r="N78" s="14">
        <f t="shared" si="1"/>
        <v>0</v>
      </c>
      <c r="O78" s="14">
        <f t="shared" si="2"/>
        <v>-31</v>
      </c>
      <c r="P78" s="14">
        <f>M78</f>
        <v>3100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-3069</v>
      </c>
      <c r="AJ78" s="15">
        <f t="shared" si="3"/>
        <v>0</v>
      </c>
    </row>
    <row r="79" spans="1:36" s="5" customFormat="1" ht="12" customHeight="1" x14ac:dyDescent="0.3">
      <c r="A79" s="64">
        <v>42879</v>
      </c>
      <c r="B79" s="58">
        <v>10239</v>
      </c>
      <c r="C79" s="58">
        <v>584</v>
      </c>
      <c r="D79" s="59" t="s">
        <v>64</v>
      </c>
      <c r="E79" s="62" t="s">
        <v>53</v>
      </c>
      <c r="F79" s="54"/>
      <c r="G79" s="59" t="s">
        <v>55</v>
      </c>
      <c r="H79" s="28"/>
      <c r="I79" s="28"/>
      <c r="J79" s="23">
        <v>1870</v>
      </c>
      <c r="K79" s="60">
        <v>0</v>
      </c>
      <c r="L79" s="13">
        <v>0.01</v>
      </c>
      <c r="M79" s="14">
        <f t="shared" si="0"/>
        <v>1870</v>
      </c>
      <c r="N79" s="14">
        <f t="shared" si="1"/>
        <v>0</v>
      </c>
      <c r="O79" s="14">
        <f t="shared" si="2"/>
        <v>-18.7</v>
      </c>
      <c r="P79" s="14"/>
      <c r="Q79" s="14">
        <f>M79</f>
        <v>1870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-1851.3</v>
      </c>
      <c r="AJ79" s="15">
        <f t="shared" si="3"/>
        <v>4.6185277824406512E-14</v>
      </c>
    </row>
    <row r="80" spans="1:36" s="5" customFormat="1" ht="12" customHeight="1" x14ac:dyDescent="0.2">
      <c r="A80" s="64"/>
      <c r="B80" s="58">
        <v>10240</v>
      </c>
      <c r="C80" s="58">
        <v>583</v>
      </c>
      <c r="D80" s="59" t="s">
        <v>156</v>
      </c>
      <c r="E80" s="62" t="s">
        <v>157</v>
      </c>
      <c r="F80" s="62" t="s">
        <v>459</v>
      </c>
      <c r="G80" s="59" t="s">
        <v>54</v>
      </c>
      <c r="H80" s="28"/>
      <c r="I80" s="28"/>
      <c r="J80" s="23">
        <v>0</v>
      </c>
      <c r="K80" s="60">
        <v>4240</v>
      </c>
      <c r="L80" s="13">
        <v>0.01</v>
      </c>
      <c r="M80" s="14">
        <f t="shared" si="0"/>
        <v>3785.7142857142853</v>
      </c>
      <c r="N80" s="14">
        <f t="shared" si="1"/>
        <v>454.28571428571422</v>
      </c>
      <c r="O80" s="14">
        <f t="shared" si="2"/>
        <v>-37.857142857142854</v>
      </c>
      <c r="P80" s="14">
        <f t="shared" ref="P80:P89" si="6">M80</f>
        <v>3785.7142857142853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-4202.1428571428569</v>
      </c>
      <c r="AJ80" s="15">
        <f t="shared" si="3"/>
        <v>2.6290081223123707E-13</v>
      </c>
    </row>
    <row r="81" spans="1:36" s="5" customFormat="1" ht="12" customHeight="1" x14ac:dyDescent="0.2">
      <c r="A81" s="64"/>
      <c r="B81" s="58">
        <v>10241</v>
      </c>
      <c r="C81" s="58">
        <v>585</v>
      </c>
      <c r="D81" s="59" t="s">
        <v>39</v>
      </c>
      <c r="E81" s="62" t="s">
        <v>45</v>
      </c>
      <c r="F81" s="62" t="s">
        <v>460</v>
      </c>
      <c r="G81" s="59" t="s">
        <v>54</v>
      </c>
      <c r="H81" s="28"/>
      <c r="I81" s="28"/>
      <c r="J81" s="23">
        <v>975</v>
      </c>
      <c r="K81" s="60">
        <v>0</v>
      </c>
      <c r="L81" s="13">
        <v>0.01</v>
      </c>
      <c r="M81" s="14">
        <f t="shared" si="0"/>
        <v>975</v>
      </c>
      <c r="N81" s="14">
        <f t="shared" si="1"/>
        <v>0</v>
      </c>
      <c r="O81" s="14">
        <f t="shared" si="2"/>
        <v>-9.75</v>
      </c>
      <c r="P81" s="14">
        <f t="shared" si="6"/>
        <v>975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-965.25</v>
      </c>
      <c r="AJ81" s="15">
        <f t="shared" si="3"/>
        <v>0</v>
      </c>
    </row>
    <row r="82" spans="1:36" s="5" customFormat="1" ht="12" customHeight="1" x14ac:dyDescent="0.2">
      <c r="A82" s="64"/>
      <c r="B82" s="58">
        <v>10242</v>
      </c>
      <c r="C82" s="58">
        <v>586</v>
      </c>
      <c r="D82" s="59" t="s">
        <v>40</v>
      </c>
      <c r="E82" s="62" t="s">
        <v>47</v>
      </c>
      <c r="F82" s="62" t="s">
        <v>461</v>
      </c>
      <c r="G82" s="59" t="s">
        <v>54</v>
      </c>
      <c r="H82" s="28"/>
      <c r="I82" s="28"/>
      <c r="J82" s="23">
        <v>753.9</v>
      </c>
      <c r="K82" s="60">
        <v>0</v>
      </c>
      <c r="L82" s="13">
        <v>0.01</v>
      </c>
      <c r="M82" s="14">
        <f t="shared" si="0"/>
        <v>753.9</v>
      </c>
      <c r="N82" s="14">
        <f t="shared" si="1"/>
        <v>0</v>
      </c>
      <c r="O82" s="14">
        <f t="shared" si="2"/>
        <v>-7.5389999999999997</v>
      </c>
      <c r="P82" s="14">
        <f t="shared" si="6"/>
        <v>753.9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-746.36099999999999</v>
      </c>
      <c r="AJ82" s="15">
        <f t="shared" si="3"/>
        <v>-1.2434497875801753E-14</v>
      </c>
    </row>
    <row r="83" spans="1:36" s="5" customFormat="1" ht="12" customHeight="1" x14ac:dyDescent="0.2">
      <c r="A83" s="64"/>
      <c r="B83" s="58">
        <v>10243</v>
      </c>
      <c r="C83" s="58">
        <v>587</v>
      </c>
      <c r="D83" s="59" t="s">
        <v>38</v>
      </c>
      <c r="E83" s="62" t="s">
        <v>44</v>
      </c>
      <c r="F83" s="62" t="s">
        <v>462</v>
      </c>
      <c r="G83" s="59" t="s">
        <v>54</v>
      </c>
      <c r="H83" s="28"/>
      <c r="I83" s="28"/>
      <c r="J83" s="23">
        <v>0</v>
      </c>
      <c r="K83" s="60">
        <v>6968</v>
      </c>
      <c r="L83" s="13">
        <v>0.01</v>
      </c>
      <c r="M83" s="14">
        <f t="shared" si="0"/>
        <v>6221.4285714285706</v>
      </c>
      <c r="N83" s="14">
        <f t="shared" si="1"/>
        <v>746.57142857142844</v>
      </c>
      <c r="O83" s="14">
        <f t="shared" si="2"/>
        <v>-62.214285714285708</v>
      </c>
      <c r="P83" s="14">
        <f t="shared" si="6"/>
        <v>6221.4285714285706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-6905.7857142857138</v>
      </c>
      <c r="AJ83" s="15">
        <f t="shared" si="3"/>
        <v>5.2580162446247414E-13</v>
      </c>
    </row>
    <row r="84" spans="1:36" s="5" customFormat="1" ht="12" customHeight="1" x14ac:dyDescent="0.2">
      <c r="A84" s="64"/>
      <c r="B84" s="58">
        <v>10244</v>
      </c>
      <c r="C84" s="58">
        <v>588</v>
      </c>
      <c r="D84" s="59" t="s">
        <v>38</v>
      </c>
      <c r="E84" s="62" t="s">
        <v>44</v>
      </c>
      <c r="F84" s="62" t="s">
        <v>463</v>
      </c>
      <c r="G84" s="59" t="s">
        <v>54</v>
      </c>
      <c r="H84" s="28"/>
      <c r="I84" s="28"/>
      <c r="J84" s="23">
        <v>0</v>
      </c>
      <c r="K84" s="60">
        <v>3579</v>
      </c>
      <c r="L84" s="13">
        <v>0.01</v>
      </c>
      <c r="M84" s="14">
        <f t="shared" si="0"/>
        <v>3195.5357142857138</v>
      </c>
      <c r="N84" s="14">
        <f t="shared" si="1"/>
        <v>383.46428571428567</v>
      </c>
      <c r="O84" s="14">
        <f t="shared" si="2"/>
        <v>-31.955357142857139</v>
      </c>
      <c r="P84" s="14">
        <f t="shared" si="6"/>
        <v>3195.5357142857138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-3547.0446428571422</v>
      </c>
      <c r="AJ84" s="15">
        <f t="shared" si="3"/>
        <v>6.5369931689929217E-13</v>
      </c>
    </row>
    <row r="85" spans="1:36" s="5" customFormat="1" ht="12" customHeight="1" x14ac:dyDescent="0.2">
      <c r="A85" s="64"/>
      <c r="B85" s="58">
        <v>10245</v>
      </c>
      <c r="C85" s="58">
        <v>593</v>
      </c>
      <c r="D85" s="59" t="s">
        <v>91</v>
      </c>
      <c r="E85" s="62" t="s">
        <v>92</v>
      </c>
      <c r="F85" s="62" t="s">
        <v>464</v>
      </c>
      <c r="G85" s="59" t="s">
        <v>54</v>
      </c>
      <c r="H85" s="28"/>
      <c r="I85" s="28"/>
      <c r="J85" s="23">
        <v>0</v>
      </c>
      <c r="K85" s="60">
        <v>5300</v>
      </c>
      <c r="L85" s="13">
        <v>0.01</v>
      </c>
      <c r="M85" s="14">
        <f t="shared" si="0"/>
        <v>4732.1428571428569</v>
      </c>
      <c r="N85" s="14">
        <f t="shared" si="1"/>
        <v>567.85714285714278</v>
      </c>
      <c r="O85" s="14">
        <f t="shared" si="2"/>
        <v>-47.321428571428569</v>
      </c>
      <c r="P85" s="14">
        <f t="shared" si="6"/>
        <v>4732.1428571428569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-5252.6785714285706</v>
      </c>
      <c r="AJ85" s="15">
        <f t="shared" si="3"/>
        <v>7.815970093361102E-13</v>
      </c>
    </row>
    <row r="86" spans="1:36" s="5" customFormat="1" ht="12" customHeight="1" x14ac:dyDescent="0.2">
      <c r="A86" s="64">
        <v>42881</v>
      </c>
      <c r="B86" s="58">
        <v>10246</v>
      </c>
      <c r="C86" s="58">
        <v>592</v>
      </c>
      <c r="D86" s="59" t="s">
        <v>73</v>
      </c>
      <c r="E86" s="62" t="s">
        <v>75</v>
      </c>
      <c r="F86" s="62" t="s">
        <v>465</v>
      </c>
      <c r="G86" s="59" t="s">
        <v>54</v>
      </c>
      <c r="H86" s="28"/>
      <c r="I86" s="28"/>
      <c r="J86" s="23">
        <v>2000</v>
      </c>
      <c r="K86" s="60">
        <v>0</v>
      </c>
      <c r="L86" s="13">
        <v>0.01</v>
      </c>
      <c r="M86" s="14">
        <f t="shared" si="0"/>
        <v>2000</v>
      </c>
      <c r="N86" s="14">
        <f t="shared" si="1"/>
        <v>0</v>
      </c>
      <c r="O86" s="14">
        <f t="shared" si="2"/>
        <v>-20</v>
      </c>
      <c r="P86" s="14">
        <f t="shared" si="6"/>
        <v>2000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-1980</v>
      </c>
      <c r="AJ86" s="15">
        <f t="shared" si="3"/>
        <v>0</v>
      </c>
    </row>
    <row r="87" spans="1:36" s="5" customFormat="1" ht="12" customHeight="1" x14ac:dyDescent="0.2">
      <c r="A87" s="64"/>
      <c r="B87" s="58">
        <v>10247</v>
      </c>
      <c r="C87" s="58">
        <v>591</v>
      </c>
      <c r="D87" s="59" t="s">
        <v>40</v>
      </c>
      <c r="E87" s="62" t="s">
        <v>47</v>
      </c>
      <c r="F87" s="62" t="s">
        <v>466</v>
      </c>
      <c r="G87" s="59" t="s">
        <v>54</v>
      </c>
      <c r="H87" s="28"/>
      <c r="I87" s="28"/>
      <c r="J87" s="23">
        <v>536.9</v>
      </c>
      <c r="K87" s="60">
        <v>0</v>
      </c>
      <c r="L87" s="13">
        <v>0.01</v>
      </c>
      <c r="M87" s="14">
        <f t="shared" si="0"/>
        <v>536.9</v>
      </c>
      <c r="N87" s="14">
        <f t="shared" si="1"/>
        <v>0</v>
      </c>
      <c r="O87" s="14">
        <f t="shared" si="2"/>
        <v>-5.3689999999999998</v>
      </c>
      <c r="P87" s="14">
        <f t="shared" si="6"/>
        <v>536.9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-531.53099999999995</v>
      </c>
      <c r="AJ87" s="15">
        <f t="shared" si="3"/>
        <v>2.8421709430404007E-14</v>
      </c>
    </row>
    <row r="88" spans="1:36" s="5" customFormat="1" ht="12" customHeight="1" x14ac:dyDescent="0.2">
      <c r="A88" s="64">
        <v>42882</v>
      </c>
      <c r="B88" s="58">
        <v>10248</v>
      </c>
      <c r="C88" s="58">
        <v>594</v>
      </c>
      <c r="D88" s="59" t="s">
        <v>38</v>
      </c>
      <c r="E88" s="62" t="s">
        <v>44</v>
      </c>
      <c r="F88" s="62" t="s">
        <v>467</v>
      </c>
      <c r="G88" s="59" t="s">
        <v>54</v>
      </c>
      <c r="H88" s="28"/>
      <c r="I88" s="28"/>
      <c r="J88" s="23">
        <v>0</v>
      </c>
      <c r="K88" s="60">
        <v>3756</v>
      </c>
      <c r="L88" s="13">
        <v>0.01</v>
      </c>
      <c r="M88" s="14">
        <f t="shared" si="0"/>
        <v>3353.5714285714284</v>
      </c>
      <c r="N88" s="14">
        <f t="shared" si="1"/>
        <v>402.42857142857139</v>
      </c>
      <c r="O88" s="14">
        <f t="shared" si="2"/>
        <v>-33.535714285714285</v>
      </c>
      <c r="P88" s="14">
        <f t="shared" si="6"/>
        <v>3353.5714285714284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-3722.4642857142853</v>
      </c>
      <c r="AJ88" s="15">
        <f t="shared" si="3"/>
        <v>3.907985046680551E-13</v>
      </c>
    </row>
    <row r="89" spans="1:36" s="5" customFormat="1" ht="12" customHeight="1" x14ac:dyDescent="0.2">
      <c r="A89" s="64">
        <v>42884</v>
      </c>
      <c r="B89" s="58">
        <v>10249</v>
      </c>
      <c r="C89" s="58">
        <v>595</v>
      </c>
      <c r="D89" s="59" t="s">
        <v>38</v>
      </c>
      <c r="E89" s="62" t="s">
        <v>44</v>
      </c>
      <c r="F89" s="62" t="s">
        <v>468</v>
      </c>
      <c r="G89" s="59" t="s">
        <v>54</v>
      </c>
      <c r="H89" s="28"/>
      <c r="I89" s="28"/>
      <c r="J89" s="23">
        <v>0</v>
      </c>
      <c r="K89" s="60">
        <v>3403</v>
      </c>
      <c r="L89" s="13">
        <v>0.01</v>
      </c>
      <c r="M89" s="14">
        <f t="shared" si="0"/>
        <v>3038.3928571428569</v>
      </c>
      <c r="N89" s="14">
        <f t="shared" si="1"/>
        <v>364.60714285714283</v>
      </c>
      <c r="O89" s="14">
        <f t="shared" si="2"/>
        <v>-30.383928571428569</v>
      </c>
      <c r="P89" s="14">
        <f t="shared" si="6"/>
        <v>3038.3928571428569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-3372.6160714285711</v>
      </c>
      <c r="AJ89" s="15">
        <f t="shared" si="3"/>
        <v>3.2684965844964609E-13</v>
      </c>
    </row>
    <row r="90" spans="1:36" s="5" customFormat="1" ht="12" customHeight="1" x14ac:dyDescent="0.2">
      <c r="A90" s="64"/>
      <c r="B90" s="58">
        <v>10250</v>
      </c>
      <c r="C90" s="58">
        <v>589</v>
      </c>
      <c r="D90" s="59" t="s">
        <v>76</v>
      </c>
      <c r="E90" s="62" t="s">
        <v>101</v>
      </c>
      <c r="F90" s="62" t="s">
        <v>469</v>
      </c>
      <c r="G90" s="59" t="s">
        <v>55</v>
      </c>
      <c r="H90" s="28"/>
      <c r="I90" s="28"/>
      <c r="J90" s="23">
        <v>0</v>
      </c>
      <c r="K90" s="60">
        <v>1861.2</v>
      </c>
      <c r="L90" s="13">
        <v>0.01</v>
      </c>
      <c r="M90" s="14">
        <f t="shared" si="0"/>
        <v>1661.7857142857142</v>
      </c>
      <c r="N90" s="14">
        <f t="shared" si="1"/>
        <v>199.41428571428571</v>
      </c>
      <c r="O90" s="14">
        <f t="shared" si="2"/>
        <v>-16.617857142857144</v>
      </c>
      <c r="P90" s="14"/>
      <c r="Q90" s="14">
        <f>M90</f>
        <v>1661.7857142857142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-1844.5821428571428</v>
      </c>
      <c r="AJ90" s="15">
        <f t="shared" si="3"/>
        <v>1.0302869668521453E-13</v>
      </c>
    </row>
    <row r="91" spans="1:36" ht="12" customHeight="1" x14ac:dyDescent="0.2">
      <c r="A91" s="64"/>
      <c r="B91" s="58">
        <v>10251</v>
      </c>
      <c r="C91" s="58">
        <v>596</v>
      </c>
      <c r="D91" s="59" t="s">
        <v>86</v>
      </c>
      <c r="E91" s="62" t="s">
        <v>87</v>
      </c>
      <c r="F91" s="62" t="s">
        <v>470</v>
      </c>
      <c r="G91" s="59" t="s">
        <v>55</v>
      </c>
      <c r="H91" s="29"/>
      <c r="I91" s="29"/>
      <c r="J91" s="23">
        <v>0</v>
      </c>
      <c r="K91" s="60">
        <v>2514.5</v>
      </c>
      <c r="L91" s="13">
        <v>0.01</v>
      </c>
      <c r="M91" s="14">
        <f t="shared" si="0"/>
        <v>2245.0892857142853</v>
      </c>
      <c r="N91" s="14">
        <f t="shared" si="1"/>
        <v>269.41071428571422</v>
      </c>
      <c r="O91" s="14">
        <f t="shared" si="2"/>
        <v>-22.450892857142854</v>
      </c>
      <c r="P91" s="14"/>
      <c r="Q91" s="14">
        <f>M91</f>
        <v>2245.0892857142853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-2492.0491071428569</v>
      </c>
      <c r="AJ91" s="15">
        <f t="shared" si="3"/>
        <v>2.6290081223123707E-13</v>
      </c>
    </row>
    <row r="92" spans="1:36" ht="12" customHeight="1" x14ac:dyDescent="0.2">
      <c r="A92" s="64"/>
      <c r="B92" s="58">
        <v>10252</v>
      </c>
      <c r="C92" s="58">
        <v>597</v>
      </c>
      <c r="D92" s="59" t="s">
        <v>66</v>
      </c>
      <c r="E92" s="62" t="s">
        <v>51</v>
      </c>
      <c r="F92" s="62" t="s">
        <v>471</v>
      </c>
      <c r="G92" s="59" t="s">
        <v>55</v>
      </c>
      <c r="H92" s="29"/>
      <c r="I92" s="29"/>
      <c r="J92" s="23">
        <v>0</v>
      </c>
      <c r="K92" s="60">
        <v>2880</v>
      </c>
      <c r="L92" s="13">
        <v>0.01</v>
      </c>
      <c r="M92" s="14">
        <f t="shared" si="0"/>
        <v>2571.4285714285711</v>
      </c>
      <c r="N92" s="14">
        <f t="shared" si="1"/>
        <v>308.5714285714285</v>
      </c>
      <c r="O92" s="14">
        <f t="shared" si="2"/>
        <v>-25.714285714285712</v>
      </c>
      <c r="P92" s="14"/>
      <c r="Q92" s="14">
        <f>M92</f>
        <v>2571.4285714285711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-2854.2857142857138</v>
      </c>
      <c r="AJ92" s="15">
        <f t="shared" si="3"/>
        <v>5.2224891078367364E-13</v>
      </c>
    </row>
    <row r="93" spans="1:36" ht="12" customHeight="1" x14ac:dyDescent="0.2">
      <c r="A93" s="64"/>
      <c r="B93" s="58">
        <v>10253</v>
      </c>
      <c r="C93" s="58">
        <v>598</v>
      </c>
      <c r="D93" s="59" t="s">
        <v>40</v>
      </c>
      <c r="E93" s="62" t="s">
        <v>47</v>
      </c>
      <c r="F93" s="62" t="s">
        <v>472</v>
      </c>
      <c r="G93" s="59" t="s">
        <v>54</v>
      </c>
      <c r="H93" s="29"/>
      <c r="I93" s="29"/>
      <c r="J93" s="23">
        <v>2015.58</v>
      </c>
      <c r="K93" s="60">
        <v>0</v>
      </c>
      <c r="L93" s="13">
        <v>0.01</v>
      </c>
      <c r="M93" s="14">
        <f t="shared" si="0"/>
        <v>2015.58</v>
      </c>
      <c r="N93" s="14">
        <f t="shared" si="1"/>
        <v>0</v>
      </c>
      <c r="O93" s="14">
        <f t="shared" si="2"/>
        <v>-20.155799999999999</v>
      </c>
      <c r="P93" s="14">
        <f>M93</f>
        <v>2015.58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-1995.4241999999999</v>
      </c>
      <c r="AJ93" s="15">
        <f t="shared" si="3"/>
        <v>0</v>
      </c>
    </row>
    <row r="94" spans="1:36" ht="12" customHeight="1" x14ac:dyDescent="0.2">
      <c r="A94" s="64"/>
      <c r="B94" s="58">
        <v>10254</v>
      </c>
      <c r="C94" s="58">
        <v>599</v>
      </c>
      <c r="D94" s="59" t="s">
        <v>39</v>
      </c>
      <c r="E94" s="62" t="s">
        <v>45</v>
      </c>
      <c r="F94" s="62" t="s">
        <v>473</v>
      </c>
      <c r="G94" s="59" t="s">
        <v>54</v>
      </c>
      <c r="H94" s="28"/>
      <c r="I94" s="28"/>
      <c r="J94" s="23">
        <v>3570</v>
      </c>
      <c r="K94" s="60">
        <v>0</v>
      </c>
      <c r="L94" s="13">
        <v>0.01</v>
      </c>
      <c r="M94" s="14">
        <f t="shared" si="0"/>
        <v>3570</v>
      </c>
      <c r="N94" s="14">
        <f t="shared" si="1"/>
        <v>0</v>
      </c>
      <c r="O94" s="14">
        <f t="shared" si="2"/>
        <v>-35.700000000000003</v>
      </c>
      <c r="P94" s="14">
        <f>M94</f>
        <v>3570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-3534.3</v>
      </c>
      <c r="AJ94" s="15">
        <f t="shared" si="3"/>
        <v>-1.8474111129762605E-13</v>
      </c>
    </row>
    <row r="95" spans="1:36" ht="12" customHeight="1" x14ac:dyDescent="0.2">
      <c r="A95" s="64"/>
      <c r="B95" s="58">
        <v>10255</v>
      </c>
      <c r="C95" s="58">
        <v>600</v>
      </c>
      <c r="D95" s="59" t="s">
        <v>39</v>
      </c>
      <c r="E95" s="62" t="s">
        <v>45</v>
      </c>
      <c r="F95" s="62" t="s">
        <v>474</v>
      </c>
      <c r="G95" s="59" t="s">
        <v>57</v>
      </c>
      <c r="H95" s="28"/>
      <c r="I95" s="28"/>
      <c r="J95" s="23">
        <v>1843</v>
      </c>
      <c r="K95" s="60">
        <v>0</v>
      </c>
      <c r="L95" s="13">
        <v>0.01</v>
      </c>
      <c r="M95" s="14">
        <f t="shared" si="0"/>
        <v>1843</v>
      </c>
      <c r="N95" s="14">
        <f>K95/1.12*0.12</f>
        <v>0</v>
      </c>
      <c r="O95" s="14">
        <f>-SUM(I95:J95,K95/1.12)*L95</f>
        <v>-18.43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>
        <f>M95</f>
        <v>1843</v>
      </c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-1824.57</v>
      </c>
      <c r="AJ95" s="15">
        <f>SUM(H95:K95)+AI95+O95</f>
        <v>6.3948846218409017E-14</v>
      </c>
    </row>
    <row r="96" spans="1:36" ht="12" customHeight="1" x14ac:dyDescent="0.2">
      <c r="A96" s="64"/>
      <c r="B96" s="58">
        <v>10256</v>
      </c>
      <c r="C96" s="58">
        <v>601</v>
      </c>
      <c r="D96" s="59" t="s">
        <v>88</v>
      </c>
      <c r="E96" s="62" t="s">
        <v>89</v>
      </c>
      <c r="F96" s="62" t="s">
        <v>475</v>
      </c>
      <c r="G96" s="59" t="s">
        <v>54</v>
      </c>
      <c r="H96" s="28"/>
      <c r="I96" s="28"/>
      <c r="J96" s="23">
        <v>1309.5</v>
      </c>
      <c r="K96" s="60">
        <v>0</v>
      </c>
      <c r="L96" s="13">
        <v>0.01</v>
      </c>
      <c r="M96" s="14">
        <f t="shared" si="0"/>
        <v>1309.5</v>
      </c>
      <c r="N96" s="14">
        <f>K96/1.12*0.12</f>
        <v>0</v>
      </c>
      <c r="O96" s="14">
        <f>-SUM(I96:J96,K96/1.12)*L96</f>
        <v>-13.095000000000001</v>
      </c>
      <c r="P96" s="14">
        <f>M96</f>
        <v>1309.5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-1296.405</v>
      </c>
      <c r="AJ96" s="15">
        <f>SUM(H96:K96)+AI96+O96</f>
        <v>2.6645352591003757E-14</v>
      </c>
    </row>
    <row r="97" spans="1:36" ht="12" customHeight="1" x14ac:dyDescent="0.2">
      <c r="A97" s="64"/>
      <c r="B97" s="58">
        <v>10257</v>
      </c>
      <c r="C97" s="58">
        <v>602</v>
      </c>
      <c r="D97" s="59" t="s">
        <v>88</v>
      </c>
      <c r="E97" s="62" t="s">
        <v>89</v>
      </c>
      <c r="F97" s="62" t="s">
        <v>476</v>
      </c>
      <c r="G97" s="59" t="s">
        <v>57</v>
      </c>
      <c r="H97" s="28"/>
      <c r="I97" s="28"/>
      <c r="J97" s="23">
        <v>246</v>
      </c>
      <c r="K97" s="60">
        <v>0</v>
      </c>
      <c r="L97" s="13">
        <v>0.01</v>
      </c>
      <c r="M97" s="14">
        <f t="shared" ref="M97:M109" si="7">SUM(H97:J97,K97/1.12)</f>
        <v>246</v>
      </c>
      <c r="N97" s="14">
        <f t="shared" ref="N97:N109" si="8">K97/1.12*0.12</f>
        <v>0</v>
      </c>
      <c r="O97" s="14">
        <f t="shared" ref="O97:O109" si="9">-SUM(I97:J97,K97/1.12)*L97</f>
        <v>-2.46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>
        <f>M97</f>
        <v>246</v>
      </c>
      <c r="AA97" s="14"/>
      <c r="AB97" s="14"/>
      <c r="AC97" s="14"/>
      <c r="AD97" s="14"/>
      <c r="AE97" s="14"/>
      <c r="AF97" s="14"/>
      <c r="AG97" s="14"/>
      <c r="AH97" s="14"/>
      <c r="AI97" s="14">
        <f t="shared" ref="AI97:AI109" si="10">-SUM(N97:AH97)</f>
        <v>-243.54</v>
      </c>
      <c r="AJ97" s="15">
        <f t="shared" ref="AJ97:AJ109" si="11">SUM(H97:K97)+AI97+O97</f>
        <v>7.9936057773011271E-15</v>
      </c>
    </row>
    <row r="98" spans="1:36" ht="12" customHeight="1" x14ac:dyDescent="0.2">
      <c r="A98" s="64"/>
      <c r="B98" s="58">
        <v>10257</v>
      </c>
      <c r="C98" s="58">
        <v>602</v>
      </c>
      <c r="D98" s="59" t="s">
        <v>88</v>
      </c>
      <c r="E98" s="62" t="s">
        <v>89</v>
      </c>
      <c r="F98" s="62" t="s">
        <v>476</v>
      </c>
      <c r="G98" s="59" t="s">
        <v>54</v>
      </c>
      <c r="H98" s="28"/>
      <c r="I98" s="28"/>
      <c r="J98" s="23">
        <v>144</v>
      </c>
      <c r="K98" s="60">
        <v>0</v>
      </c>
      <c r="L98" s="13">
        <v>0.01</v>
      </c>
      <c r="M98" s="14">
        <f t="shared" si="7"/>
        <v>144</v>
      </c>
      <c r="N98" s="14">
        <f t="shared" si="8"/>
        <v>0</v>
      </c>
      <c r="O98" s="14">
        <f t="shared" si="9"/>
        <v>-1.44</v>
      </c>
      <c r="P98" s="14">
        <f>M98</f>
        <v>144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10"/>
        <v>-142.56</v>
      </c>
      <c r="AJ98" s="15">
        <f t="shared" si="11"/>
        <v>-2.2204460492503131E-15</v>
      </c>
    </row>
    <row r="99" spans="1:36" ht="12" customHeight="1" x14ac:dyDescent="0.2">
      <c r="A99" s="64">
        <v>42885</v>
      </c>
      <c r="B99" s="58">
        <v>10260</v>
      </c>
      <c r="C99" s="58">
        <v>609</v>
      </c>
      <c r="D99" s="59" t="s">
        <v>175</v>
      </c>
      <c r="E99" s="62" t="s">
        <v>176</v>
      </c>
      <c r="F99" s="62" t="s">
        <v>477</v>
      </c>
      <c r="G99" s="59" t="s">
        <v>54</v>
      </c>
      <c r="H99" s="28"/>
      <c r="I99" s="28"/>
      <c r="J99" s="23">
        <v>0</v>
      </c>
      <c r="K99" s="60">
        <v>4942.3599999999997</v>
      </c>
      <c r="L99" s="13">
        <v>0.01</v>
      </c>
      <c r="M99" s="14">
        <f t="shared" si="7"/>
        <v>4412.8214285714275</v>
      </c>
      <c r="N99" s="14">
        <f t="shared" si="8"/>
        <v>529.53857142857123</v>
      </c>
      <c r="O99" s="14">
        <f t="shared" si="9"/>
        <v>-44.128214285714279</v>
      </c>
      <c r="P99" s="14">
        <f>M99</f>
        <v>4412.8214285714275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10"/>
        <v>-4898.2317857142843</v>
      </c>
      <c r="AJ99" s="15">
        <f t="shared" si="11"/>
        <v>1.0516032489249483E-12</v>
      </c>
    </row>
    <row r="100" spans="1:36" ht="12" customHeight="1" x14ac:dyDescent="0.2">
      <c r="A100" s="64">
        <v>42886</v>
      </c>
      <c r="B100" s="58">
        <v>10258</v>
      </c>
      <c r="C100" s="58">
        <v>607</v>
      </c>
      <c r="D100" s="59" t="s">
        <v>40</v>
      </c>
      <c r="E100" s="62" t="s">
        <v>47</v>
      </c>
      <c r="F100" s="62" t="s">
        <v>478</v>
      </c>
      <c r="G100" s="59" t="s">
        <v>54</v>
      </c>
      <c r="H100" s="28"/>
      <c r="I100" s="28"/>
      <c r="J100" s="23">
        <v>937.3</v>
      </c>
      <c r="K100" s="60">
        <v>0</v>
      </c>
      <c r="L100" s="13">
        <v>0.01</v>
      </c>
      <c r="M100" s="14">
        <f t="shared" si="7"/>
        <v>937.3</v>
      </c>
      <c r="N100" s="14">
        <f t="shared" si="8"/>
        <v>0</v>
      </c>
      <c r="O100" s="14">
        <f t="shared" si="9"/>
        <v>-9.3729999999999993</v>
      </c>
      <c r="P100" s="14">
        <f>M100</f>
        <v>937.3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10"/>
        <v>-927.92699999999991</v>
      </c>
      <c r="AJ100" s="15">
        <f t="shared" si="11"/>
        <v>4.7961634663806763E-14</v>
      </c>
    </row>
    <row r="101" spans="1:36" ht="12" customHeight="1" x14ac:dyDescent="0.2">
      <c r="A101" s="64"/>
      <c r="B101" s="58">
        <v>10259</v>
      </c>
      <c r="C101" s="58">
        <v>608</v>
      </c>
      <c r="D101" s="59" t="s">
        <v>73</v>
      </c>
      <c r="E101" s="62" t="s">
        <v>75</v>
      </c>
      <c r="F101" s="62" t="s">
        <v>479</v>
      </c>
      <c r="G101" s="59" t="s">
        <v>54</v>
      </c>
      <c r="H101" s="28"/>
      <c r="I101" s="28"/>
      <c r="J101" s="23">
        <v>2000</v>
      </c>
      <c r="K101" s="60">
        <v>0</v>
      </c>
      <c r="L101" s="13">
        <v>0.01</v>
      </c>
      <c r="M101" s="14">
        <f t="shared" si="7"/>
        <v>2000</v>
      </c>
      <c r="N101" s="14">
        <f t="shared" si="8"/>
        <v>0</v>
      </c>
      <c r="O101" s="14">
        <f t="shared" si="9"/>
        <v>-20</v>
      </c>
      <c r="P101" s="14">
        <f>M101</f>
        <v>2000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10"/>
        <v>-1980</v>
      </c>
      <c r="AJ101" s="15">
        <f t="shared" si="11"/>
        <v>0</v>
      </c>
    </row>
    <row r="102" spans="1:36" ht="12" customHeight="1" x14ac:dyDescent="0.2">
      <c r="A102" s="64"/>
      <c r="B102" s="58">
        <v>10261</v>
      </c>
      <c r="C102" s="58">
        <v>610</v>
      </c>
      <c r="D102" s="59" t="s">
        <v>38</v>
      </c>
      <c r="E102" s="62" t="s">
        <v>44</v>
      </c>
      <c r="F102" s="62" t="s">
        <v>480</v>
      </c>
      <c r="G102" s="59" t="s">
        <v>54</v>
      </c>
      <c r="H102" s="28"/>
      <c r="I102" s="28"/>
      <c r="J102" s="23">
        <v>0</v>
      </c>
      <c r="K102" s="60">
        <v>6510.6</v>
      </c>
      <c r="L102" s="13">
        <v>0.01</v>
      </c>
      <c r="M102" s="14">
        <f t="shared" si="7"/>
        <v>5813.0357142857138</v>
      </c>
      <c r="N102" s="14">
        <f t="shared" si="8"/>
        <v>697.56428571428557</v>
      </c>
      <c r="O102" s="14">
        <f t="shared" si="9"/>
        <v>-58.130357142857136</v>
      </c>
      <c r="P102" s="14">
        <f>M102</f>
        <v>5813.0357142857138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10"/>
        <v>-6452.4696428571424</v>
      </c>
      <c r="AJ102" s="15">
        <f t="shared" si="11"/>
        <v>8.3844042819691822E-13</v>
      </c>
    </row>
    <row r="103" spans="1:36" ht="12" customHeight="1" x14ac:dyDescent="0.2">
      <c r="A103" s="64"/>
      <c r="B103" s="58">
        <v>10261</v>
      </c>
      <c r="C103" s="58">
        <v>610</v>
      </c>
      <c r="D103" s="59" t="s">
        <v>38</v>
      </c>
      <c r="E103" s="62" t="s">
        <v>44</v>
      </c>
      <c r="F103" s="62" t="s">
        <v>480</v>
      </c>
      <c r="G103" s="59" t="s">
        <v>24</v>
      </c>
      <c r="H103" s="28"/>
      <c r="I103" s="28"/>
      <c r="J103" s="23">
        <v>0</v>
      </c>
      <c r="K103" s="60">
        <v>648</v>
      </c>
      <c r="L103" s="13">
        <v>0.01</v>
      </c>
      <c r="M103" s="14">
        <f t="shared" si="7"/>
        <v>578.57142857142856</v>
      </c>
      <c r="N103" s="14">
        <f t="shared" si="8"/>
        <v>69.428571428571431</v>
      </c>
      <c r="O103" s="14">
        <f t="shared" si="9"/>
        <v>-5.7857142857142856</v>
      </c>
      <c r="P103" s="14"/>
      <c r="Q103" s="14"/>
      <c r="R103" s="14"/>
      <c r="S103" s="14"/>
      <c r="T103" s="14"/>
      <c r="U103" s="14">
        <f>M103</f>
        <v>578.57142857142856</v>
      </c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10"/>
        <v>-642.21428571428567</v>
      </c>
      <c r="AJ103" s="15">
        <f t="shared" si="11"/>
        <v>4.8849813083506888E-14</v>
      </c>
    </row>
    <row r="104" spans="1:36" ht="12" customHeight="1" x14ac:dyDescent="0.2">
      <c r="A104" s="64"/>
      <c r="B104" s="58">
        <v>10262</v>
      </c>
      <c r="C104" s="58">
        <v>611</v>
      </c>
      <c r="D104" s="59" t="s">
        <v>38</v>
      </c>
      <c r="E104" s="62" t="s">
        <v>44</v>
      </c>
      <c r="F104" s="62" t="s">
        <v>481</v>
      </c>
      <c r="G104" s="59" t="s">
        <v>54</v>
      </c>
      <c r="H104" s="28"/>
      <c r="I104" s="28"/>
      <c r="J104" s="23">
        <v>0</v>
      </c>
      <c r="K104" s="60">
        <v>3215</v>
      </c>
      <c r="L104" s="13">
        <v>0.01</v>
      </c>
      <c r="M104" s="14">
        <f t="shared" si="7"/>
        <v>2870.5357142857142</v>
      </c>
      <c r="N104" s="14">
        <f t="shared" si="8"/>
        <v>344.46428571428567</v>
      </c>
      <c r="O104" s="14">
        <f t="shared" si="9"/>
        <v>-28.705357142857142</v>
      </c>
      <c r="P104" s="14">
        <f>M104</f>
        <v>2870.5357142857142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10"/>
        <v>-3186.2946428571427</v>
      </c>
      <c r="AJ104" s="15">
        <f t="shared" si="11"/>
        <v>1.9539925233402755E-13</v>
      </c>
    </row>
    <row r="105" spans="1:36" ht="12" customHeight="1" x14ac:dyDescent="0.2">
      <c r="A105" s="64"/>
      <c r="B105" s="58">
        <v>10263</v>
      </c>
      <c r="C105" s="58">
        <v>612</v>
      </c>
      <c r="D105" s="59" t="s">
        <v>77</v>
      </c>
      <c r="E105" s="62" t="s">
        <v>78</v>
      </c>
      <c r="F105" s="62" t="s">
        <v>482</v>
      </c>
      <c r="G105" s="59" t="s">
        <v>54</v>
      </c>
      <c r="H105" s="28"/>
      <c r="I105" s="28"/>
      <c r="J105" s="23">
        <v>0</v>
      </c>
      <c r="K105" s="60">
        <v>1800</v>
      </c>
      <c r="L105" s="13">
        <v>0.01</v>
      </c>
      <c r="M105" s="14">
        <f t="shared" si="7"/>
        <v>1607.1428571428569</v>
      </c>
      <c r="N105" s="14">
        <f t="shared" si="8"/>
        <v>192.85714285714283</v>
      </c>
      <c r="O105" s="14">
        <f t="shared" si="9"/>
        <v>-16.071428571428569</v>
      </c>
      <c r="P105" s="14">
        <f>M105</f>
        <v>1607.1428571428569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10"/>
        <v>-1783.9285714285711</v>
      </c>
      <c r="AJ105" s="15">
        <f t="shared" si="11"/>
        <v>3.2684965844964609E-13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7"/>
        <v>0</v>
      </c>
      <c r="N106" s="14">
        <f t="shared" si="8"/>
        <v>0</v>
      </c>
      <c r="O106" s="14">
        <f t="shared" si="9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10"/>
        <v>0</v>
      </c>
      <c r="AJ106" s="15">
        <f t="shared" si="11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7"/>
        <v>0</v>
      </c>
      <c r="N107" s="14">
        <f t="shared" si="8"/>
        <v>0</v>
      </c>
      <c r="O107" s="14">
        <f t="shared" si="9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10"/>
        <v>0</v>
      </c>
      <c r="AJ107" s="15">
        <f t="shared" si="11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7"/>
        <v>0</v>
      </c>
      <c r="N108" s="14">
        <f t="shared" si="8"/>
        <v>0</v>
      </c>
      <c r="O108" s="14">
        <f t="shared" si="9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10"/>
        <v>0</v>
      </c>
      <c r="AJ108" s="15">
        <f t="shared" si="11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7"/>
        <v>0</v>
      </c>
      <c r="N109" s="14">
        <f t="shared" si="8"/>
        <v>0</v>
      </c>
      <c r="O109" s="14">
        <f t="shared" si="9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10"/>
        <v>0</v>
      </c>
      <c r="AJ109" s="15">
        <f t="shared" si="11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>K110/1.12*0.12</f>
        <v>0</v>
      </c>
      <c r="O110" s="14">
        <f>-SUM(I110:J110,K110/1.12)*L110</f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4"/>
        <v>0</v>
      </c>
      <c r="AJ110" s="15">
        <f>SUM(H110:K110)+AI110+O110</f>
        <v>0</v>
      </c>
    </row>
    <row r="111" spans="1:36" x14ac:dyDescent="0.2">
      <c r="A111" s="30"/>
      <c r="B111" s="31"/>
      <c r="C111" s="32"/>
      <c r="D111" s="33"/>
      <c r="E111" s="34"/>
      <c r="F111" s="35"/>
      <c r="G111" s="33"/>
      <c r="H111" s="36"/>
      <c r="I111" s="36"/>
      <c r="J111" s="51"/>
      <c r="K111" s="36"/>
      <c r="L111" s="3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6" s="21" customFormat="1" ht="10.8" thickBot="1" x14ac:dyDescent="0.25">
      <c r="A112" s="38"/>
      <c r="B112" s="17"/>
      <c r="C112" s="39"/>
      <c r="D112" s="18"/>
      <c r="E112" s="19"/>
      <c r="F112" s="20"/>
      <c r="G112" s="18"/>
      <c r="H112" s="40">
        <f>SUM(H6:H110)</f>
        <v>0</v>
      </c>
      <c r="I112" s="40">
        <f>SUM(I6:I110)</f>
        <v>0</v>
      </c>
      <c r="J112" s="24">
        <f>SUM(J5:J110)</f>
        <v>92908.88</v>
      </c>
      <c r="K112" s="24">
        <f>SUM(K5:K110)</f>
        <v>238726.39</v>
      </c>
      <c r="L112" s="41"/>
      <c r="M112" s="24">
        <f t="shared" ref="M112:AI112" si="12">SUM(M5:M110)</f>
        <v>306057.4425</v>
      </c>
      <c r="N112" s="24">
        <f t="shared" si="12"/>
        <v>25577.827499999989</v>
      </c>
      <c r="O112" s="24">
        <f t="shared" si="12"/>
        <v>-3060.5744249999993</v>
      </c>
      <c r="P112" s="24">
        <f t="shared" si="12"/>
        <v>243069.70142857148</v>
      </c>
      <c r="Q112" s="24">
        <f t="shared" si="12"/>
        <v>30234.375</v>
      </c>
      <c r="R112" s="24">
        <f t="shared" si="12"/>
        <v>0</v>
      </c>
      <c r="S112" s="24">
        <f t="shared" si="12"/>
        <v>0</v>
      </c>
      <c r="T112" s="24">
        <f t="shared" si="12"/>
        <v>0</v>
      </c>
      <c r="U112" s="24">
        <f t="shared" si="12"/>
        <v>1157.1428571428571</v>
      </c>
      <c r="V112" s="24">
        <f t="shared" si="12"/>
        <v>1593.0357142857142</v>
      </c>
      <c r="W112" s="24">
        <f t="shared" si="12"/>
        <v>10092.410714285714</v>
      </c>
      <c r="X112" s="24">
        <f t="shared" si="12"/>
        <v>0</v>
      </c>
      <c r="Y112" s="24">
        <f t="shared" si="12"/>
        <v>0</v>
      </c>
      <c r="Z112" s="24">
        <f t="shared" si="12"/>
        <v>11185.75</v>
      </c>
      <c r="AA112" s="24">
        <f t="shared" si="12"/>
        <v>0</v>
      </c>
      <c r="AB112" s="24">
        <f t="shared" si="12"/>
        <v>0</v>
      </c>
      <c r="AC112" s="24">
        <f t="shared" si="12"/>
        <v>0</v>
      </c>
      <c r="AD112" s="24">
        <f t="shared" si="12"/>
        <v>2499.9999999999995</v>
      </c>
      <c r="AE112" s="24">
        <f t="shared" si="12"/>
        <v>0</v>
      </c>
      <c r="AF112" s="24">
        <f t="shared" si="12"/>
        <v>0</v>
      </c>
      <c r="AG112" s="24">
        <f t="shared" si="12"/>
        <v>0</v>
      </c>
      <c r="AH112" s="24">
        <f t="shared" si="12"/>
        <v>6225.0267857142844</v>
      </c>
      <c r="AI112" s="24">
        <f t="shared" si="12"/>
        <v>-328574.69557499996</v>
      </c>
    </row>
    <row r="113" spans="11:35" ht="10.8" thickTop="1" x14ac:dyDescent="0.2">
      <c r="AH113" s="5" t="s">
        <v>35</v>
      </c>
      <c r="AI113" s="5">
        <f>+N114+AI112</f>
        <v>3060.5744250000571</v>
      </c>
    </row>
    <row r="114" spans="11:35" x14ac:dyDescent="0.2">
      <c r="K114" s="5">
        <f>+K112+J112</f>
        <v>331635.27</v>
      </c>
      <c r="N114" s="5">
        <f>+N112+M112</f>
        <v>331635.27</v>
      </c>
      <c r="P114" s="5">
        <f>P112+Q112</f>
        <v>273304.07642857148</v>
      </c>
      <c r="Z114" s="5">
        <v>11185.75</v>
      </c>
      <c r="AI114" s="5">
        <f>+AI112-AI113</f>
        <v>-331635.27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5"/>
  <sheetViews>
    <sheetView topLeftCell="A31" workbookViewId="0">
      <selection activeCell="A31" sqref="A1:IV65536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8.6640625" style="1" customWidth="1"/>
    <col min="4" max="4" width="29.88671875" style="2" bestFit="1" customWidth="1"/>
    <col min="5" max="5" width="13.109375" style="3" customWidth="1"/>
    <col min="6" max="6" width="12.109375" style="4" customWidth="1"/>
    <col min="7" max="7" width="18" style="2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565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4">
        <v>42887</v>
      </c>
      <c r="B5" s="58">
        <v>10264</v>
      </c>
      <c r="C5" s="58">
        <v>614</v>
      </c>
      <c r="D5" s="59" t="s">
        <v>70</v>
      </c>
      <c r="E5" s="62" t="s">
        <v>50</v>
      </c>
      <c r="F5" s="62" t="s">
        <v>483</v>
      </c>
      <c r="G5" s="59" t="s">
        <v>55</v>
      </c>
      <c r="H5" s="28"/>
      <c r="I5" s="28"/>
      <c r="J5" s="23">
        <v>0</v>
      </c>
      <c r="K5" s="60">
        <v>4920</v>
      </c>
      <c r="L5" s="13">
        <v>0.01</v>
      </c>
      <c r="M5" s="14">
        <f t="shared" ref="M5:M111" si="0">SUM(H5:J5,K5/1.12)</f>
        <v>4392.8571428571422</v>
      </c>
      <c r="N5" s="14">
        <f t="shared" ref="N5:N95" si="1">K5/1.12*0.12</f>
        <v>527.142857142857</v>
      </c>
      <c r="O5" s="14">
        <f t="shared" ref="O5:O95" si="2">-SUM(I5:J5,K5/1.12)*L5</f>
        <v>-43.928571428571423</v>
      </c>
      <c r="P5" s="14"/>
      <c r="Q5" s="14">
        <f>M5</f>
        <v>4392.8571428571422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-4876.0714285714275</v>
      </c>
      <c r="AJ5" s="15">
        <f t="shared" ref="AJ5:AJ95" si="3">SUM(H5:K5)+AI5+O5</f>
        <v>1.0444978215673473E-12</v>
      </c>
    </row>
    <row r="6" spans="1:36" ht="12" customHeight="1" x14ac:dyDescent="0.2">
      <c r="A6" s="64"/>
      <c r="B6" s="58">
        <v>10265</v>
      </c>
      <c r="C6" s="58">
        <v>603</v>
      </c>
      <c r="D6" s="59" t="s">
        <v>37</v>
      </c>
      <c r="E6" s="62" t="s">
        <v>42</v>
      </c>
      <c r="F6" s="62" t="s">
        <v>484</v>
      </c>
      <c r="G6" s="59" t="s">
        <v>13</v>
      </c>
      <c r="H6" s="28"/>
      <c r="I6" s="28"/>
      <c r="J6" s="23">
        <v>0</v>
      </c>
      <c r="K6" s="60">
        <v>892.1</v>
      </c>
      <c r="L6" s="13">
        <v>0.01</v>
      </c>
      <c r="M6" s="14">
        <f t="shared" si="0"/>
        <v>796.51785714285711</v>
      </c>
      <c r="N6" s="14">
        <f t="shared" si="1"/>
        <v>95.582142857142856</v>
      </c>
      <c r="O6" s="14">
        <f t="shared" si="2"/>
        <v>-7.965178571428571</v>
      </c>
      <c r="P6" s="14"/>
      <c r="Q6" s="14"/>
      <c r="R6" s="14"/>
      <c r="S6" s="14"/>
      <c r="T6" s="14"/>
      <c r="U6" s="14"/>
      <c r="V6" s="14">
        <f>M6</f>
        <v>796.51785714285711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1" si="4">-SUM(N6:AH6)</f>
        <v>-884.1348214285714</v>
      </c>
      <c r="AJ6" s="15">
        <f t="shared" si="3"/>
        <v>5.2402526762307389E-14</v>
      </c>
    </row>
    <row r="7" spans="1:36" ht="12" customHeight="1" x14ac:dyDescent="0.2">
      <c r="A7" s="64">
        <v>42888</v>
      </c>
      <c r="B7" s="58">
        <v>10266</v>
      </c>
      <c r="C7" s="58">
        <v>615</v>
      </c>
      <c r="D7" s="59" t="s">
        <v>40</v>
      </c>
      <c r="E7" s="62" t="s">
        <v>47</v>
      </c>
      <c r="F7" s="62" t="s">
        <v>485</v>
      </c>
      <c r="G7" s="59" t="s">
        <v>54</v>
      </c>
      <c r="H7" s="28"/>
      <c r="I7" s="28"/>
      <c r="J7" s="23">
        <v>851.55</v>
      </c>
      <c r="K7" s="60">
        <v>0</v>
      </c>
      <c r="L7" s="13">
        <v>0.01</v>
      </c>
      <c r="M7" s="14">
        <f t="shared" si="0"/>
        <v>851.55</v>
      </c>
      <c r="N7" s="14">
        <f t="shared" si="1"/>
        <v>0</v>
      </c>
      <c r="O7" s="14">
        <f t="shared" si="2"/>
        <v>-8.5154999999999994</v>
      </c>
      <c r="P7" s="14">
        <f>M7</f>
        <v>851.55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-843.03449999999998</v>
      </c>
      <c r="AJ7" s="15">
        <f t="shared" si="3"/>
        <v>-2.4868995751603507E-14</v>
      </c>
    </row>
    <row r="8" spans="1:36" ht="12" customHeight="1" x14ac:dyDescent="0.2">
      <c r="A8" s="64"/>
      <c r="B8" s="58">
        <v>10267</v>
      </c>
      <c r="C8" s="58">
        <v>613</v>
      </c>
      <c r="D8" s="59" t="s">
        <v>74</v>
      </c>
      <c r="E8" s="62" t="s">
        <v>60</v>
      </c>
      <c r="F8" s="62" t="s">
        <v>486</v>
      </c>
      <c r="G8" s="59" t="s">
        <v>56</v>
      </c>
      <c r="H8" s="28"/>
      <c r="I8" s="28"/>
      <c r="J8" s="23">
        <v>0</v>
      </c>
      <c r="K8" s="60">
        <v>1125</v>
      </c>
      <c r="L8" s="13">
        <v>0.01</v>
      </c>
      <c r="M8" s="14">
        <f t="shared" si="0"/>
        <v>1004.4642857142857</v>
      </c>
      <c r="N8" s="14">
        <f t="shared" si="1"/>
        <v>120.53571428571428</v>
      </c>
      <c r="O8" s="14">
        <f t="shared" si="2"/>
        <v>-10.044642857142858</v>
      </c>
      <c r="P8" s="14"/>
      <c r="Q8" s="14"/>
      <c r="R8" s="14"/>
      <c r="S8" s="14"/>
      <c r="T8" s="14"/>
      <c r="U8" s="14"/>
      <c r="V8" s="14"/>
      <c r="W8" s="14">
        <f>M8</f>
        <v>1004.4642857142857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-1114.9553571428571</v>
      </c>
      <c r="AJ8" s="15">
        <f t="shared" si="3"/>
        <v>3.1974423109204508E-14</v>
      </c>
    </row>
    <row r="9" spans="1:36" ht="12" customHeight="1" x14ac:dyDescent="0.2">
      <c r="A9" s="64">
        <v>42889</v>
      </c>
      <c r="B9" s="58">
        <v>10268</v>
      </c>
      <c r="C9" s="58">
        <v>616</v>
      </c>
      <c r="D9" s="59" t="s">
        <v>38</v>
      </c>
      <c r="E9" s="62" t="s">
        <v>44</v>
      </c>
      <c r="F9" s="62" t="s">
        <v>487</v>
      </c>
      <c r="G9" s="59" t="s">
        <v>54</v>
      </c>
      <c r="H9" s="28"/>
      <c r="I9" s="28"/>
      <c r="J9" s="23">
        <v>0</v>
      </c>
      <c r="K9" s="60">
        <v>3383</v>
      </c>
      <c r="L9" s="13">
        <v>0.01</v>
      </c>
      <c r="M9" s="14">
        <f t="shared" si="0"/>
        <v>3020.5357142857142</v>
      </c>
      <c r="N9" s="14">
        <f t="shared" si="1"/>
        <v>362.46428571428567</v>
      </c>
      <c r="O9" s="14">
        <f t="shared" si="2"/>
        <v>-30.205357142857142</v>
      </c>
      <c r="P9" s="14">
        <f>M9</f>
        <v>3020.5357142857142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-3352.7946428571427</v>
      </c>
      <c r="AJ9" s="15">
        <f t="shared" si="3"/>
        <v>1.9539925233402755E-13</v>
      </c>
    </row>
    <row r="10" spans="1:36" ht="12" customHeight="1" x14ac:dyDescent="0.2">
      <c r="A10" s="64"/>
      <c r="B10" s="58">
        <v>10269</v>
      </c>
      <c r="C10" s="58">
        <v>604</v>
      </c>
      <c r="D10" s="59" t="s">
        <v>65</v>
      </c>
      <c r="E10" s="62" t="s">
        <v>43</v>
      </c>
      <c r="F10" s="62" t="s">
        <v>488</v>
      </c>
      <c r="G10" s="59" t="s">
        <v>55</v>
      </c>
      <c r="H10" s="28"/>
      <c r="I10" s="28"/>
      <c r="J10" s="23">
        <v>0</v>
      </c>
      <c r="K10" s="60">
        <v>300</v>
      </c>
      <c r="L10" s="13">
        <v>0.01</v>
      </c>
      <c r="M10" s="14">
        <f t="shared" si="0"/>
        <v>267.85714285714283</v>
      </c>
      <c r="N10" s="14">
        <f t="shared" si="1"/>
        <v>32.142857142857139</v>
      </c>
      <c r="O10" s="14">
        <f t="shared" si="2"/>
        <v>-2.6785714285714284</v>
      </c>
      <c r="P10" s="14"/>
      <c r="Q10" s="14">
        <f>M10</f>
        <v>267.85714285714283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-297.32142857142856</v>
      </c>
      <c r="AJ10" s="15">
        <f t="shared" si="3"/>
        <v>1.6431300764452317E-14</v>
      </c>
    </row>
    <row r="11" spans="1:36" ht="12" customHeight="1" x14ac:dyDescent="0.2">
      <c r="A11" s="64"/>
      <c r="B11" s="58">
        <v>10269</v>
      </c>
      <c r="C11" s="58">
        <v>604</v>
      </c>
      <c r="D11" s="59" t="s">
        <v>65</v>
      </c>
      <c r="E11" s="62" t="s">
        <v>43</v>
      </c>
      <c r="F11" s="62" t="s">
        <v>488</v>
      </c>
      <c r="G11" s="59" t="s">
        <v>54</v>
      </c>
      <c r="H11" s="28"/>
      <c r="I11" s="28"/>
      <c r="J11" s="23">
        <v>0</v>
      </c>
      <c r="K11" s="60">
        <v>9881</v>
      </c>
      <c r="L11" s="13">
        <v>0.01</v>
      </c>
      <c r="M11" s="14">
        <f t="shared" si="0"/>
        <v>8822.3214285714275</v>
      </c>
      <c r="N11" s="14">
        <f t="shared" si="1"/>
        <v>1058.6785714285713</v>
      </c>
      <c r="O11" s="14">
        <f t="shared" si="2"/>
        <v>-88.223214285714278</v>
      </c>
      <c r="P11" s="14">
        <f>M11</f>
        <v>8822.3214285714275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-9792.7767857142844</v>
      </c>
      <c r="AJ11" s="15">
        <f t="shared" si="3"/>
        <v>1.3073986337985843E-12</v>
      </c>
    </row>
    <row r="12" spans="1:36" ht="12" customHeight="1" x14ac:dyDescent="0.2">
      <c r="A12" s="64">
        <v>42891</v>
      </c>
      <c r="B12" s="58">
        <v>10271</v>
      </c>
      <c r="C12" s="58">
        <v>617</v>
      </c>
      <c r="D12" s="59" t="s">
        <v>63</v>
      </c>
      <c r="E12" s="62" t="s">
        <v>72</v>
      </c>
      <c r="F12" s="62" t="s">
        <v>489</v>
      </c>
      <c r="G12" s="59" t="s">
        <v>62</v>
      </c>
      <c r="H12" s="28"/>
      <c r="I12" s="28"/>
      <c r="J12" s="23">
        <v>0</v>
      </c>
      <c r="K12" s="60">
        <v>3436.63</v>
      </c>
      <c r="L12" s="13">
        <v>0.01</v>
      </c>
      <c r="M12" s="14">
        <f t="shared" si="0"/>
        <v>3068.4196428571427</v>
      </c>
      <c r="N12" s="14">
        <f t="shared" si="1"/>
        <v>368.21035714285711</v>
      </c>
      <c r="O12" s="14">
        <f t="shared" si="2"/>
        <v>-30.684196428571425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>
        <f>M12</f>
        <v>3068.4196428571427</v>
      </c>
      <c r="AI12" s="14">
        <f t="shared" si="4"/>
        <v>-3405.9458035714283</v>
      </c>
      <c r="AJ12" s="15">
        <f t="shared" si="3"/>
        <v>3.694822225952521E-13</v>
      </c>
    </row>
    <row r="13" spans="1:36" ht="12" customHeight="1" x14ac:dyDescent="0.2">
      <c r="A13" s="64"/>
      <c r="B13" s="58">
        <v>10272</v>
      </c>
      <c r="C13" s="58">
        <v>618</v>
      </c>
      <c r="D13" s="59" t="s">
        <v>73</v>
      </c>
      <c r="E13" s="62" t="s">
        <v>75</v>
      </c>
      <c r="F13" s="62" t="s">
        <v>490</v>
      </c>
      <c r="G13" s="59" t="s">
        <v>54</v>
      </c>
      <c r="H13" s="28"/>
      <c r="I13" s="28"/>
      <c r="J13" s="23">
        <v>3100</v>
      </c>
      <c r="K13" s="60">
        <v>0</v>
      </c>
      <c r="L13" s="13">
        <v>0.01</v>
      </c>
      <c r="M13" s="14">
        <f t="shared" si="0"/>
        <v>3100</v>
      </c>
      <c r="N13" s="14">
        <f t="shared" si="1"/>
        <v>0</v>
      </c>
      <c r="O13" s="14">
        <f t="shared" si="2"/>
        <v>-31</v>
      </c>
      <c r="P13" s="14">
        <f>M13</f>
        <v>3100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-3069</v>
      </c>
      <c r="AJ13" s="15">
        <f t="shared" si="3"/>
        <v>0</v>
      </c>
    </row>
    <row r="14" spans="1:36" ht="12" customHeight="1" x14ac:dyDescent="0.2">
      <c r="A14" s="64"/>
      <c r="B14" s="58">
        <v>10273</v>
      </c>
      <c r="C14" s="58">
        <v>619</v>
      </c>
      <c r="D14" s="59" t="s">
        <v>91</v>
      </c>
      <c r="E14" s="62" t="s">
        <v>92</v>
      </c>
      <c r="F14" s="62" t="s">
        <v>491</v>
      </c>
      <c r="G14" s="59" t="s">
        <v>54</v>
      </c>
      <c r="H14" s="28"/>
      <c r="I14" s="28"/>
      <c r="J14" s="23">
        <v>0</v>
      </c>
      <c r="K14" s="60">
        <v>4550</v>
      </c>
      <c r="L14" s="13">
        <v>0.01</v>
      </c>
      <c r="M14" s="14">
        <f t="shared" si="0"/>
        <v>4062.4999999999995</v>
      </c>
      <c r="N14" s="14">
        <f t="shared" si="1"/>
        <v>487.49999999999994</v>
      </c>
      <c r="O14" s="14">
        <f t="shared" si="2"/>
        <v>-40.624999999999993</v>
      </c>
      <c r="P14" s="14">
        <f>M14</f>
        <v>4062.4999999999995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-4509.3749999999991</v>
      </c>
      <c r="AJ14" s="15">
        <f t="shared" si="3"/>
        <v>9.1660012913052924E-13</v>
      </c>
    </row>
    <row r="15" spans="1:36" ht="12" customHeight="1" x14ac:dyDescent="0.2">
      <c r="A15" s="64"/>
      <c r="B15" s="58">
        <v>10274</v>
      </c>
      <c r="C15" s="58">
        <v>620</v>
      </c>
      <c r="D15" s="59" t="s">
        <v>39</v>
      </c>
      <c r="E15" s="62" t="s">
        <v>45</v>
      </c>
      <c r="F15" s="62" t="s">
        <v>492</v>
      </c>
      <c r="G15" s="59" t="s">
        <v>54</v>
      </c>
      <c r="H15" s="28"/>
      <c r="I15" s="28"/>
      <c r="J15" s="23">
        <v>6456</v>
      </c>
      <c r="K15" s="60">
        <v>0</v>
      </c>
      <c r="L15" s="13">
        <v>0.01</v>
      </c>
      <c r="M15" s="14">
        <f t="shared" si="0"/>
        <v>6456</v>
      </c>
      <c r="N15" s="14">
        <f t="shared" si="1"/>
        <v>0</v>
      </c>
      <c r="O15" s="14">
        <f t="shared" si="2"/>
        <v>-64.56</v>
      </c>
      <c r="P15" s="14">
        <f>M15</f>
        <v>6456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-6391.44</v>
      </c>
      <c r="AJ15" s="15">
        <f t="shared" si="3"/>
        <v>3.979039320256561E-13</v>
      </c>
    </row>
    <row r="16" spans="1:36" ht="12" customHeight="1" x14ac:dyDescent="0.2">
      <c r="A16" s="64"/>
      <c r="B16" s="58">
        <v>10275</v>
      </c>
      <c r="C16" s="58">
        <v>621</v>
      </c>
      <c r="D16" s="59" t="s">
        <v>39</v>
      </c>
      <c r="E16" s="62" t="s">
        <v>45</v>
      </c>
      <c r="F16" s="62" t="s">
        <v>493</v>
      </c>
      <c r="G16" s="59" t="s">
        <v>57</v>
      </c>
      <c r="H16" s="28"/>
      <c r="I16" s="28"/>
      <c r="J16" s="23">
        <v>3220</v>
      </c>
      <c r="K16" s="60">
        <v>0</v>
      </c>
      <c r="L16" s="13">
        <v>0.01</v>
      </c>
      <c r="M16" s="14">
        <f t="shared" si="0"/>
        <v>3220</v>
      </c>
      <c r="N16" s="14">
        <f t="shared" si="1"/>
        <v>0</v>
      </c>
      <c r="O16" s="14">
        <f t="shared" si="2"/>
        <v>-32.200000000000003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3220</v>
      </c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-3187.8</v>
      </c>
      <c r="AJ16" s="15">
        <f t="shared" si="3"/>
        <v>-1.8474111129762605E-13</v>
      </c>
    </row>
    <row r="17" spans="1:36" ht="12" customHeight="1" x14ac:dyDescent="0.2">
      <c r="A17" s="64"/>
      <c r="B17" s="58">
        <v>10276</v>
      </c>
      <c r="C17" s="58">
        <v>622</v>
      </c>
      <c r="D17" s="59" t="s">
        <v>40</v>
      </c>
      <c r="E17" s="62" t="s">
        <v>47</v>
      </c>
      <c r="F17" s="62" t="s">
        <v>564</v>
      </c>
      <c r="G17" s="59" t="s">
        <v>54</v>
      </c>
      <c r="H17" s="28"/>
      <c r="I17" s="28"/>
      <c r="J17" s="65">
        <v>2273.81</v>
      </c>
      <c r="K17" s="60">
        <v>0</v>
      </c>
      <c r="L17" s="13">
        <v>0.01</v>
      </c>
      <c r="M17" s="14">
        <f t="shared" si="0"/>
        <v>2273.81</v>
      </c>
      <c r="N17" s="14">
        <f t="shared" si="1"/>
        <v>0</v>
      </c>
      <c r="O17" s="14">
        <f t="shared" si="2"/>
        <v>-22.738099999999999</v>
      </c>
      <c r="P17" s="14">
        <f>J17</f>
        <v>2273.81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-2251.0718999999999</v>
      </c>
      <c r="AJ17" s="15">
        <f>SUM(H17:K17)+AI17+O17</f>
        <v>3.1974423109204508E-14</v>
      </c>
    </row>
    <row r="18" spans="1:36" ht="12" customHeight="1" x14ac:dyDescent="0.2">
      <c r="A18" s="64"/>
      <c r="B18" s="58">
        <v>10277</v>
      </c>
      <c r="C18" s="58">
        <v>623</v>
      </c>
      <c r="D18" s="59" t="s">
        <v>88</v>
      </c>
      <c r="E18" s="62" t="s">
        <v>89</v>
      </c>
      <c r="F18" s="62" t="s">
        <v>494</v>
      </c>
      <c r="G18" s="59" t="s">
        <v>54</v>
      </c>
      <c r="H18" s="28"/>
      <c r="I18" s="28"/>
      <c r="J18" s="23">
        <v>1958.5</v>
      </c>
      <c r="K18" s="60">
        <v>0</v>
      </c>
      <c r="L18" s="13">
        <v>0.01</v>
      </c>
      <c r="M18" s="14">
        <f t="shared" si="0"/>
        <v>1958.5</v>
      </c>
      <c r="N18" s="14">
        <f t="shared" si="1"/>
        <v>0</v>
      </c>
      <c r="O18" s="14">
        <f t="shared" si="2"/>
        <v>-19.585000000000001</v>
      </c>
      <c r="P18" s="14">
        <f>M18</f>
        <v>1958.5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-1938.915</v>
      </c>
      <c r="AJ18" s="15">
        <f t="shared" si="3"/>
        <v>3.5527136788005009E-14</v>
      </c>
    </row>
    <row r="19" spans="1:36" ht="12" customHeight="1" x14ac:dyDescent="0.2">
      <c r="A19" s="64"/>
      <c r="B19" s="58">
        <v>10278</v>
      </c>
      <c r="C19" s="58">
        <v>625</v>
      </c>
      <c r="D19" s="59" t="s">
        <v>88</v>
      </c>
      <c r="E19" s="62" t="s">
        <v>89</v>
      </c>
      <c r="F19" s="62" t="s">
        <v>495</v>
      </c>
      <c r="G19" s="59" t="s">
        <v>57</v>
      </c>
      <c r="H19" s="28"/>
      <c r="I19" s="28"/>
      <c r="J19" s="23">
        <v>457.5</v>
      </c>
      <c r="K19" s="60">
        <v>0</v>
      </c>
      <c r="L19" s="13">
        <v>0.01</v>
      </c>
      <c r="M19" s="14">
        <f t="shared" si="0"/>
        <v>457.5</v>
      </c>
      <c r="N19" s="14">
        <f t="shared" si="1"/>
        <v>0</v>
      </c>
      <c r="O19" s="14">
        <f t="shared" si="2"/>
        <v>-4.5750000000000002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457.5</v>
      </c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-452.92500000000001</v>
      </c>
      <c r="AJ19" s="15">
        <f t="shared" si="3"/>
        <v>-1.1546319456101628E-14</v>
      </c>
    </row>
    <row r="20" spans="1:36" ht="12" customHeight="1" x14ac:dyDescent="0.2">
      <c r="A20" s="64"/>
      <c r="B20" s="58">
        <v>10301</v>
      </c>
      <c r="C20" s="58">
        <v>652</v>
      </c>
      <c r="D20" s="59" t="s">
        <v>38</v>
      </c>
      <c r="E20" s="62" t="s">
        <v>44</v>
      </c>
      <c r="F20" s="62" t="s">
        <v>496</v>
      </c>
      <c r="G20" s="59" t="s">
        <v>54</v>
      </c>
      <c r="H20" s="28"/>
      <c r="I20" s="28"/>
      <c r="J20" s="23">
        <v>0</v>
      </c>
      <c r="K20" s="60">
        <v>2554</v>
      </c>
      <c r="L20" s="13">
        <v>0.01</v>
      </c>
      <c r="M20" s="14">
        <f t="shared" si="0"/>
        <v>2280.3571428571427</v>
      </c>
      <c r="N20" s="14">
        <f t="shared" si="1"/>
        <v>273.64285714285711</v>
      </c>
      <c r="O20" s="14">
        <f t="shared" si="2"/>
        <v>-22.803571428571427</v>
      </c>
      <c r="P20" s="14">
        <f>M20</f>
        <v>2280.3571428571427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-2531.1964285714284</v>
      </c>
      <c r="AJ20" s="15">
        <f t="shared" si="3"/>
        <v>1.3145040611561853E-13</v>
      </c>
    </row>
    <row r="21" spans="1:36" ht="12" customHeight="1" x14ac:dyDescent="0.2">
      <c r="A21" s="64">
        <v>42892</v>
      </c>
      <c r="B21" s="58">
        <v>10279</v>
      </c>
      <c r="C21" s="58">
        <v>628</v>
      </c>
      <c r="D21" s="59" t="s">
        <v>66</v>
      </c>
      <c r="E21" s="62" t="s">
        <v>51</v>
      </c>
      <c r="F21" s="62" t="s">
        <v>497</v>
      </c>
      <c r="G21" s="59" t="s">
        <v>55</v>
      </c>
      <c r="H21" s="28"/>
      <c r="I21" s="28"/>
      <c r="J21" s="23">
        <v>0</v>
      </c>
      <c r="K21" s="60">
        <v>4080</v>
      </c>
      <c r="L21" s="13">
        <v>0.01</v>
      </c>
      <c r="M21" s="14">
        <f t="shared" si="0"/>
        <v>3642.8571428571427</v>
      </c>
      <c r="N21" s="14">
        <f t="shared" si="1"/>
        <v>437.14285714285711</v>
      </c>
      <c r="O21" s="14">
        <f t="shared" si="2"/>
        <v>-36.428571428571431</v>
      </c>
      <c r="P21" s="14"/>
      <c r="Q21" s="14">
        <f>M21</f>
        <v>3642.8571428571427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-4043.5714285714284</v>
      </c>
      <c r="AJ21" s="15">
        <f t="shared" si="3"/>
        <v>1.2789769243681803E-13</v>
      </c>
    </row>
    <row r="22" spans="1:36" ht="12" customHeight="1" x14ac:dyDescent="0.2">
      <c r="A22" s="64">
        <v>42893</v>
      </c>
      <c r="B22" s="58">
        <v>10280</v>
      </c>
      <c r="C22" s="58">
        <v>629</v>
      </c>
      <c r="D22" s="59" t="s">
        <v>39</v>
      </c>
      <c r="E22" s="62" t="s">
        <v>45</v>
      </c>
      <c r="F22" s="62" t="s">
        <v>498</v>
      </c>
      <c r="G22" s="59" t="s">
        <v>54</v>
      </c>
      <c r="H22" s="28"/>
      <c r="I22" s="28"/>
      <c r="J22" s="23">
        <v>2760</v>
      </c>
      <c r="K22" s="60">
        <v>0</v>
      </c>
      <c r="L22" s="13">
        <v>0.01</v>
      </c>
      <c r="M22" s="14">
        <f t="shared" si="0"/>
        <v>2760</v>
      </c>
      <c r="N22" s="14">
        <f t="shared" si="1"/>
        <v>0</v>
      </c>
      <c r="O22" s="14">
        <f t="shared" si="2"/>
        <v>-27.6</v>
      </c>
      <c r="P22" s="14">
        <f t="shared" ref="P22:P30" si="5">M22</f>
        <v>2760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-2732.4</v>
      </c>
      <c r="AJ22" s="15">
        <f t="shared" si="3"/>
        <v>-9.2370555648813024E-14</v>
      </c>
    </row>
    <row r="23" spans="1:36" s="5" customFormat="1" ht="12" customHeight="1" x14ac:dyDescent="0.2">
      <c r="A23" s="64"/>
      <c r="B23" s="58">
        <v>10281</v>
      </c>
      <c r="C23" s="58">
        <v>630</v>
      </c>
      <c r="D23" s="59" t="s">
        <v>40</v>
      </c>
      <c r="E23" s="62" t="s">
        <v>47</v>
      </c>
      <c r="F23" s="62" t="s">
        <v>499</v>
      </c>
      <c r="G23" s="59" t="s">
        <v>54</v>
      </c>
      <c r="H23" s="28"/>
      <c r="I23" s="28"/>
      <c r="J23" s="23">
        <v>1218.1600000000001</v>
      </c>
      <c r="K23" s="60">
        <v>0</v>
      </c>
      <c r="L23" s="13">
        <v>0.01</v>
      </c>
      <c r="M23" s="14">
        <f t="shared" si="0"/>
        <v>1218.1600000000001</v>
      </c>
      <c r="N23" s="14">
        <f t="shared" si="1"/>
        <v>0</v>
      </c>
      <c r="O23" s="14">
        <f t="shared" si="2"/>
        <v>-12.181600000000001</v>
      </c>
      <c r="P23" s="14">
        <f t="shared" si="5"/>
        <v>1218.1600000000001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-1205.9784000000002</v>
      </c>
      <c r="AJ23" s="15">
        <f t="shared" si="3"/>
        <v>-1.1191048088221578E-13</v>
      </c>
    </row>
    <row r="24" spans="1:36" s="5" customFormat="1" ht="12" customHeight="1" x14ac:dyDescent="0.2">
      <c r="A24" s="64"/>
      <c r="B24" s="58">
        <v>10282</v>
      </c>
      <c r="C24" s="58">
        <v>631</v>
      </c>
      <c r="D24" s="59" t="s">
        <v>38</v>
      </c>
      <c r="E24" s="62" t="s">
        <v>44</v>
      </c>
      <c r="F24" s="62" t="s">
        <v>500</v>
      </c>
      <c r="G24" s="59" t="s">
        <v>54</v>
      </c>
      <c r="H24" s="28"/>
      <c r="I24" s="28"/>
      <c r="J24" s="23">
        <v>0</v>
      </c>
      <c r="K24" s="60">
        <v>8105.6</v>
      </c>
      <c r="L24" s="13">
        <v>0.01</v>
      </c>
      <c r="M24" s="14">
        <f t="shared" si="0"/>
        <v>7237.1428571428569</v>
      </c>
      <c r="N24" s="14">
        <f t="shared" si="1"/>
        <v>868.4571428571428</v>
      </c>
      <c r="O24" s="14">
        <f t="shared" si="2"/>
        <v>-72.371428571428567</v>
      </c>
      <c r="P24" s="14">
        <f t="shared" si="5"/>
        <v>7237.1428571428569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-8033.2285714285708</v>
      </c>
      <c r="AJ24" s="15">
        <f t="shared" si="3"/>
        <v>9.6633812063373625E-13</v>
      </c>
    </row>
    <row r="25" spans="1:36" s="5" customFormat="1" ht="12" customHeight="1" x14ac:dyDescent="0.2">
      <c r="A25" s="64"/>
      <c r="B25" s="58">
        <v>10283</v>
      </c>
      <c r="C25" s="58">
        <v>632</v>
      </c>
      <c r="D25" s="59" t="s">
        <v>38</v>
      </c>
      <c r="E25" s="62" t="s">
        <v>44</v>
      </c>
      <c r="F25" s="62" t="s">
        <v>501</v>
      </c>
      <c r="G25" s="59" t="s">
        <v>54</v>
      </c>
      <c r="H25" s="28"/>
      <c r="I25" s="28"/>
      <c r="J25" s="23">
        <v>0</v>
      </c>
      <c r="K25" s="60">
        <v>4958</v>
      </c>
      <c r="L25" s="13">
        <v>0.01</v>
      </c>
      <c r="M25" s="14">
        <f t="shared" si="0"/>
        <v>4426.7857142857138</v>
      </c>
      <c r="N25" s="14">
        <f t="shared" si="1"/>
        <v>531.21428571428567</v>
      </c>
      <c r="O25" s="14">
        <f t="shared" si="2"/>
        <v>-44.267857142857139</v>
      </c>
      <c r="P25" s="14">
        <f t="shared" si="5"/>
        <v>4426.7857142857138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-4913.7321428571422</v>
      </c>
      <c r="AJ25" s="15">
        <f t="shared" si="3"/>
        <v>6.5369931689929217E-13</v>
      </c>
    </row>
    <row r="26" spans="1:36" s="5" customFormat="1" ht="12" customHeight="1" x14ac:dyDescent="0.2">
      <c r="A26" s="64">
        <v>42894</v>
      </c>
      <c r="B26" s="58">
        <v>10284</v>
      </c>
      <c r="C26" s="58">
        <v>633</v>
      </c>
      <c r="D26" s="59" t="s">
        <v>67</v>
      </c>
      <c r="E26" s="62" t="s">
        <v>49</v>
      </c>
      <c r="F26" s="62" t="s">
        <v>502</v>
      </c>
      <c r="G26" s="59" t="s">
        <v>54</v>
      </c>
      <c r="H26" s="28"/>
      <c r="I26" s="28"/>
      <c r="J26" s="23">
        <v>0</v>
      </c>
      <c r="K26" s="60">
        <v>6324</v>
      </c>
      <c r="L26" s="13">
        <v>0.01</v>
      </c>
      <c r="M26" s="14">
        <f t="shared" si="0"/>
        <v>5646.4285714285706</v>
      </c>
      <c r="N26" s="14">
        <f t="shared" si="1"/>
        <v>677.57142857142844</v>
      </c>
      <c r="O26" s="14">
        <f t="shared" si="2"/>
        <v>-56.464285714285708</v>
      </c>
      <c r="P26" s="14">
        <f t="shared" si="5"/>
        <v>5646.4285714285706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-6267.5357142857138</v>
      </c>
      <c r="AJ26" s="15">
        <f t="shared" si="3"/>
        <v>5.2580162446247414E-13</v>
      </c>
    </row>
    <row r="27" spans="1:36" s="5" customFormat="1" ht="12" customHeight="1" x14ac:dyDescent="0.2">
      <c r="A27" s="64"/>
      <c r="B27" s="58">
        <v>10285</v>
      </c>
      <c r="C27" s="58">
        <v>634</v>
      </c>
      <c r="D27" s="59" t="s">
        <v>38</v>
      </c>
      <c r="E27" s="62" t="s">
        <v>44</v>
      </c>
      <c r="F27" s="62" t="s">
        <v>503</v>
      </c>
      <c r="G27" s="59" t="s">
        <v>54</v>
      </c>
      <c r="H27" s="28"/>
      <c r="I27" s="28"/>
      <c r="J27" s="23">
        <v>0</v>
      </c>
      <c r="K27" s="60">
        <v>1136</v>
      </c>
      <c r="L27" s="13">
        <v>0.01</v>
      </c>
      <c r="M27" s="14">
        <f t="shared" si="0"/>
        <v>1014.2857142857142</v>
      </c>
      <c r="N27" s="14">
        <f t="shared" si="1"/>
        <v>121.71428571428571</v>
      </c>
      <c r="O27" s="14">
        <f t="shared" si="2"/>
        <v>-10.142857142857142</v>
      </c>
      <c r="P27" s="14">
        <f t="shared" si="5"/>
        <v>1014.2857142857142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-1125.8571428571429</v>
      </c>
      <c r="AJ27" s="15">
        <f t="shared" si="3"/>
        <v>-3.1974423109204508E-14</v>
      </c>
    </row>
    <row r="28" spans="1:36" s="5" customFormat="1" ht="12" customHeight="1" x14ac:dyDescent="0.2">
      <c r="A28" s="64"/>
      <c r="B28" s="58">
        <v>10286</v>
      </c>
      <c r="C28" s="58">
        <v>635</v>
      </c>
      <c r="D28" s="59" t="s">
        <v>39</v>
      </c>
      <c r="E28" s="62" t="s">
        <v>45</v>
      </c>
      <c r="F28" s="62" t="s">
        <v>504</v>
      </c>
      <c r="G28" s="59" t="s">
        <v>54</v>
      </c>
      <c r="H28" s="28"/>
      <c r="I28" s="28"/>
      <c r="J28" s="23">
        <v>3262</v>
      </c>
      <c r="K28" s="60">
        <v>0</v>
      </c>
      <c r="L28" s="13">
        <v>0.01</v>
      </c>
      <c r="M28" s="14">
        <f t="shared" si="0"/>
        <v>3262</v>
      </c>
      <c r="N28" s="14">
        <f t="shared" si="1"/>
        <v>0</v>
      </c>
      <c r="O28" s="14">
        <f t="shared" si="2"/>
        <v>-32.619999999999997</v>
      </c>
      <c r="P28" s="14">
        <f t="shared" si="5"/>
        <v>3262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-3229.38</v>
      </c>
      <c r="AJ28" s="15">
        <f t="shared" si="3"/>
        <v>-1.0658141036401503E-13</v>
      </c>
    </row>
    <row r="29" spans="1:36" s="5" customFormat="1" ht="12" customHeight="1" x14ac:dyDescent="0.2">
      <c r="A29" s="64">
        <v>42895</v>
      </c>
      <c r="B29" s="58">
        <v>10287</v>
      </c>
      <c r="C29" s="58">
        <v>636</v>
      </c>
      <c r="D29" s="59" t="s">
        <v>40</v>
      </c>
      <c r="E29" s="62" t="s">
        <v>47</v>
      </c>
      <c r="F29" s="62" t="s">
        <v>505</v>
      </c>
      <c r="G29" s="59" t="s">
        <v>54</v>
      </c>
      <c r="H29" s="28"/>
      <c r="I29" s="28"/>
      <c r="J29" s="23">
        <v>1620.16</v>
      </c>
      <c r="K29" s="60">
        <v>0</v>
      </c>
      <c r="L29" s="13">
        <v>0.01</v>
      </c>
      <c r="M29" s="14">
        <f t="shared" si="0"/>
        <v>1620.16</v>
      </c>
      <c r="N29" s="14">
        <f t="shared" si="1"/>
        <v>0</v>
      </c>
      <c r="O29" s="14">
        <f t="shared" si="2"/>
        <v>-16.201600000000003</v>
      </c>
      <c r="P29" s="14">
        <f t="shared" si="5"/>
        <v>1620.16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-1603.9584</v>
      </c>
      <c r="AJ29" s="15">
        <f t="shared" si="3"/>
        <v>9.5923269327613525E-14</v>
      </c>
    </row>
    <row r="30" spans="1:36" s="5" customFormat="1" ht="12" customHeight="1" x14ac:dyDescent="0.2">
      <c r="A30" s="64"/>
      <c r="B30" s="58">
        <v>10288</v>
      </c>
      <c r="C30" s="58">
        <v>637</v>
      </c>
      <c r="D30" s="59" t="s">
        <v>73</v>
      </c>
      <c r="E30" s="62" t="s">
        <v>75</v>
      </c>
      <c r="F30" s="62" t="s">
        <v>506</v>
      </c>
      <c r="G30" s="59" t="s">
        <v>54</v>
      </c>
      <c r="H30" s="28"/>
      <c r="I30" s="28"/>
      <c r="J30" s="23">
        <v>3100</v>
      </c>
      <c r="K30" s="60">
        <v>0</v>
      </c>
      <c r="L30" s="13">
        <v>0.01</v>
      </c>
      <c r="M30" s="14">
        <f t="shared" si="0"/>
        <v>3100</v>
      </c>
      <c r="N30" s="14">
        <f t="shared" si="1"/>
        <v>0</v>
      </c>
      <c r="O30" s="14">
        <f t="shared" si="2"/>
        <v>-31</v>
      </c>
      <c r="P30" s="14">
        <f t="shared" si="5"/>
        <v>3100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-3069</v>
      </c>
      <c r="AJ30" s="15">
        <f t="shared" si="3"/>
        <v>0</v>
      </c>
    </row>
    <row r="31" spans="1:36" s="5" customFormat="1" ht="12" customHeight="1" x14ac:dyDescent="0.3">
      <c r="A31" s="64"/>
      <c r="B31" s="58">
        <v>10289</v>
      </c>
      <c r="C31" s="58">
        <v>638</v>
      </c>
      <c r="D31" s="59" t="s">
        <v>64</v>
      </c>
      <c r="E31" s="62" t="s">
        <v>53</v>
      </c>
      <c r="F31" s="54"/>
      <c r="G31" s="59" t="s">
        <v>55</v>
      </c>
      <c r="H31" s="28"/>
      <c r="I31" s="28"/>
      <c r="J31" s="23">
        <v>2210</v>
      </c>
      <c r="K31" s="60">
        <v>0</v>
      </c>
      <c r="L31" s="13">
        <v>0.01</v>
      </c>
      <c r="M31" s="14">
        <f t="shared" si="0"/>
        <v>2210</v>
      </c>
      <c r="N31" s="14">
        <f t="shared" si="1"/>
        <v>0</v>
      </c>
      <c r="O31" s="14">
        <f t="shared" si="2"/>
        <v>-22.1</v>
      </c>
      <c r="P31" s="14"/>
      <c r="Q31" s="14">
        <f>M31</f>
        <v>2210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-2187.9</v>
      </c>
      <c r="AJ31" s="15">
        <f t="shared" si="3"/>
        <v>-9.2370555648813024E-14</v>
      </c>
    </row>
    <row r="32" spans="1:36" s="5" customFormat="1" ht="12" customHeight="1" x14ac:dyDescent="0.2">
      <c r="A32" s="64"/>
      <c r="B32" s="58">
        <v>10290</v>
      </c>
      <c r="C32" s="58">
        <v>639</v>
      </c>
      <c r="D32" s="59" t="s">
        <v>70</v>
      </c>
      <c r="E32" s="62" t="s">
        <v>50</v>
      </c>
      <c r="F32" s="62" t="s">
        <v>507</v>
      </c>
      <c r="G32" s="59" t="s">
        <v>55</v>
      </c>
      <c r="H32" s="28"/>
      <c r="I32" s="28"/>
      <c r="J32" s="23">
        <v>0</v>
      </c>
      <c r="K32" s="60">
        <v>6340</v>
      </c>
      <c r="L32" s="13">
        <v>0.01</v>
      </c>
      <c r="M32" s="14">
        <f t="shared" si="0"/>
        <v>5660.7142857142853</v>
      </c>
      <c r="N32" s="14">
        <f t="shared" si="1"/>
        <v>679.28571428571422</v>
      </c>
      <c r="O32" s="14">
        <f t="shared" si="2"/>
        <v>-56.607142857142854</v>
      </c>
      <c r="P32" s="14"/>
      <c r="Q32" s="14">
        <f>M32</f>
        <v>5660.7142857142853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-6283.3928571428569</v>
      </c>
      <c r="AJ32" s="15">
        <f t="shared" si="3"/>
        <v>2.6290081223123707E-13</v>
      </c>
    </row>
    <row r="33" spans="1:36" s="5" customFormat="1" ht="12" customHeight="1" x14ac:dyDescent="0.2">
      <c r="A33" s="64">
        <v>42896</v>
      </c>
      <c r="B33" s="58">
        <v>10291</v>
      </c>
      <c r="C33" s="58">
        <v>640</v>
      </c>
      <c r="D33" s="59" t="s">
        <v>38</v>
      </c>
      <c r="E33" s="62" t="s">
        <v>44</v>
      </c>
      <c r="F33" s="62" t="s">
        <v>508</v>
      </c>
      <c r="G33" s="59" t="s">
        <v>54</v>
      </c>
      <c r="H33" s="28"/>
      <c r="I33" s="28"/>
      <c r="J33" s="23">
        <v>0</v>
      </c>
      <c r="K33" s="60">
        <v>4728</v>
      </c>
      <c r="L33" s="13">
        <v>0.01</v>
      </c>
      <c r="M33" s="14">
        <f t="shared" si="0"/>
        <v>4221.4285714285706</v>
      </c>
      <c r="N33" s="14">
        <f t="shared" si="1"/>
        <v>506.57142857142844</v>
      </c>
      <c r="O33" s="14">
        <f t="shared" si="2"/>
        <v>-42.214285714285708</v>
      </c>
      <c r="P33" s="14">
        <f>M33</f>
        <v>4221.4285714285706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-4685.7857142857138</v>
      </c>
      <c r="AJ33" s="15">
        <f t="shared" si="3"/>
        <v>5.2580162446247414E-13</v>
      </c>
    </row>
    <row r="34" spans="1:36" s="5" customFormat="1" ht="12" customHeight="1" x14ac:dyDescent="0.2">
      <c r="A34" s="64"/>
      <c r="B34" s="58">
        <v>10291</v>
      </c>
      <c r="C34" s="58">
        <v>640</v>
      </c>
      <c r="D34" s="59" t="s">
        <v>38</v>
      </c>
      <c r="E34" s="62" t="s">
        <v>44</v>
      </c>
      <c r="F34" s="62" t="s">
        <v>508</v>
      </c>
      <c r="G34" s="59" t="s">
        <v>56</v>
      </c>
      <c r="H34" s="28"/>
      <c r="I34" s="28"/>
      <c r="J34" s="23">
        <v>0</v>
      </c>
      <c r="K34" s="60">
        <v>819</v>
      </c>
      <c r="L34" s="13">
        <v>0.01</v>
      </c>
      <c r="M34" s="14">
        <f t="shared" si="0"/>
        <v>731.24999999999989</v>
      </c>
      <c r="N34" s="14">
        <f t="shared" si="1"/>
        <v>87.749999999999986</v>
      </c>
      <c r="O34" s="14">
        <f t="shared" si="2"/>
        <v>-7.3124999999999991</v>
      </c>
      <c r="P34" s="14"/>
      <c r="Q34" s="14"/>
      <c r="R34" s="14"/>
      <c r="S34" s="14"/>
      <c r="T34" s="14"/>
      <c r="U34" s="14"/>
      <c r="V34" s="14"/>
      <c r="W34" s="14">
        <f>M34</f>
        <v>731.24999999999989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-811.68749999999989</v>
      </c>
      <c r="AJ34" s="15">
        <f t="shared" si="3"/>
        <v>1.1457501614131615E-13</v>
      </c>
    </row>
    <row r="35" spans="1:36" s="5" customFormat="1" ht="12" customHeight="1" x14ac:dyDescent="0.2">
      <c r="A35" s="64"/>
      <c r="B35" s="58">
        <v>10292</v>
      </c>
      <c r="C35" s="58">
        <v>641</v>
      </c>
      <c r="D35" s="59" t="s">
        <v>38</v>
      </c>
      <c r="E35" s="62" t="s">
        <v>44</v>
      </c>
      <c r="F35" s="62" t="s">
        <v>509</v>
      </c>
      <c r="G35" s="59" t="s">
        <v>54</v>
      </c>
      <c r="H35" s="28"/>
      <c r="I35" s="28"/>
      <c r="J35" s="23">
        <v>0</v>
      </c>
      <c r="K35" s="60">
        <v>3239</v>
      </c>
      <c r="L35" s="13">
        <v>0.01</v>
      </c>
      <c r="M35" s="14">
        <f t="shared" si="0"/>
        <v>2891.9642857142853</v>
      </c>
      <c r="N35" s="14">
        <f t="shared" si="1"/>
        <v>347.03571428571422</v>
      </c>
      <c r="O35" s="14">
        <f t="shared" si="2"/>
        <v>-28.919642857142854</v>
      </c>
      <c r="P35" s="14">
        <f>M35</f>
        <v>2891.9642857142853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-3210.0803571428569</v>
      </c>
      <c r="AJ35" s="15">
        <f t="shared" si="3"/>
        <v>2.6290081223123707E-13</v>
      </c>
    </row>
    <row r="36" spans="1:36" s="5" customFormat="1" ht="12" customHeight="1" x14ac:dyDescent="0.2">
      <c r="A36" s="64"/>
      <c r="B36" s="58">
        <v>10293</v>
      </c>
      <c r="C36" s="58">
        <v>606</v>
      </c>
      <c r="D36" s="59" t="s">
        <v>41</v>
      </c>
      <c r="E36" s="62" t="s">
        <v>48</v>
      </c>
      <c r="F36" s="62" t="s">
        <v>510</v>
      </c>
      <c r="G36" s="59" t="s">
        <v>54</v>
      </c>
      <c r="H36" s="28"/>
      <c r="I36" s="28"/>
      <c r="J36" s="23">
        <v>0</v>
      </c>
      <c r="K36" s="60">
        <v>4535</v>
      </c>
      <c r="L36" s="13">
        <v>0.01</v>
      </c>
      <c r="M36" s="14">
        <f t="shared" si="0"/>
        <v>4049.1071428571427</v>
      </c>
      <c r="N36" s="14">
        <f t="shared" si="1"/>
        <v>485.89285714285711</v>
      </c>
      <c r="O36" s="14">
        <f t="shared" si="2"/>
        <v>-40.491071428571431</v>
      </c>
      <c r="P36" s="14">
        <f>M36</f>
        <v>4049.1071428571427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-4494.5089285714284</v>
      </c>
      <c r="AJ36" s="15">
        <f t="shared" si="3"/>
        <v>1.2789769243681803E-13</v>
      </c>
    </row>
    <row r="37" spans="1:36" s="5" customFormat="1" ht="12" customHeight="1" x14ac:dyDescent="0.2">
      <c r="A37" s="64">
        <v>42899</v>
      </c>
      <c r="B37" s="58">
        <v>10294</v>
      </c>
      <c r="C37" s="58">
        <v>642</v>
      </c>
      <c r="D37" s="59" t="s">
        <v>73</v>
      </c>
      <c r="E37" s="62" t="s">
        <v>75</v>
      </c>
      <c r="F37" s="62" t="s">
        <v>511</v>
      </c>
      <c r="G37" s="59" t="s">
        <v>54</v>
      </c>
      <c r="H37" s="28"/>
      <c r="I37" s="28"/>
      <c r="J37" s="23">
        <v>3100</v>
      </c>
      <c r="K37" s="60">
        <v>0</v>
      </c>
      <c r="L37" s="13">
        <v>0.01</v>
      </c>
      <c r="M37" s="14">
        <f t="shared" si="0"/>
        <v>3100</v>
      </c>
      <c r="N37" s="14">
        <f t="shared" si="1"/>
        <v>0</v>
      </c>
      <c r="O37" s="14">
        <f t="shared" si="2"/>
        <v>-31</v>
      </c>
      <c r="P37" s="14">
        <f>M37</f>
        <v>3100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-3069</v>
      </c>
      <c r="AJ37" s="15">
        <f t="shared" si="3"/>
        <v>0</v>
      </c>
    </row>
    <row r="38" spans="1:36" s="5" customFormat="1" ht="12" customHeight="1" x14ac:dyDescent="0.2">
      <c r="A38" s="64"/>
      <c r="B38" s="58">
        <v>10295</v>
      </c>
      <c r="C38" s="58">
        <v>643</v>
      </c>
      <c r="D38" s="59" t="s">
        <v>40</v>
      </c>
      <c r="E38" s="62" t="s">
        <v>47</v>
      </c>
      <c r="F38" s="62" t="s">
        <v>512</v>
      </c>
      <c r="G38" s="59" t="s">
        <v>54</v>
      </c>
      <c r="H38" s="28"/>
      <c r="I38" s="28"/>
      <c r="J38" s="23">
        <v>1543.03</v>
      </c>
      <c r="K38" s="60">
        <v>0</v>
      </c>
      <c r="L38" s="13">
        <v>0.01</v>
      </c>
      <c r="M38" s="14">
        <f t="shared" si="0"/>
        <v>1543.03</v>
      </c>
      <c r="N38" s="14">
        <f t="shared" si="1"/>
        <v>0</v>
      </c>
      <c r="O38" s="14">
        <f t="shared" si="2"/>
        <v>-15.430300000000001</v>
      </c>
      <c r="P38" s="14">
        <f>M38</f>
        <v>1543.03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-1527.5997</v>
      </c>
      <c r="AJ38" s="15">
        <f t="shared" si="3"/>
        <v>0</v>
      </c>
    </row>
    <row r="39" spans="1:36" s="5" customFormat="1" ht="12" customHeight="1" x14ac:dyDescent="0.2">
      <c r="A39" s="64"/>
      <c r="B39" s="58">
        <v>10296</v>
      </c>
      <c r="C39" s="58">
        <v>644</v>
      </c>
      <c r="D39" s="59" t="s">
        <v>39</v>
      </c>
      <c r="E39" s="62" t="s">
        <v>45</v>
      </c>
      <c r="F39" s="62" t="s">
        <v>513</v>
      </c>
      <c r="G39" s="59" t="s">
        <v>54</v>
      </c>
      <c r="H39" s="28"/>
      <c r="I39" s="28"/>
      <c r="J39" s="23">
        <v>4505</v>
      </c>
      <c r="K39" s="60">
        <v>0</v>
      </c>
      <c r="L39" s="13">
        <v>0.01</v>
      </c>
      <c r="M39" s="14">
        <f t="shared" si="0"/>
        <v>4505</v>
      </c>
      <c r="N39" s="14">
        <f t="shared" si="1"/>
        <v>0</v>
      </c>
      <c r="O39" s="14">
        <f t="shared" si="2"/>
        <v>-45.050000000000004</v>
      </c>
      <c r="P39" s="14">
        <f>M39</f>
        <v>4505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-4459.95</v>
      </c>
      <c r="AJ39" s="15">
        <f t="shared" si="3"/>
        <v>1.7763568394002505E-13</v>
      </c>
    </row>
    <row r="40" spans="1:36" s="5" customFormat="1" ht="12" customHeight="1" x14ac:dyDescent="0.2">
      <c r="A40" s="64"/>
      <c r="B40" s="58">
        <v>10297</v>
      </c>
      <c r="C40" s="58">
        <v>645</v>
      </c>
      <c r="D40" s="59" t="s">
        <v>39</v>
      </c>
      <c r="E40" s="62" t="s">
        <v>45</v>
      </c>
      <c r="F40" s="62" t="s">
        <v>514</v>
      </c>
      <c r="G40" s="59" t="s">
        <v>57</v>
      </c>
      <c r="H40" s="28"/>
      <c r="I40" s="28"/>
      <c r="J40" s="23">
        <v>1656</v>
      </c>
      <c r="K40" s="60">
        <v>0</v>
      </c>
      <c r="L40" s="13">
        <v>0.01</v>
      </c>
      <c r="M40" s="14">
        <f t="shared" si="0"/>
        <v>1656</v>
      </c>
      <c r="N40" s="14">
        <f t="shared" si="1"/>
        <v>0</v>
      </c>
      <c r="O40" s="14">
        <f t="shared" si="2"/>
        <v>-16.559999999999999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1656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-1639.44</v>
      </c>
      <c r="AJ40" s="15">
        <f t="shared" si="3"/>
        <v>-5.3290705182007514E-14</v>
      </c>
    </row>
    <row r="41" spans="1:36" s="5" customFormat="1" ht="12" customHeight="1" x14ac:dyDescent="0.2">
      <c r="A41" s="64"/>
      <c r="B41" s="58">
        <v>10298</v>
      </c>
      <c r="C41" s="58">
        <v>646</v>
      </c>
      <c r="D41" s="59" t="s">
        <v>88</v>
      </c>
      <c r="E41" s="62" t="s">
        <v>89</v>
      </c>
      <c r="F41" s="62" t="s">
        <v>515</v>
      </c>
      <c r="G41" s="59" t="s">
        <v>54</v>
      </c>
      <c r="H41" s="28"/>
      <c r="I41" s="28"/>
      <c r="J41" s="23">
        <v>1341.5</v>
      </c>
      <c r="K41" s="60">
        <v>0</v>
      </c>
      <c r="L41" s="13">
        <v>0.01</v>
      </c>
      <c r="M41" s="14">
        <f t="shared" si="0"/>
        <v>1341.5</v>
      </c>
      <c r="N41" s="14">
        <f t="shared" si="1"/>
        <v>0</v>
      </c>
      <c r="O41" s="14">
        <f t="shared" si="2"/>
        <v>-13.415000000000001</v>
      </c>
      <c r="P41" s="14">
        <f>M41</f>
        <v>1341.5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-1328.085</v>
      </c>
      <c r="AJ41" s="15">
        <f t="shared" si="3"/>
        <v>-3.730349362740526E-14</v>
      </c>
    </row>
    <row r="42" spans="1:36" s="5" customFormat="1" ht="12" customHeight="1" x14ac:dyDescent="0.2">
      <c r="A42" s="64"/>
      <c r="B42" s="58">
        <v>10299</v>
      </c>
      <c r="C42" s="58">
        <v>647</v>
      </c>
      <c r="D42" s="59" t="s">
        <v>88</v>
      </c>
      <c r="E42" s="62" t="s">
        <v>89</v>
      </c>
      <c r="F42" s="62" t="s">
        <v>516</v>
      </c>
      <c r="G42" s="59" t="s">
        <v>57</v>
      </c>
      <c r="H42" s="28"/>
      <c r="I42" s="28"/>
      <c r="J42" s="23">
        <v>290</v>
      </c>
      <c r="K42" s="60">
        <v>0</v>
      </c>
      <c r="L42" s="13">
        <v>0.01</v>
      </c>
      <c r="M42" s="14">
        <f t="shared" si="0"/>
        <v>290</v>
      </c>
      <c r="N42" s="14">
        <f t="shared" si="1"/>
        <v>0</v>
      </c>
      <c r="O42" s="14">
        <f t="shared" si="2"/>
        <v>-2.9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f>M42</f>
        <v>290</v>
      </c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-287.10000000000002</v>
      </c>
      <c r="AJ42" s="15">
        <f t="shared" si="3"/>
        <v>-2.2648549702353193E-14</v>
      </c>
    </row>
    <row r="43" spans="1:36" s="5" customFormat="1" ht="12" customHeight="1" x14ac:dyDescent="0.2">
      <c r="A43" s="64">
        <v>42900</v>
      </c>
      <c r="B43" s="58">
        <v>10300</v>
      </c>
      <c r="C43" s="58">
        <v>651</v>
      </c>
      <c r="D43" s="59" t="s">
        <v>38</v>
      </c>
      <c r="E43" s="62" t="s">
        <v>44</v>
      </c>
      <c r="F43" s="62" t="s">
        <v>517</v>
      </c>
      <c r="G43" s="59" t="s">
        <v>54</v>
      </c>
      <c r="H43" s="28"/>
      <c r="I43" s="28"/>
      <c r="J43" s="23">
        <v>0</v>
      </c>
      <c r="K43" s="60">
        <v>1200</v>
      </c>
      <c r="L43" s="13">
        <v>0.01</v>
      </c>
      <c r="M43" s="14">
        <f t="shared" si="0"/>
        <v>1071.4285714285713</v>
      </c>
      <c r="N43" s="14">
        <f t="shared" si="1"/>
        <v>128.57142857142856</v>
      </c>
      <c r="O43" s="14">
        <f t="shared" si="2"/>
        <v>-10.714285714285714</v>
      </c>
      <c r="P43" s="14">
        <f>M43</f>
        <v>1071.4285714285713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-1189.2857142857142</v>
      </c>
      <c r="AJ43" s="15">
        <f t="shared" si="3"/>
        <v>6.5725203057809267E-14</v>
      </c>
    </row>
    <row r="44" spans="1:36" s="5" customFormat="1" ht="12" customHeight="1" x14ac:dyDescent="0.2">
      <c r="A44" s="64">
        <v>42901</v>
      </c>
      <c r="B44" s="58">
        <v>10302</v>
      </c>
      <c r="C44" s="58">
        <v>653</v>
      </c>
      <c r="D44" s="59" t="s">
        <v>73</v>
      </c>
      <c r="E44" s="62" t="s">
        <v>75</v>
      </c>
      <c r="F44" s="62" t="s">
        <v>518</v>
      </c>
      <c r="G44" s="59" t="s">
        <v>54</v>
      </c>
      <c r="H44" s="28"/>
      <c r="I44" s="28"/>
      <c r="J44" s="23">
        <v>600</v>
      </c>
      <c r="K44" s="60">
        <v>0</v>
      </c>
      <c r="L44" s="13">
        <v>0.01</v>
      </c>
      <c r="M44" s="14">
        <f t="shared" si="0"/>
        <v>600</v>
      </c>
      <c r="N44" s="14">
        <f t="shared" si="1"/>
        <v>0</v>
      </c>
      <c r="O44" s="14">
        <f t="shared" si="2"/>
        <v>-6</v>
      </c>
      <c r="P44" s="14">
        <f>M44</f>
        <v>600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-594</v>
      </c>
      <c r="AJ44" s="15">
        <f t="shared" si="3"/>
        <v>0</v>
      </c>
    </row>
    <row r="45" spans="1:36" s="5" customFormat="1" ht="12" customHeight="1" x14ac:dyDescent="0.2">
      <c r="A45" s="64"/>
      <c r="B45" s="58">
        <v>10303</v>
      </c>
      <c r="C45" s="58">
        <v>655</v>
      </c>
      <c r="D45" s="59" t="s">
        <v>38</v>
      </c>
      <c r="E45" s="62" t="s">
        <v>44</v>
      </c>
      <c r="F45" s="62" t="s">
        <v>519</v>
      </c>
      <c r="G45" s="59" t="s">
        <v>54</v>
      </c>
      <c r="H45" s="28"/>
      <c r="I45" s="28"/>
      <c r="J45" s="23">
        <v>0</v>
      </c>
      <c r="K45" s="60">
        <v>315</v>
      </c>
      <c r="L45" s="13">
        <v>0.01</v>
      </c>
      <c r="M45" s="14">
        <f t="shared" si="0"/>
        <v>281.25</v>
      </c>
      <c r="N45" s="14">
        <f t="shared" si="1"/>
        <v>33.75</v>
      </c>
      <c r="O45" s="14">
        <f t="shared" si="2"/>
        <v>-2.8125</v>
      </c>
      <c r="P45" s="14">
        <f>M45</f>
        <v>281.25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-312.1875</v>
      </c>
      <c r="AJ45" s="15">
        <f t="shared" si="3"/>
        <v>0</v>
      </c>
    </row>
    <row r="46" spans="1:36" s="5" customFormat="1" ht="12" customHeight="1" x14ac:dyDescent="0.2">
      <c r="A46" s="64"/>
      <c r="B46" s="58">
        <v>10304</v>
      </c>
      <c r="C46" s="58">
        <v>654</v>
      </c>
      <c r="D46" s="59" t="s">
        <v>40</v>
      </c>
      <c r="E46" s="62" t="s">
        <v>47</v>
      </c>
      <c r="F46" s="62" t="s">
        <v>520</v>
      </c>
      <c r="G46" s="59" t="s">
        <v>54</v>
      </c>
      <c r="H46" s="28"/>
      <c r="I46" s="28"/>
      <c r="J46" s="23">
        <v>1715.03</v>
      </c>
      <c r="K46" s="60">
        <v>0</v>
      </c>
      <c r="L46" s="13">
        <v>0.01</v>
      </c>
      <c r="M46" s="14">
        <f t="shared" si="0"/>
        <v>1715.03</v>
      </c>
      <c r="N46" s="14">
        <f t="shared" si="1"/>
        <v>0</v>
      </c>
      <c r="O46" s="14">
        <f t="shared" si="2"/>
        <v>-17.150300000000001</v>
      </c>
      <c r="P46" s="14">
        <f>M46</f>
        <v>1715.03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-1697.8797</v>
      </c>
      <c r="AJ46" s="15">
        <f t="shared" si="3"/>
        <v>0</v>
      </c>
    </row>
    <row r="47" spans="1:36" s="5" customFormat="1" ht="12" customHeight="1" x14ac:dyDescent="0.2">
      <c r="A47" s="64">
        <v>42902</v>
      </c>
      <c r="B47" s="58">
        <v>10305</v>
      </c>
      <c r="C47" s="58">
        <v>656</v>
      </c>
      <c r="D47" s="59" t="s">
        <v>40</v>
      </c>
      <c r="E47" s="62" t="s">
        <v>47</v>
      </c>
      <c r="F47" s="62" t="s">
        <v>521</v>
      </c>
      <c r="G47" s="59" t="s">
        <v>54</v>
      </c>
      <c r="H47" s="28"/>
      <c r="I47" s="28"/>
      <c r="J47" s="23">
        <v>654.34</v>
      </c>
      <c r="K47" s="60">
        <v>0</v>
      </c>
      <c r="L47" s="13">
        <v>0.01</v>
      </c>
      <c r="M47" s="14">
        <f t="shared" si="0"/>
        <v>654.34</v>
      </c>
      <c r="N47" s="14">
        <f t="shared" si="1"/>
        <v>0</v>
      </c>
      <c r="O47" s="14">
        <f t="shared" si="2"/>
        <v>-6.5434000000000001</v>
      </c>
      <c r="P47" s="14">
        <f>M47</f>
        <v>654.34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-647.79660000000001</v>
      </c>
      <c r="AJ47" s="15">
        <f t="shared" si="3"/>
        <v>1.9539925233402755E-14</v>
      </c>
    </row>
    <row r="48" spans="1:36" s="5" customFormat="1" ht="12" customHeight="1" x14ac:dyDescent="0.2">
      <c r="A48" s="64"/>
      <c r="B48" s="58">
        <v>10306</v>
      </c>
      <c r="C48" s="58">
        <v>649</v>
      </c>
      <c r="D48" s="59" t="s">
        <v>69</v>
      </c>
      <c r="E48" s="62" t="s">
        <v>46</v>
      </c>
      <c r="F48" s="62" t="s">
        <v>522</v>
      </c>
      <c r="G48" s="59" t="s">
        <v>56</v>
      </c>
      <c r="H48" s="28"/>
      <c r="I48" s="28"/>
      <c r="J48" s="23">
        <v>0</v>
      </c>
      <c r="K48" s="60">
        <v>760</v>
      </c>
      <c r="L48" s="13">
        <v>0.01</v>
      </c>
      <c r="M48" s="14">
        <f t="shared" si="0"/>
        <v>678.57142857142856</v>
      </c>
      <c r="N48" s="14">
        <f t="shared" si="1"/>
        <v>81.428571428571431</v>
      </c>
      <c r="O48" s="14">
        <f t="shared" si="2"/>
        <v>-6.7857142857142856</v>
      </c>
      <c r="P48" s="14"/>
      <c r="Q48" s="14"/>
      <c r="R48" s="14"/>
      <c r="S48" s="14"/>
      <c r="T48" s="14"/>
      <c r="U48" s="14"/>
      <c r="V48" s="14"/>
      <c r="W48" s="14">
        <f>M48</f>
        <v>678.57142857142856</v>
      </c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-753.21428571428567</v>
      </c>
      <c r="AJ48" s="15">
        <f t="shared" si="3"/>
        <v>4.8849813083506888E-14</v>
      </c>
    </row>
    <row r="49" spans="1:36" s="5" customFormat="1" ht="12" customHeight="1" x14ac:dyDescent="0.2">
      <c r="A49" s="64"/>
      <c r="B49" s="58">
        <v>10306</v>
      </c>
      <c r="C49" s="58">
        <v>649</v>
      </c>
      <c r="D49" s="59" t="s">
        <v>69</v>
      </c>
      <c r="E49" s="62" t="s">
        <v>46</v>
      </c>
      <c r="F49" s="62" t="s">
        <v>522</v>
      </c>
      <c r="G49" s="59" t="s">
        <v>56</v>
      </c>
      <c r="H49" s="28"/>
      <c r="I49" s="28"/>
      <c r="J49" s="23">
        <v>0</v>
      </c>
      <c r="K49" s="60">
        <v>110</v>
      </c>
      <c r="L49" s="13">
        <v>0.01</v>
      </c>
      <c r="M49" s="14">
        <f t="shared" si="0"/>
        <v>98.214285714285708</v>
      </c>
      <c r="N49" s="14">
        <f t="shared" si="1"/>
        <v>11.785714285714285</v>
      </c>
      <c r="O49" s="14">
        <f t="shared" si="2"/>
        <v>-0.9821428571428571</v>
      </c>
      <c r="P49" s="14"/>
      <c r="Q49" s="14"/>
      <c r="R49" s="14"/>
      <c r="S49" s="14"/>
      <c r="T49" s="14"/>
      <c r="U49" s="14"/>
      <c r="V49" s="14"/>
      <c r="W49" s="14">
        <f>M49</f>
        <v>98.214285714285708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-109.01785714285714</v>
      </c>
      <c r="AJ49" s="15">
        <f t="shared" si="3"/>
        <v>4.1078251911130792E-15</v>
      </c>
    </row>
    <row r="50" spans="1:36" s="5" customFormat="1" ht="12" customHeight="1" x14ac:dyDescent="0.2">
      <c r="A50" s="64"/>
      <c r="B50" s="58">
        <v>10307</v>
      </c>
      <c r="C50" s="58">
        <v>648</v>
      </c>
      <c r="D50" s="59" t="s">
        <v>65</v>
      </c>
      <c r="E50" s="62" t="s">
        <v>43</v>
      </c>
      <c r="F50" s="62" t="s">
        <v>523</v>
      </c>
      <c r="G50" s="59" t="s">
        <v>54</v>
      </c>
      <c r="H50" s="28"/>
      <c r="I50" s="28"/>
      <c r="J50" s="23">
        <v>0</v>
      </c>
      <c r="K50" s="60">
        <v>9561</v>
      </c>
      <c r="L50" s="13">
        <v>0.01</v>
      </c>
      <c r="M50" s="14">
        <f t="shared" si="0"/>
        <v>8536.6071428571413</v>
      </c>
      <c r="N50" s="14">
        <f t="shared" si="1"/>
        <v>1024.3928571428569</v>
      </c>
      <c r="O50" s="14">
        <f t="shared" si="2"/>
        <v>-85.366071428571416</v>
      </c>
      <c r="P50" s="14">
        <f>M50</f>
        <v>8536.6071428571413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-9475.6339285714275</v>
      </c>
      <c r="AJ50" s="15">
        <f t="shared" si="3"/>
        <v>1.0516032489249483E-12</v>
      </c>
    </row>
    <row r="51" spans="1:36" s="5" customFormat="1" ht="12" customHeight="1" x14ac:dyDescent="0.2">
      <c r="A51" s="64">
        <v>42902</v>
      </c>
      <c r="B51" s="58">
        <v>10308</v>
      </c>
      <c r="C51" s="58">
        <v>692</v>
      </c>
      <c r="D51" s="59" t="s">
        <v>80</v>
      </c>
      <c r="E51" s="62" t="s">
        <v>81</v>
      </c>
      <c r="F51" s="62" t="s">
        <v>524</v>
      </c>
      <c r="G51" s="59" t="s">
        <v>532</v>
      </c>
      <c r="H51" s="28"/>
      <c r="I51" s="28"/>
      <c r="J51" s="23">
        <v>0</v>
      </c>
      <c r="K51" s="60">
        <v>1045</v>
      </c>
      <c r="L51" s="13">
        <v>0.01</v>
      </c>
      <c r="M51" s="14">
        <f t="shared" si="0"/>
        <v>933.03571428571422</v>
      </c>
      <c r="N51" s="14">
        <f t="shared" si="1"/>
        <v>111.96428571428571</v>
      </c>
      <c r="O51" s="14">
        <f t="shared" si="2"/>
        <v>-9.3303571428571423</v>
      </c>
      <c r="P51" s="14"/>
      <c r="Q51" s="14"/>
      <c r="R51" s="14"/>
      <c r="S51" s="14"/>
      <c r="T51" s="14">
        <v>933.04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-1035.6739285714286</v>
      </c>
      <c r="AJ51" s="15">
        <f t="shared" si="3"/>
        <v>-4.2857142857748443E-3</v>
      </c>
    </row>
    <row r="52" spans="1:36" s="5" customFormat="1" ht="12" customHeight="1" x14ac:dyDescent="0.2">
      <c r="A52" s="64">
        <v>42903</v>
      </c>
      <c r="B52" s="58">
        <v>10309</v>
      </c>
      <c r="C52" s="58">
        <v>626</v>
      </c>
      <c r="D52" s="59" t="s">
        <v>259</v>
      </c>
      <c r="E52" s="62" t="s">
        <v>260</v>
      </c>
      <c r="F52" s="62" t="s">
        <v>525</v>
      </c>
      <c r="G52" s="59" t="s">
        <v>54</v>
      </c>
      <c r="H52" s="28"/>
      <c r="I52" s="28"/>
      <c r="J52" s="23">
        <v>0</v>
      </c>
      <c r="K52" s="60">
        <v>984</v>
      </c>
      <c r="L52" s="13">
        <v>0.01</v>
      </c>
      <c r="M52" s="14">
        <f t="shared" si="0"/>
        <v>878.57142857142844</v>
      </c>
      <c r="N52" s="14">
        <f t="shared" si="1"/>
        <v>105.4285714285714</v>
      </c>
      <c r="O52" s="14">
        <f t="shared" si="2"/>
        <v>-8.7857142857142847</v>
      </c>
      <c r="P52" s="14"/>
      <c r="Q52" s="14">
        <v>878.57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-975.21285714285716</v>
      </c>
      <c r="AJ52" s="15">
        <f t="shared" si="3"/>
        <v>1.4285714285549034E-3</v>
      </c>
    </row>
    <row r="53" spans="1:36" s="5" customFormat="1" ht="12" customHeight="1" x14ac:dyDescent="0.2">
      <c r="A53" s="64"/>
      <c r="B53" s="58">
        <v>10310</v>
      </c>
      <c r="C53" s="58">
        <v>657</v>
      </c>
      <c r="D53" s="59" t="s">
        <v>38</v>
      </c>
      <c r="E53" s="62" t="s">
        <v>44</v>
      </c>
      <c r="F53" s="62" t="s">
        <v>526</v>
      </c>
      <c r="G53" s="59" t="s">
        <v>54</v>
      </c>
      <c r="H53" s="28"/>
      <c r="I53" s="28"/>
      <c r="J53" s="23">
        <v>0</v>
      </c>
      <c r="K53" s="60">
        <v>5408</v>
      </c>
      <c r="L53" s="13">
        <v>0.01</v>
      </c>
      <c r="M53" s="14">
        <f t="shared" si="0"/>
        <v>4828.5714285714284</v>
      </c>
      <c r="N53" s="14">
        <f t="shared" si="1"/>
        <v>579.42857142857144</v>
      </c>
      <c r="O53" s="14">
        <f t="shared" si="2"/>
        <v>-48.285714285714285</v>
      </c>
      <c r="P53" s="14">
        <v>4828.57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-5359.7128571428566</v>
      </c>
      <c r="AJ53" s="15">
        <f t="shared" si="3"/>
        <v>1.4285714291233376E-3</v>
      </c>
    </row>
    <row r="54" spans="1:36" s="5" customFormat="1" ht="12" customHeight="1" x14ac:dyDescent="0.2">
      <c r="A54" s="64"/>
      <c r="B54" s="58">
        <v>10310</v>
      </c>
      <c r="C54" s="58">
        <v>657</v>
      </c>
      <c r="D54" s="59" t="s">
        <v>38</v>
      </c>
      <c r="E54" s="62" t="s">
        <v>44</v>
      </c>
      <c r="F54" s="62" t="s">
        <v>526</v>
      </c>
      <c r="G54" s="59" t="s">
        <v>56</v>
      </c>
      <c r="H54" s="28"/>
      <c r="I54" s="28"/>
      <c r="J54" s="23">
        <v>0</v>
      </c>
      <c r="K54" s="60">
        <v>629</v>
      </c>
      <c r="L54" s="13">
        <v>0.01</v>
      </c>
      <c r="M54" s="14">
        <f t="shared" si="0"/>
        <v>561.60714285714278</v>
      </c>
      <c r="N54" s="14">
        <f t="shared" si="1"/>
        <v>67.392857142857125</v>
      </c>
      <c r="O54" s="14">
        <f t="shared" si="2"/>
        <v>-5.6160714285714279</v>
      </c>
      <c r="P54" s="14"/>
      <c r="Q54" s="14"/>
      <c r="R54" s="14"/>
      <c r="S54" s="14"/>
      <c r="T54" s="14"/>
      <c r="U54" s="14"/>
      <c r="V54" s="14"/>
      <c r="W54" s="14">
        <v>561.61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-623.38678571428568</v>
      </c>
      <c r="AJ54" s="15">
        <f t="shared" si="3"/>
        <v>-2.8571428571071422E-3</v>
      </c>
    </row>
    <row r="55" spans="1:36" s="5" customFormat="1" ht="12" customHeight="1" x14ac:dyDescent="0.2">
      <c r="A55" s="64"/>
      <c r="B55" s="58">
        <v>10311</v>
      </c>
      <c r="C55" s="58">
        <v>658</v>
      </c>
      <c r="D55" s="59" t="s">
        <v>38</v>
      </c>
      <c r="E55" s="62" t="s">
        <v>44</v>
      </c>
      <c r="F55" s="62" t="s">
        <v>527</v>
      </c>
      <c r="G55" s="59" t="s">
        <v>54</v>
      </c>
      <c r="H55" s="28"/>
      <c r="I55" s="28"/>
      <c r="J55" s="23">
        <v>0</v>
      </c>
      <c r="K55" s="60">
        <v>2961</v>
      </c>
      <c r="L55" s="13">
        <v>0.01</v>
      </c>
      <c r="M55" s="14">
        <f t="shared" si="0"/>
        <v>2643.7499999999995</v>
      </c>
      <c r="N55" s="14">
        <f t="shared" si="1"/>
        <v>317.24999999999994</v>
      </c>
      <c r="O55" s="14">
        <f t="shared" si="2"/>
        <v>-26.437499999999996</v>
      </c>
      <c r="P55" s="14">
        <v>2643.75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-2934.5625</v>
      </c>
      <c r="AJ55" s="15">
        <f t="shared" si="3"/>
        <v>0</v>
      </c>
    </row>
    <row r="56" spans="1:36" s="5" customFormat="1" ht="12" customHeight="1" x14ac:dyDescent="0.2">
      <c r="A56" s="64">
        <v>42905</v>
      </c>
      <c r="B56" s="58">
        <v>10312</v>
      </c>
      <c r="C56" s="58">
        <v>662</v>
      </c>
      <c r="D56" s="59" t="s">
        <v>63</v>
      </c>
      <c r="E56" s="62" t="s">
        <v>72</v>
      </c>
      <c r="F56" s="62" t="s">
        <v>528</v>
      </c>
      <c r="G56" s="59" t="s">
        <v>62</v>
      </c>
      <c r="H56" s="28"/>
      <c r="I56" s="28"/>
      <c r="J56" s="23">
        <v>0</v>
      </c>
      <c r="K56" s="60">
        <v>3335</v>
      </c>
      <c r="L56" s="13">
        <v>0.01</v>
      </c>
      <c r="M56" s="14">
        <f t="shared" si="0"/>
        <v>2977.6785714285711</v>
      </c>
      <c r="N56" s="14">
        <f t="shared" si="1"/>
        <v>357.3214285714285</v>
      </c>
      <c r="O56" s="14">
        <f t="shared" si="2"/>
        <v>-29.776785714285712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>
        <v>2977.68</v>
      </c>
      <c r="AI56" s="14">
        <f t="shared" si="4"/>
        <v>-3305.2246428571425</v>
      </c>
      <c r="AJ56" s="15">
        <f t="shared" si="3"/>
        <v>-1.4285714282102902E-3</v>
      </c>
    </row>
    <row r="57" spans="1:36" s="5" customFormat="1" ht="12" customHeight="1" x14ac:dyDescent="0.2">
      <c r="A57" s="64"/>
      <c r="B57" s="58">
        <v>10313</v>
      </c>
      <c r="C57" s="58">
        <v>663</v>
      </c>
      <c r="D57" s="59" t="s">
        <v>73</v>
      </c>
      <c r="E57" s="62" t="s">
        <v>75</v>
      </c>
      <c r="F57" s="62" t="s">
        <v>529</v>
      </c>
      <c r="G57" s="59" t="s">
        <v>54</v>
      </c>
      <c r="H57" s="28"/>
      <c r="I57" s="28"/>
      <c r="J57" s="23">
        <v>2000</v>
      </c>
      <c r="K57" s="60">
        <v>0</v>
      </c>
      <c r="L57" s="13">
        <v>0.01</v>
      </c>
      <c r="M57" s="14">
        <f t="shared" si="0"/>
        <v>2000</v>
      </c>
      <c r="N57" s="14">
        <f t="shared" si="1"/>
        <v>0</v>
      </c>
      <c r="O57" s="14">
        <f t="shared" si="2"/>
        <v>-20</v>
      </c>
      <c r="P57" s="14">
        <v>2000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-1980</v>
      </c>
      <c r="AJ57" s="15">
        <f t="shared" si="3"/>
        <v>0</v>
      </c>
    </row>
    <row r="58" spans="1:36" s="5" customFormat="1" ht="12" customHeight="1" x14ac:dyDescent="0.2">
      <c r="A58" s="64"/>
      <c r="B58" s="58">
        <v>10314</v>
      </c>
      <c r="C58" s="58">
        <v>664</v>
      </c>
      <c r="D58" s="59" t="s">
        <v>40</v>
      </c>
      <c r="E58" s="62" t="s">
        <v>47</v>
      </c>
      <c r="F58" s="62" t="s">
        <v>530</v>
      </c>
      <c r="G58" s="59" t="s">
        <v>54</v>
      </c>
      <c r="H58" s="28"/>
      <c r="I58" s="28"/>
      <c r="J58" s="23">
        <v>1680.28</v>
      </c>
      <c r="K58" s="60">
        <v>0</v>
      </c>
      <c r="L58" s="13">
        <v>0.01</v>
      </c>
      <c r="M58" s="14">
        <f t="shared" si="0"/>
        <v>1680.28</v>
      </c>
      <c r="N58" s="14">
        <f t="shared" si="1"/>
        <v>0</v>
      </c>
      <c r="O58" s="14">
        <f t="shared" si="2"/>
        <v>-16.802800000000001</v>
      </c>
      <c r="P58" s="14">
        <v>1680.28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-1663.4772</v>
      </c>
      <c r="AJ58" s="15">
        <f t="shared" si="3"/>
        <v>-6.7501559897209518E-14</v>
      </c>
    </row>
    <row r="59" spans="1:36" s="5" customFormat="1" ht="12" customHeight="1" x14ac:dyDescent="0.2">
      <c r="A59" s="64"/>
      <c r="B59" s="58">
        <v>10315</v>
      </c>
      <c r="C59" s="58">
        <v>665</v>
      </c>
      <c r="D59" s="59" t="s">
        <v>69</v>
      </c>
      <c r="E59" s="62" t="s">
        <v>46</v>
      </c>
      <c r="F59" s="62" t="s">
        <v>531</v>
      </c>
      <c r="G59" s="59" t="s">
        <v>23</v>
      </c>
      <c r="H59" s="28"/>
      <c r="I59" s="28"/>
      <c r="J59" s="23">
        <v>0</v>
      </c>
      <c r="K59" s="60">
        <v>115</v>
      </c>
      <c r="L59" s="13">
        <v>0.01</v>
      </c>
      <c r="M59" s="14">
        <f t="shared" si="0"/>
        <v>102.67857142857142</v>
      </c>
      <c r="N59" s="14">
        <f t="shared" si="1"/>
        <v>12.321428571428569</v>
      </c>
      <c r="O59" s="14">
        <f t="shared" si="2"/>
        <v>-1.0267857142857142</v>
      </c>
      <c r="P59" s="14"/>
      <c r="Q59" s="14"/>
      <c r="R59" s="14"/>
      <c r="S59" s="14"/>
      <c r="T59" s="14">
        <v>102.68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-113.97464285714287</v>
      </c>
      <c r="AJ59" s="15">
        <f t="shared" si="3"/>
        <v>-1.4285714285822149E-3</v>
      </c>
    </row>
    <row r="60" spans="1:36" s="5" customFormat="1" ht="12" customHeight="1" x14ac:dyDescent="0.2">
      <c r="A60" s="64"/>
      <c r="B60" s="58">
        <v>10315</v>
      </c>
      <c r="C60" s="58">
        <v>665</v>
      </c>
      <c r="D60" s="59" t="s">
        <v>69</v>
      </c>
      <c r="E60" s="62" t="s">
        <v>46</v>
      </c>
      <c r="F60" s="62" t="s">
        <v>531</v>
      </c>
      <c r="G60" s="59" t="s">
        <v>56</v>
      </c>
      <c r="H60" s="28"/>
      <c r="I60" s="28"/>
      <c r="J60" s="23">
        <v>0</v>
      </c>
      <c r="K60" s="60">
        <v>3055</v>
      </c>
      <c r="L60" s="13">
        <v>0.01</v>
      </c>
      <c r="M60" s="14">
        <f t="shared" si="0"/>
        <v>2727.6785714285711</v>
      </c>
      <c r="N60" s="14">
        <f t="shared" si="1"/>
        <v>327.3214285714285</v>
      </c>
      <c r="O60" s="14">
        <f t="shared" si="2"/>
        <v>-27.276785714285712</v>
      </c>
      <c r="P60" s="14"/>
      <c r="Q60" s="14"/>
      <c r="R60" s="14"/>
      <c r="S60" s="14"/>
      <c r="T60" s="14"/>
      <c r="U60" s="14"/>
      <c r="V60" s="14"/>
      <c r="W60" s="14">
        <v>2727.68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-3027.7246428571425</v>
      </c>
      <c r="AJ60" s="15">
        <f t="shared" si="3"/>
        <v>-1.4285714282102902E-3</v>
      </c>
    </row>
    <row r="61" spans="1:36" s="5" customFormat="1" ht="12" customHeight="1" x14ac:dyDescent="0.2">
      <c r="A61" s="64"/>
      <c r="B61" s="58">
        <v>10315</v>
      </c>
      <c r="C61" s="58">
        <v>665</v>
      </c>
      <c r="D61" s="59" t="s">
        <v>69</v>
      </c>
      <c r="E61" s="62" t="s">
        <v>46</v>
      </c>
      <c r="F61" s="62" t="s">
        <v>531</v>
      </c>
      <c r="G61" s="59" t="s">
        <v>56</v>
      </c>
      <c r="H61" s="28"/>
      <c r="I61" s="28"/>
      <c r="J61" s="23">
        <v>0</v>
      </c>
      <c r="K61" s="60">
        <v>1040</v>
      </c>
      <c r="L61" s="13">
        <v>0.01</v>
      </c>
      <c r="M61" s="14">
        <f t="shared" si="0"/>
        <v>928.57142857142844</v>
      </c>
      <c r="N61" s="14">
        <f t="shared" si="1"/>
        <v>111.4285714285714</v>
      </c>
      <c r="O61" s="14">
        <f t="shared" si="2"/>
        <v>-9.2857142857142847</v>
      </c>
      <c r="P61" s="14"/>
      <c r="Q61" s="14"/>
      <c r="R61" s="14"/>
      <c r="S61" s="14"/>
      <c r="T61" s="14"/>
      <c r="U61" s="14"/>
      <c r="V61" s="14"/>
      <c r="W61" s="14">
        <v>928.57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-1030.712857142857</v>
      </c>
      <c r="AJ61" s="15">
        <f t="shared" si="3"/>
        <v>1.4285714286685902E-3</v>
      </c>
    </row>
    <row r="62" spans="1:36" s="5" customFormat="1" ht="12" customHeight="1" x14ac:dyDescent="0.2">
      <c r="A62" s="64"/>
      <c r="B62" s="58">
        <v>10316</v>
      </c>
      <c r="C62" s="58">
        <v>666</v>
      </c>
      <c r="D62" s="59" t="s">
        <v>39</v>
      </c>
      <c r="E62" s="62" t="s">
        <v>45</v>
      </c>
      <c r="F62" s="62" t="s">
        <v>533</v>
      </c>
      <c r="G62" s="59" t="s">
        <v>54</v>
      </c>
      <c r="H62" s="28"/>
      <c r="I62" s="28"/>
      <c r="J62" s="23">
        <v>5307</v>
      </c>
      <c r="K62" s="60">
        <v>0</v>
      </c>
      <c r="L62" s="13">
        <v>0.01</v>
      </c>
      <c r="M62" s="14">
        <f t="shared" si="0"/>
        <v>5307</v>
      </c>
      <c r="N62" s="14">
        <f t="shared" si="1"/>
        <v>0</v>
      </c>
      <c r="O62" s="14">
        <f t="shared" si="2"/>
        <v>-53.07</v>
      </c>
      <c r="P62" s="14">
        <v>5307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-5253.93</v>
      </c>
      <c r="AJ62" s="15">
        <f t="shared" si="3"/>
        <v>-2.9132252166164108E-13</v>
      </c>
    </row>
    <row r="63" spans="1:36" s="5" customFormat="1" ht="12" customHeight="1" x14ac:dyDescent="0.2">
      <c r="A63" s="64"/>
      <c r="B63" s="58">
        <v>10317</v>
      </c>
      <c r="C63" s="58">
        <v>667</v>
      </c>
      <c r="D63" s="59" t="s">
        <v>39</v>
      </c>
      <c r="E63" s="62" t="s">
        <v>45</v>
      </c>
      <c r="F63" s="62" t="s">
        <v>534</v>
      </c>
      <c r="G63" s="59" t="s">
        <v>57</v>
      </c>
      <c r="H63" s="28"/>
      <c r="I63" s="28"/>
      <c r="J63" s="23">
        <v>2183</v>
      </c>
      <c r="K63" s="60">
        <v>0</v>
      </c>
      <c r="L63" s="13">
        <v>0.01</v>
      </c>
      <c r="M63" s="14">
        <f t="shared" si="0"/>
        <v>2183</v>
      </c>
      <c r="N63" s="14">
        <f t="shared" si="1"/>
        <v>0</v>
      </c>
      <c r="O63" s="14">
        <f t="shared" si="2"/>
        <v>-21.830000000000002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v>2183</v>
      </c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-2161.17</v>
      </c>
      <c r="AJ63" s="15">
        <f t="shared" si="3"/>
        <v>-7.460698725481052E-14</v>
      </c>
    </row>
    <row r="64" spans="1:36" s="5" customFormat="1" ht="12" customHeight="1" x14ac:dyDescent="0.2">
      <c r="A64" s="64"/>
      <c r="B64" s="58">
        <v>10318</v>
      </c>
      <c r="C64" s="58">
        <v>668</v>
      </c>
      <c r="D64" s="59" t="s">
        <v>88</v>
      </c>
      <c r="E64" s="62" t="s">
        <v>89</v>
      </c>
      <c r="F64" s="62" t="s">
        <v>535</v>
      </c>
      <c r="G64" s="59" t="s">
        <v>54</v>
      </c>
      <c r="H64" s="28"/>
      <c r="I64" s="28"/>
      <c r="J64" s="23">
        <v>1634</v>
      </c>
      <c r="K64" s="60">
        <v>0</v>
      </c>
      <c r="L64" s="13">
        <v>0.01</v>
      </c>
      <c r="M64" s="14">
        <f t="shared" si="0"/>
        <v>1634</v>
      </c>
      <c r="N64" s="14">
        <f t="shared" si="1"/>
        <v>0</v>
      </c>
      <c r="O64" s="14">
        <f t="shared" si="2"/>
        <v>-16.34</v>
      </c>
      <c r="P64" s="14">
        <v>1634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-1617.66</v>
      </c>
      <c r="AJ64" s="15">
        <f t="shared" si="3"/>
        <v>-8.1712414612411521E-14</v>
      </c>
    </row>
    <row r="65" spans="1:36" s="5" customFormat="1" ht="12" customHeight="1" x14ac:dyDescent="0.2">
      <c r="A65" s="64"/>
      <c r="B65" s="58">
        <v>10319</v>
      </c>
      <c r="C65" s="58">
        <v>670</v>
      </c>
      <c r="D65" s="59" t="s">
        <v>88</v>
      </c>
      <c r="E65" s="62" t="s">
        <v>89</v>
      </c>
      <c r="F65" s="62" t="s">
        <v>536</v>
      </c>
      <c r="G65" s="59" t="s">
        <v>57</v>
      </c>
      <c r="H65" s="28"/>
      <c r="I65" s="28"/>
      <c r="J65" s="23">
        <v>567.25</v>
      </c>
      <c r="K65" s="60">
        <v>0</v>
      </c>
      <c r="L65" s="13">
        <v>0.01</v>
      </c>
      <c r="M65" s="14">
        <f t="shared" si="0"/>
        <v>567.25</v>
      </c>
      <c r="N65" s="14">
        <f t="shared" si="1"/>
        <v>0</v>
      </c>
      <c r="O65" s="14">
        <f t="shared" si="2"/>
        <v>-5.6725000000000003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>
        <v>567.25</v>
      </c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-561.57749999999999</v>
      </c>
      <c r="AJ65" s="15">
        <f t="shared" si="3"/>
        <v>1.3322676295501878E-14</v>
      </c>
    </row>
    <row r="66" spans="1:36" s="5" customFormat="1" ht="12" customHeight="1" x14ac:dyDescent="0.2">
      <c r="A66" s="64">
        <v>42906</v>
      </c>
      <c r="B66" s="58">
        <v>10320</v>
      </c>
      <c r="C66" s="58">
        <v>660</v>
      </c>
      <c r="D66" s="59" t="s">
        <v>37</v>
      </c>
      <c r="E66" s="62" t="s">
        <v>42</v>
      </c>
      <c r="F66" s="62" t="s">
        <v>537</v>
      </c>
      <c r="G66" s="59" t="s">
        <v>13</v>
      </c>
      <c r="H66" s="28"/>
      <c r="I66" s="28"/>
      <c r="J66" s="23">
        <v>0</v>
      </c>
      <c r="K66" s="60">
        <v>892.1</v>
      </c>
      <c r="L66" s="13">
        <v>0.01</v>
      </c>
      <c r="M66" s="14">
        <f t="shared" si="0"/>
        <v>796.51785714285711</v>
      </c>
      <c r="N66" s="14">
        <f t="shared" si="1"/>
        <v>95.582142857142856</v>
      </c>
      <c r="O66" s="14">
        <f t="shared" si="2"/>
        <v>-7.965178571428571</v>
      </c>
      <c r="P66" s="14"/>
      <c r="Q66" s="14"/>
      <c r="R66" s="14"/>
      <c r="S66" s="14"/>
      <c r="T66" s="14"/>
      <c r="U66" s="14"/>
      <c r="V66" s="14">
        <v>796.52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-884.13696428571427</v>
      </c>
      <c r="AJ66" s="15">
        <f t="shared" si="3"/>
        <v>-2.1428571428190324E-3</v>
      </c>
    </row>
    <row r="67" spans="1:36" s="5" customFormat="1" ht="12" customHeight="1" x14ac:dyDescent="0.2">
      <c r="A67" s="64"/>
      <c r="B67" s="58">
        <v>10321</v>
      </c>
      <c r="C67" s="58">
        <v>661</v>
      </c>
      <c r="D67" s="59" t="s">
        <v>68</v>
      </c>
      <c r="E67" s="62" t="s">
        <v>52</v>
      </c>
      <c r="F67" s="62" t="s">
        <v>538</v>
      </c>
      <c r="G67" s="59" t="s">
        <v>23</v>
      </c>
      <c r="H67" s="28"/>
      <c r="I67" s="28"/>
      <c r="J67" s="23">
        <v>0</v>
      </c>
      <c r="K67" s="60">
        <v>1768</v>
      </c>
      <c r="L67" s="13">
        <v>0.01</v>
      </c>
      <c r="M67" s="14">
        <f t="shared" si="0"/>
        <v>1578.5714285714284</v>
      </c>
      <c r="N67" s="14">
        <f t="shared" si="1"/>
        <v>189.42857142857142</v>
      </c>
      <c r="O67" s="14">
        <f t="shared" si="2"/>
        <v>-15.785714285714285</v>
      </c>
      <c r="P67" s="14"/>
      <c r="Q67" s="14"/>
      <c r="R67" s="14"/>
      <c r="S67" s="14"/>
      <c r="T67" s="14">
        <v>1578.57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-1752.212857142857</v>
      </c>
      <c r="AJ67" s="15">
        <f t="shared" si="3"/>
        <v>1.4285714286685902E-3</v>
      </c>
    </row>
    <row r="68" spans="1:36" s="5" customFormat="1" ht="12" customHeight="1" x14ac:dyDescent="0.2">
      <c r="A68" s="64">
        <v>42907</v>
      </c>
      <c r="B68" s="58">
        <v>10322</v>
      </c>
      <c r="C68" s="58">
        <v>671</v>
      </c>
      <c r="D68" s="59" t="s">
        <v>156</v>
      </c>
      <c r="E68" s="62" t="s">
        <v>157</v>
      </c>
      <c r="F68" s="62" t="s">
        <v>539</v>
      </c>
      <c r="G68" s="59" t="s">
        <v>54</v>
      </c>
      <c r="H68" s="28"/>
      <c r="I68" s="28"/>
      <c r="J68" s="23">
        <v>0</v>
      </c>
      <c r="K68" s="60">
        <v>4240</v>
      </c>
      <c r="L68" s="13">
        <v>0.01</v>
      </c>
      <c r="M68" s="14">
        <f t="shared" si="0"/>
        <v>3785.7142857142853</v>
      </c>
      <c r="N68" s="14">
        <f t="shared" si="1"/>
        <v>454.28571428571422</v>
      </c>
      <c r="O68" s="14">
        <f t="shared" si="2"/>
        <v>-37.857142857142854</v>
      </c>
      <c r="P68" s="14">
        <v>3785.71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-4202.1385714285716</v>
      </c>
      <c r="AJ68" s="15">
        <f t="shared" si="3"/>
        <v>4.2857142855510233E-3</v>
      </c>
    </row>
    <row r="69" spans="1:36" s="5" customFormat="1" ht="12" customHeight="1" x14ac:dyDescent="0.2">
      <c r="A69" s="64"/>
      <c r="B69" s="58">
        <v>10323</v>
      </c>
      <c r="C69" s="58">
        <v>673</v>
      </c>
      <c r="D69" s="59" t="s">
        <v>40</v>
      </c>
      <c r="E69" s="62" t="s">
        <v>47</v>
      </c>
      <c r="F69" s="62" t="s">
        <v>540</v>
      </c>
      <c r="G69" s="59" t="s">
        <v>54</v>
      </c>
      <c r="H69" s="28"/>
      <c r="I69" s="28"/>
      <c r="J69" s="23">
        <v>1884.68</v>
      </c>
      <c r="K69" s="60">
        <v>0</v>
      </c>
      <c r="L69" s="13">
        <v>0.01</v>
      </c>
      <c r="M69" s="14">
        <f t="shared" si="0"/>
        <v>1884.68</v>
      </c>
      <c r="N69" s="14">
        <f t="shared" si="1"/>
        <v>0</v>
      </c>
      <c r="O69" s="14">
        <f t="shared" si="2"/>
        <v>-18.846800000000002</v>
      </c>
      <c r="P69" s="14">
        <v>1884.68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-1865.8332</v>
      </c>
      <c r="AJ69" s="15">
        <f t="shared" si="3"/>
        <v>2.8421709430404007E-14</v>
      </c>
    </row>
    <row r="70" spans="1:36" s="5" customFormat="1" ht="12" customHeight="1" x14ac:dyDescent="0.2">
      <c r="A70" s="64"/>
      <c r="B70" s="58">
        <v>10324</v>
      </c>
      <c r="C70" s="58">
        <v>674</v>
      </c>
      <c r="D70" s="59" t="s">
        <v>38</v>
      </c>
      <c r="E70" s="62" t="s">
        <v>44</v>
      </c>
      <c r="F70" s="62" t="s">
        <v>541</v>
      </c>
      <c r="G70" s="59" t="s">
        <v>54</v>
      </c>
      <c r="H70" s="28"/>
      <c r="I70" s="28"/>
      <c r="J70" s="23">
        <v>0</v>
      </c>
      <c r="K70" s="60">
        <v>6613</v>
      </c>
      <c r="L70" s="13">
        <v>0.01</v>
      </c>
      <c r="M70" s="14">
        <f t="shared" si="0"/>
        <v>5904.4642857142853</v>
      </c>
      <c r="N70" s="14">
        <f t="shared" si="1"/>
        <v>708.53571428571422</v>
      </c>
      <c r="O70" s="14">
        <f t="shared" si="2"/>
        <v>-59.044642857142854</v>
      </c>
      <c r="P70" s="14">
        <v>5904.46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-6553.9510714285716</v>
      </c>
      <c r="AJ70" s="15">
        <f t="shared" si="3"/>
        <v>4.2857142855510233E-3</v>
      </c>
    </row>
    <row r="71" spans="1:36" s="5" customFormat="1" ht="12" customHeight="1" x14ac:dyDescent="0.2">
      <c r="A71" s="64"/>
      <c r="B71" s="58">
        <v>10325</v>
      </c>
      <c r="C71" s="58">
        <v>675</v>
      </c>
      <c r="D71" s="59" t="s">
        <v>38</v>
      </c>
      <c r="E71" s="62" t="s">
        <v>44</v>
      </c>
      <c r="F71" s="62" t="s">
        <v>542</v>
      </c>
      <c r="G71" s="59" t="s">
        <v>54</v>
      </c>
      <c r="H71" s="28"/>
      <c r="I71" s="28"/>
      <c r="J71" s="23">
        <v>0</v>
      </c>
      <c r="K71" s="60">
        <v>6033</v>
      </c>
      <c r="L71" s="13">
        <v>0.01</v>
      </c>
      <c r="M71" s="14">
        <f t="shared" si="0"/>
        <v>5386.6071428571422</v>
      </c>
      <c r="N71" s="14">
        <f t="shared" si="1"/>
        <v>646.392857142857</v>
      </c>
      <c r="O71" s="14">
        <f t="shared" si="2"/>
        <v>-53.866071428571423</v>
      </c>
      <c r="P71" s="14">
        <f>M71</f>
        <v>5386.6071428571422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-5979.1339285714275</v>
      </c>
      <c r="AJ71" s="15">
        <f t="shared" si="3"/>
        <v>1.0444978215673473E-12</v>
      </c>
    </row>
    <row r="72" spans="1:36" s="5" customFormat="1" ht="12" customHeight="1" x14ac:dyDescent="0.2">
      <c r="A72" s="64"/>
      <c r="B72" s="58">
        <v>10327</v>
      </c>
      <c r="C72" s="58">
        <v>677</v>
      </c>
      <c r="D72" s="59" t="s">
        <v>82</v>
      </c>
      <c r="E72" s="62" t="s">
        <v>83</v>
      </c>
      <c r="F72" s="62" t="s">
        <v>543</v>
      </c>
      <c r="G72" s="59" t="s">
        <v>54</v>
      </c>
      <c r="H72" s="28"/>
      <c r="I72" s="28"/>
      <c r="J72" s="23">
        <v>520</v>
      </c>
      <c r="K72" s="60">
        <v>0</v>
      </c>
      <c r="L72" s="13">
        <v>0.01</v>
      </c>
      <c r="M72" s="14">
        <f t="shared" si="0"/>
        <v>520</v>
      </c>
      <c r="N72" s="14">
        <f t="shared" si="1"/>
        <v>0</v>
      </c>
      <c r="O72" s="14">
        <f t="shared" si="2"/>
        <v>-5.2</v>
      </c>
      <c r="P72" s="14">
        <f>M72</f>
        <v>520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-514.79999999999995</v>
      </c>
      <c r="AJ72" s="15">
        <f t="shared" si="3"/>
        <v>4.5297099404706387E-14</v>
      </c>
    </row>
    <row r="73" spans="1:36" s="5" customFormat="1" ht="12" customHeight="1" x14ac:dyDescent="0.2">
      <c r="A73" s="64">
        <v>42908</v>
      </c>
      <c r="B73" s="58">
        <v>10326</v>
      </c>
      <c r="C73" s="58">
        <v>676</v>
      </c>
      <c r="D73" s="59" t="s">
        <v>73</v>
      </c>
      <c r="E73" s="62" t="s">
        <v>75</v>
      </c>
      <c r="F73" s="62" t="s">
        <v>544</v>
      </c>
      <c r="G73" s="59" t="s">
        <v>54</v>
      </c>
      <c r="H73" s="28"/>
      <c r="I73" s="28"/>
      <c r="J73" s="23">
        <v>2000</v>
      </c>
      <c r="K73" s="60">
        <v>0</v>
      </c>
      <c r="L73" s="13">
        <v>0.01</v>
      </c>
      <c r="M73" s="14">
        <f t="shared" si="0"/>
        <v>2000</v>
      </c>
      <c r="N73" s="14">
        <f t="shared" si="1"/>
        <v>0</v>
      </c>
      <c r="O73" s="14">
        <f t="shared" si="2"/>
        <v>-20</v>
      </c>
      <c r="P73" s="14">
        <f>M73</f>
        <v>2000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-1980</v>
      </c>
      <c r="AJ73" s="15">
        <f t="shared" si="3"/>
        <v>0</v>
      </c>
    </row>
    <row r="74" spans="1:36" s="5" customFormat="1" ht="12" customHeight="1" x14ac:dyDescent="0.2">
      <c r="A74" s="64">
        <v>42909</v>
      </c>
      <c r="B74" s="58">
        <v>10328</v>
      </c>
      <c r="C74" s="58">
        <v>679</v>
      </c>
      <c r="D74" s="59" t="s">
        <v>58</v>
      </c>
      <c r="E74" s="62" t="s">
        <v>71</v>
      </c>
      <c r="F74" s="62" t="s">
        <v>545</v>
      </c>
      <c r="G74" s="59" t="s">
        <v>54</v>
      </c>
      <c r="H74" s="28"/>
      <c r="I74" s="28"/>
      <c r="J74" s="23">
        <v>0</v>
      </c>
      <c r="K74" s="60">
        <v>6867</v>
      </c>
      <c r="L74" s="13">
        <v>0.01</v>
      </c>
      <c r="M74" s="14">
        <f t="shared" si="0"/>
        <v>6131.2499999999991</v>
      </c>
      <c r="N74" s="14">
        <f t="shared" si="1"/>
        <v>735.74999999999989</v>
      </c>
      <c r="O74" s="14">
        <f t="shared" si="2"/>
        <v>-61.312499999999993</v>
      </c>
      <c r="P74" s="14">
        <f>M74</f>
        <v>6131.2499999999991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-6805.6874999999991</v>
      </c>
      <c r="AJ74" s="15">
        <f t="shared" si="3"/>
        <v>9.1660012913052924E-13</v>
      </c>
    </row>
    <row r="75" spans="1:36" s="5" customFormat="1" ht="12" customHeight="1" x14ac:dyDescent="0.2">
      <c r="A75" s="64"/>
      <c r="B75" s="58">
        <v>10329</v>
      </c>
      <c r="C75" s="58">
        <v>680</v>
      </c>
      <c r="D75" s="59" t="s">
        <v>66</v>
      </c>
      <c r="E75" s="62" t="s">
        <v>51</v>
      </c>
      <c r="F75" s="62" t="s">
        <v>546</v>
      </c>
      <c r="G75" s="59" t="s">
        <v>55</v>
      </c>
      <c r="H75" s="28"/>
      <c r="I75" s="28"/>
      <c r="J75" s="23">
        <v>0</v>
      </c>
      <c r="K75" s="60">
        <v>4298</v>
      </c>
      <c r="L75" s="13">
        <v>0.01</v>
      </c>
      <c r="M75" s="14">
        <f t="shared" si="0"/>
        <v>3837.4999999999995</v>
      </c>
      <c r="N75" s="14">
        <f t="shared" si="1"/>
        <v>460.49999999999994</v>
      </c>
      <c r="O75" s="14">
        <f t="shared" si="2"/>
        <v>-38.374999999999993</v>
      </c>
      <c r="P75" s="14"/>
      <c r="Q75" s="14">
        <f>M75</f>
        <v>3837.4999999999995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-4259.6249999999991</v>
      </c>
      <c r="AJ75" s="15">
        <f t="shared" si="3"/>
        <v>9.1660012913052924E-13</v>
      </c>
    </row>
    <row r="76" spans="1:36" s="5" customFormat="1" ht="12" customHeight="1" x14ac:dyDescent="0.2">
      <c r="A76" s="64">
        <v>42910</v>
      </c>
      <c r="B76" s="58">
        <v>10330</v>
      </c>
      <c r="C76" s="58">
        <v>681</v>
      </c>
      <c r="D76" s="59" t="s">
        <v>38</v>
      </c>
      <c r="E76" s="62" t="s">
        <v>44</v>
      </c>
      <c r="F76" s="62" t="s">
        <v>547</v>
      </c>
      <c r="G76" s="59" t="s">
        <v>54</v>
      </c>
      <c r="H76" s="28"/>
      <c r="I76" s="28"/>
      <c r="J76" s="23">
        <v>0</v>
      </c>
      <c r="K76" s="60">
        <v>5549</v>
      </c>
      <c r="L76" s="13">
        <v>0.01</v>
      </c>
      <c r="M76" s="14">
        <f t="shared" si="0"/>
        <v>4954.4642857142853</v>
      </c>
      <c r="N76" s="14">
        <f t="shared" si="1"/>
        <v>594.53571428571422</v>
      </c>
      <c r="O76" s="14">
        <f t="shared" si="2"/>
        <v>-49.544642857142854</v>
      </c>
      <c r="P76" s="14">
        <f>M76</f>
        <v>4954.4642857142853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-5499.4553571428569</v>
      </c>
      <c r="AJ76" s="15">
        <f t="shared" si="3"/>
        <v>2.6290081223123707E-13</v>
      </c>
    </row>
    <row r="77" spans="1:36" s="5" customFormat="1" ht="12" customHeight="1" x14ac:dyDescent="0.2">
      <c r="A77" s="64"/>
      <c r="B77" s="58">
        <v>10331</v>
      </c>
      <c r="C77" s="58">
        <v>682</v>
      </c>
      <c r="D77" s="59" t="s">
        <v>38</v>
      </c>
      <c r="E77" s="62" t="s">
        <v>44</v>
      </c>
      <c r="F77" s="62" t="s">
        <v>548</v>
      </c>
      <c r="G77" s="59" t="s">
        <v>54</v>
      </c>
      <c r="H77" s="28"/>
      <c r="I77" s="28"/>
      <c r="J77" s="23">
        <v>0</v>
      </c>
      <c r="K77" s="60">
        <v>4542</v>
      </c>
      <c r="L77" s="13">
        <v>0.01</v>
      </c>
      <c r="M77" s="14">
        <f t="shared" si="0"/>
        <v>4055.3571428571427</v>
      </c>
      <c r="N77" s="14">
        <f t="shared" si="1"/>
        <v>486.64285714285711</v>
      </c>
      <c r="O77" s="14">
        <f t="shared" si="2"/>
        <v>-40.553571428571431</v>
      </c>
      <c r="P77" s="14">
        <f>M77</f>
        <v>4055.3571428571427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-4501.4464285714284</v>
      </c>
      <c r="AJ77" s="15">
        <f t="shared" si="3"/>
        <v>1.2789769243681803E-13</v>
      </c>
    </row>
    <row r="78" spans="1:36" s="5" customFormat="1" ht="12" customHeight="1" x14ac:dyDescent="0.2">
      <c r="A78" s="64">
        <v>42913</v>
      </c>
      <c r="B78" s="58">
        <v>10332</v>
      </c>
      <c r="C78" s="58">
        <v>678</v>
      </c>
      <c r="D78" s="59" t="s">
        <v>74</v>
      </c>
      <c r="E78" s="62" t="s">
        <v>60</v>
      </c>
      <c r="F78" s="62" t="s">
        <v>549</v>
      </c>
      <c r="G78" s="59" t="s">
        <v>12</v>
      </c>
      <c r="H78" s="28"/>
      <c r="I78" s="28"/>
      <c r="J78" s="23">
        <v>0</v>
      </c>
      <c r="K78" s="60">
        <v>250</v>
      </c>
      <c r="L78" s="13">
        <v>0.01</v>
      </c>
      <c r="M78" s="14">
        <f t="shared" si="0"/>
        <v>223.21428571428569</v>
      </c>
      <c r="N78" s="14">
        <f t="shared" si="1"/>
        <v>26.785714285714281</v>
      </c>
      <c r="O78" s="14">
        <f t="shared" si="2"/>
        <v>-2.2321428571428572</v>
      </c>
      <c r="P78" s="14"/>
      <c r="Q78" s="14"/>
      <c r="R78" s="14"/>
      <c r="S78" s="14">
        <f>M78</f>
        <v>223.21428571428569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-247.76785714285711</v>
      </c>
      <c r="AJ78" s="15">
        <f t="shared" si="3"/>
        <v>3.2418512319054571E-14</v>
      </c>
    </row>
    <row r="79" spans="1:36" s="5" customFormat="1" ht="12" customHeight="1" x14ac:dyDescent="0.2">
      <c r="A79" s="64"/>
      <c r="B79" s="58">
        <v>10332</v>
      </c>
      <c r="C79" s="58">
        <v>678</v>
      </c>
      <c r="D79" s="59" t="s">
        <v>74</v>
      </c>
      <c r="E79" s="62" t="s">
        <v>60</v>
      </c>
      <c r="F79" s="62" t="s">
        <v>549</v>
      </c>
      <c r="G79" s="59" t="s">
        <v>12</v>
      </c>
      <c r="H79" s="28"/>
      <c r="I79" s="28"/>
      <c r="J79" s="23">
        <v>0</v>
      </c>
      <c r="K79" s="60">
        <v>1485</v>
      </c>
      <c r="L79" s="13">
        <v>0.01</v>
      </c>
      <c r="M79" s="14">
        <f t="shared" si="0"/>
        <v>1325.8928571428571</v>
      </c>
      <c r="N79" s="14">
        <f t="shared" si="1"/>
        <v>159.10714285714286</v>
      </c>
      <c r="O79" s="14">
        <f t="shared" si="2"/>
        <v>-13.258928571428571</v>
      </c>
      <c r="P79" s="14"/>
      <c r="Q79" s="14"/>
      <c r="R79" s="14"/>
      <c r="S79" s="14">
        <f>M79</f>
        <v>1325.8928571428571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-1471.7410714285713</v>
      </c>
      <c r="AJ79" s="15">
        <f t="shared" si="3"/>
        <v>9.7699626167013776E-14</v>
      </c>
    </row>
    <row r="80" spans="1:36" s="5" customFormat="1" ht="12" customHeight="1" x14ac:dyDescent="0.2">
      <c r="A80" s="64"/>
      <c r="B80" s="58">
        <v>10333</v>
      </c>
      <c r="C80" s="58">
        <v>683</v>
      </c>
      <c r="D80" s="59" t="s">
        <v>73</v>
      </c>
      <c r="E80" s="62" t="s">
        <v>75</v>
      </c>
      <c r="F80" s="62" t="s">
        <v>550</v>
      </c>
      <c r="G80" s="59" t="s">
        <v>54</v>
      </c>
      <c r="H80" s="28"/>
      <c r="I80" s="28"/>
      <c r="J80" s="23">
        <v>2100</v>
      </c>
      <c r="K80" s="60">
        <v>0</v>
      </c>
      <c r="L80" s="13">
        <v>0.01</v>
      </c>
      <c r="M80" s="14">
        <f t="shared" si="0"/>
        <v>2100</v>
      </c>
      <c r="N80" s="14">
        <f t="shared" si="1"/>
        <v>0</v>
      </c>
      <c r="O80" s="14">
        <f t="shared" si="2"/>
        <v>-21</v>
      </c>
      <c r="P80" s="14">
        <f>M80</f>
        <v>2100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-2079</v>
      </c>
      <c r="AJ80" s="15">
        <f t="shared" si="3"/>
        <v>0</v>
      </c>
    </row>
    <row r="81" spans="1:36" s="5" customFormat="1" ht="12" customHeight="1" x14ac:dyDescent="0.2">
      <c r="A81" s="64"/>
      <c r="B81" s="58">
        <v>10334</v>
      </c>
      <c r="C81" s="58">
        <v>684</v>
      </c>
      <c r="D81" s="59" t="s">
        <v>40</v>
      </c>
      <c r="E81" s="62" t="s">
        <v>47</v>
      </c>
      <c r="F81" s="62" t="s">
        <v>551</v>
      </c>
      <c r="G81" s="59" t="s">
        <v>54</v>
      </c>
      <c r="H81" s="28"/>
      <c r="I81" s="28"/>
      <c r="J81" s="23">
        <v>1873.54</v>
      </c>
      <c r="K81" s="60">
        <v>0</v>
      </c>
      <c r="L81" s="13">
        <v>0.01</v>
      </c>
      <c r="M81" s="14">
        <f t="shared" si="0"/>
        <v>1873.54</v>
      </c>
      <c r="N81" s="14">
        <f t="shared" si="1"/>
        <v>0</v>
      </c>
      <c r="O81" s="14">
        <f t="shared" si="2"/>
        <v>-18.735399999999998</v>
      </c>
      <c r="P81" s="14">
        <f>M81</f>
        <v>1873.54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-1854.8045999999999</v>
      </c>
      <c r="AJ81" s="15">
        <f t="shared" si="3"/>
        <v>2.8421709430404007E-14</v>
      </c>
    </row>
    <row r="82" spans="1:36" s="5" customFormat="1" ht="12" customHeight="1" x14ac:dyDescent="0.2">
      <c r="A82" s="64"/>
      <c r="B82" s="58">
        <v>10335</v>
      </c>
      <c r="C82" s="58">
        <v>685</v>
      </c>
      <c r="D82" s="59" t="s">
        <v>39</v>
      </c>
      <c r="E82" s="62" t="s">
        <v>45</v>
      </c>
      <c r="F82" s="62" t="s">
        <v>552</v>
      </c>
      <c r="G82" s="59" t="s">
        <v>54</v>
      </c>
      <c r="H82" s="28"/>
      <c r="I82" s="28"/>
      <c r="J82" s="23">
        <v>3810</v>
      </c>
      <c r="K82" s="60">
        <v>0</v>
      </c>
      <c r="L82" s="13">
        <v>0.01</v>
      </c>
      <c r="M82" s="14">
        <f t="shared" si="0"/>
        <v>3810</v>
      </c>
      <c r="N82" s="14">
        <f t="shared" si="1"/>
        <v>0</v>
      </c>
      <c r="O82" s="14">
        <f t="shared" si="2"/>
        <v>-38.1</v>
      </c>
      <c r="P82" s="14">
        <f>M82</f>
        <v>3810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-3771.9</v>
      </c>
      <c r="AJ82" s="15">
        <f t="shared" si="3"/>
        <v>-9.2370555648813024E-14</v>
      </c>
    </row>
    <row r="83" spans="1:36" s="5" customFormat="1" ht="12" customHeight="1" x14ac:dyDescent="0.2">
      <c r="A83" s="64"/>
      <c r="B83" s="58">
        <v>10336</v>
      </c>
      <c r="C83" s="58">
        <v>686</v>
      </c>
      <c r="D83" s="59" t="s">
        <v>39</v>
      </c>
      <c r="E83" s="62" t="s">
        <v>45</v>
      </c>
      <c r="F83" s="62" t="s">
        <v>553</v>
      </c>
      <c r="G83" s="59" t="s">
        <v>57</v>
      </c>
      <c r="H83" s="28"/>
      <c r="I83" s="28"/>
      <c r="J83" s="23">
        <v>1286</v>
      </c>
      <c r="K83" s="60">
        <v>0</v>
      </c>
      <c r="L83" s="13">
        <v>0.01</v>
      </c>
      <c r="M83" s="14">
        <f t="shared" si="0"/>
        <v>1286</v>
      </c>
      <c r="N83" s="14">
        <f t="shared" si="1"/>
        <v>0</v>
      </c>
      <c r="O83" s="14">
        <f t="shared" si="2"/>
        <v>-12.86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>
        <f>M83</f>
        <v>1286</v>
      </c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-1273.1400000000001</v>
      </c>
      <c r="AJ83" s="15">
        <f t="shared" si="3"/>
        <v>-9.9475983006414026E-14</v>
      </c>
    </row>
    <row r="84" spans="1:36" s="5" customFormat="1" ht="12" customHeight="1" x14ac:dyDescent="0.2">
      <c r="A84" s="64"/>
      <c r="B84" s="58">
        <v>10337</v>
      </c>
      <c r="C84" s="58">
        <v>687</v>
      </c>
      <c r="D84" s="59" t="s">
        <v>88</v>
      </c>
      <c r="E84" s="62" t="s">
        <v>89</v>
      </c>
      <c r="F84" s="62" t="s">
        <v>554</v>
      </c>
      <c r="G84" s="59" t="s">
        <v>54</v>
      </c>
      <c r="H84" s="28"/>
      <c r="I84" s="28"/>
      <c r="J84" s="23">
        <v>1454</v>
      </c>
      <c r="K84" s="60">
        <v>0</v>
      </c>
      <c r="L84" s="13">
        <v>0.01</v>
      </c>
      <c r="M84" s="14">
        <f t="shared" si="0"/>
        <v>1454</v>
      </c>
      <c r="N84" s="14">
        <f t="shared" si="1"/>
        <v>0</v>
      </c>
      <c r="O84" s="14">
        <f t="shared" si="2"/>
        <v>-14.540000000000001</v>
      </c>
      <c r="P84" s="14">
        <f>M84</f>
        <v>1454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-1439.46</v>
      </c>
      <c r="AJ84" s="15">
        <f t="shared" si="3"/>
        <v>-3.730349362740526E-14</v>
      </c>
    </row>
    <row r="85" spans="1:36" s="5" customFormat="1" ht="12" customHeight="1" x14ac:dyDescent="0.2">
      <c r="A85" s="64"/>
      <c r="B85" s="58">
        <v>10338</v>
      </c>
      <c r="C85" s="58">
        <v>688</v>
      </c>
      <c r="D85" s="59" t="s">
        <v>88</v>
      </c>
      <c r="E85" s="62" t="s">
        <v>89</v>
      </c>
      <c r="F85" s="62" t="s">
        <v>555</v>
      </c>
      <c r="G85" s="59" t="s">
        <v>57</v>
      </c>
      <c r="H85" s="28"/>
      <c r="I85" s="28"/>
      <c r="J85" s="23">
        <v>360</v>
      </c>
      <c r="K85" s="60">
        <v>0</v>
      </c>
      <c r="L85" s="13">
        <v>0.01</v>
      </c>
      <c r="M85" s="14">
        <f t="shared" si="0"/>
        <v>360</v>
      </c>
      <c r="N85" s="14">
        <f t="shared" si="1"/>
        <v>0</v>
      </c>
      <c r="O85" s="14">
        <f t="shared" si="2"/>
        <v>-3.6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>
        <f>M85</f>
        <v>360</v>
      </c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-356.4</v>
      </c>
      <c r="AJ85" s="15">
        <f t="shared" si="3"/>
        <v>2.2648549702353193E-14</v>
      </c>
    </row>
    <row r="86" spans="1:36" s="5" customFormat="1" ht="12" customHeight="1" x14ac:dyDescent="0.2">
      <c r="A86" s="64">
        <v>42914</v>
      </c>
      <c r="B86" s="58">
        <v>10339</v>
      </c>
      <c r="C86" s="58">
        <v>690</v>
      </c>
      <c r="D86" s="59" t="s">
        <v>38</v>
      </c>
      <c r="E86" s="62" t="s">
        <v>44</v>
      </c>
      <c r="F86" s="62" t="s">
        <v>556</v>
      </c>
      <c r="G86" s="59" t="s">
        <v>54</v>
      </c>
      <c r="H86" s="28"/>
      <c r="I86" s="28"/>
      <c r="J86" s="23">
        <v>0</v>
      </c>
      <c r="K86" s="60">
        <v>4802.8999999999996</v>
      </c>
      <c r="L86" s="13">
        <v>0.01</v>
      </c>
      <c r="M86" s="14">
        <f t="shared" si="0"/>
        <v>4288.3035714285706</v>
      </c>
      <c r="N86" s="14">
        <f t="shared" si="1"/>
        <v>514.59642857142842</v>
      </c>
      <c r="O86" s="14">
        <f t="shared" si="2"/>
        <v>-42.883035714285704</v>
      </c>
      <c r="P86" s="14">
        <f>M86</f>
        <v>4288.3035714285706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-4760.0169642857136</v>
      </c>
      <c r="AJ86" s="15">
        <f t="shared" si="3"/>
        <v>3.4816594052244909E-13</v>
      </c>
    </row>
    <row r="87" spans="1:36" s="5" customFormat="1" ht="12" customHeight="1" x14ac:dyDescent="0.2">
      <c r="A87" s="64"/>
      <c r="B87" s="58">
        <v>10340</v>
      </c>
      <c r="C87" s="58">
        <v>691</v>
      </c>
      <c r="D87" s="59" t="s">
        <v>38</v>
      </c>
      <c r="E87" s="62" t="s">
        <v>44</v>
      </c>
      <c r="F87" s="62" t="s">
        <v>557</v>
      </c>
      <c r="G87" s="59" t="s">
        <v>54</v>
      </c>
      <c r="H87" s="28"/>
      <c r="I87" s="28"/>
      <c r="J87" s="23">
        <v>0</v>
      </c>
      <c r="K87" s="60">
        <v>2986</v>
      </c>
      <c r="L87" s="13">
        <v>0.01</v>
      </c>
      <c r="M87" s="14">
        <f t="shared" si="0"/>
        <v>2666.0714285714284</v>
      </c>
      <c r="N87" s="14">
        <f t="shared" si="1"/>
        <v>319.92857142857139</v>
      </c>
      <c r="O87" s="14">
        <f t="shared" si="2"/>
        <v>-26.660714285714285</v>
      </c>
      <c r="P87" s="14">
        <f>M87</f>
        <v>2666.0714285714284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-2959.3392857142853</v>
      </c>
      <c r="AJ87" s="15">
        <f t="shared" si="3"/>
        <v>3.907985046680551E-13</v>
      </c>
    </row>
    <row r="88" spans="1:36" s="5" customFormat="1" ht="12" customHeight="1" x14ac:dyDescent="0.2">
      <c r="A88" s="64"/>
      <c r="B88" s="58">
        <v>10341</v>
      </c>
      <c r="C88" s="58">
        <v>689</v>
      </c>
      <c r="D88" s="59" t="s">
        <v>73</v>
      </c>
      <c r="E88" s="62" t="s">
        <v>75</v>
      </c>
      <c r="F88" s="62" t="s">
        <v>558</v>
      </c>
      <c r="G88" s="59" t="s">
        <v>54</v>
      </c>
      <c r="H88" s="28"/>
      <c r="I88" s="28"/>
      <c r="J88" s="23">
        <v>504</v>
      </c>
      <c r="K88" s="60">
        <v>0</v>
      </c>
      <c r="L88" s="13">
        <v>0.01</v>
      </c>
      <c r="M88" s="14">
        <f t="shared" si="0"/>
        <v>504</v>
      </c>
      <c r="N88" s="14">
        <f t="shared" si="1"/>
        <v>0</v>
      </c>
      <c r="O88" s="14">
        <f t="shared" si="2"/>
        <v>-5.04</v>
      </c>
      <c r="P88" s="14">
        <f>M88</f>
        <v>504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-498.96</v>
      </c>
      <c r="AJ88" s="15">
        <f t="shared" si="3"/>
        <v>2.042810365310288E-14</v>
      </c>
    </row>
    <row r="89" spans="1:36" s="5" customFormat="1" ht="12" customHeight="1" x14ac:dyDescent="0.2">
      <c r="A89" s="64"/>
      <c r="B89" s="58">
        <v>10342</v>
      </c>
      <c r="C89" s="58">
        <v>693</v>
      </c>
      <c r="D89" s="59" t="s">
        <v>84</v>
      </c>
      <c r="E89" s="62" t="s">
        <v>85</v>
      </c>
      <c r="F89" s="62" t="s">
        <v>559</v>
      </c>
      <c r="G89" s="59" t="s">
        <v>62</v>
      </c>
      <c r="H89" s="28"/>
      <c r="I89" s="28"/>
      <c r="J89" s="23">
        <v>0</v>
      </c>
      <c r="K89" s="60">
        <v>2800</v>
      </c>
      <c r="L89" s="13">
        <v>0.01</v>
      </c>
      <c r="M89" s="14">
        <f t="shared" si="0"/>
        <v>2499.9999999999995</v>
      </c>
      <c r="N89" s="14">
        <f t="shared" si="1"/>
        <v>299.99999999999994</v>
      </c>
      <c r="O89" s="14">
        <f t="shared" si="2"/>
        <v>-24.999999999999996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>
        <f>M89</f>
        <v>2499.9999999999995</v>
      </c>
      <c r="AE89" s="14"/>
      <c r="AF89" s="14"/>
      <c r="AG89" s="14"/>
      <c r="AH89" s="14"/>
      <c r="AI89" s="14">
        <f t="shared" si="4"/>
        <v>-2774.9999999999995</v>
      </c>
      <c r="AJ89" s="15">
        <f t="shared" si="3"/>
        <v>4.5830006456526462E-13</v>
      </c>
    </row>
    <row r="90" spans="1:36" s="5" customFormat="1" ht="12" customHeight="1" x14ac:dyDescent="0.2">
      <c r="A90" s="64"/>
      <c r="B90" s="58">
        <v>10343</v>
      </c>
      <c r="C90" s="58">
        <v>694</v>
      </c>
      <c r="D90" s="59" t="s">
        <v>39</v>
      </c>
      <c r="E90" s="62" t="s">
        <v>45</v>
      </c>
      <c r="F90" s="62" t="s">
        <v>560</v>
      </c>
      <c r="G90" s="59" t="s">
        <v>54</v>
      </c>
      <c r="H90" s="28"/>
      <c r="I90" s="28"/>
      <c r="J90" s="23">
        <v>640</v>
      </c>
      <c r="K90" s="60">
        <v>0</v>
      </c>
      <c r="L90" s="13">
        <v>0.01</v>
      </c>
      <c r="M90" s="14">
        <f t="shared" si="0"/>
        <v>640</v>
      </c>
      <c r="N90" s="14">
        <f t="shared" si="1"/>
        <v>0</v>
      </c>
      <c r="O90" s="14">
        <f t="shared" si="2"/>
        <v>-6.4</v>
      </c>
      <c r="P90" s="14">
        <f>M90</f>
        <v>640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-633.6</v>
      </c>
      <c r="AJ90" s="15">
        <f t="shared" si="3"/>
        <v>-2.3092638912203256E-14</v>
      </c>
    </row>
    <row r="91" spans="1:36" s="5" customFormat="1" ht="12" customHeight="1" x14ac:dyDescent="0.2">
      <c r="A91" s="64"/>
      <c r="B91" s="58">
        <v>10344</v>
      </c>
      <c r="C91" s="58">
        <v>695</v>
      </c>
      <c r="D91" s="59" t="s">
        <v>40</v>
      </c>
      <c r="E91" s="62" t="s">
        <v>47</v>
      </c>
      <c r="F91" s="62" t="s">
        <v>561</v>
      </c>
      <c r="G91" s="59" t="s">
        <v>54</v>
      </c>
      <c r="H91" s="28"/>
      <c r="I91" s="28"/>
      <c r="J91" s="23">
        <v>523.41999999999996</v>
      </c>
      <c r="K91" s="60">
        <v>0</v>
      </c>
      <c r="L91" s="13">
        <v>0.01</v>
      </c>
      <c r="M91" s="14">
        <f t="shared" si="0"/>
        <v>523.41999999999996</v>
      </c>
      <c r="N91" s="14">
        <f t="shared" si="1"/>
        <v>0</v>
      </c>
      <c r="O91" s="14">
        <f t="shared" si="2"/>
        <v>-5.2341999999999995</v>
      </c>
      <c r="P91" s="14">
        <f>M91</f>
        <v>523.41999999999996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-518.18579999999997</v>
      </c>
      <c r="AJ91" s="15">
        <f t="shared" si="3"/>
        <v>-1.2434497875801753E-14</v>
      </c>
    </row>
    <row r="92" spans="1:36" ht="12" customHeight="1" x14ac:dyDescent="0.2">
      <c r="A92" s="64">
        <v>42916</v>
      </c>
      <c r="B92" s="58">
        <v>10345</v>
      </c>
      <c r="C92" s="58">
        <v>696</v>
      </c>
      <c r="D92" s="59" t="s">
        <v>73</v>
      </c>
      <c r="E92" s="62" t="s">
        <v>75</v>
      </c>
      <c r="F92" s="62" t="s">
        <v>562</v>
      </c>
      <c r="G92" s="59" t="s">
        <v>54</v>
      </c>
      <c r="H92" s="29"/>
      <c r="I92" s="29"/>
      <c r="J92" s="23">
        <v>1000</v>
      </c>
      <c r="K92" s="60">
        <v>0</v>
      </c>
      <c r="L92" s="13">
        <v>0.01</v>
      </c>
      <c r="M92" s="14">
        <f t="shared" si="0"/>
        <v>1000</v>
      </c>
      <c r="N92" s="14">
        <f t="shared" si="1"/>
        <v>0</v>
      </c>
      <c r="O92" s="14">
        <f t="shared" si="2"/>
        <v>-10</v>
      </c>
      <c r="P92" s="14">
        <f>M92</f>
        <v>1000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-990</v>
      </c>
      <c r="AJ92" s="15">
        <f t="shared" si="3"/>
        <v>0</v>
      </c>
    </row>
    <row r="93" spans="1:36" ht="12" customHeight="1" x14ac:dyDescent="0.2">
      <c r="A93" s="64"/>
      <c r="B93" s="58">
        <v>10346</v>
      </c>
      <c r="C93" s="58">
        <v>697</v>
      </c>
      <c r="D93" s="59" t="s">
        <v>40</v>
      </c>
      <c r="E93" s="62" t="s">
        <v>47</v>
      </c>
      <c r="F93" s="62" t="s">
        <v>563</v>
      </c>
      <c r="G93" s="59" t="s">
        <v>54</v>
      </c>
      <c r="H93" s="29"/>
      <c r="I93" s="29"/>
      <c r="J93" s="23">
        <v>1033.1199999999999</v>
      </c>
      <c r="K93" s="60">
        <v>0</v>
      </c>
      <c r="L93" s="13">
        <v>0.01</v>
      </c>
      <c r="M93" s="14">
        <f t="shared" si="0"/>
        <v>1033.1199999999999</v>
      </c>
      <c r="N93" s="14">
        <f t="shared" si="1"/>
        <v>0</v>
      </c>
      <c r="O93" s="14">
        <f t="shared" si="2"/>
        <v>-10.331199999999999</v>
      </c>
      <c r="P93" s="14">
        <f>M93</f>
        <v>1033.1199999999999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-1022.7887999999999</v>
      </c>
      <c r="AJ93" s="15">
        <f t="shared" si="3"/>
        <v>-3.1974423109204508E-14</v>
      </c>
    </row>
    <row r="94" spans="1:36" ht="12" customHeight="1" x14ac:dyDescent="0.2">
      <c r="A94" s="64"/>
      <c r="B94" s="58"/>
      <c r="C94" s="58"/>
      <c r="D94" s="59"/>
      <c r="E94" s="62"/>
      <c r="F94" s="62"/>
      <c r="G94" s="59"/>
      <c r="H94" s="29"/>
      <c r="I94" s="29"/>
      <c r="J94" s="23">
        <v>0</v>
      </c>
      <c r="K94" s="60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64"/>
      <c r="B95" s="58"/>
      <c r="C95" s="58"/>
      <c r="D95" s="59"/>
      <c r="E95" s="62"/>
      <c r="F95" s="62"/>
      <c r="G95" s="59"/>
      <c r="H95" s="28"/>
      <c r="I95" s="28"/>
      <c r="J95" s="23">
        <v>0</v>
      </c>
      <c r="K95" s="60">
        <v>0</v>
      </c>
      <c r="L95" s="13">
        <v>0.01</v>
      </c>
      <c r="M95" s="14">
        <f t="shared" si="0"/>
        <v>0</v>
      </c>
      <c r="N95" s="14">
        <f t="shared" si="1"/>
        <v>0</v>
      </c>
      <c r="O95" s="14">
        <f t="shared" si="2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 t="shared" si="3"/>
        <v>0</v>
      </c>
    </row>
    <row r="96" spans="1:36" ht="12" customHeight="1" x14ac:dyDescent="0.2">
      <c r="A96" s="64"/>
      <c r="B96" s="58"/>
      <c r="C96" s="58"/>
      <c r="D96" s="59"/>
      <c r="E96" s="62"/>
      <c r="F96" s="62"/>
      <c r="G96" s="59"/>
      <c r="H96" s="28"/>
      <c r="I96" s="28"/>
      <c r="J96" s="23">
        <v>0</v>
      </c>
      <c r="K96" s="60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64"/>
      <c r="B97" s="58"/>
      <c r="C97" s="58"/>
      <c r="D97" s="59"/>
      <c r="E97" s="62"/>
      <c r="F97" s="62"/>
      <c r="G97" s="59"/>
      <c r="H97" s="28"/>
      <c r="I97" s="28"/>
      <c r="J97" s="23">
        <v>0</v>
      </c>
      <c r="K97" s="60">
        <v>0</v>
      </c>
      <c r="L97" s="13">
        <v>0.01</v>
      </c>
      <c r="M97" s="14">
        <f t="shared" si="0"/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>SUM(H97:K97)+AI97+O97</f>
        <v>0</v>
      </c>
    </row>
    <row r="98" spans="1:36" ht="12" customHeight="1" x14ac:dyDescent="0.2">
      <c r="A98" s="64"/>
      <c r="B98" s="58"/>
      <c r="C98" s="58"/>
      <c r="D98" s="59"/>
      <c r="E98" s="62"/>
      <c r="F98" s="62"/>
      <c r="G98" s="59"/>
      <c r="H98" s="28"/>
      <c r="I98" s="28"/>
      <c r="J98" s="23">
        <v>0</v>
      </c>
      <c r="K98" s="60">
        <v>0</v>
      </c>
      <c r="L98" s="13">
        <v>0.01</v>
      </c>
      <c r="M98" s="14">
        <f t="shared" si="0"/>
        <v>0</v>
      </c>
      <c r="N98" s="14">
        <f t="shared" ref="N98:N110" si="6">K98/1.12*0.12</f>
        <v>0</v>
      </c>
      <c r="O98" s="14">
        <f t="shared" ref="O98:O110" si="7">-SUM(I98:J98,K98/1.12)*L98</f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4"/>
        <v>0</v>
      </c>
      <c r="AJ98" s="15">
        <f t="shared" ref="AJ98:AJ110" si="8">SUM(H98:K98)+AI98+O98</f>
        <v>0</v>
      </c>
    </row>
    <row r="99" spans="1:36" ht="12" customHeight="1" x14ac:dyDescent="0.2">
      <c r="A99" s="64"/>
      <c r="B99" s="58"/>
      <c r="C99" s="58"/>
      <c r="D99" s="59"/>
      <c r="E99" s="62"/>
      <c r="F99" s="62"/>
      <c r="G99" s="59"/>
      <c r="H99" s="28"/>
      <c r="I99" s="28"/>
      <c r="J99" s="23">
        <v>0</v>
      </c>
      <c r="K99" s="60">
        <v>0</v>
      </c>
      <c r="L99" s="13">
        <v>0.01</v>
      </c>
      <c r="M99" s="14">
        <f t="shared" si="0"/>
        <v>0</v>
      </c>
      <c r="N99" s="14">
        <f t="shared" si="6"/>
        <v>0</v>
      </c>
      <c r="O99" s="14">
        <f t="shared" si="7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4"/>
        <v>0</v>
      </c>
      <c r="AJ99" s="15">
        <f t="shared" si="8"/>
        <v>0</v>
      </c>
    </row>
    <row r="100" spans="1:36" ht="12" customHeight="1" x14ac:dyDescent="0.2">
      <c r="A100" s="64"/>
      <c r="B100" s="58"/>
      <c r="C100" s="58"/>
      <c r="D100" s="59"/>
      <c r="E100" s="62"/>
      <c r="F100" s="62"/>
      <c r="G100" s="59"/>
      <c r="H100" s="28"/>
      <c r="I100" s="28"/>
      <c r="J100" s="23">
        <v>0</v>
      </c>
      <c r="K100" s="60">
        <v>0</v>
      </c>
      <c r="L100" s="13">
        <v>0.01</v>
      </c>
      <c r="M100" s="14">
        <f t="shared" si="0"/>
        <v>0</v>
      </c>
      <c r="N100" s="14">
        <f t="shared" si="6"/>
        <v>0</v>
      </c>
      <c r="O100" s="14">
        <f t="shared" si="7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4"/>
        <v>0</v>
      </c>
      <c r="AJ100" s="15">
        <f t="shared" si="8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6"/>
        <v>0</v>
      </c>
      <c r="O101" s="14">
        <f t="shared" si="7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4"/>
        <v>0</v>
      </c>
      <c r="AJ101" s="15">
        <f t="shared" si="8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6"/>
        <v>0</v>
      </c>
      <c r="O102" s="14">
        <f t="shared" si="7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4"/>
        <v>0</v>
      </c>
      <c r="AJ102" s="15">
        <f t="shared" si="8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6"/>
        <v>0</v>
      </c>
      <c r="O103" s="14">
        <f t="shared" si="7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4"/>
        <v>0</v>
      </c>
      <c r="AJ103" s="15">
        <f t="shared" si="8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6"/>
        <v>0</v>
      </c>
      <c r="O104" s="14">
        <f t="shared" si="7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4"/>
        <v>0</v>
      </c>
      <c r="AJ104" s="15">
        <f t="shared" si="8"/>
        <v>0</v>
      </c>
    </row>
    <row r="105" spans="1:36" ht="12" customHeight="1" x14ac:dyDescent="0.2">
      <c r="A105" s="64"/>
      <c r="B105" s="58"/>
      <c r="C105" s="58"/>
      <c r="D105" s="59"/>
      <c r="E105" s="62"/>
      <c r="F105" s="62"/>
      <c r="G105" s="59"/>
      <c r="H105" s="28"/>
      <c r="I105" s="28"/>
      <c r="J105" s="23">
        <v>0</v>
      </c>
      <c r="K105" s="60">
        <v>0</v>
      </c>
      <c r="L105" s="13">
        <v>0.01</v>
      </c>
      <c r="M105" s="14">
        <f t="shared" si="0"/>
        <v>0</v>
      </c>
      <c r="N105" s="14">
        <f t="shared" si="6"/>
        <v>0</v>
      </c>
      <c r="O105" s="14">
        <f t="shared" si="7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4"/>
        <v>0</v>
      </c>
      <c r="AJ105" s="15">
        <f t="shared" si="8"/>
        <v>0</v>
      </c>
    </row>
    <row r="106" spans="1:36" ht="12" customHeight="1" x14ac:dyDescent="0.2">
      <c r="A106" s="64"/>
      <c r="B106" s="58"/>
      <c r="C106" s="58"/>
      <c r="D106" s="59"/>
      <c r="E106" s="62"/>
      <c r="F106" s="62"/>
      <c r="G106" s="59"/>
      <c r="H106" s="28"/>
      <c r="I106" s="28"/>
      <c r="J106" s="23">
        <v>0</v>
      </c>
      <c r="K106" s="60">
        <v>0</v>
      </c>
      <c r="L106" s="13">
        <v>0.01</v>
      </c>
      <c r="M106" s="14">
        <f t="shared" si="0"/>
        <v>0</v>
      </c>
      <c r="N106" s="14">
        <f t="shared" si="6"/>
        <v>0</v>
      </c>
      <c r="O106" s="14">
        <f t="shared" si="7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4"/>
        <v>0</v>
      </c>
      <c r="AJ106" s="15">
        <f t="shared" si="8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6"/>
        <v>0</v>
      </c>
      <c r="O107" s="14">
        <f t="shared" si="7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4"/>
        <v>0</v>
      </c>
      <c r="AJ107" s="15">
        <f t="shared" si="8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6"/>
        <v>0</v>
      </c>
      <c r="O108" s="14">
        <f t="shared" si="7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4"/>
        <v>0</v>
      </c>
      <c r="AJ108" s="15">
        <f t="shared" si="8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 t="shared" si="6"/>
        <v>0</v>
      </c>
      <c r="O109" s="14">
        <f t="shared" si="7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4"/>
        <v>0</v>
      </c>
      <c r="AJ109" s="15">
        <f t="shared" si="8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 t="shared" si="6"/>
        <v>0</v>
      </c>
      <c r="O110" s="14">
        <f t="shared" si="7"/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4"/>
        <v>0</v>
      </c>
      <c r="AJ110" s="15">
        <f t="shared" si="8"/>
        <v>0</v>
      </c>
    </row>
    <row r="111" spans="1:36" ht="12" customHeight="1" x14ac:dyDescent="0.2">
      <c r="A111" s="45"/>
      <c r="B111" s="52"/>
      <c r="C111" s="44"/>
      <c r="D111" s="43"/>
      <c r="E111" s="46"/>
      <c r="F111" s="47"/>
      <c r="G111" s="48"/>
      <c r="H111" s="28"/>
      <c r="I111" s="28"/>
      <c r="J111" s="23">
        <v>0</v>
      </c>
      <c r="K111" s="53">
        <v>0</v>
      </c>
      <c r="L111" s="13">
        <v>0.01</v>
      </c>
      <c r="M111" s="14">
        <f t="shared" si="0"/>
        <v>0</v>
      </c>
      <c r="N111" s="14">
        <f>K111/1.12*0.12</f>
        <v>0</v>
      </c>
      <c r="O111" s="14">
        <f>-SUM(I111:J111,K111/1.12)*L111</f>
        <v>0</v>
      </c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>
        <f t="shared" si="4"/>
        <v>0</v>
      </c>
      <c r="AJ111" s="15">
        <f>SUM(H111:K111)+AI111+O111</f>
        <v>0</v>
      </c>
    </row>
    <row r="112" spans="1:36" x14ac:dyDescent="0.2">
      <c r="A112" s="30"/>
      <c r="B112" s="31"/>
      <c r="C112" s="32"/>
      <c r="D112" s="33"/>
      <c r="E112" s="34"/>
      <c r="F112" s="35"/>
      <c r="G112" s="33"/>
      <c r="H112" s="36"/>
      <c r="I112" s="36"/>
      <c r="J112" s="51"/>
      <c r="K112" s="36"/>
      <c r="L112" s="37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</row>
    <row r="113" spans="1:35" s="21" customFormat="1" ht="10.8" thickBot="1" x14ac:dyDescent="0.25">
      <c r="A113" s="38"/>
      <c r="B113" s="17"/>
      <c r="C113" s="39"/>
      <c r="D113" s="18"/>
      <c r="E113" s="19"/>
      <c r="F113" s="20"/>
      <c r="G113" s="18"/>
      <c r="H113" s="40">
        <f>SUM(H6:H111)</f>
        <v>0</v>
      </c>
      <c r="I113" s="40">
        <f>SUM(I6:I111)</f>
        <v>0</v>
      </c>
      <c r="J113" s="24">
        <f>SUM(J5:J111)</f>
        <v>80252.869999999981</v>
      </c>
      <c r="K113" s="24">
        <f>SUM(K5:K111)</f>
        <v>158950.32999999999</v>
      </c>
      <c r="L113" s="41"/>
      <c r="M113" s="24">
        <f t="shared" ref="M113:AI113" si="9">SUM(M5:M111)</f>
        <v>222172.80750000002</v>
      </c>
      <c r="N113" s="24">
        <f t="shared" si="9"/>
        <v>17030.392499999994</v>
      </c>
      <c r="O113" s="24">
        <f t="shared" si="9"/>
        <v>-2221.7280749999991</v>
      </c>
      <c r="P113" s="24">
        <f t="shared" si="9"/>
        <v>170229.80642857144</v>
      </c>
      <c r="Q113" s="24">
        <f t="shared" si="9"/>
        <v>20890.355714285713</v>
      </c>
      <c r="R113" s="24">
        <f t="shared" si="9"/>
        <v>0</v>
      </c>
      <c r="S113" s="24">
        <f t="shared" si="9"/>
        <v>1549.1071428571429</v>
      </c>
      <c r="T113" s="24">
        <f t="shared" si="9"/>
        <v>2614.29</v>
      </c>
      <c r="U113" s="24">
        <f t="shared" si="9"/>
        <v>0</v>
      </c>
      <c r="V113" s="24">
        <f t="shared" si="9"/>
        <v>1593.0378571428571</v>
      </c>
      <c r="W113" s="24">
        <f t="shared" si="9"/>
        <v>6730.36</v>
      </c>
      <c r="X113" s="24">
        <f t="shared" si="9"/>
        <v>0</v>
      </c>
      <c r="Y113" s="24">
        <f t="shared" si="9"/>
        <v>0</v>
      </c>
      <c r="Z113" s="24">
        <f t="shared" si="9"/>
        <v>10019.75</v>
      </c>
      <c r="AA113" s="24">
        <f t="shared" si="9"/>
        <v>0</v>
      </c>
      <c r="AB113" s="24">
        <f t="shared" si="9"/>
        <v>0</v>
      </c>
      <c r="AC113" s="24">
        <f t="shared" si="9"/>
        <v>0</v>
      </c>
      <c r="AD113" s="24">
        <f t="shared" si="9"/>
        <v>2499.9999999999995</v>
      </c>
      <c r="AE113" s="24">
        <f t="shared" si="9"/>
        <v>0</v>
      </c>
      <c r="AF113" s="24">
        <f t="shared" si="9"/>
        <v>0</v>
      </c>
      <c r="AG113" s="24">
        <f t="shared" si="9"/>
        <v>0</v>
      </c>
      <c r="AH113" s="24">
        <f t="shared" si="9"/>
        <v>6046.0996428571425</v>
      </c>
      <c r="AI113" s="24">
        <f t="shared" si="9"/>
        <v>-236981.47121071434</v>
      </c>
    </row>
    <row r="114" spans="1:35" ht="10.8" thickTop="1" x14ac:dyDescent="0.2">
      <c r="AH114" s="5" t="s">
        <v>35</v>
      </c>
      <c r="AI114" s="5">
        <f>+N115+AI113</f>
        <v>2221.7287892856693</v>
      </c>
    </row>
    <row r="115" spans="1:35" x14ac:dyDescent="0.2">
      <c r="K115" s="5">
        <f>+K113+J113</f>
        <v>239203.19999999995</v>
      </c>
      <c r="N115" s="5">
        <f>+N113+M113</f>
        <v>239203.20000000001</v>
      </c>
      <c r="P115" s="5">
        <f>P113+Q113</f>
        <v>191120.16214285715</v>
      </c>
      <c r="AI115" s="5">
        <f>+AI113-AI114</f>
        <v>-239203.20000000001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14"/>
  <sheetViews>
    <sheetView workbookViewId="0">
      <pane ySplit="4" topLeftCell="A77" activePane="bottomLeft" state="frozen"/>
      <selection activeCell="C1" sqref="C1"/>
      <selection pane="bottomLeft" sqref="A1:IV65536"/>
    </sheetView>
  </sheetViews>
  <sheetFormatPr defaultColWidth="9.109375" defaultRowHeight="10.199999999999999" x14ac:dyDescent="0.2"/>
  <cols>
    <col min="1" max="1" width="10.109375" style="42" customWidth="1"/>
    <col min="2" max="2" width="9.6640625" style="1" customWidth="1"/>
    <col min="3" max="3" width="4.44140625" style="1" customWidth="1"/>
    <col min="4" max="4" width="29.109375" style="2" bestFit="1" customWidth="1"/>
    <col min="5" max="5" width="13.109375" style="3" customWidth="1"/>
    <col min="6" max="6" width="10.44140625" style="4" customWidth="1"/>
    <col min="7" max="7" width="16.6640625" style="2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5.554687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568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1">
        <v>42917</v>
      </c>
      <c r="B5" s="58">
        <v>10347</v>
      </c>
      <c r="C5" s="58">
        <v>698</v>
      </c>
      <c r="D5" s="59" t="s">
        <v>91</v>
      </c>
      <c r="E5" s="62" t="s">
        <v>92</v>
      </c>
      <c r="F5" s="62" t="s">
        <v>569</v>
      </c>
      <c r="G5" s="59" t="s">
        <v>54</v>
      </c>
      <c r="H5" s="28"/>
      <c r="I5" s="28"/>
      <c r="J5" s="23"/>
      <c r="K5" s="60">
        <v>7250</v>
      </c>
      <c r="L5" s="13">
        <v>0.01</v>
      </c>
      <c r="M5" s="14">
        <f t="shared" ref="M5:M110" si="0">SUM(H5:J5,K5/1.12)</f>
        <v>6473.2142857142853</v>
      </c>
      <c r="N5" s="14">
        <f t="shared" ref="N5:N94" si="1">K5/1.12*0.12</f>
        <v>776.78571428571422</v>
      </c>
      <c r="O5" s="14">
        <f t="shared" ref="O5:O94" si="2">-SUM(I5:J5,K5/1.12)*L5</f>
        <v>-64.732142857142861</v>
      </c>
      <c r="P5" s="14">
        <f>M5</f>
        <v>6473.2142857142853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-7185.2678571428569</v>
      </c>
      <c r="AJ5" s="15">
        <f t="shared" ref="AJ5:AJ94" si="3">SUM(H5:K5)+AI5+O5</f>
        <v>2.5579538487363607E-13</v>
      </c>
    </row>
    <row r="6" spans="1:36" ht="12" customHeight="1" x14ac:dyDescent="0.2">
      <c r="A6" s="61"/>
      <c r="B6" s="58">
        <v>10348</v>
      </c>
      <c r="C6" s="58">
        <v>699</v>
      </c>
      <c r="D6" s="59" t="s">
        <v>69</v>
      </c>
      <c r="E6" s="62" t="s">
        <v>46</v>
      </c>
      <c r="F6" s="62" t="s">
        <v>570</v>
      </c>
      <c r="G6" s="59" t="s">
        <v>56</v>
      </c>
      <c r="H6" s="28"/>
      <c r="I6" s="28"/>
      <c r="J6" s="23"/>
      <c r="K6" s="60">
        <v>960</v>
      </c>
      <c r="L6" s="13">
        <v>0.01</v>
      </c>
      <c r="M6" s="14">
        <f t="shared" si="0"/>
        <v>857.14285714285711</v>
      </c>
      <c r="N6" s="14">
        <f t="shared" si="1"/>
        <v>102.85714285714285</v>
      </c>
      <c r="O6" s="14">
        <f t="shared" si="2"/>
        <v>-8.5714285714285712</v>
      </c>
      <c r="P6" s="14"/>
      <c r="Q6" s="14"/>
      <c r="R6" s="14"/>
      <c r="S6" s="14"/>
      <c r="T6" s="14"/>
      <c r="U6" s="14"/>
      <c r="V6" s="14"/>
      <c r="W6" s="14">
        <f>M6</f>
        <v>857.14285714285711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0" si="4">-SUM(N6:AH6)</f>
        <v>-951.42857142857133</v>
      </c>
      <c r="AJ6" s="15">
        <f t="shared" si="3"/>
        <v>9.7699626167013776E-14</v>
      </c>
    </row>
    <row r="7" spans="1:36" ht="12" customHeight="1" x14ac:dyDescent="0.2">
      <c r="A7" s="61"/>
      <c r="B7" s="58">
        <v>10348</v>
      </c>
      <c r="C7" s="58">
        <v>699</v>
      </c>
      <c r="D7" s="59" t="s">
        <v>69</v>
      </c>
      <c r="E7" s="62" t="s">
        <v>46</v>
      </c>
      <c r="F7" s="62" t="s">
        <v>570</v>
      </c>
      <c r="G7" s="59" t="s">
        <v>56</v>
      </c>
      <c r="H7" s="28"/>
      <c r="I7" s="28"/>
      <c r="J7" s="23"/>
      <c r="K7" s="60">
        <v>350</v>
      </c>
      <c r="L7" s="13">
        <v>0.01</v>
      </c>
      <c r="M7" s="14">
        <f t="shared" si="0"/>
        <v>312.49999999999994</v>
      </c>
      <c r="N7" s="14">
        <f t="shared" si="1"/>
        <v>37.499999999999993</v>
      </c>
      <c r="O7" s="14">
        <f t="shared" si="2"/>
        <v>-3.1249999999999996</v>
      </c>
      <c r="P7" s="14"/>
      <c r="Q7" s="14"/>
      <c r="R7" s="14"/>
      <c r="S7" s="14"/>
      <c r="T7" s="14"/>
      <c r="U7" s="14"/>
      <c r="V7" s="14"/>
      <c r="W7" s="14">
        <f>M7</f>
        <v>312.49999999999994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-346.87499999999994</v>
      </c>
      <c r="AJ7" s="15">
        <f t="shared" si="3"/>
        <v>5.7287508070658077E-14</v>
      </c>
    </row>
    <row r="8" spans="1:36" ht="12" customHeight="1" x14ac:dyDescent="0.3">
      <c r="A8" s="61"/>
      <c r="B8" s="58">
        <v>10349</v>
      </c>
      <c r="C8" s="58">
        <v>700</v>
      </c>
      <c r="D8" s="59" t="s">
        <v>64</v>
      </c>
      <c r="E8" s="62" t="s">
        <v>53</v>
      </c>
      <c r="F8" s="54"/>
      <c r="G8" s="59" t="s">
        <v>55</v>
      </c>
      <c r="H8" s="28"/>
      <c r="I8" s="28"/>
      <c r="J8" s="23">
        <v>1955</v>
      </c>
      <c r="K8" s="60">
        <v>0</v>
      </c>
      <c r="L8" s="13">
        <v>0.01</v>
      </c>
      <c r="M8" s="14">
        <f t="shared" si="0"/>
        <v>1955</v>
      </c>
      <c r="N8" s="14">
        <f t="shared" si="1"/>
        <v>0</v>
      </c>
      <c r="O8" s="14">
        <f t="shared" si="2"/>
        <v>-19.55</v>
      </c>
      <c r="P8" s="14"/>
      <c r="Q8" s="14">
        <f>M8</f>
        <v>1955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-1935.45</v>
      </c>
      <c r="AJ8" s="15">
        <f t="shared" si="3"/>
        <v>-4.6185277824406512E-14</v>
      </c>
    </row>
    <row r="9" spans="1:36" ht="12" customHeight="1" x14ac:dyDescent="0.2">
      <c r="A9" s="61"/>
      <c r="B9" s="58">
        <v>10350</v>
      </c>
      <c r="C9" s="58">
        <v>701</v>
      </c>
      <c r="D9" s="59" t="s">
        <v>38</v>
      </c>
      <c r="E9" s="62" t="s">
        <v>44</v>
      </c>
      <c r="F9" s="62" t="s">
        <v>571</v>
      </c>
      <c r="G9" s="59" t="s">
        <v>54</v>
      </c>
      <c r="H9" s="28"/>
      <c r="I9" s="28"/>
      <c r="J9" s="23"/>
      <c r="K9" s="60">
        <v>4270</v>
      </c>
      <c r="L9" s="13">
        <v>0.01</v>
      </c>
      <c r="M9" s="14">
        <f t="shared" si="0"/>
        <v>3812.4999999999995</v>
      </c>
      <c r="N9" s="14">
        <f t="shared" si="1"/>
        <v>457.49999999999994</v>
      </c>
      <c r="O9" s="14">
        <f t="shared" si="2"/>
        <v>-38.124999999999993</v>
      </c>
      <c r="P9" s="14">
        <f>M9</f>
        <v>3812.4999999999995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-4231.8749999999991</v>
      </c>
      <c r="AJ9" s="15">
        <f t="shared" si="3"/>
        <v>9.1660012913052924E-13</v>
      </c>
    </row>
    <row r="10" spans="1:36" ht="12" customHeight="1" x14ac:dyDescent="0.2">
      <c r="A10" s="61"/>
      <c r="B10" s="58">
        <v>10351</v>
      </c>
      <c r="C10" s="58">
        <v>702</v>
      </c>
      <c r="D10" s="59" t="s">
        <v>38</v>
      </c>
      <c r="E10" s="62" t="s">
        <v>44</v>
      </c>
      <c r="F10" s="62" t="s">
        <v>572</v>
      </c>
      <c r="G10" s="59" t="s">
        <v>54</v>
      </c>
      <c r="H10" s="28"/>
      <c r="I10" s="28"/>
      <c r="J10" s="23"/>
      <c r="K10" s="60">
        <v>1578</v>
      </c>
      <c r="L10" s="13">
        <v>0.01</v>
      </c>
      <c r="M10" s="14">
        <f t="shared" si="0"/>
        <v>1408.9285714285713</v>
      </c>
      <c r="N10" s="14">
        <f t="shared" si="1"/>
        <v>169.07142857142856</v>
      </c>
      <c r="O10" s="14">
        <f t="shared" si="2"/>
        <v>-14.089285714285714</v>
      </c>
      <c r="P10" s="14">
        <f>M10</f>
        <v>1408.9285714285713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-1563.9107142857142</v>
      </c>
      <c r="AJ10" s="15">
        <f t="shared" si="3"/>
        <v>6.5725203057809267E-14</v>
      </c>
    </row>
    <row r="11" spans="1:36" ht="12" customHeight="1" x14ac:dyDescent="0.2">
      <c r="A11" s="61">
        <v>42919</v>
      </c>
      <c r="B11" s="58">
        <v>10352</v>
      </c>
      <c r="C11" s="58">
        <v>713</v>
      </c>
      <c r="D11" s="59" t="s">
        <v>67</v>
      </c>
      <c r="E11" s="62" t="s">
        <v>49</v>
      </c>
      <c r="F11" s="62" t="s">
        <v>573</v>
      </c>
      <c r="G11" s="59" t="s">
        <v>54</v>
      </c>
      <c r="H11" s="28"/>
      <c r="I11" s="28"/>
      <c r="J11" s="23"/>
      <c r="K11" s="60">
        <v>6324</v>
      </c>
      <c r="L11" s="13">
        <v>0.01</v>
      </c>
      <c r="M11" s="14">
        <f t="shared" si="0"/>
        <v>5646.4285714285706</v>
      </c>
      <c r="N11" s="14">
        <f t="shared" si="1"/>
        <v>677.57142857142844</v>
      </c>
      <c r="O11" s="14">
        <f t="shared" si="2"/>
        <v>-56.464285714285708</v>
      </c>
      <c r="P11" s="14">
        <f>M11</f>
        <v>5646.4285714285706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-6267.5357142857138</v>
      </c>
      <c r="AJ11" s="15">
        <f t="shared" si="3"/>
        <v>5.2580162446247414E-13</v>
      </c>
    </row>
    <row r="12" spans="1:36" ht="12" customHeight="1" x14ac:dyDescent="0.2">
      <c r="A12" s="61"/>
      <c r="B12" s="58">
        <v>10353</v>
      </c>
      <c r="C12" s="58">
        <v>672</v>
      </c>
      <c r="D12" s="59" t="s">
        <v>77</v>
      </c>
      <c r="E12" s="62" t="s">
        <v>78</v>
      </c>
      <c r="F12" s="62" t="s">
        <v>574</v>
      </c>
      <c r="G12" s="59" t="s">
        <v>54</v>
      </c>
      <c r="H12" s="28"/>
      <c r="I12" s="28"/>
      <c r="J12" s="23"/>
      <c r="K12" s="60">
        <v>1800</v>
      </c>
      <c r="L12" s="13">
        <v>0.01</v>
      </c>
      <c r="M12" s="14">
        <f t="shared" si="0"/>
        <v>1607.1428571428569</v>
      </c>
      <c r="N12" s="14">
        <f t="shared" si="1"/>
        <v>192.85714285714283</v>
      </c>
      <c r="O12" s="14">
        <f t="shared" si="2"/>
        <v>-16.071428571428569</v>
      </c>
      <c r="P12" s="14">
        <f>M12</f>
        <v>1607.1428571428569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-1783.9285714285711</v>
      </c>
      <c r="AJ12" s="15">
        <f t="shared" si="3"/>
        <v>3.2684965844964609E-13</v>
      </c>
    </row>
    <row r="13" spans="1:36" ht="12" customHeight="1" x14ac:dyDescent="0.2">
      <c r="A13" s="61"/>
      <c r="B13" s="58">
        <v>10354</v>
      </c>
      <c r="C13" s="58">
        <v>706</v>
      </c>
      <c r="D13" s="59" t="s">
        <v>63</v>
      </c>
      <c r="E13" s="62" t="s">
        <v>72</v>
      </c>
      <c r="F13" s="62" t="s">
        <v>575</v>
      </c>
      <c r="G13" s="59" t="s">
        <v>62</v>
      </c>
      <c r="H13" s="28"/>
      <c r="I13" s="28"/>
      <c r="J13" s="23"/>
      <c r="K13" s="60">
        <v>2903.94</v>
      </c>
      <c r="L13" s="13">
        <v>0.01</v>
      </c>
      <c r="M13" s="14">
        <f t="shared" si="0"/>
        <v>2592.8035714285711</v>
      </c>
      <c r="N13" s="14">
        <f t="shared" si="1"/>
        <v>311.1364285714285</v>
      </c>
      <c r="O13" s="14">
        <f t="shared" si="2"/>
        <v>-25.928035714285713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>
        <f>M13</f>
        <v>2592.8035714285711</v>
      </c>
      <c r="AI13" s="14">
        <f t="shared" si="4"/>
        <v>-2878.0119642857139</v>
      </c>
      <c r="AJ13" s="15">
        <f t="shared" si="3"/>
        <v>4.1211478674085811E-13</v>
      </c>
    </row>
    <row r="14" spans="1:36" ht="12" customHeight="1" x14ac:dyDescent="0.2">
      <c r="A14" s="61"/>
      <c r="B14" s="58">
        <v>10355</v>
      </c>
      <c r="C14" s="58">
        <v>707</v>
      </c>
      <c r="D14" s="59" t="s">
        <v>73</v>
      </c>
      <c r="E14" s="62" t="s">
        <v>75</v>
      </c>
      <c r="F14" s="62" t="s">
        <v>576</v>
      </c>
      <c r="G14" s="59" t="s">
        <v>54</v>
      </c>
      <c r="H14" s="28"/>
      <c r="I14" s="28"/>
      <c r="J14" s="23">
        <v>1900</v>
      </c>
      <c r="K14" s="60">
        <v>0</v>
      </c>
      <c r="L14" s="13">
        <v>0.01</v>
      </c>
      <c r="M14" s="14">
        <f t="shared" si="0"/>
        <v>1900</v>
      </c>
      <c r="N14" s="14">
        <f t="shared" si="1"/>
        <v>0</v>
      </c>
      <c r="O14" s="14">
        <f t="shared" si="2"/>
        <v>-19</v>
      </c>
      <c r="P14" s="14">
        <f>M14</f>
        <v>1900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-1881</v>
      </c>
      <c r="AJ14" s="15">
        <f t="shared" si="3"/>
        <v>0</v>
      </c>
    </row>
    <row r="15" spans="1:36" ht="12" customHeight="1" x14ac:dyDescent="0.2">
      <c r="A15" s="61"/>
      <c r="B15" s="58">
        <v>10356</v>
      </c>
      <c r="C15" s="58">
        <v>708</v>
      </c>
      <c r="D15" s="59" t="s">
        <v>40</v>
      </c>
      <c r="E15" s="62" t="s">
        <v>47</v>
      </c>
      <c r="F15" s="62" t="s">
        <v>577</v>
      </c>
      <c r="G15" s="59" t="s">
        <v>54</v>
      </c>
      <c r="H15" s="28"/>
      <c r="I15" s="28"/>
      <c r="J15" s="23">
        <v>1829.35</v>
      </c>
      <c r="K15" s="60">
        <v>0</v>
      </c>
      <c r="L15" s="13">
        <v>0.01</v>
      </c>
      <c r="M15" s="14">
        <f t="shared" si="0"/>
        <v>1829.35</v>
      </c>
      <c r="N15" s="14">
        <f t="shared" si="1"/>
        <v>0</v>
      </c>
      <c r="O15" s="14">
        <f t="shared" si="2"/>
        <v>-18.293499999999998</v>
      </c>
      <c r="P15" s="14">
        <f>M15</f>
        <v>1829.35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-1811.0564999999999</v>
      </c>
      <c r="AJ15" s="15">
        <f t="shared" si="3"/>
        <v>0</v>
      </c>
    </row>
    <row r="16" spans="1:36" ht="12" customHeight="1" x14ac:dyDescent="0.2">
      <c r="A16" s="61"/>
      <c r="B16" s="58">
        <v>10357</v>
      </c>
      <c r="C16" s="58">
        <v>709</v>
      </c>
      <c r="D16" s="59" t="s">
        <v>39</v>
      </c>
      <c r="E16" s="62" t="s">
        <v>45</v>
      </c>
      <c r="F16" s="62" t="s">
        <v>578</v>
      </c>
      <c r="G16" s="59" t="s">
        <v>54</v>
      </c>
      <c r="H16" s="28"/>
      <c r="I16" s="28"/>
      <c r="J16" s="23">
        <v>7801</v>
      </c>
      <c r="K16" s="60">
        <v>0</v>
      </c>
      <c r="L16" s="13">
        <v>0.01</v>
      </c>
      <c r="M16" s="14">
        <f t="shared" si="0"/>
        <v>7801</v>
      </c>
      <c r="N16" s="14">
        <f t="shared" si="1"/>
        <v>0</v>
      </c>
      <c r="O16" s="14">
        <f t="shared" si="2"/>
        <v>-78.010000000000005</v>
      </c>
      <c r="P16" s="14">
        <f>M16</f>
        <v>7801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-7722.99</v>
      </c>
      <c r="AJ16" s="15">
        <f t="shared" si="3"/>
        <v>2.1316282072803006E-13</v>
      </c>
    </row>
    <row r="17" spans="1:36" ht="12" customHeight="1" x14ac:dyDescent="0.2">
      <c r="A17" s="61"/>
      <c r="B17" s="58">
        <v>10358</v>
      </c>
      <c r="C17" s="58">
        <v>710</v>
      </c>
      <c r="D17" s="59" t="s">
        <v>39</v>
      </c>
      <c r="E17" s="62" t="s">
        <v>45</v>
      </c>
      <c r="F17" s="62" t="s">
        <v>579</v>
      </c>
      <c r="G17" s="59" t="s">
        <v>57</v>
      </c>
      <c r="H17" s="28"/>
      <c r="I17" s="28"/>
      <c r="J17" s="65">
        <v>1775</v>
      </c>
      <c r="K17" s="60">
        <v>0</v>
      </c>
      <c r="L17" s="13">
        <v>0.01</v>
      </c>
      <c r="M17" s="14">
        <f t="shared" si="0"/>
        <v>1775</v>
      </c>
      <c r="N17" s="14">
        <f t="shared" si="1"/>
        <v>0</v>
      </c>
      <c r="O17" s="14">
        <f t="shared" si="2"/>
        <v>-17.75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>
        <f>M17</f>
        <v>1775</v>
      </c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-1757.25</v>
      </c>
      <c r="AJ17" s="15">
        <f>SUM(H17:K17)+AI17+O17</f>
        <v>0</v>
      </c>
    </row>
    <row r="18" spans="1:36" ht="12" customHeight="1" x14ac:dyDescent="0.2">
      <c r="A18" s="61"/>
      <c r="B18" s="58">
        <v>10359</v>
      </c>
      <c r="C18" s="58">
        <v>711</v>
      </c>
      <c r="D18" s="59" t="s">
        <v>88</v>
      </c>
      <c r="E18" s="62" t="s">
        <v>89</v>
      </c>
      <c r="F18" s="62" t="s">
        <v>580</v>
      </c>
      <c r="G18" s="59" t="s">
        <v>54</v>
      </c>
      <c r="H18" s="28"/>
      <c r="I18" s="28"/>
      <c r="J18" s="23">
        <v>1223.5</v>
      </c>
      <c r="K18" s="60">
        <v>0</v>
      </c>
      <c r="L18" s="13">
        <v>0.01</v>
      </c>
      <c r="M18" s="14">
        <f t="shared" si="0"/>
        <v>1223.5</v>
      </c>
      <c r="N18" s="14">
        <f t="shared" si="1"/>
        <v>0</v>
      </c>
      <c r="O18" s="14">
        <f t="shared" si="2"/>
        <v>-12.234999999999999</v>
      </c>
      <c r="P18" s="14">
        <f>M18</f>
        <v>1223.5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-1211.2650000000001</v>
      </c>
      <c r="AJ18" s="15">
        <f t="shared" si="3"/>
        <v>-9.9475983006414026E-14</v>
      </c>
    </row>
    <row r="19" spans="1:36" ht="12" customHeight="1" x14ac:dyDescent="0.2">
      <c r="A19" s="61"/>
      <c r="B19" s="58">
        <v>10360</v>
      </c>
      <c r="C19" s="58">
        <v>712</v>
      </c>
      <c r="D19" s="59" t="s">
        <v>88</v>
      </c>
      <c r="E19" s="62" t="s">
        <v>89</v>
      </c>
      <c r="F19" s="62" t="s">
        <v>581</v>
      </c>
      <c r="G19" s="59" t="s">
        <v>57</v>
      </c>
      <c r="H19" s="28"/>
      <c r="I19" s="28"/>
      <c r="J19" s="23">
        <v>312.5</v>
      </c>
      <c r="K19" s="60">
        <v>0</v>
      </c>
      <c r="L19" s="13">
        <v>0.01</v>
      </c>
      <c r="M19" s="14">
        <f t="shared" si="0"/>
        <v>312.5</v>
      </c>
      <c r="N19" s="14">
        <f t="shared" si="1"/>
        <v>0</v>
      </c>
      <c r="O19" s="14">
        <f t="shared" si="2"/>
        <v>-3.125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312.5</v>
      </c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-309.375</v>
      </c>
      <c r="AJ19" s="15">
        <f t="shared" si="3"/>
        <v>0</v>
      </c>
    </row>
    <row r="20" spans="1:36" ht="12" customHeight="1" x14ac:dyDescent="0.2">
      <c r="A20" s="61">
        <v>42920</v>
      </c>
      <c r="B20" s="58">
        <v>10361</v>
      </c>
      <c r="C20" s="58">
        <v>714</v>
      </c>
      <c r="D20" s="59" t="s">
        <v>73</v>
      </c>
      <c r="E20" s="62" t="s">
        <v>75</v>
      </c>
      <c r="F20" s="62" t="s">
        <v>582</v>
      </c>
      <c r="G20" s="59" t="s">
        <v>54</v>
      </c>
      <c r="H20" s="28"/>
      <c r="I20" s="28"/>
      <c r="J20" s="23">
        <v>2000</v>
      </c>
      <c r="K20" s="60">
        <v>0</v>
      </c>
      <c r="L20" s="13">
        <v>0.01</v>
      </c>
      <c r="M20" s="14">
        <f t="shared" si="0"/>
        <v>2000</v>
      </c>
      <c r="N20" s="14">
        <f t="shared" si="1"/>
        <v>0</v>
      </c>
      <c r="O20" s="14">
        <f t="shared" si="2"/>
        <v>-20</v>
      </c>
      <c r="P20" s="14">
        <f t="shared" ref="P20:P26" si="5">M20</f>
        <v>2000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-1980</v>
      </c>
      <c r="AJ20" s="15">
        <f t="shared" si="3"/>
        <v>0</v>
      </c>
    </row>
    <row r="21" spans="1:36" ht="12" customHeight="1" x14ac:dyDescent="0.2">
      <c r="A21" s="61"/>
      <c r="B21" s="58">
        <v>10362</v>
      </c>
      <c r="C21" s="58">
        <v>715</v>
      </c>
      <c r="D21" s="59" t="s">
        <v>41</v>
      </c>
      <c r="E21" s="62" t="s">
        <v>48</v>
      </c>
      <c r="F21" s="62" t="s">
        <v>583</v>
      </c>
      <c r="G21" s="59" t="s">
        <v>54</v>
      </c>
      <c r="H21" s="28"/>
      <c r="I21" s="28"/>
      <c r="J21" s="23"/>
      <c r="K21" s="60">
        <v>4535</v>
      </c>
      <c r="L21" s="13">
        <v>0.01</v>
      </c>
      <c r="M21" s="14">
        <f t="shared" si="0"/>
        <v>4049.1071428571427</v>
      </c>
      <c r="N21" s="14">
        <f t="shared" si="1"/>
        <v>485.89285714285711</v>
      </c>
      <c r="O21" s="14">
        <f t="shared" si="2"/>
        <v>-40.491071428571431</v>
      </c>
      <c r="P21" s="14">
        <f t="shared" si="5"/>
        <v>4049.1071428571427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-4494.5089285714284</v>
      </c>
      <c r="AJ21" s="15">
        <f t="shared" si="3"/>
        <v>1.2789769243681803E-13</v>
      </c>
    </row>
    <row r="22" spans="1:36" ht="12" customHeight="1" x14ac:dyDescent="0.2">
      <c r="A22" s="61">
        <v>42921</v>
      </c>
      <c r="B22" s="58">
        <v>10363</v>
      </c>
      <c r="C22" s="58">
        <v>717</v>
      </c>
      <c r="D22" s="59" t="s">
        <v>38</v>
      </c>
      <c r="E22" s="62" t="s">
        <v>44</v>
      </c>
      <c r="F22" s="62" t="s">
        <v>584</v>
      </c>
      <c r="G22" s="59" t="s">
        <v>54</v>
      </c>
      <c r="H22" s="28"/>
      <c r="I22" s="28"/>
      <c r="J22" s="23"/>
      <c r="K22" s="60">
        <v>2136</v>
      </c>
      <c r="L22" s="13">
        <v>0.01</v>
      </c>
      <c r="M22" s="14">
        <f t="shared" si="0"/>
        <v>1907.1428571428569</v>
      </c>
      <c r="N22" s="14">
        <f t="shared" si="1"/>
        <v>228.8571428571428</v>
      </c>
      <c r="O22" s="14">
        <f t="shared" si="2"/>
        <v>-19.071428571428569</v>
      </c>
      <c r="P22" s="14">
        <f t="shared" si="5"/>
        <v>1907.1428571428569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-2116.9285714285711</v>
      </c>
      <c r="AJ22" s="15">
        <f t="shared" si="3"/>
        <v>3.2684965844964609E-13</v>
      </c>
    </row>
    <row r="23" spans="1:36" s="5" customFormat="1" ht="12" customHeight="1" x14ac:dyDescent="0.2">
      <c r="A23" s="61"/>
      <c r="B23" s="58">
        <v>10364</v>
      </c>
      <c r="C23" s="58">
        <v>718</v>
      </c>
      <c r="D23" s="59" t="s">
        <v>38</v>
      </c>
      <c r="E23" s="62" t="s">
        <v>44</v>
      </c>
      <c r="F23" s="62" t="s">
        <v>585</v>
      </c>
      <c r="G23" s="59" t="s">
        <v>54</v>
      </c>
      <c r="H23" s="28"/>
      <c r="I23" s="28"/>
      <c r="J23" s="23"/>
      <c r="K23" s="60">
        <v>3754</v>
      </c>
      <c r="L23" s="13">
        <v>0.01</v>
      </c>
      <c r="M23" s="14">
        <f t="shared" si="0"/>
        <v>3351.7857142857138</v>
      </c>
      <c r="N23" s="14">
        <f t="shared" si="1"/>
        <v>402.21428571428561</v>
      </c>
      <c r="O23" s="14">
        <f t="shared" si="2"/>
        <v>-33.517857142857139</v>
      </c>
      <c r="P23" s="14">
        <f t="shared" si="5"/>
        <v>3351.7857142857138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-3720.4821428571422</v>
      </c>
      <c r="AJ23" s="15">
        <f t="shared" si="3"/>
        <v>6.5369931689929217E-13</v>
      </c>
    </row>
    <row r="24" spans="1:36" s="5" customFormat="1" ht="12" customHeight="1" x14ac:dyDescent="0.2">
      <c r="A24" s="61"/>
      <c r="B24" s="58">
        <v>10365</v>
      </c>
      <c r="C24" s="58">
        <v>703</v>
      </c>
      <c r="D24" s="59" t="s">
        <v>65</v>
      </c>
      <c r="E24" s="62" t="s">
        <v>43</v>
      </c>
      <c r="F24" s="62" t="s">
        <v>586</v>
      </c>
      <c r="G24" s="59" t="s">
        <v>54</v>
      </c>
      <c r="H24" s="28"/>
      <c r="I24" s="28"/>
      <c r="J24" s="23"/>
      <c r="K24" s="60">
        <v>7743.5</v>
      </c>
      <c r="L24" s="13">
        <v>0.01</v>
      </c>
      <c r="M24" s="14">
        <f t="shared" si="0"/>
        <v>6913.8392857142853</v>
      </c>
      <c r="N24" s="14">
        <f t="shared" si="1"/>
        <v>829.66071428571422</v>
      </c>
      <c r="O24" s="14">
        <f t="shared" si="2"/>
        <v>-69.138392857142861</v>
      </c>
      <c r="P24" s="14">
        <f t="shared" si="5"/>
        <v>6913.8392857142853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-7674.3616071428569</v>
      </c>
      <c r="AJ24" s="15">
        <f t="shared" si="3"/>
        <v>2.5579538487363607E-13</v>
      </c>
    </row>
    <row r="25" spans="1:36" s="5" customFormat="1" ht="12" customHeight="1" x14ac:dyDescent="0.2">
      <c r="A25" s="61">
        <v>42922</v>
      </c>
      <c r="B25" s="58">
        <v>10366</v>
      </c>
      <c r="C25" s="58">
        <v>719</v>
      </c>
      <c r="D25" s="59" t="s">
        <v>73</v>
      </c>
      <c r="E25" s="62" t="s">
        <v>75</v>
      </c>
      <c r="F25" s="62" t="s">
        <v>587</v>
      </c>
      <c r="G25" s="59" t="s">
        <v>54</v>
      </c>
      <c r="H25" s="28"/>
      <c r="I25" s="28"/>
      <c r="J25" s="23">
        <v>1000</v>
      </c>
      <c r="K25" s="60">
        <v>0</v>
      </c>
      <c r="L25" s="13">
        <v>0.01</v>
      </c>
      <c r="M25" s="14">
        <f t="shared" si="0"/>
        <v>1000</v>
      </c>
      <c r="N25" s="14">
        <f t="shared" si="1"/>
        <v>0</v>
      </c>
      <c r="O25" s="14">
        <f t="shared" si="2"/>
        <v>-10</v>
      </c>
      <c r="P25" s="14">
        <f t="shared" si="5"/>
        <v>1000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-990</v>
      </c>
      <c r="AJ25" s="15">
        <f t="shared" si="3"/>
        <v>0</v>
      </c>
    </row>
    <row r="26" spans="1:36" s="5" customFormat="1" ht="12" customHeight="1" x14ac:dyDescent="0.2">
      <c r="A26" s="61"/>
      <c r="B26" s="58">
        <v>10367</v>
      </c>
      <c r="C26" s="58">
        <v>720</v>
      </c>
      <c r="D26" s="59" t="s">
        <v>40</v>
      </c>
      <c r="E26" s="62" t="s">
        <v>47</v>
      </c>
      <c r="F26" s="62" t="s">
        <v>588</v>
      </c>
      <c r="G26" s="59" t="s">
        <v>54</v>
      </c>
      <c r="H26" s="28"/>
      <c r="I26" s="28"/>
      <c r="J26" s="23">
        <v>1269.68</v>
      </c>
      <c r="K26" s="60">
        <v>0</v>
      </c>
      <c r="L26" s="13">
        <v>0.01</v>
      </c>
      <c r="M26" s="14">
        <f t="shared" si="0"/>
        <v>1269.68</v>
      </c>
      <c r="N26" s="14">
        <f t="shared" si="1"/>
        <v>0</v>
      </c>
      <c r="O26" s="14">
        <f t="shared" si="2"/>
        <v>-12.696800000000001</v>
      </c>
      <c r="P26" s="14">
        <f t="shared" si="5"/>
        <v>1269.68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-1256.9832000000001</v>
      </c>
      <c r="AJ26" s="15">
        <f t="shared" si="3"/>
        <v>-6.2172489379008766E-14</v>
      </c>
    </row>
    <row r="27" spans="1:36" s="5" customFormat="1" ht="12" customHeight="1" x14ac:dyDescent="0.2">
      <c r="A27" s="61">
        <v>42924</v>
      </c>
      <c r="B27" s="58">
        <v>10368</v>
      </c>
      <c r="C27" s="58">
        <v>724</v>
      </c>
      <c r="D27" s="59" t="s">
        <v>66</v>
      </c>
      <c r="E27" s="62" t="s">
        <v>51</v>
      </c>
      <c r="F27" s="62" t="s">
        <v>589</v>
      </c>
      <c r="G27" s="59" t="s">
        <v>55</v>
      </c>
      <c r="H27" s="28"/>
      <c r="I27" s="28"/>
      <c r="J27" s="23"/>
      <c r="K27" s="60">
        <v>2880</v>
      </c>
      <c r="L27" s="13">
        <v>0.01</v>
      </c>
      <c r="M27" s="14">
        <f t="shared" si="0"/>
        <v>2571.4285714285711</v>
      </c>
      <c r="N27" s="14">
        <f t="shared" si="1"/>
        <v>308.5714285714285</v>
      </c>
      <c r="O27" s="14">
        <f t="shared" si="2"/>
        <v>-25.714285714285712</v>
      </c>
      <c r="P27" s="14"/>
      <c r="Q27" s="14">
        <f>M27</f>
        <v>2571.4285714285711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-2854.2857142857138</v>
      </c>
      <c r="AJ27" s="15">
        <f t="shared" si="3"/>
        <v>5.2224891078367364E-13</v>
      </c>
    </row>
    <row r="28" spans="1:36" s="5" customFormat="1" ht="12" customHeight="1" x14ac:dyDescent="0.2">
      <c r="A28" s="61"/>
      <c r="B28" s="58">
        <v>10369</v>
      </c>
      <c r="C28" s="58">
        <v>725</v>
      </c>
      <c r="D28" s="59" t="s">
        <v>70</v>
      </c>
      <c r="E28" s="62" t="s">
        <v>50</v>
      </c>
      <c r="F28" s="62" t="s">
        <v>590</v>
      </c>
      <c r="G28" s="59" t="s">
        <v>55</v>
      </c>
      <c r="H28" s="28"/>
      <c r="I28" s="28"/>
      <c r="J28" s="23"/>
      <c r="K28" s="60">
        <v>6220</v>
      </c>
      <c r="L28" s="13">
        <v>0.01</v>
      </c>
      <c r="M28" s="14">
        <f t="shared" si="0"/>
        <v>5553.5714285714284</v>
      </c>
      <c r="N28" s="14">
        <f t="shared" si="1"/>
        <v>666.42857142857144</v>
      </c>
      <c r="O28" s="14">
        <f t="shared" si="2"/>
        <v>-55.535714285714285</v>
      </c>
      <c r="P28" s="14"/>
      <c r="Q28" s="14">
        <f>M28</f>
        <v>5553.5714285714284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-6164.4642857142853</v>
      </c>
      <c r="AJ28" s="15">
        <f t="shared" si="3"/>
        <v>3.907985046680551E-13</v>
      </c>
    </row>
    <row r="29" spans="1:36" s="5" customFormat="1" ht="12" customHeight="1" x14ac:dyDescent="0.2">
      <c r="A29" s="61"/>
      <c r="B29" s="58">
        <v>10370</v>
      </c>
      <c r="C29" s="58">
        <v>726</v>
      </c>
      <c r="D29" s="59" t="s">
        <v>38</v>
      </c>
      <c r="E29" s="62" t="s">
        <v>44</v>
      </c>
      <c r="F29" s="62" t="s">
        <v>591</v>
      </c>
      <c r="G29" s="59" t="s">
        <v>54</v>
      </c>
      <c r="H29" s="28"/>
      <c r="I29" s="28"/>
      <c r="J29" s="23"/>
      <c r="K29" s="60">
        <v>6455</v>
      </c>
      <c r="L29" s="13">
        <v>0.01</v>
      </c>
      <c r="M29" s="14">
        <f t="shared" si="0"/>
        <v>5763.3928571428569</v>
      </c>
      <c r="N29" s="14">
        <f t="shared" si="1"/>
        <v>691.60714285714278</v>
      </c>
      <c r="O29" s="14">
        <f t="shared" si="2"/>
        <v>-57.633928571428569</v>
      </c>
      <c r="P29" s="14">
        <f>M29</f>
        <v>5763.3928571428569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-6397.3660714285706</v>
      </c>
      <c r="AJ29" s="15">
        <f t="shared" si="3"/>
        <v>7.815970093361102E-13</v>
      </c>
    </row>
    <row r="30" spans="1:36" s="5" customFormat="1" ht="12" customHeight="1" x14ac:dyDescent="0.2">
      <c r="A30" s="61"/>
      <c r="B30" s="58">
        <v>10371</v>
      </c>
      <c r="C30" s="58">
        <v>727</v>
      </c>
      <c r="D30" s="59" t="s">
        <v>38</v>
      </c>
      <c r="E30" s="62" t="s">
        <v>44</v>
      </c>
      <c r="F30" s="62" t="s">
        <v>592</v>
      </c>
      <c r="G30" s="59" t="s">
        <v>54</v>
      </c>
      <c r="H30" s="28"/>
      <c r="I30" s="28"/>
      <c r="J30" s="23"/>
      <c r="K30" s="60">
        <v>2207</v>
      </c>
      <c r="L30" s="13">
        <v>0.01</v>
      </c>
      <c r="M30" s="14">
        <f t="shared" si="0"/>
        <v>1970.535714285714</v>
      </c>
      <c r="N30" s="14">
        <f t="shared" si="1"/>
        <v>236.46428571428567</v>
      </c>
      <c r="O30" s="14">
        <f t="shared" si="2"/>
        <v>-19.705357142857139</v>
      </c>
      <c r="P30" s="14">
        <f>M30</f>
        <v>1970.535714285714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-2187.2946428571427</v>
      </c>
      <c r="AJ30" s="15">
        <f t="shared" si="3"/>
        <v>1.9895196601282805E-13</v>
      </c>
    </row>
    <row r="31" spans="1:36" s="5" customFormat="1" ht="12" customHeight="1" x14ac:dyDescent="0.2">
      <c r="A31" s="61">
        <v>42926</v>
      </c>
      <c r="B31" s="58">
        <v>10372</v>
      </c>
      <c r="C31" s="58">
        <v>728</v>
      </c>
      <c r="D31" s="59" t="s">
        <v>175</v>
      </c>
      <c r="E31" s="62" t="s">
        <v>176</v>
      </c>
      <c r="F31" s="62" t="s">
        <v>593</v>
      </c>
      <c r="G31" s="59" t="s">
        <v>54</v>
      </c>
      <c r="H31" s="28"/>
      <c r="I31" s="28"/>
      <c r="J31" s="23"/>
      <c r="K31" s="60">
        <v>5115.7299999999996</v>
      </c>
      <c r="L31" s="13">
        <v>0.01</v>
      </c>
      <c r="M31" s="14">
        <f t="shared" si="0"/>
        <v>4567.6160714285706</v>
      </c>
      <c r="N31" s="14">
        <f t="shared" si="1"/>
        <v>548.11392857142846</v>
      </c>
      <c r="O31" s="14">
        <f t="shared" si="2"/>
        <v>-45.676160714285707</v>
      </c>
      <c r="P31" s="14">
        <f>M31</f>
        <v>4567.6160714285706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-5070.0538392857134</v>
      </c>
      <c r="AJ31" s="15">
        <f t="shared" si="3"/>
        <v>4.9027448767446913E-13</v>
      </c>
    </row>
    <row r="32" spans="1:36" s="5" customFormat="1" ht="12" customHeight="1" x14ac:dyDescent="0.2">
      <c r="A32" s="61"/>
      <c r="B32" s="58">
        <v>10373</v>
      </c>
      <c r="C32" s="58">
        <v>721</v>
      </c>
      <c r="D32" s="59" t="s">
        <v>73</v>
      </c>
      <c r="E32" s="62" t="s">
        <v>75</v>
      </c>
      <c r="F32" s="62" t="s">
        <v>594</v>
      </c>
      <c r="G32" s="59" t="s">
        <v>54</v>
      </c>
      <c r="H32" s="28"/>
      <c r="I32" s="28"/>
      <c r="J32" s="23">
        <v>2100</v>
      </c>
      <c r="K32" s="60">
        <v>0</v>
      </c>
      <c r="L32" s="13">
        <v>0.01</v>
      </c>
      <c r="M32" s="14">
        <f t="shared" si="0"/>
        <v>2100</v>
      </c>
      <c r="N32" s="14">
        <f t="shared" si="1"/>
        <v>0</v>
      </c>
      <c r="O32" s="14">
        <f t="shared" si="2"/>
        <v>-21</v>
      </c>
      <c r="P32" s="14">
        <f>M32</f>
        <v>2100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-2079</v>
      </c>
      <c r="AJ32" s="15">
        <f t="shared" si="3"/>
        <v>0</v>
      </c>
    </row>
    <row r="33" spans="1:36" s="5" customFormat="1" ht="12" customHeight="1" x14ac:dyDescent="0.2">
      <c r="A33" s="61"/>
      <c r="B33" s="58">
        <v>10374</v>
      </c>
      <c r="C33" s="58">
        <v>723</v>
      </c>
      <c r="D33" s="59" t="s">
        <v>37</v>
      </c>
      <c r="E33" s="62" t="s">
        <v>42</v>
      </c>
      <c r="F33" s="62" t="s">
        <v>595</v>
      </c>
      <c r="G33" s="59" t="s">
        <v>13</v>
      </c>
      <c r="H33" s="28"/>
      <c r="I33" s="28"/>
      <c r="J33" s="23"/>
      <c r="K33" s="60">
        <v>892.1</v>
      </c>
      <c r="L33" s="13">
        <v>0.01</v>
      </c>
      <c r="M33" s="14">
        <f t="shared" si="0"/>
        <v>796.51785714285711</v>
      </c>
      <c r="N33" s="14">
        <f t="shared" si="1"/>
        <v>95.582142857142856</v>
      </c>
      <c r="O33" s="14">
        <f t="shared" si="2"/>
        <v>-7.965178571428571</v>
      </c>
      <c r="P33" s="14"/>
      <c r="Q33" s="14"/>
      <c r="R33" s="14"/>
      <c r="S33" s="14"/>
      <c r="T33" s="14"/>
      <c r="U33" s="14"/>
      <c r="V33" s="14">
        <f>M33</f>
        <v>796.51785714285711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-884.1348214285714</v>
      </c>
      <c r="AJ33" s="15">
        <f t="shared" si="3"/>
        <v>5.2402526762307389E-14</v>
      </c>
    </row>
    <row r="34" spans="1:36" s="5" customFormat="1" ht="12" customHeight="1" x14ac:dyDescent="0.2">
      <c r="A34" s="61"/>
      <c r="B34" s="58">
        <v>10375</v>
      </c>
      <c r="C34" s="58">
        <v>730</v>
      </c>
      <c r="D34" s="59" t="s">
        <v>40</v>
      </c>
      <c r="E34" s="62" t="s">
        <v>47</v>
      </c>
      <c r="F34" s="62" t="s">
        <v>596</v>
      </c>
      <c r="G34" s="59" t="s">
        <v>54</v>
      </c>
      <c r="H34" s="28"/>
      <c r="I34" s="28"/>
      <c r="J34" s="23">
        <v>1720.89</v>
      </c>
      <c r="K34" s="60">
        <v>0</v>
      </c>
      <c r="L34" s="13">
        <v>0.01</v>
      </c>
      <c r="M34" s="14">
        <f t="shared" si="0"/>
        <v>1720.89</v>
      </c>
      <c r="N34" s="14">
        <f t="shared" si="1"/>
        <v>0</v>
      </c>
      <c r="O34" s="14">
        <f t="shared" si="2"/>
        <v>-17.2089</v>
      </c>
      <c r="P34" s="14">
        <f>M34</f>
        <v>1720.89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-1703.6811</v>
      </c>
      <c r="AJ34" s="15">
        <f t="shared" si="3"/>
        <v>8.5265128291212022E-14</v>
      </c>
    </row>
    <row r="35" spans="1:36" s="5" customFormat="1" ht="12" customHeight="1" x14ac:dyDescent="0.2">
      <c r="A35" s="61"/>
      <c r="B35" s="58">
        <v>10376</v>
      </c>
      <c r="C35" s="58">
        <v>731</v>
      </c>
      <c r="D35" s="59" t="s">
        <v>39</v>
      </c>
      <c r="E35" s="62" t="s">
        <v>45</v>
      </c>
      <c r="F35" s="62" t="s">
        <v>597</v>
      </c>
      <c r="G35" s="59" t="s">
        <v>54</v>
      </c>
      <c r="H35" s="28"/>
      <c r="I35" s="28"/>
      <c r="J35" s="23">
        <v>2860</v>
      </c>
      <c r="K35" s="60">
        <v>0</v>
      </c>
      <c r="L35" s="13">
        <v>0.01</v>
      </c>
      <c r="M35" s="14">
        <f t="shared" si="0"/>
        <v>2860</v>
      </c>
      <c r="N35" s="14">
        <f t="shared" si="1"/>
        <v>0</v>
      </c>
      <c r="O35" s="14">
        <f t="shared" si="2"/>
        <v>-28.6</v>
      </c>
      <c r="P35" s="14">
        <f>M35</f>
        <v>2860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-2831.4</v>
      </c>
      <c r="AJ35" s="15">
        <f t="shared" si="3"/>
        <v>-9.2370555648813024E-14</v>
      </c>
    </row>
    <row r="36" spans="1:36" s="5" customFormat="1" ht="12" customHeight="1" x14ac:dyDescent="0.2">
      <c r="A36" s="61"/>
      <c r="B36" s="58">
        <v>10377</v>
      </c>
      <c r="C36" s="58">
        <v>732</v>
      </c>
      <c r="D36" s="59" t="s">
        <v>39</v>
      </c>
      <c r="E36" s="62" t="s">
        <v>45</v>
      </c>
      <c r="F36" s="62" t="s">
        <v>598</v>
      </c>
      <c r="G36" s="59" t="s">
        <v>57</v>
      </c>
      <c r="H36" s="28"/>
      <c r="I36" s="28"/>
      <c r="J36" s="23">
        <v>1983</v>
      </c>
      <c r="K36" s="60">
        <v>0</v>
      </c>
      <c r="L36" s="13">
        <v>0.01</v>
      </c>
      <c r="M36" s="14">
        <f t="shared" si="0"/>
        <v>1983</v>
      </c>
      <c r="N36" s="14">
        <f t="shared" si="1"/>
        <v>0</v>
      </c>
      <c r="O36" s="14">
        <f t="shared" si="2"/>
        <v>-19.830000000000002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1983</v>
      </c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-1963.17</v>
      </c>
      <c r="AJ36" s="15">
        <f t="shared" si="3"/>
        <v>-7.460698725481052E-14</v>
      </c>
    </row>
    <row r="37" spans="1:36" s="5" customFormat="1" ht="12" customHeight="1" x14ac:dyDescent="0.2">
      <c r="A37" s="61"/>
      <c r="B37" s="58">
        <v>10378</v>
      </c>
      <c r="C37" s="58">
        <v>733</v>
      </c>
      <c r="D37" s="59" t="s">
        <v>88</v>
      </c>
      <c r="E37" s="62" t="s">
        <v>89</v>
      </c>
      <c r="F37" s="62" t="s">
        <v>599</v>
      </c>
      <c r="G37" s="59" t="s">
        <v>54</v>
      </c>
      <c r="H37" s="28"/>
      <c r="I37" s="28"/>
      <c r="J37" s="23">
        <v>1625.2</v>
      </c>
      <c r="K37" s="60">
        <v>0</v>
      </c>
      <c r="L37" s="13">
        <v>0.01</v>
      </c>
      <c r="M37" s="14">
        <f t="shared" si="0"/>
        <v>1625.2</v>
      </c>
      <c r="N37" s="14">
        <f t="shared" si="1"/>
        <v>0</v>
      </c>
      <c r="O37" s="14">
        <f t="shared" si="2"/>
        <v>-16.252000000000002</v>
      </c>
      <c r="P37" s="14">
        <f>M37</f>
        <v>1625.2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-1608.9480000000001</v>
      </c>
      <c r="AJ37" s="15">
        <f t="shared" si="3"/>
        <v>-4.9737991503207013E-14</v>
      </c>
    </row>
    <row r="38" spans="1:36" s="5" customFormat="1" ht="12" customHeight="1" x14ac:dyDescent="0.2">
      <c r="A38" s="61"/>
      <c r="B38" s="58">
        <v>10379</v>
      </c>
      <c r="C38" s="58">
        <v>734</v>
      </c>
      <c r="D38" s="59" t="s">
        <v>88</v>
      </c>
      <c r="E38" s="62" t="s">
        <v>89</v>
      </c>
      <c r="F38" s="62" t="s">
        <v>600</v>
      </c>
      <c r="G38" s="59" t="s">
        <v>57</v>
      </c>
      <c r="H38" s="28"/>
      <c r="I38" s="28"/>
      <c r="J38" s="23">
        <v>426</v>
      </c>
      <c r="K38" s="60">
        <v>0</v>
      </c>
      <c r="L38" s="13">
        <v>0.01</v>
      </c>
      <c r="M38" s="14">
        <f t="shared" si="0"/>
        <v>426</v>
      </c>
      <c r="N38" s="14">
        <f t="shared" si="1"/>
        <v>0</v>
      </c>
      <c r="O38" s="14">
        <f t="shared" si="2"/>
        <v>-4.26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>
        <f>M38</f>
        <v>426</v>
      </c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-421.74</v>
      </c>
      <c r="AJ38" s="15">
        <f t="shared" si="3"/>
        <v>-8.8817841970012523E-15</v>
      </c>
    </row>
    <row r="39" spans="1:36" s="5" customFormat="1" ht="12" customHeight="1" x14ac:dyDescent="0.2">
      <c r="A39" s="61">
        <v>42927</v>
      </c>
      <c r="B39" s="58">
        <v>10380</v>
      </c>
      <c r="C39" s="58">
        <v>736</v>
      </c>
      <c r="D39" s="59" t="s">
        <v>39</v>
      </c>
      <c r="E39" s="62" t="s">
        <v>45</v>
      </c>
      <c r="F39" s="62" t="s">
        <v>601</v>
      </c>
      <c r="G39" s="59" t="s">
        <v>54</v>
      </c>
      <c r="H39" s="28"/>
      <c r="I39" s="28"/>
      <c r="J39" s="23">
        <v>1920</v>
      </c>
      <c r="K39" s="60">
        <v>0</v>
      </c>
      <c r="L39" s="13">
        <v>0.01</v>
      </c>
      <c r="M39" s="14">
        <f t="shared" si="0"/>
        <v>1920</v>
      </c>
      <c r="N39" s="14">
        <f t="shared" si="1"/>
        <v>0</v>
      </c>
      <c r="O39" s="14">
        <f t="shared" si="2"/>
        <v>-19.2</v>
      </c>
      <c r="P39" s="14">
        <f t="shared" ref="P39:P44" si="6">M39</f>
        <v>1920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-1900.8</v>
      </c>
      <c r="AJ39" s="15">
        <f t="shared" si="3"/>
        <v>4.6185277824406512E-14</v>
      </c>
    </row>
    <row r="40" spans="1:36" s="5" customFormat="1" ht="12" customHeight="1" x14ac:dyDescent="0.2">
      <c r="A40" s="61">
        <v>42928</v>
      </c>
      <c r="B40" s="58">
        <v>10381</v>
      </c>
      <c r="C40" s="58">
        <v>737</v>
      </c>
      <c r="D40" s="59" t="s">
        <v>73</v>
      </c>
      <c r="E40" s="62" t="s">
        <v>75</v>
      </c>
      <c r="F40" s="62" t="s">
        <v>602</v>
      </c>
      <c r="G40" s="59" t="s">
        <v>54</v>
      </c>
      <c r="H40" s="28"/>
      <c r="I40" s="28"/>
      <c r="J40" s="23">
        <v>2000</v>
      </c>
      <c r="K40" s="60">
        <v>0</v>
      </c>
      <c r="L40" s="13">
        <v>0.01</v>
      </c>
      <c r="M40" s="14">
        <f t="shared" si="0"/>
        <v>2000</v>
      </c>
      <c r="N40" s="14">
        <f t="shared" si="1"/>
        <v>0</v>
      </c>
      <c r="O40" s="14">
        <f t="shared" si="2"/>
        <v>-20</v>
      </c>
      <c r="P40" s="14">
        <f t="shared" si="6"/>
        <v>2000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-1980</v>
      </c>
      <c r="AJ40" s="15">
        <f t="shared" si="3"/>
        <v>0</v>
      </c>
    </row>
    <row r="41" spans="1:36" s="5" customFormat="1" ht="12" customHeight="1" x14ac:dyDescent="0.2">
      <c r="A41" s="61"/>
      <c r="B41" s="58">
        <v>10382</v>
      </c>
      <c r="C41" s="58">
        <v>738</v>
      </c>
      <c r="D41" s="59" t="s">
        <v>40</v>
      </c>
      <c r="E41" s="62" t="s">
        <v>47</v>
      </c>
      <c r="F41" s="62" t="s">
        <v>603</v>
      </c>
      <c r="G41" s="59" t="s">
        <v>54</v>
      </c>
      <c r="H41" s="28"/>
      <c r="I41" s="28"/>
      <c r="J41" s="23">
        <v>1309.0899999999999</v>
      </c>
      <c r="K41" s="60">
        <v>0</v>
      </c>
      <c r="L41" s="13">
        <v>0.01</v>
      </c>
      <c r="M41" s="14">
        <f t="shared" si="0"/>
        <v>1309.0899999999999</v>
      </c>
      <c r="N41" s="14">
        <f t="shared" si="1"/>
        <v>0</v>
      </c>
      <c r="O41" s="14">
        <f t="shared" si="2"/>
        <v>-13.0909</v>
      </c>
      <c r="P41" s="14">
        <f t="shared" si="6"/>
        <v>1309.0899999999999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-1295.9991</v>
      </c>
      <c r="AJ41" s="15">
        <f t="shared" si="3"/>
        <v>-7.9936057773011271E-14</v>
      </c>
    </row>
    <row r="42" spans="1:36" s="5" customFormat="1" ht="12" customHeight="1" x14ac:dyDescent="0.2">
      <c r="A42" s="61"/>
      <c r="B42" s="58">
        <v>10383</v>
      </c>
      <c r="C42" s="58">
        <v>735</v>
      </c>
      <c r="D42" s="59" t="s">
        <v>604</v>
      </c>
      <c r="E42" s="62" t="s">
        <v>605</v>
      </c>
      <c r="F42" s="62" t="s">
        <v>606</v>
      </c>
      <c r="G42" s="59" t="s">
        <v>54</v>
      </c>
      <c r="H42" s="28"/>
      <c r="I42" s="28"/>
      <c r="J42" s="23"/>
      <c r="K42" s="60">
        <v>1350</v>
      </c>
      <c r="L42" s="13">
        <v>0.01</v>
      </c>
      <c r="M42" s="14">
        <f t="shared" si="0"/>
        <v>1205.3571428571427</v>
      </c>
      <c r="N42" s="14">
        <f t="shared" si="1"/>
        <v>144.64285714285711</v>
      </c>
      <c r="O42" s="14">
        <f t="shared" si="2"/>
        <v>-12.053571428571427</v>
      </c>
      <c r="P42" s="14">
        <f t="shared" si="6"/>
        <v>1205.3571428571427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-1337.9464285714284</v>
      </c>
      <c r="AJ42" s="15">
        <f t="shared" si="3"/>
        <v>1.3145040611561853E-13</v>
      </c>
    </row>
    <row r="43" spans="1:36" s="5" customFormat="1" ht="12" customHeight="1" x14ac:dyDescent="0.2">
      <c r="A43" s="61"/>
      <c r="B43" s="58">
        <v>10384</v>
      </c>
      <c r="C43" s="58">
        <v>739</v>
      </c>
      <c r="D43" s="59" t="s">
        <v>38</v>
      </c>
      <c r="E43" s="62" t="s">
        <v>44</v>
      </c>
      <c r="F43" s="62" t="s">
        <v>607</v>
      </c>
      <c r="G43" s="59" t="s">
        <v>54</v>
      </c>
      <c r="H43" s="28"/>
      <c r="I43" s="28"/>
      <c r="J43" s="23"/>
      <c r="K43" s="60">
        <v>5003</v>
      </c>
      <c r="L43" s="13">
        <v>0.01</v>
      </c>
      <c r="M43" s="14">
        <f t="shared" si="0"/>
        <v>4466.9642857142853</v>
      </c>
      <c r="N43" s="14">
        <f t="shared" si="1"/>
        <v>536.03571428571422</v>
      </c>
      <c r="O43" s="14">
        <f t="shared" si="2"/>
        <v>-44.669642857142854</v>
      </c>
      <c r="P43" s="14">
        <f t="shared" si="6"/>
        <v>4466.9642857142853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-4958.3303571428569</v>
      </c>
      <c r="AJ43" s="15">
        <f t="shared" si="3"/>
        <v>2.6290081223123707E-13</v>
      </c>
    </row>
    <row r="44" spans="1:36" s="5" customFormat="1" ht="12" customHeight="1" x14ac:dyDescent="0.2">
      <c r="A44" s="61"/>
      <c r="B44" s="58">
        <v>10385</v>
      </c>
      <c r="C44" s="58">
        <v>740</v>
      </c>
      <c r="D44" s="59" t="s">
        <v>38</v>
      </c>
      <c r="E44" s="62" t="s">
        <v>44</v>
      </c>
      <c r="F44" s="62" t="s">
        <v>608</v>
      </c>
      <c r="G44" s="59" t="s">
        <v>54</v>
      </c>
      <c r="H44" s="28"/>
      <c r="I44" s="28"/>
      <c r="J44" s="23"/>
      <c r="K44" s="60">
        <v>5005</v>
      </c>
      <c r="L44" s="13">
        <v>0.01</v>
      </c>
      <c r="M44" s="14">
        <f t="shared" si="0"/>
        <v>4468.75</v>
      </c>
      <c r="N44" s="14">
        <f t="shared" si="1"/>
        <v>536.25</v>
      </c>
      <c r="O44" s="14">
        <f t="shared" si="2"/>
        <v>-44.6875</v>
      </c>
      <c r="P44" s="14">
        <f t="shared" si="6"/>
        <v>4468.75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-4960.3125</v>
      </c>
      <c r="AJ44" s="15">
        <f t="shared" si="3"/>
        <v>0</v>
      </c>
    </row>
    <row r="45" spans="1:36" s="5" customFormat="1" ht="12" customHeight="1" x14ac:dyDescent="0.2">
      <c r="A45" s="61">
        <v>42929</v>
      </c>
      <c r="B45" s="58">
        <v>10386</v>
      </c>
      <c r="C45" s="58">
        <v>741</v>
      </c>
      <c r="D45" s="59" t="s">
        <v>74</v>
      </c>
      <c r="E45" s="62" t="s">
        <v>60</v>
      </c>
      <c r="F45" s="62" t="s">
        <v>609</v>
      </c>
      <c r="G45" s="59" t="s">
        <v>56</v>
      </c>
      <c r="H45" s="28"/>
      <c r="I45" s="28"/>
      <c r="J45" s="23"/>
      <c r="K45" s="60">
        <v>1415</v>
      </c>
      <c r="L45" s="13">
        <v>0.01</v>
      </c>
      <c r="M45" s="14">
        <f t="shared" si="0"/>
        <v>1263.3928571428571</v>
      </c>
      <c r="N45" s="14">
        <f t="shared" si="1"/>
        <v>151.60714285714286</v>
      </c>
      <c r="O45" s="14">
        <f t="shared" si="2"/>
        <v>-12.633928571428571</v>
      </c>
      <c r="P45" s="14"/>
      <c r="Q45" s="14"/>
      <c r="R45" s="14"/>
      <c r="S45" s="14"/>
      <c r="T45" s="14"/>
      <c r="U45" s="14"/>
      <c r="V45" s="14"/>
      <c r="W45" s="14">
        <f>M45</f>
        <v>1263.3928571428571</v>
      </c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-1402.3660714285713</v>
      </c>
      <c r="AJ45" s="15">
        <f t="shared" si="3"/>
        <v>9.7699626167013776E-14</v>
      </c>
    </row>
    <row r="46" spans="1:36" s="5" customFormat="1" ht="12" customHeight="1" x14ac:dyDescent="0.3">
      <c r="A46" s="61"/>
      <c r="B46" s="58">
        <v>10387</v>
      </c>
      <c r="C46" s="58">
        <v>742</v>
      </c>
      <c r="D46" s="59" t="s">
        <v>64</v>
      </c>
      <c r="E46" s="62" t="s">
        <v>53</v>
      </c>
      <c r="F46" s="54"/>
      <c r="G46" s="59" t="s">
        <v>55</v>
      </c>
      <c r="H46" s="28"/>
      <c r="I46" s="28"/>
      <c r="J46" s="23">
        <v>1870</v>
      </c>
      <c r="K46" s="60">
        <v>0</v>
      </c>
      <c r="L46" s="13">
        <v>0.01</v>
      </c>
      <c r="M46" s="14">
        <f t="shared" si="0"/>
        <v>1870</v>
      </c>
      <c r="N46" s="14">
        <f t="shared" si="1"/>
        <v>0</v>
      </c>
      <c r="O46" s="14">
        <f t="shared" si="2"/>
        <v>-18.7</v>
      </c>
      <c r="P46" s="14"/>
      <c r="Q46" s="14">
        <f>M46</f>
        <v>1870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-1851.3</v>
      </c>
      <c r="AJ46" s="15">
        <f t="shared" si="3"/>
        <v>4.6185277824406512E-14</v>
      </c>
    </row>
    <row r="47" spans="1:36" s="5" customFormat="1" ht="12" customHeight="1" x14ac:dyDescent="0.2">
      <c r="A47" s="61">
        <v>42930</v>
      </c>
      <c r="B47" s="58">
        <v>10388</v>
      </c>
      <c r="C47" s="58">
        <v>744</v>
      </c>
      <c r="D47" s="59" t="s">
        <v>40</v>
      </c>
      <c r="E47" s="62" t="s">
        <v>47</v>
      </c>
      <c r="F47" s="62" t="s">
        <v>610</v>
      </c>
      <c r="G47" s="59" t="s">
        <v>54</v>
      </c>
      <c r="H47" s="28"/>
      <c r="I47" s="28"/>
      <c r="J47" s="23">
        <v>317.10000000000002</v>
      </c>
      <c r="K47" s="60">
        <v>0</v>
      </c>
      <c r="L47" s="13">
        <v>0.01</v>
      </c>
      <c r="M47" s="14">
        <f t="shared" si="0"/>
        <v>317.10000000000002</v>
      </c>
      <c r="N47" s="14">
        <f t="shared" si="1"/>
        <v>0</v>
      </c>
      <c r="O47" s="14">
        <f t="shared" si="2"/>
        <v>-3.1710000000000003</v>
      </c>
      <c r="P47" s="14">
        <f>M47</f>
        <v>317.10000000000002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-313.92900000000003</v>
      </c>
      <c r="AJ47" s="15">
        <f t="shared" si="3"/>
        <v>-7.9936057773011271E-15</v>
      </c>
    </row>
    <row r="48" spans="1:36" s="5" customFormat="1" ht="12" customHeight="1" x14ac:dyDescent="0.2">
      <c r="A48" s="61">
        <v>42931</v>
      </c>
      <c r="B48" s="58">
        <v>10389</v>
      </c>
      <c r="C48" s="58">
        <v>747</v>
      </c>
      <c r="D48" s="59" t="s">
        <v>38</v>
      </c>
      <c r="E48" s="62" t="s">
        <v>44</v>
      </c>
      <c r="F48" s="62" t="s">
        <v>611</v>
      </c>
      <c r="G48" s="59" t="s">
        <v>54</v>
      </c>
      <c r="H48" s="28"/>
      <c r="I48" s="28"/>
      <c r="J48" s="23"/>
      <c r="K48" s="60">
        <v>1872</v>
      </c>
      <c r="L48" s="13">
        <v>0.01</v>
      </c>
      <c r="M48" s="14">
        <f t="shared" si="0"/>
        <v>1671.4285714285713</v>
      </c>
      <c r="N48" s="14">
        <f t="shared" si="1"/>
        <v>200.57142857142856</v>
      </c>
      <c r="O48" s="14">
        <f t="shared" si="2"/>
        <v>-16.714285714285715</v>
      </c>
      <c r="P48" s="14">
        <f>M48</f>
        <v>1671.4285714285713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-1855.2857142857142</v>
      </c>
      <c r="AJ48" s="15">
        <f t="shared" si="3"/>
        <v>6.3948846218409017E-14</v>
      </c>
    </row>
    <row r="49" spans="1:36" s="5" customFormat="1" ht="12" customHeight="1" x14ac:dyDescent="0.2">
      <c r="A49" s="61"/>
      <c r="B49" s="58">
        <v>10389</v>
      </c>
      <c r="C49" s="58">
        <v>747</v>
      </c>
      <c r="D49" s="59" t="s">
        <v>38</v>
      </c>
      <c r="E49" s="62" t="s">
        <v>44</v>
      </c>
      <c r="F49" s="62" t="s">
        <v>611</v>
      </c>
      <c r="G49" s="59" t="s">
        <v>24</v>
      </c>
      <c r="H49" s="28"/>
      <c r="I49" s="28"/>
      <c r="J49" s="23"/>
      <c r="K49" s="60">
        <v>648</v>
      </c>
      <c r="L49" s="13">
        <v>0.01</v>
      </c>
      <c r="M49" s="14">
        <f t="shared" si="0"/>
        <v>578.57142857142856</v>
      </c>
      <c r="N49" s="14">
        <f t="shared" si="1"/>
        <v>69.428571428571431</v>
      </c>
      <c r="O49" s="14">
        <f t="shared" si="2"/>
        <v>-5.7857142857142856</v>
      </c>
      <c r="P49" s="14"/>
      <c r="Q49" s="14"/>
      <c r="R49" s="14"/>
      <c r="S49" s="14"/>
      <c r="T49" s="14"/>
      <c r="U49" s="14">
        <f>M49</f>
        <v>578.57142857142856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-642.21428571428567</v>
      </c>
      <c r="AJ49" s="15">
        <f t="shared" si="3"/>
        <v>4.8849813083506888E-14</v>
      </c>
    </row>
    <row r="50" spans="1:36" s="5" customFormat="1" ht="12" customHeight="1" x14ac:dyDescent="0.2">
      <c r="A50" s="61"/>
      <c r="B50" s="58">
        <v>10390</v>
      </c>
      <c r="C50" s="58">
        <v>748</v>
      </c>
      <c r="D50" s="59" t="s">
        <v>38</v>
      </c>
      <c r="E50" s="62" t="s">
        <v>44</v>
      </c>
      <c r="F50" s="62" t="s">
        <v>612</v>
      </c>
      <c r="G50" s="59" t="s">
        <v>54</v>
      </c>
      <c r="H50" s="28"/>
      <c r="I50" s="28"/>
      <c r="J50" s="23"/>
      <c r="K50" s="60">
        <v>2173</v>
      </c>
      <c r="L50" s="13">
        <v>0.01</v>
      </c>
      <c r="M50" s="14">
        <f t="shared" si="0"/>
        <v>1940.1785714285713</v>
      </c>
      <c r="N50" s="14">
        <f t="shared" si="1"/>
        <v>232.82142857142856</v>
      </c>
      <c r="O50" s="14">
        <f t="shared" si="2"/>
        <v>-19.401785714285715</v>
      </c>
      <c r="P50" s="14">
        <f>M50</f>
        <v>1940.1785714285713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-2153.5982142857142</v>
      </c>
      <c r="AJ50" s="15">
        <f t="shared" si="3"/>
        <v>6.3948846218409017E-14</v>
      </c>
    </row>
    <row r="51" spans="1:36" s="5" customFormat="1" ht="12" customHeight="1" x14ac:dyDescent="0.2">
      <c r="A51" s="61">
        <v>42933</v>
      </c>
      <c r="B51" s="58">
        <v>10391</v>
      </c>
      <c r="C51" s="58">
        <v>743</v>
      </c>
      <c r="D51" s="59" t="s">
        <v>86</v>
      </c>
      <c r="E51" s="62" t="s">
        <v>87</v>
      </c>
      <c r="F51" s="62" t="s">
        <v>613</v>
      </c>
      <c r="G51" s="59" t="s">
        <v>55</v>
      </c>
      <c r="H51" s="28"/>
      <c r="I51" s="28"/>
      <c r="J51" s="23"/>
      <c r="K51" s="60">
        <v>2011.6</v>
      </c>
      <c r="L51" s="13">
        <v>0.01</v>
      </c>
      <c r="M51" s="14">
        <f t="shared" si="0"/>
        <v>1796.0714285714282</v>
      </c>
      <c r="N51" s="14">
        <f t="shared" si="1"/>
        <v>215.52857142857138</v>
      </c>
      <c r="O51" s="14">
        <f t="shared" si="2"/>
        <v>-17.960714285714282</v>
      </c>
      <c r="P51" s="14"/>
      <c r="Q51" s="14">
        <f>M51</f>
        <v>1796.0714285714282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-1993.6392857142853</v>
      </c>
      <c r="AJ51" s="15">
        <f t="shared" si="3"/>
        <v>3.4816594052244909E-13</v>
      </c>
    </row>
    <row r="52" spans="1:36" s="5" customFormat="1" ht="12" customHeight="1" x14ac:dyDescent="0.2">
      <c r="A52" s="61"/>
      <c r="B52" s="58">
        <v>10392</v>
      </c>
      <c r="C52" s="58">
        <v>749</v>
      </c>
      <c r="D52" s="59" t="s">
        <v>76</v>
      </c>
      <c r="E52" s="62" t="s">
        <v>101</v>
      </c>
      <c r="F52" s="62" t="s">
        <v>614</v>
      </c>
      <c r="G52" s="59" t="s">
        <v>55</v>
      </c>
      <c r="H52" s="28"/>
      <c r="I52" s="28"/>
      <c r="J52" s="23"/>
      <c r="K52" s="60">
        <v>2058.6</v>
      </c>
      <c r="L52" s="13">
        <v>0.01</v>
      </c>
      <c r="M52" s="14">
        <f t="shared" si="0"/>
        <v>1838.035714285714</v>
      </c>
      <c r="N52" s="14">
        <f t="shared" si="1"/>
        <v>220.56428571428566</v>
      </c>
      <c r="O52" s="14">
        <f t="shared" si="2"/>
        <v>-18.38035714285714</v>
      </c>
      <c r="P52" s="14"/>
      <c r="Q52" s="14">
        <f>M52</f>
        <v>1838.035714285714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-2040.2196428571424</v>
      </c>
      <c r="AJ52" s="15">
        <f t="shared" si="3"/>
        <v>3.801403636316536E-13</v>
      </c>
    </row>
    <row r="53" spans="1:36" s="5" customFormat="1" ht="12" customHeight="1" x14ac:dyDescent="0.2">
      <c r="A53" s="61"/>
      <c r="B53" s="58">
        <v>10393</v>
      </c>
      <c r="C53" s="58">
        <v>750</v>
      </c>
      <c r="D53" s="59" t="s">
        <v>70</v>
      </c>
      <c r="E53" s="62" t="s">
        <v>50</v>
      </c>
      <c r="F53" s="62" t="s">
        <v>615</v>
      </c>
      <c r="G53" s="59" t="s">
        <v>55</v>
      </c>
      <c r="H53" s="28"/>
      <c r="I53" s="28"/>
      <c r="J53" s="23"/>
      <c r="K53" s="60">
        <v>4340</v>
      </c>
      <c r="L53" s="13">
        <v>0.01</v>
      </c>
      <c r="M53" s="14">
        <f t="shared" si="0"/>
        <v>3874.9999999999995</v>
      </c>
      <c r="N53" s="14">
        <f t="shared" si="1"/>
        <v>464.99999999999994</v>
      </c>
      <c r="O53" s="14">
        <f t="shared" si="2"/>
        <v>-38.749999999999993</v>
      </c>
      <c r="P53" s="14"/>
      <c r="Q53" s="14">
        <f>M53</f>
        <v>3874.9999999999995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-4301.2499999999991</v>
      </c>
      <c r="AJ53" s="15">
        <f t="shared" si="3"/>
        <v>9.1660012913052924E-13</v>
      </c>
    </row>
    <row r="54" spans="1:36" s="5" customFormat="1" ht="12" customHeight="1" x14ac:dyDescent="0.2">
      <c r="A54" s="61"/>
      <c r="B54" s="58">
        <v>10394</v>
      </c>
      <c r="C54" s="58">
        <v>751</v>
      </c>
      <c r="D54" s="59" t="s">
        <v>63</v>
      </c>
      <c r="E54" s="62" t="s">
        <v>72</v>
      </c>
      <c r="F54" s="62" t="s">
        <v>616</v>
      </c>
      <c r="G54" s="59" t="s">
        <v>62</v>
      </c>
      <c r="H54" s="28"/>
      <c r="I54" s="28"/>
      <c r="J54" s="23"/>
      <c r="K54" s="60">
        <v>3273.38</v>
      </c>
      <c r="L54" s="13">
        <v>0.01</v>
      </c>
      <c r="M54" s="14">
        <f t="shared" si="0"/>
        <v>2922.6607142857142</v>
      </c>
      <c r="N54" s="14">
        <f t="shared" si="1"/>
        <v>350.71928571428572</v>
      </c>
      <c r="O54" s="14">
        <f t="shared" si="2"/>
        <v>-29.226607142857144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>
        <f>M54</f>
        <v>2922.6607142857142</v>
      </c>
      <c r="AI54" s="14">
        <f t="shared" si="4"/>
        <v>-3244.153392857143</v>
      </c>
      <c r="AJ54" s="15">
        <f t="shared" si="3"/>
        <v>0</v>
      </c>
    </row>
    <row r="55" spans="1:36" s="5" customFormat="1" ht="12" customHeight="1" x14ac:dyDescent="0.2">
      <c r="A55" s="61"/>
      <c r="B55" s="58">
        <v>10395</v>
      </c>
      <c r="C55" s="58">
        <v>752</v>
      </c>
      <c r="D55" s="59" t="s">
        <v>40</v>
      </c>
      <c r="E55" s="62" t="s">
        <v>47</v>
      </c>
      <c r="F55" s="62" t="s">
        <v>617</v>
      </c>
      <c r="G55" s="59" t="s">
        <v>54</v>
      </c>
      <c r="H55" s="28"/>
      <c r="I55" s="28"/>
      <c r="J55" s="23">
        <v>2020.79</v>
      </c>
      <c r="K55" s="60">
        <v>0</v>
      </c>
      <c r="L55" s="13">
        <v>0.01</v>
      </c>
      <c r="M55" s="14">
        <f t="shared" si="0"/>
        <v>2020.79</v>
      </c>
      <c r="N55" s="14">
        <f t="shared" si="1"/>
        <v>0</v>
      </c>
      <c r="O55" s="14">
        <f t="shared" si="2"/>
        <v>-20.207899999999999</v>
      </c>
      <c r="P55" s="14">
        <f>M55</f>
        <v>2020.79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-2000.5820999999999</v>
      </c>
      <c r="AJ55" s="15">
        <f t="shared" si="3"/>
        <v>1.1013412404281553E-13</v>
      </c>
    </row>
    <row r="56" spans="1:36" s="5" customFormat="1" ht="12" customHeight="1" x14ac:dyDescent="0.2">
      <c r="A56" s="61"/>
      <c r="B56" s="58">
        <v>10396</v>
      </c>
      <c r="C56" s="58">
        <v>753</v>
      </c>
      <c r="D56" s="59" t="s">
        <v>39</v>
      </c>
      <c r="E56" s="62" t="s">
        <v>45</v>
      </c>
      <c r="F56" s="62" t="s">
        <v>618</v>
      </c>
      <c r="G56" s="59" t="s">
        <v>54</v>
      </c>
      <c r="H56" s="28"/>
      <c r="I56" s="28"/>
      <c r="J56" s="23">
        <v>6224</v>
      </c>
      <c r="K56" s="60">
        <v>0</v>
      </c>
      <c r="L56" s="13">
        <v>0.01</v>
      </c>
      <c r="M56" s="14">
        <f t="shared" si="0"/>
        <v>6224</v>
      </c>
      <c r="N56" s="14">
        <f t="shared" si="1"/>
        <v>0</v>
      </c>
      <c r="O56" s="14">
        <f t="shared" si="2"/>
        <v>-62.24</v>
      </c>
      <c r="P56" s="14">
        <f>M56</f>
        <v>6224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-6161.76</v>
      </c>
      <c r="AJ56" s="15">
        <f t="shared" si="3"/>
        <v>-2.2026824808563106E-13</v>
      </c>
    </row>
    <row r="57" spans="1:36" s="5" customFormat="1" ht="12" customHeight="1" x14ac:dyDescent="0.2">
      <c r="A57" s="61"/>
      <c r="B57" s="58">
        <v>10397</v>
      </c>
      <c r="C57" s="58">
        <v>754</v>
      </c>
      <c r="D57" s="59" t="s">
        <v>39</v>
      </c>
      <c r="E57" s="62" t="s">
        <v>45</v>
      </c>
      <c r="F57" s="62" t="s">
        <v>619</v>
      </c>
      <c r="G57" s="59" t="s">
        <v>57</v>
      </c>
      <c r="H57" s="28"/>
      <c r="I57" s="28"/>
      <c r="J57" s="23">
        <v>1201</v>
      </c>
      <c r="K57" s="60">
        <v>0</v>
      </c>
      <c r="L57" s="13">
        <v>0.01</v>
      </c>
      <c r="M57" s="14">
        <f t="shared" si="0"/>
        <v>1201</v>
      </c>
      <c r="N57" s="14">
        <f t="shared" si="1"/>
        <v>0</v>
      </c>
      <c r="O57" s="14">
        <f t="shared" si="2"/>
        <v>-12.01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>
        <f>M57</f>
        <v>1201</v>
      </c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-1188.99</v>
      </c>
      <c r="AJ57" s="15">
        <f t="shared" si="3"/>
        <v>0</v>
      </c>
    </row>
    <row r="58" spans="1:36" s="5" customFormat="1" ht="12" customHeight="1" x14ac:dyDescent="0.2">
      <c r="A58" s="61"/>
      <c r="B58" s="58">
        <v>10398</v>
      </c>
      <c r="C58" s="58">
        <v>745</v>
      </c>
      <c r="D58" s="59" t="s">
        <v>65</v>
      </c>
      <c r="E58" s="62" t="s">
        <v>43</v>
      </c>
      <c r="F58" s="62" t="s">
        <v>620</v>
      </c>
      <c r="G58" s="59" t="s">
        <v>54</v>
      </c>
      <c r="H58" s="28"/>
      <c r="I58" s="28"/>
      <c r="J58" s="23"/>
      <c r="K58" s="60">
        <v>5719.5</v>
      </c>
      <c r="L58" s="13">
        <v>0.01</v>
      </c>
      <c r="M58" s="14">
        <f t="shared" si="0"/>
        <v>5106.6964285714284</v>
      </c>
      <c r="N58" s="14">
        <f t="shared" si="1"/>
        <v>612.80357142857144</v>
      </c>
      <c r="O58" s="14">
        <f t="shared" si="2"/>
        <v>-51.066964285714285</v>
      </c>
      <c r="P58" s="14">
        <f>M58</f>
        <v>5106.6964285714284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-5668.4330357142853</v>
      </c>
      <c r="AJ58" s="15">
        <f t="shared" si="3"/>
        <v>3.907985046680551E-13</v>
      </c>
    </row>
    <row r="59" spans="1:36" s="5" customFormat="1" ht="12" customHeight="1" x14ac:dyDescent="0.2">
      <c r="A59" s="61"/>
      <c r="B59" s="58">
        <v>10399</v>
      </c>
      <c r="C59" s="58">
        <v>755</v>
      </c>
      <c r="D59" s="59" t="s">
        <v>88</v>
      </c>
      <c r="E59" s="62" t="s">
        <v>89</v>
      </c>
      <c r="F59" s="62" t="s">
        <v>621</v>
      </c>
      <c r="G59" s="59" t="s">
        <v>54</v>
      </c>
      <c r="H59" s="28"/>
      <c r="I59" s="28"/>
      <c r="J59" s="23">
        <v>1482.5</v>
      </c>
      <c r="K59" s="60">
        <v>0</v>
      </c>
      <c r="L59" s="13">
        <v>0.01</v>
      </c>
      <c r="M59" s="14">
        <f t="shared" si="0"/>
        <v>1482.5</v>
      </c>
      <c r="N59" s="14">
        <f t="shared" si="1"/>
        <v>0</v>
      </c>
      <c r="O59" s="14">
        <f t="shared" si="2"/>
        <v>-14.825000000000001</v>
      </c>
      <c r="P59" s="14">
        <f>M59</f>
        <v>1482.5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-1467.675</v>
      </c>
      <c r="AJ59" s="15">
        <f t="shared" si="3"/>
        <v>4.4408920985006262E-14</v>
      </c>
    </row>
    <row r="60" spans="1:36" s="5" customFormat="1" ht="12" customHeight="1" x14ac:dyDescent="0.2">
      <c r="A60" s="61"/>
      <c r="B60" s="58">
        <v>10400</v>
      </c>
      <c r="C60" s="58">
        <v>756</v>
      </c>
      <c r="D60" s="59" t="s">
        <v>88</v>
      </c>
      <c r="E60" s="62" t="s">
        <v>89</v>
      </c>
      <c r="F60" s="62" t="s">
        <v>622</v>
      </c>
      <c r="G60" s="59" t="s">
        <v>57</v>
      </c>
      <c r="H60" s="28"/>
      <c r="I60" s="28"/>
      <c r="J60" s="23">
        <v>685</v>
      </c>
      <c r="K60" s="60">
        <v>0</v>
      </c>
      <c r="L60" s="13">
        <v>0.01</v>
      </c>
      <c r="M60" s="14">
        <f t="shared" si="0"/>
        <v>685</v>
      </c>
      <c r="N60" s="14">
        <f t="shared" si="1"/>
        <v>0</v>
      </c>
      <c r="O60" s="14">
        <f t="shared" si="2"/>
        <v>-6.8500000000000005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>
        <f>M60</f>
        <v>685</v>
      </c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-678.15</v>
      </c>
      <c r="AJ60" s="15">
        <f t="shared" si="3"/>
        <v>2.2204460492503131E-14</v>
      </c>
    </row>
    <row r="61" spans="1:36" s="5" customFormat="1" ht="12" customHeight="1" x14ac:dyDescent="0.2">
      <c r="A61" s="61">
        <v>42934</v>
      </c>
      <c r="B61" s="58">
        <v>10401</v>
      </c>
      <c r="C61" s="58">
        <v>757</v>
      </c>
      <c r="D61" s="59" t="s">
        <v>73</v>
      </c>
      <c r="E61" s="62" t="s">
        <v>75</v>
      </c>
      <c r="F61" s="62" t="s">
        <v>623</v>
      </c>
      <c r="G61" s="59" t="s">
        <v>54</v>
      </c>
      <c r="H61" s="28"/>
      <c r="I61" s="28"/>
      <c r="J61" s="23">
        <v>3340</v>
      </c>
      <c r="K61" s="60">
        <v>0</v>
      </c>
      <c r="L61" s="13">
        <v>0.01</v>
      </c>
      <c r="M61" s="14">
        <f t="shared" si="0"/>
        <v>3340</v>
      </c>
      <c r="N61" s="14">
        <f t="shared" si="1"/>
        <v>0</v>
      </c>
      <c r="O61" s="14">
        <f t="shared" si="2"/>
        <v>-33.4</v>
      </c>
      <c r="P61" s="14">
        <f>M61</f>
        <v>3340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-3306.6</v>
      </c>
      <c r="AJ61" s="15">
        <f t="shared" si="3"/>
        <v>9.2370555648813024E-14</v>
      </c>
    </row>
    <row r="62" spans="1:36" s="5" customFormat="1" ht="12" customHeight="1" x14ac:dyDescent="0.2">
      <c r="A62" s="61">
        <v>42935</v>
      </c>
      <c r="B62" s="58">
        <v>10402</v>
      </c>
      <c r="C62" s="58">
        <v>758</v>
      </c>
      <c r="D62" s="59" t="s">
        <v>40</v>
      </c>
      <c r="E62" s="62" t="s">
        <v>47</v>
      </c>
      <c r="F62" s="62" t="s">
        <v>624</v>
      </c>
      <c r="G62" s="59" t="s">
        <v>54</v>
      </c>
      <c r="H62" s="28"/>
      <c r="I62" s="28"/>
      <c r="J62" s="23">
        <v>744.15</v>
      </c>
      <c r="K62" s="60">
        <v>0</v>
      </c>
      <c r="L62" s="13">
        <v>0.01</v>
      </c>
      <c r="M62" s="14">
        <f t="shared" si="0"/>
        <v>744.15</v>
      </c>
      <c r="N62" s="14">
        <f t="shared" si="1"/>
        <v>0</v>
      </c>
      <c r="O62" s="14">
        <f t="shared" si="2"/>
        <v>-7.4414999999999996</v>
      </c>
      <c r="P62" s="14">
        <f>M62</f>
        <v>744.15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-736.70849999999996</v>
      </c>
      <c r="AJ62" s="15">
        <f t="shared" si="3"/>
        <v>1.9539925233402755E-14</v>
      </c>
    </row>
    <row r="63" spans="1:36" s="5" customFormat="1" ht="12" customHeight="1" x14ac:dyDescent="0.2">
      <c r="A63" s="61"/>
      <c r="B63" s="58">
        <v>10403</v>
      </c>
      <c r="C63" s="58">
        <v>759</v>
      </c>
      <c r="D63" s="59" t="s">
        <v>39</v>
      </c>
      <c r="E63" s="62" t="s">
        <v>45</v>
      </c>
      <c r="F63" s="62" t="s">
        <v>625</v>
      </c>
      <c r="G63" s="59" t="s">
        <v>57</v>
      </c>
      <c r="H63" s="28"/>
      <c r="I63" s="28"/>
      <c r="J63" s="23">
        <v>940</v>
      </c>
      <c r="K63" s="60">
        <v>0</v>
      </c>
      <c r="L63" s="13">
        <v>0.01</v>
      </c>
      <c r="M63" s="14">
        <f t="shared" si="0"/>
        <v>940</v>
      </c>
      <c r="N63" s="14">
        <f t="shared" si="1"/>
        <v>0</v>
      </c>
      <c r="O63" s="14">
        <f t="shared" si="2"/>
        <v>-9.4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f>M63</f>
        <v>940</v>
      </c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-930.6</v>
      </c>
      <c r="AJ63" s="15">
        <f t="shared" si="3"/>
        <v>-2.3092638912203256E-14</v>
      </c>
    </row>
    <row r="64" spans="1:36" s="5" customFormat="1" ht="12" customHeight="1" x14ac:dyDescent="0.2">
      <c r="A64" s="61"/>
      <c r="B64" s="58">
        <v>10404</v>
      </c>
      <c r="C64" s="58">
        <v>760</v>
      </c>
      <c r="D64" s="59" t="s">
        <v>38</v>
      </c>
      <c r="E64" s="62" t="s">
        <v>44</v>
      </c>
      <c r="F64" s="62" t="s">
        <v>626</v>
      </c>
      <c r="G64" s="59" t="s">
        <v>54</v>
      </c>
      <c r="H64" s="28"/>
      <c r="I64" s="28"/>
      <c r="J64" s="23"/>
      <c r="K64" s="60">
        <v>3592</v>
      </c>
      <c r="L64" s="13">
        <v>0.01</v>
      </c>
      <c r="M64" s="14">
        <f t="shared" si="0"/>
        <v>3207.1428571428569</v>
      </c>
      <c r="N64" s="14">
        <f t="shared" si="1"/>
        <v>384.85714285714283</v>
      </c>
      <c r="O64" s="14">
        <f t="shared" si="2"/>
        <v>-32.071428571428569</v>
      </c>
      <c r="P64" s="14">
        <f>M64</f>
        <v>3207.1428571428569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-3559.9285714285711</v>
      </c>
      <c r="AJ64" s="15">
        <f t="shared" si="3"/>
        <v>3.2684965844964609E-13</v>
      </c>
    </row>
    <row r="65" spans="1:36" s="5" customFormat="1" ht="12" customHeight="1" x14ac:dyDescent="0.2">
      <c r="A65" s="61"/>
      <c r="B65" s="58">
        <v>10405</v>
      </c>
      <c r="C65" s="58">
        <v>761</v>
      </c>
      <c r="D65" s="59" t="s">
        <v>38</v>
      </c>
      <c r="E65" s="62" t="s">
        <v>44</v>
      </c>
      <c r="F65" s="62" t="s">
        <v>627</v>
      </c>
      <c r="G65" s="59" t="s">
        <v>54</v>
      </c>
      <c r="H65" s="28"/>
      <c r="I65" s="28"/>
      <c r="J65" s="23"/>
      <c r="K65" s="60">
        <v>3920.4</v>
      </c>
      <c r="L65" s="13">
        <v>0.01</v>
      </c>
      <c r="M65" s="14">
        <f t="shared" si="0"/>
        <v>3500.3571428571427</v>
      </c>
      <c r="N65" s="14">
        <f t="shared" si="1"/>
        <v>420.04285714285709</v>
      </c>
      <c r="O65" s="14">
        <f t="shared" si="2"/>
        <v>-35.003571428571426</v>
      </c>
      <c r="P65" s="14">
        <f>M65</f>
        <v>3500.3571428571427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-3885.3964285714283</v>
      </c>
      <c r="AJ65" s="15">
        <f t="shared" si="3"/>
        <v>4.0500935938325711E-13</v>
      </c>
    </row>
    <row r="66" spans="1:36" s="5" customFormat="1" ht="12" customHeight="1" x14ac:dyDescent="0.2">
      <c r="A66" s="61">
        <v>42937</v>
      </c>
      <c r="B66" s="58">
        <v>10406</v>
      </c>
      <c r="C66" s="58">
        <v>762</v>
      </c>
      <c r="D66" s="59" t="s">
        <v>40</v>
      </c>
      <c r="E66" s="62" t="s">
        <v>47</v>
      </c>
      <c r="F66" s="62" t="s">
        <v>628</v>
      </c>
      <c r="G66" s="59" t="s">
        <v>54</v>
      </c>
      <c r="H66" s="28"/>
      <c r="I66" s="28"/>
      <c r="J66" s="23">
        <v>760.01</v>
      </c>
      <c r="K66" s="60">
        <v>0</v>
      </c>
      <c r="L66" s="13">
        <v>0.01</v>
      </c>
      <c r="M66" s="14">
        <f t="shared" si="0"/>
        <v>760.01</v>
      </c>
      <c r="N66" s="14">
        <f t="shared" si="1"/>
        <v>0</v>
      </c>
      <c r="O66" s="14">
        <f t="shared" si="2"/>
        <v>-7.6001000000000003</v>
      </c>
      <c r="P66" s="14">
        <f>M66</f>
        <v>760.01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-752.40989999999999</v>
      </c>
      <c r="AJ66" s="15">
        <f t="shared" si="3"/>
        <v>0</v>
      </c>
    </row>
    <row r="67" spans="1:36" s="5" customFormat="1" ht="12" customHeight="1" x14ac:dyDescent="0.2">
      <c r="A67" s="61"/>
      <c r="B67" s="58">
        <v>10410</v>
      </c>
      <c r="C67" s="58">
        <v>767</v>
      </c>
      <c r="D67" s="59" t="s">
        <v>84</v>
      </c>
      <c r="E67" s="62" t="s">
        <v>85</v>
      </c>
      <c r="F67" s="62" t="s">
        <v>629</v>
      </c>
      <c r="G67" s="59" t="s">
        <v>173</v>
      </c>
      <c r="H67" s="28"/>
      <c r="I67" s="28"/>
      <c r="J67" s="23"/>
      <c r="K67" s="60">
        <v>2800</v>
      </c>
      <c r="L67" s="13">
        <v>0.01</v>
      </c>
      <c r="M67" s="14">
        <f t="shared" si="0"/>
        <v>2499.9999999999995</v>
      </c>
      <c r="N67" s="14">
        <f t="shared" si="1"/>
        <v>299.99999999999994</v>
      </c>
      <c r="O67" s="14">
        <f t="shared" si="2"/>
        <v>-24.999999999999996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>
        <f>M67</f>
        <v>2499.9999999999995</v>
      </c>
      <c r="AE67" s="14"/>
      <c r="AF67" s="14"/>
      <c r="AG67" s="14"/>
      <c r="AH67" s="14"/>
      <c r="AI67" s="14">
        <f t="shared" si="4"/>
        <v>-2774.9999999999995</v>
      </c>
      <c r="AJ67" s="15">
        <f t="shared" si="3"/>
        <v>4.5830006456526462E-13</v>
      </c>
    </row>
    <row r="68" spans="1:36" s="5" customFormat="1" ht="12" customHeight="1" x14ac:dyDescent="0.2">
      <c r="A68" s="61">
        <v>42938</v>
      </c>
      <c r="B68" s="58">
        <v>10407</v>
      </c>
      <c r="C68" s="58">
        <v>764</v>
      </c>
      <c r="D68" s="59" t="s">
        <v>38</v>
      </c>
      <c r="E68" s="62" t="s">
        <v>44</v>
      </c>
      <c r="F68" s="62" t="s">
        <v>630</v>
      </c>
      <c r="G68" s="59" t="s">
        <v>54</v>
      </c>
      <c r="H68" s="28"/>
      <c r="I68" s="28"/>
      <c r="J68" s="23"/>
      <c r="K68" s="60">
        <v>4873</v>
      </c>
      <c r="L68" s="13">
        <v>0.01</v>
      </c>
      <c r="M68" s="14">
        <f t="shared" si="0"/>
        <v>4350.8928571428569</v>
      </c>
      <c r="N68" s="14">
        <f t="shared" si="1"/>
        <v>522.10714285714278</v>
      </c>
      <c r="O68" s="14">
        <f t="shared" si="2"/>
        <v>-43.508928571428569</v>
      </c>
      <c r="P68" s="14">
        <f>M68</f>
        <v>4350.8928571428569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-4829.4910714285706</v>
      </c>
      <c r="AJ68" s="15">
        <f t="shared" si="3"/>
        <v>7.815970093361102E-13</v>
      </c>
    </row>
    <row r="69" spans="1:36" s="5" customFormat="1" ht="12" customHeight="1" x14ac:dyDescent="0.2">
      <c r="A69" s="61"/>
      <c r="B69" s="58">
        <v>10408</v>
      </c>
      <c r="C69" s="58">
        <v>765</v>
      </c>
      <c r="D69" s="59" t="s">
        <v>38</v>
      </c>
      <c r="E69" s="62" t="s">
        <v>44</v>
      </c>
      <c r="F69" s="62" t="s">
        <v>631</v>
      </c>
      <c r="G69" s="59" t="s">
        <v>54</v>
      </c>
      <c r="H69" s="28"/>
      <c r="I69" s="28"/>
      <c r="J69" s="23"/>
      <c r="K69" s="60">
        <v>1553</v>
      </c>
      <c r="L69" s="13">
        <v>0.01</v>
      </c>
      <c r="M69" s="14">
        <f t="shared" si="0"/>
        <v>1386.6071428571427</v>
      </c>
      <c r="N69" s="14">
        <f t="shared" si="1"/>
        <v>166.39285714285711</v>
      </c>
      <c r="O69" s="14">
        <f t="shared" si="2"/>
        <v>-13.866071428571427</v>
      </c>
      <c r="P69" s="14">
        <f>M69</f>
        <v>1386.6071428571427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-1539.1339285714284</v>
      </c>
      <c r="AJ69" s="15">
        <f t="shared" si="3"/>
        <v>1.3145040611561853E-13</v>
      </c>
    </row>
    <row r="70" spans="1:36" s="5" customFormat="1" ht="12" customHeight="1" x14ac:dyDescent="0.3">
      <c r="A70" s="61"/>
      <c r="B70" s="58">
        <v>10409</v>
      </c>
      <c r="C70" s="58">
        <v>766</v>
      </c>
      <c r="D70" s="59" t="s">
        <v>64</v>
      </c>
      <c r="E70" s="62" t="s">
        <v>53</v>
      </c>
      <c r="F70" s="54"/>
      <c r="G70" s="59" t="s">
        <v>55</v>
      </c>
      <c r="H70" s="28"/>
      <c r="I70" s="28"/>
      <c r="J70" s="23">
        <v>2040</v>
      </c>
      <c r="K70" s="60">
        <v>0</v>
      </c>
      <c r="L70" s="13">
        <v>0.01</v>
      </c>
      <c r="M70" s="14">
        <f t="shared" si="0"/>
        <v>2040</v>
      </c>
      <c r="N70" s="14">
        <f t="shared" si="1"/>
        <v>0</v>
      </c>
      <c r="O70" s="14">
        <f t="shared" si="2"/>
        <v>-20.400000000000002</v>
      </c>
      <c r="P70" s="14"/>
      <c r="Q70" s="14">
        <f>M70</f>
        <v>2040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-2019.6</v>
      </c>
      <c r="AJ70" s="15">
        <f t="shared" si="3"/>
        <v>8.8817841970012523E-14</v>
      </c>
    </row>
    <row r="71" spans="1:36" s="5" customFormat="1" ht="12" customHeight="1" x14ac:dyDescent="0.2">
      <c r="A71" s="61">
        <v>42940</v>
      </c>
      <c r="B71" s="58">
        <v>10411</v>
      </c>
      <c r="C71" s="58">
        <v>768</v>
      </c>
      <c r="D71" s="59" t="s">
        <v>73</v>
      </c>
      <c r="E71" s="62" t="s">
        <v>75</v>
      </c>
      <c r="F71" s="62" t="s">
        <v>632</v>
      </c>
      <c r="G71" s="59" t="s">
        <v>54</v>
      </c>
      <c r="H71" s="28"/>
      <c r="I71" s="28"/>
      <c r="J71" s="23">
        <v>480</v>
      </c>
      <c r="K71" s="60">
        <v>0</v>
      </c>
      <c r="L71" s="13">
        <v>0.01</v>
      </c>
      <c r="M71" s="14">
        <f t="shared" si="0"/>
        <v>480</v>
      </c>
      <c r="N71" s="14">
        <f t="shared" si="1"/>
        <v>0</v>
      </c>
      <c r="O71" s="14">
        <f t="shared" si="2"/>
        <v>-4.8</v>
      </c>
      <c r="P71" s="14">
        <f>M71</f>
        <v>480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-475.2</v>
      </c>
      <c r="AJ71" s="15">
        <f t="shared" si="3"/>
        <v>1.1546319456101628E-14</v>
      </c>
    </row>
    <row r="72" spans="1:36" s="5" customFormat="1" ht="12" customHeight="1" x14ac:dyDescent="0.2">
      <c r="A72" s="61"/>
      <c r="B72" s="58">
        <v>10412</v>
      </c>
      <c r="C72" s="58">
        <v>769</v>
      </c>
      <c r="D72" s="59" t="s">
        <v>40</v>
      </c>
      <c r="E72" s="62" t="s">
        <v>47</v>
      </c>
      <c r="F72" s="62" t="s">
        <v>633</v>
      </c>
      <c r="G72" s="59" t="s">
        <v>54</v>
      </c>
      <c r="H72" s="28"/>
      <c r="I72" s="28"/>
      <c r="J72" s="23">
        <v>1010.47</v>
      </c>
      <c r="K72" s="60">
        <v>0</v>
      </c>
      <c r="L72" s="13">
        <v>0.01</v>
      </c>
      <c r="M72" s="14">
        <f t="shared" si="0"/>
        <v>1010.47</v>
      </c>
      <c r="N72" s="14">
        <f t="shared" si="1"/>
        <v>0</v>
      </c>
      <c r="O72" s="14">
        <f t="shared" si="2"/>
        <v>-10.104700000000001</v>
      </c>
      <c r="P72" s="14">
        <f>M72</f>
        <v>1010.47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-1000.3653</v>
      </c>
      <c r="AJ72" s="15">
        <f t="shared" si="3"/>
        <v>-2.1316282072803006E-14</v>
      </c>
    </row>
    <row r="73" spans="1:36" s="5" customFormat="1" ht="12" customHeight="1" x14ac:dyDescent="0.2">
      <c r="A73" s="61"/>
      <c r="B73" s="58">
        <v>10413</v>
      </c>
      <c r="C73" s="58">
        <v>770</v>
      </c>
      <c r="D73" s="59" t="s">
        <v>39</v>
      </c>
      <c r="E73" s="62" t="s">
        <v>45</v>
      </c>
      <c r="F73" s="62" t="s">
        <v>634</v>
      </c>
      <c r="G73" s="59" t="s">
        <v>57</v>
      </c>
      <c r="H73" s="28"/>
      <c r="I73" s="28"/>
      <c r="J73" s="23">
        <v>1900.95</v>
      </c>
      <c r="K73" s="60">
        <v>0</v>
      </c>
      <c r="L73" s="13">
        <v>0.01</v>
      </c>
      <c r="M73" s="14">
        <f t="shared" si="0"/>
        <v>1900.95</v>
      </c>
      <c r="N73" s="14">
        <f t="shared" si="1"/>
        <v>0</v>
      </c>
      <c r="O73" s="14">
        <f t="shared" si="2"/>
        <v>-19.009499999999999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>
        <f>M73</f>
        <v>1900.95</v>
      </c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-1881.9405000000002</v>
      </c>
      <c r="AJ73" s="15">
        <f t="shared" si="3"/>
        <v>-1.1013412404281553E-13</v>
      </c>
    </row>
    <row r="74" spans="1:36" s="5" customFormat="1" ht="12" customHeight="1" x14ac:dyDescent="0.2">
      <c r="A74" s="61"/>
      <c r="B74" s="58">
        <v>10414</v>
      </c>
      <c r="C74" s="58">
        <v>771</v>
      </c>
      <c r="D74" s="59" t="s">
        <v>39</v>
      </c>
      <c r="E74" s="62" t="s">
        <v>45</v>
      </c>
      <c r="F74" s="62" t="s">
        <v>635</v>
      </c>
      <c r="G74" s="59" t="s">
        <v>54</v>
      </c>
      <c r="H74" s="28"/>
      <c r="I74" s="28"/>
      <c r="J74" s="23">
        <v>4624</v>
      </c>
      <c r="K74" s="60">
        <v>0</v>
      </c>
      <c r="L74" s="13">
        <v>0.01</v>
      </c>
      <c r="M74" s="14">
        <f t="shared" si="0"/>
        <v>4624</v>
      </c>
      <c r="N74" s="14">
        <f t="shared" si="1"/>
        <v>0</v>
      </c>
      <c r="O74" s="14">
        <f t="shared" si="2"/>
        <v>-46.24</v>
      </c>
      <c r="P74" s="14">
        <f>M74</f>
        <v>4624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-4577.76</v>
      </c>
      <c r="AJ74" s="15">
        <f t="shared" si="3"/>
        <v>-2.2026824808563106E-13</v>
      </c>
    </row>
    <row r="75" spans="1:36" s="5" customFormat="1" ht="12" customHeight="1" x14ac:dyDescent="0.2">
      <c r="A75" s="61"/>
      <c r="B75" s="58">
        <v>10415</v>
      </c>
      <c r="C75" s="58">
        <v>772</v>
      </c>
      <c r="D75" s="59" t="s">
        <v>88</v>
      </c>
      <c r="E75" s="62" t="s">
        <v>89</v>
      </c>
      <c r="F75" s="62" t="s">
        <v>636</v>
      </c>
      <c r="G75" s="59" t="s">
        <v>54</v>
      </c>
      <c r="H75" s="28"/>
      <c r="I75" s="28"/>
      <c r="J75" s="23">
        <v>1211.5</v>
      </c>
      <c r="K75" s="60">
        <v>0</v>
      </c>
      <c r="L75" s="13">
        <v>0.01</v>
      </c>
      <c r="M75" s="14">
        <f t="shared" si="0"/>
        <v>1211.5</v>
      </c>
      <c r="N75" s="14">
        <f t="shared" si="1"/>
        <v>0</v>
      </c>
      <c r="O75" s="14">
        <f t="shared" si="2"/>
        <v>-12.115</v>
      </c>
      <c r="P75" s="14">
        <f>M75</f>
        <v>1211.5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-1199.385</v>
      </c>
      <c r="AJ75" s="15">
        <f t="shared" si="3"/>
        <v>0</v>
      </c>
    </row>
    <row r="76" spans="1:36" s="5" customFormat="1" ht="12" customHeight="1" x14ac:dyDescent="0.2">
      <c r="A76" s="61"/>
      <c r="B76" s="58">
        <v>10416</v>
      </c>
      <c r="C76" s="58">
        <v>773</v>
      </c>
      <c r="D76" s="59" t="s">
        <v>88</v>
      </c>
      <c r="E76" s="62" t="s">
        <v>89</v>
      </c>
      <c r="F76" s="62" t="s">
        <v>637</v>
      </c>
      <c r="G76" s="59" t="s">
        <v>57</v>
      </c>
      <c r="H76" s="28"/>
      <c r="I76" s="28"/>
      <c r="J76" s="23">
        <v>520</v>
      </c>
      <c r="K76" s="60">
        <v>0</v>
      </c>
      <c r="L76" s="13">
        <v>0.01</v>
      </c>
      <c r="M76" s="14">
        <f t="shared" si="0"/>
        <v>520</v>
      </c>
      <c r="N76" s="14">
        <f t="shared" si="1"/>
        <v>0</v>
      </c>
      <c r="O76" s="14">
        <f t="shared" si="2"/>
        <v>-5.2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>
        <f>M76</f>
        <v>520</v>
      </c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-514.79999999999995</v>
      </c>
      <c r="AJ76" s="15">
        <f t="shared" si="3"/>
        <v>4.5297099404706387E-14</v>
      </c>
    </row>
    <row r="77" spans="1:36" s="5" customFormat="1" ht="12" customHeight="1" x14ac:dyDescent="0.2">
      <c r="A77" s="66">
        <v>42941</v>
      </c>
      <c r="B77" s="67">
        <v>10417</v>
      </c>
      <c r="C77" s="67">
        <v>746</v>
      </c>
      <c r="D77" s="68" t="s">
        <v>41</v>
      </c>
      <c r="E77" s="68" t="s">
        <v>48</v>
      </c>
      <c r="F77" s="68" t="s">
        <v>638</v>
      </c>
      <c r="G77" s="68" t="s">
        <v>54</v>
      </c>
      <c r="H77" s="28"/>
      <c r="I77" s="28"/>
      <c r="J77" s="23">
        <v>0</v>
      </c>
      <c r="K77" s="69">
        <v>2740</v>
      </c>
      <c r="L77" s="13">
        <v>0.01</v>
      </c>
      <c r="M77" s="14">
        <f t="shared" si="0"/>
        <v>2446.4285714285711</v>
      </c>
      <c r="N77" s="14">
        <f t="shared" si="1"/>
        <v>293.5714285714285</v>
      </c>
      <c r="O77" s="14">
        <f t="shared" si="2"/>
        <v>-24.464285714285712</v>
      </c>
      <c r="P77" s="14">
        <v>2446.4299999999998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-2715.5371428571425</v>
      </c>
      <c r="AJ77" s="15">
        <f t="shared" si="3"/>
        <v>-1.4285714282102902E-3</v>
      </c>
    </row>
    <row r="78" spans="1:36" s="5" customFormat="1" ht="12" customHeight="1" x14ac:dyDescent="0.2">
      <c r="A78" s="66"/>
      <c r="B78" s="67">
        <v>10418</v>
      </c>
      <c r="C78" s="67">
        <v>774</v>
      </c>
      <c r="D78" s="68" t="s">
        <v>73</v>
      </c>
      <c r="E78" s="68" t="s">
        <v>75</v>
      </c>
      <c r="F78" s="68" t="s">
        <v>639</v>
      </c>
      <c r="G78" s="68" t="s">
        <v>54</v>
      </c>
      <c r="H78" s="28"/>
      <c r="I78" s="28"/>
      <c r="J78" s="23">
        <v>2000</v>
      </c>
      <c r="K78" s="69">
        <v>0</v>
      </c>
      <c r="L78" s="13">
        <v>0.01</v>
      </c>
      <c r="M78" s="14">
        <f t="shared" si="0"/>
        <v>2000</v>
      </c>
      <c r="N78" s="14">
        <f t="shared" si="1"/>
        <v>0</v>
      </c>
      <c r="O78" s="14">
        <f t="shared" si="2"/>
        <v>-20</v>
      </c>
      <c r="P78" s="14">
        <v>2000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-1980</v>
      </c>
      <c r="AJ78" s="15">
        <f t="shared" si="3"/>
        <v>0</v>
      </c>
    </row>
    <row r="79" spans="1:36" s="5" customFormat="1" ht="12" customHeight="1" x14ac:dyDescent="0.2">
      <c r="A79" s="66"/>
      <c r="B79" s="67">
        <v>10419</v>
      </c>
      <c r="C79" s="67">
        <v>775</v>
      </c>
      <c r="D79" s="68" t="s">
        <v>40</v>
      </c>
      <c r="E79" s="68" t="s">
        <v>47</v>
      </c>
      <c r="F79" s="68" t="s">
        <v>640</v>
      </c>
      <c r="G79" s="68" t="s">
        <v>54</v>
      </c>
      <c r="H79" s="28"/>
      <c r="I79" s="28"/>
      <c r="J79" s="23">
        <v>1165.1300000000001</v>
      </c>
      <c r="K79" s="69">
        <v>0</v>
      </c>
      <c r="L79" s="13">
        <v>0.01</v>
      </c>
      <c r="M79" s="14">
        <f t="shared" si="0"/>
        <v>1165.1300000000001</v>
      </c>
      <c r="N79" s="14">
        <f t="shared" si="1"/>
        <v>0</v>
      </c>
      <c r="O79" s="14">
        <f t="shared" si="2"/>
        <v>-11.651300000000001</v>
      </c>
      <c r="P79" s="14">
        <v>1165.1300000000001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-1153.4787000000001</v>
      </c>
      <c r="AJ79" s="15">
        <f t="shared" si="3"/>
        <v>0</v>
      </c>
    </row>
    <row r="80" spans="1:36" s="5" customFormat="1" ht="12" customHeight="1" x14ac:dyDescent="0.2">
      <c r="A80" s="70">
        <v>42942</v>
      </c>
      <c r="B80" s="67">
        <v>10420</v>
      </c>
      <c r="C80" s="67">
        <v>778</v>
      </c>
      <c r="D80" s="68" t="s">
        <v>38</v>
      </c>
      <c r="E80" s="68" t="s">
        <v>44</v>
      </c>
      <c r="F80" s="71" t="s">
        <v>641</v>
      </c>
      <c r="G80" s="68" t="s">
        <v>54</v>
      </c>
      <c r="H80" s="28"/>
      <c r="I80" s="28"/>
      <c r="J80" s="23">
        <v>0</v>
      </c>
      <c r="K80" s="69">
        <v>4498</v>
      </c>
      <c r="L80" s="13">
        <v>0.01</v>
      </c>
      <c r="M80" s="14">
        <f t="shared" si="0"/>
        <v>4016.071428571428</v>
      </c>
      <c r="N80" s="14">
        <f t="shared" si="1"/>
        <v>481.92857142857133</v>
      </c>
      <c r="O80" s="14">
        <f t="shared" si="2"/>
        <v>-40.160714285714278</v>
      </c>
      <c r="P80" s="14">
        <f>M80</f>
        <v>4016.071428571428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-4457.8392857142853</v>
      </c>
      <c r="AJ80" s="15">
        <f t="shared" si="3"/>
        <v>3.979039320256561E-13</v>
      </c>
    </row>
    <row r="81" spans="1:36" s="5" customFormat="1" ht="12" customHeight="1" x14ac:dyDescent="0.2">
      <c r="A81" s="70"/>
      <c r="B81" s="67">
        <v>10421</v>
      </c>
      <c r="C81" s="67">
        <v>779</v>
      </c>
      <c r="D81" s="68" t="s">
        <v>38</v>
      </c>
      <c r="E81" s="68" t="s">
        <v>44</v>
      </c>
      <c r="F81" s="71" t="s">
        <v>642</v>
      </c>
      <c r="G81" s="68" t="s">
        <v>54</v>
      </c>
      <c r="H81" s="28"/>
      <c r="I81" s="28"/>
      <c r="J81" s="23">
        <v>0</v>
      </c>
      <c r="K81" s="69">
        <v>2315</v>
      </c>
      <c r="L81" s="13">
        <v>0.01</v>
      </c>
      <c r="M81" s="14">
        <f t="shared" si="0"/>
        <v>2066.9642857142853</v>
      </c>
      <c r="N81" s="14">
        <f t="shared" si="1"/>
        <v>248.03571428571422</v>
      </c>
      <c r="O81" s="14">
        <f t="shared" si="2"/>
        <v>-20.669642857142854</v>
      </c>
      <c r="P81" s="14">
        <f>M81</f>
        <v>2066.9642857142853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-2294.3303571428569</v>
      </c>
      <c r="AJ81" s="15">
        <f t="shared" si="3"/>
        <v>2.6290081223123707E-13</v>
      </c>
    </row>
    <row r="82" spans="1:36" s="5" customFormat="1" ht="12" customHeight="1" x14ac:dyDescent="0.2">
      <c r="A82" s="70">
        <v>42943</v>
      </c>
      <c r="B82" s="67">
        <v>10422</v>
      </c>
      <c r="C82" s="67">
        <v>780</v>
      </c>
      <c r="D82" s="68" t="s">
        <v>70</v>
      </c>
      <c r="E82" s="68" t="s">
        <v>50</v>
      </c>
      <c r="F82" s="71" t="s">
        <v>643</v>
      </c>
      <c r="G82" s="68" t="s">
        <v>55</v>
      </c>
      <c r="H82" s="28"/>
      <c r="I82" s="28"/>
      <c r="J82" s="23">
        <v>0</v>
      </c>
      <c r="K82" s="69">
        <v>3725</v>
      </c>
      <c r="L82" s="13">
        <v>0.01</v>
      </c>
      <c r="M82" s="14">
        <f t="shared" si="0"/>
        <v>3325.8928571428569</v>
      </c>
      <c r="N82" s="14">
        <f t="shared" si="1"/>
        <v>399.10714285714283</v>
      </c>
      <c r="O82" s="14">
        <f t="shared" si="2"/>
        <v>-33.258928571428569</v>
      </c>
      <c r="P82" s="14"/>
      <c r="Q82" s="14">
        <f>M82</f>
        <v>3325.8928571428569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-3691.7410714285711</v>
      </c>
      <c r="AJ82" s="15">
        <f t="shared" si="3"/>
        <v>3.2684965844964609E-13</v>
      </c>
    </row>
    <row r="83" spans="1:36" s="5" customFormat="1" ht="12" customHeight="1" x14ac:dyDescent="0.2">
      <c r="A83" s="70"/>
      <c r="B83" s="67">
        <v>10423</v>
      </c>
      <c r="C83" s="67">
        <v>776</v>
      </c>
      <c r="D83" s="68" t="s">
        <v>37</v>
      </c>
      <c r="E83" s="68" t="s">
        <v>42</v>
      </c>
      <c r="F83" s="71" t="s">
        <v>644</v>
      </c>
      <c r="G83" s="68" t="s">
        <v>13</v>
      </c>
      <c r="H83" s="28"/>
      <c r="I83" s="28"/>
      <c r="J83" s="23">
        <v>0</v>
      </c>
      <c r="K83" s="69">
        <v>892.1</v>
      </c>
      <c r="L83" s="13">
        <v>0.01</v>
      </c>
      <c r="M83" s="14">
        <f t="shared" si="0"/>
        <v>796.51785714285711</v>
      </c>
      <c r="N83" s="14">
        <f t="shared" si="1"/>
        <v>95.582142857142856</v>
      </c>
      <c r="O83" s="14">
        <f t="shared" si="2"/>
        <v>-7.965178571428571</v>
      </c>
      <c r="P83" s="14"/>
      <c r="Q83" s="14"/>
      <c r="R83" s="14"/>
      <c r="S83" s="14"/>
      <c r="T83" s="14"/>
      <c r="U83" s="14"/>
      <c r="V83" s="14">
        <f>M83</f>
        <v>796.51785714285711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-884.1348214285714</v>
      </c>
      <c r="AJ83" s="15">
        <f t="shared" si="3"/>
        <v>5.2402526762307389E-14</v>
      </c>
    </row>
    <row r="84" spans="1:36" s="5" customFormat="1" ht="12" customHeight="1" x14ac:dyDescent="0.2">
      <c r="A84" s="70">
        <v>42944</v>
      </c>
      <c r="B84" s="67">
        <v>10424</v>
      </c>
      <c r="C84" s="67">
        <v>777</v>
      </c>
      <c r="D84" s="68" t="s">
        <v>68</v>
      </c>
      <c r="E84" s="68" t="s">
        <v>52</v>
      </c>
      <c r="F84" s="71" t="s">
        <v>645</v>
      </c>
      <c r="G84" s="68" t="s">
        <v>23</v>
      </c>
      <c r="H84" s="28"/>
      <c r="I84" s="28"/>
      <c r="J84" s="23">
        <v>0</v>
      </c>
      <c r="K84" s="69">
        <v>1768</v>
      </c>
      <c r="L84" s="13">
        <v>0.01</v>
      </c>
      <c r="M84" s="14">
        <f t="shared" si="0"/>
        <v>1578.5714285714284</v>
      </c>
      <c r="N84" s="14">
        <f t="shared" si="1"/>
        <v>189.42857142857142</v>
      </c>
      <c r="O84" s="14">
        <f t="shared" si="2"/>
        <v>-15.785714285714285</v>
      </c>
      <c r="P84" s="14"/>
      <c r="Q84" s="14"/>
      <c r="R84" s="14"/>
      <c r="S84" s="14"/>
      <c r="T84" s="14">
        <f>M84</f>
        <v>1578.5714285714284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-1752.2142857142856</v>
      </c>
      <c r="AJ84" s="15">
        <f t="shared" si="3"/>
        <v>1.6342482922482304E-13</v>
      </c>
    </row>
    <row r="85" spans="1:36" s="5" customFormat="1" ht="12" customHeight="1" x14ac:dyDescent="0.2">
      <c r="A85" s="70"/>
      <c r="B85" s="67">
        <v>10425</v>
      </c>
      <c r="C85" s="67">
        <v>781</v>
      </c>
      <c r="D85" s="68" t="s">
        <v>66</v>
      </c>
      <c r="E85" s="68" t="s">
        <v>51</v>
      </c>
      <c r="F85" s="71" t="s">
        <v>646</v>
      </c>
      <c r="G85" s="68" t="s">
        <v>55</v>
      </c>
      <c r="H85" s="28"/>
      <c r="I85" s="28"/>
      <c r="J85" s="23">
        <v>0</v>
      </c>
      <c r="K85" s="69">
        <v>2880</v>
      </c>
      <c r="L85" s="13">
        <v>0.01</v>
      </c>
      <c r="M85" s="14">
        <f t="shared" si="0"/>
        <v>2571.4285714285711</v>
      </c>
      <c r="N85" s="14">
        <f t="shared" si="1"/>
        <v>308.5714285714285</v>
      </c>
      <c r="O85" s="14">
        <f t="shared" si="2"/>
        <v>-25.714285714285712</v>
      </c>
      <c r="P85" s="14"/>
      <c r="Q85" s="14">
        <f>M85</f>
        <v>2571.4285714285711</v>
      </c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-2854.2857142857138</v>
      </c>
      <c r="AJ85" s="15">
        <f t="shared" si="3"/>
        <v>5.2224891078367364E-13</v>
      </c>
    </row>
    <row r="86" spans="1:36" s="5" customFormat="1" ht="12" customHeight="1" x14ac:dyDescent="0.2">
      <c r="A86" s="70"/>
      <c r="B86" s="67">
        <v>10426</v>
      </c>
      <c r="C86" s="67">
        <v>782</v>
      </c>
      <c r="D86" s="68" t="s">
        <v>40</v>
      </c>
      <c r="E86" s="68" t="s">
        <v>47</v>
      </c>
      <c r="F86" s="71" t="s">
        <v>647</v>
      </c>
      <c r="G86" s="68" t="s">
        <v>54</v>
      </c>
      <c r="H86" s="28"/>
      <c r="I86" s="28"/>
      <c r="J86" s="23">
        <v>968.73</v>
      </c>
      <c r="K86" s="69">
        <v>0</v>
      </c>
      <c r="L86" s="13">
        <v>0.01</v>
      </c>
      <c r="M86" s="14">
        <f t="shared" si="0"/>
        <v>968.73</v>
      </c>
      <c r="N86" s="14">
        <f t="shared" si="1"/>
        <v>0</v>
      </c>
      <c r="O86" s="14">
        <f t="shared" si="2"/>
        <v>-9.6873000000000005</v>
      </c>
      <c r="P86" s="14">
        <f>M86</f>
        <v>968.73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-959.04269999999997</v>
      </c>
      <c r="AJ86" s="15">
        <f t="shared" si="3"/>
        <v>4.9737991503207013E-14</v>
      </c>
    </row>
    <row r="87" spans="1:36" s="5" customFormat="1" ht="12" customHeight="1" x14ac:dyDescent="0.2">
      <c r="A87" s="70">
        <v>42945</v>
      </c>
      <c r="B87" s="67">
        <v>10427</v>
      </c>
      <c r="C87" s="67">
        <v>783</v>
      </c>
      <c r="D87" s="68" t="s">
        <v>63</v>
      </c>
      <c r="E87" s="68" t="s">
        <v>72</v>
      </c>
      <c r="F87" s="71" t="s">
        <v>648</v>
      </c>
      <c r="G87" s="68" t="s">
        <v>62</v>
      </c>
      <c r="H87" s="28"/>
      <c r="I87" s="28"/>
      <c r="J87" s="23">
        <v>0</v>
      </c>
      <c r="K87" s="69">
        <v>2806.42</v>
      </c>
      <c r="L87" s="13">
        <v>0.01</v>
      </c>
      <c r="M87" s="14">
        <f t="shared" si="0"/>
        <v>2505.7321428571427</v>
      </c>
      <c r="N87" s="14">
        <f t="shared" si="1"/>
        <v>300.68785714285713</v>
      </c>
      <c r="O87" s="14">
        <f t="shared" si="2"/>
        <v>-25.057321428571427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>
        <f>M87</f>
        <v>2505.7321428571427</v>
      </c>
      <c r="AI87" s="14">
        <f t="shared" si="4"/>
        <v>-2781.3626785714282</v>
      </c>
      <c r="AJ87" s="15">
        <f t="shared" si="3"/>
        <v>4.4053649617126212E-13</v>
      </c>
    </row>
    <row r="88" spans="1:36" s="5" customFormat="1" ht="12" customHeight="1" x14ac:dyDescent="0.2">
      <c r="A88" s="66"/>
      <c r="B88" s="67">
        <v>10428</v>
      </c>
      <c r="C88" s="67">
        <v>786</v>
      </c>
      <c r="D88" s="68" t="s">
        <v>38</v>
      </c>
      <c r="E88" s="68" t="s">
        <v>44</v>
      </c>
      <c r="F88" s="68" t="s">
        <v>649</v>
      </c>
      <c r="G88" s="68" t="s">
        <v>54</v>
      </c>
      <c r="H88" s="28"/>
      <c r="I88" s="28"/>
      <c r="J88" s="23">
        <v>0</v>
      </c>
      <c r="K88" s="69">
        <v>2166</v>
      </c>
      <c r="L88" s="13">
        <v>0.01</v>
      </c>
      <c r="M88" s="14">
        <f t="shared" si="0"/>
        <v>1933.9285714285713</v>
      </c>
      <c r="N88" s="14">
        <f t="shared" si="1"/>
        <v>232.07142857142856</v>
      </c>
      <c r="O88" s="14">
        <f t="shared" si="2"/>
        <v>-19.339285714285715</v>
      </c>
      <c r="P88" s="14">
        <v>1933.93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-2146.662142857143</v>
      </c>
      <c r="AJ88" s="15">
        <f t="shared" si="3"/>
        <v>-1.4285714286685902E-3</v>
      </c>
    </row>
    <row r="89" spans="1:36" s="5" customFormat="1" ht="12" customHeight="1" x14ac:dyDescent="0.2">
      <c r="A89" s="66"/>
      <c r="B89" s="67">
        <v>10429</v>
      </c>
      <c r="C89" s="67">
        <v>787</v>
      </c>
      <c r="D89" s="68" t="s">
        <v>38</v>
      </c>
      <c r="E89" s="68" t="s">
        <v>44</v>
      </c>
      <c r="F89" s="68" t="s">
        <v>650</v>
      </c>
      <c r="G89" s="68" t="s">
        <v>54</v>
      </c>
      <c r="H89" s="28"/>
      <c r="I89" s="28"/>
      <c r="J89" s="23">
        <v>0</v>
      </c>
      <c r="K89" s="69">
        <v>1542</v>
      </c>
      <c r="L89" s="13">
        <v>0.01</v>
      </c>
      <c r="M89" s="14">
        <f t="shared" si="0"/>
        <v>1376.7857142857142</v>
      </c>
      <c r="N89" s="14">
        <f t="shared" si="1"/>
        <v>165.21428571428569</v>
      </c>
      <c r="O89" s="14">
        <f t="shared" si="2"/>
        <v>-13.767857142857142</v>
      </c>
      <c r="P89" s="14">
        <v>1376.79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-1528.2364285714284</v>
      </c>
      <c r="AJ89" s="15">
        <f t="shared" si="3"/>
        <v>-4.2857142855474706E-3</v>
      </c>
    </row>
    <row r="90" spans="1:36" s="5" customFormat="1" ht="12" customHeight="1" x14ac:dyDescent="0.2">
      <c r="A90" s="66">
        <v>42947</v>
      </c>
      <c r="B90" s="67">
        <v>10430</v>
      </c>
      <c r="C90" s="67">
        <v>795</v>
      </c>
      <c r="D90" s="68" t="s">
        <v>73</v>
      </c>
      <c r="E90" s="68" t="s">
        <v>75</v>
      </c>
      <c r="F90" s="68" t="s">
        <v>651</v>
      </c>
      <c r="G90" s="68" t="s">
        <v>54</v>
      </c>
      <c r="H90" s="28"/>
      <c r="I90" s="28"/>
      <c r="J90" s="23">
        <v>1000</v>
      </c>
      <c r="K90" s="69">
        <v>0</v>
      </c>
      <c r="L90" s="13">
        <v>0.01</v>
      </c>
      <c r="M90" s="14">
        <f t="shared" si="0"/>
        <v>1000</v>
      </c>
      <c r="N90" s="14">
        <f t="shared" si="1"/>
        <v>0</v>
      </c>
      <c r="O90" s="14">
        <f t="shared" si="2"/>
        <v>-10</v>
      </c>
      <c r="P90" s="14">
        <v>1000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-990</v>
      </c>
      <c r="AJ90" s="15">
        <f t="shared" si="3"/>
        <v>0</v>
      </c>
    </row>
    <row r="91" spans="1:36" ht="12" customHeight="1" x14ac:dyDescent="0.2">
      <c r="A91" s="66"/>
      <c r="B91" s="67">
        <v>10431</v>
      </c>
      <c r="C91" s="67">
        <v>793</v>
      </c>
      <c r="D91" s="68" t="s">
        <v>40</v>
      </c>
      <c r="E91" s="68" t="s">
        <v>47</v>
      </c>
      <c r="F91" s="68" t="s">
        <v>652</v>
      </c>
      <c r="G91" s="68" t="s">
        <v>54</v>
      </c>
      <c r="H91" s="29"/>
      <c r="I91" s="29"/>
      <c r="J91" s="23">
        <v>875.97</v>
      </c>
      <c r="K91" s="69">
        <v>0</v>
      </c>
      <c r="L91" s="13">
        <v>0.01</v>
      </c>
      <c r="M91" s="14">
        <f t="shared" si="0"/>
        <v>875.97</v>
      </c>
      <c r="N91" s="14">
        <f t="shared" si="1"/>
        <v>0</v>
      </c>
      <c r="O91" s="14">
        <f t="shared" si="2"/>
        <v>-8.7597000000000005</v>
      </c>
      <c r="P91" s="14">
        <v>875.97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-867.21030000000007</v>
      </c>
      <c r="AJ91" s="15">
        <f t="shared" si="3"/>
        <v>-4.7961634663806763E-14</v>
      </c>
    </row>
    <row r="92" spans="1:36" ht="12" customHeight="1" x14ac:dyDescent="0.2">
      <c r="A92" s="66"/>
      <c r="B92" s="67">
        <v>10432</v>
      </c>
      <c r="C92" s="67">
        <v>794</v>
      </c>
      <c r="D92" s="68" t="s">
        <v>39</v>
      </c>
      <c r="E92" s="68" t="s">
        <v>45</v>
      </c>
      <c r="F92" s="68" t="s">
        <v>653</v>
      </c>
      <c r="G92" s="68" t="s">
        <v>54</v>
      </c>
      <c r="H92" s="29"/>
      <c r="I92" s="29"/>
      <c r="J92" s="23">
        <v>1316</v>
      </c>
      <c r="K92" s="69">
        <v>0</v>
      </c>
      <c r="L92" s="13">
        <v>0.01</v>
      </c>
      <c r="M92" s="14">
        <f t="shared" si="0"/>
        <v>1316</v>
      </c>
      <c r="N92" s="14">
        <f t="shared" si="1"/>
        <v>0</v>
      </c>
      <c r="O92" s="14">
        <f t="shared" si="2"/>
        <v>-13.16</v>
      </c>
      <c r="P92" s="14">
        <v>1316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-1302.8399999999999</v>
      </c>
      <c r="AJ92" s="15">
        <f t="shared" si="3"/>
        <v>8.1712414612411521E-14</v>
      </c>
    </row>
    <row r="93" spans="1:36" ht="12" customHeight="1" x14ac:dyDescent="0.2">
      <c r="A93" s="66"/>
      <c r="B93" s="67">
        <v>10433</v>
      </c>
      <c r="C93" s="67">
        <v>795</v>
      </c>
      <c r="D93" s="68" t="s">
        <v>39</v>
      </c>
      <c r="E93" s="68" t="s">
        <v>45</v>
      </c>
      <c r="F93" s="68" t="s">
        <v>654</v>
      </c>
      <c r="G93" s="68" t="s">
        <v>57</v>
      </c>
      <c r="H93" s="29"/>
      <c r="I93" s="29"/>
      <c r="J93" s="23">
        <v>2308</v>
      </c>
      <c r="K93" s="69">
        <v>0</v>
      </c>
      <c r="L93" s="13">
        <v>0.01</v>
      </c>
      <c r="M93" s="14">
        <f t="shared" si="0"/>
        <v>2308</v>
      </c>
      <c r="N93" s="14">
        <f t="shared" si="1"/>
        <v>0</v>
      </c>
      <c r="O93" s="14">
        <f t="shared" si="2"/>
        <v>-23.080000000000002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>
        <v>2308</v>
      </c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-2284.92</v>
      </c>
      <c r="AJ93" s="15">
        <f t="shared" si="3"/>
        <v>-7.460698725481052E-14</v>
      </c>
    </row>
    <row r="94" spans="1:36" ht="12" customHeight="1" x14ac:dyDescent="0.2">
      <c r="A94" s="66"/>
      <c r="B94" s="67">
        <v>10434</v>
      </c>
      <c r="C94" s="67">
        <v>796</v>
      </c>
      <c r="D94" s="68" t="s">
        <v>88</v>
      </c>
      <c r="E94" s="68" t="s">
        <v>89</v>
      </c>
      <c r="F94" s="68" t="s">
        <v>655</v>
      </c>
      <c r="G94" s="68" t="s">
        <v>54</v>
      </c>
      <c r="H94" s="28"/>
      <c r="I94" s="28"/>
      <c r="J94" s="23">
        <v>1264</v>
      </c>
      <c r="K94" s="69">
        <v>0</v>
      </c>
      <c r="L94" s="13">
        <v>0.01</v>
      </c>
      <c r="M94" s="14">
        <f t="shared" si="0"/>
        <v>1264</v>
      </c>
      <c r="N94" s="14">
        <f t="shared" si="1"/>
        <v>0</v>
      </c>
      <c r="O94" s="14">
        <f t="shared" si="2"/>
        <v>-12.64</v>
      </c>
      <c r="P94" s="14">
        <v>1264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-1251.3599999999999</v>
      </c>
      <c r="AJ94" s="15">
        <f t="shared" si="3"/>
        <v>9.9475983006414026E-14</v>
      </c>
    </row>
    <row r="95" spans="1:36" ht="12" customHeight="1" x14ac:dyDescent="0.2">
      <c r="A95" s="66"/>
      <c r="B95" s="67">
        <v>10435</v>
      </c>
      <c r="C95" s="67">
        <v>797</v>
      </c>
      <c r="D95" s="68" t="s">
        <v>88</v>
      </c>
      <c r="E95" s="68" t="s">
        <v>89</v>
      </c>
      <c r="F95" s="68" t="s">
        <v>656</v>
      </c>
      <c r="G95" s="68" t="s">
        <v>57</v>
      </c>
      <c r="H95" s="28"/>
      <c r="I95" s="28"/>
      <c r="J95" s="23">
        <v>536.25</v>
      </c>
      <c r="K95" s="69">
        <v>0</v>
      </c>
      <c r="L95" s="13">
        <v>0.01</v>
      </c>
      <c r="M95" s="14">
        <f t="shared" si="0"/>
        <v>536.25</v>
      </c>
      <c r="N95" s="14">
        <f>K95/1.12*0.12</f>
        <v>0</v>
      </c>
      <c r="O95" s="14">
        <f>-SUM(I95:J95,K95/1.12)*L95</f>
        <v>-5.3624999999999998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>
        <v>536.25</v>
      </c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-530.88750000000005</v>
      </c>
      <c r="AJ95" s="15">
        <f>SUM(H95:K95)+AI95+O95</f>
        <v>-4.5297099404706387E-14</v>
      </c>
    </row>
    <row r="96" spans="1:36" ht="12" customHeight="1" x14ac:dyDescent="0.2">
      <c r="A96" s="64"/>
      <c r="B96" s="58"/>
      <c r="C96" s="58"/>
      <c r="D96" s="59"/>
      <c r="E96" s="62"/>
      <c r="F96" s="62"/>
      <c r="G96" s="59"/>
      <c r="H96" s="28"/>
      <c r="I96" s="28"/>
      <c r="J96" s="23">
        <v>0</v>
      </c>
      <c r="K96" s="60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64"/>
      <c r="B97" s="58"/>
      <c r="C97" s="58"/>
      <c r="D97" s="59"/>
      <c r="E97" s="62"/>
      <c r="F97" s="62"/>
      <c r="G97" s="59"/>
      <c r="H97" s="28"/>
      <c r="I97" s="28"/>
      <c r="J97" s="23">
        <v>0</v>
      </c>
      <c r="K97" s="60">
        <v>0</v>
      </c>
      <c r="L97" s="13">
        <v>0.01</v>
      </c>
      <c r="M97" s="14">
        <f t="shared" si="0"/>
        <v>0</v>
      </c>
      <c r="N97" s="14">
        <f t="shared" ref="N97:N109" si="7">K97/1.12*0.12</f>
        <v>0</v>
      </c>
      <c r="O97" s="14">
        <f t="shared" ref="O97:O109" si="8"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 t="shared" ref="AJ97:AJ109" si="9">SUM(H97:K97)+AI97+O97</f>
        <v>0</v>
      </c>
    </row>
    <row r="98" spans="1:36" ht="12" customHeight="1" x14ac:dyDescent="0.2">
      <c r="A98" s="64"/>
      <c r="B98" s="58"/>
      <c r="C98" s="58"/>
      <c r="D98" s="59"/>
      <c r="E98" s="62"/>
      <c r="F98" s="62"/>
      <c r="G98" s="59"/>
      <c r="H98" s="28"/>
      <c r="I98" s="28"/>
      <c r="J98" s="23">
        <v>0</v>
      </c>
      <c r="K98" s="60">
        <v>0</v>
      </c>
      <c r="L98" s="13">
        <v>0.01</v>
      </c>
      <c r="M98" s="14">
        <f t="shared" si="0"/>
        <v>0</v>
      </c>
      <c r="N98" s="14">
        <f t="shared" si="7"/>
        <v>0</v>
      </c>
      <c r="O98" s="14">
        <f t="shared" si="8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4"/>
        <v>0</v>
      </c>
      <c r="AJ98" s="15">
        <f t="shared" si="9"/>
        <v>0</v>
      </c>
    </row>
    <row r="99" spans="1:36" ht="12" customHeight="1" x14ac:dyDescent="0.2">
      <c r="A99" s="64"/>
      <c r="B99" s="58"/>
      <c r="C99" s="58"/>
      <c r="D99" s="59"/>
      <c r="E99" s="62"/>
      <c r="F99" s="62"/>
      <c r="G99" s="59"/>
      <c r="H99" s="28"/>
      <c r="I99" s="28"/>
      <c r="J99" s="23">
        <v>0</v>
      </c>
      <c r="K99" s="60">
        <v>0</v>
      </c>
      <c r="L99" s="13">
        <v>0.01</v>
      </c>
      <c r="M99" s="14">
        <f t="shared" si="0"/>
        <v>0</v>
      </c>
      <c r="N99" s="14">
        <f t="shared" si="7"/>
        <v>0</v>
      </c>
      <c r="O99" s="14">
        <f t="shared" si="8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4"/>
        <v>0</v>
      </c>
      <c r="AJ99" s="15">
        <f t="shared" si="9"/>
        <v>0</v>
      </c>
    </row>
    <row r="100" spans="1:36" ht="12" customHeight="1" x14ac:dyDescent="0.2">
      <c r="A100" s="64"/>
      <c r="B100" s="58"/>
      <c r="C100" s="58"/>
      <c r="D100" s="59"/>
      <c r="E100" s="62"/>
      <c r="F100" s="62"/>
      <c r="G100" s="59"/>
      <c r="H100" s="28"/>
      <c r="I100" s="28"/>
      <c r="J100" s="23">
        <v>0</v>
      </c>
      <c r="K100" s="60">
        <v>0</v>
      </c>
      <c r="L100" s="13">
        <v>0.01</v>
      </c>
      <c r="M100" s="14">
        <f t="shared" si="0"/>
        <v>0</v>
      </c>
      <c r="N100" s="14">
        <f t="shared" si="7"/>
        <v>0</v>
      </c>
      <c r="O100" s="14">
        <f t="shared" si="8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4"/>
        <v>0</v>
      </c>
      <c r="AJ100" s="15">
        <f t="shared" si="9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7"/>
        <v>0</v>
      </c>
      <c r="O101" s="14">
        <f t="shared" si="8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4"/>
        <v>0</v>
      </c>
      <c r="AJ101" s="15">
        <f t="shared" si="9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7"/>
        <v>0</v>
      </c>
      <c r="O102" s="14">
        <f t="shared" si="8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4"/>
        <v>0</v>
      </c>
      <c r="AJ102" s="15">
        <f t="shared" si="9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7"/>
        <v>0</v>
      </c>
      <c r="O103" s="14">
        <f t="shared" si="8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4"/>
        <v>0</v>
      </c>
      <c r="AJ103" s="15">
        <f t="shared" si="9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7"/>
        <v>0</v>
      </c>
      <c r="O104" s="14">
        <f t="shared" si="8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4"/>
        <v>0</v>
      </c>
      <c r="AJ104" s="15">
        <f t="shared" si="9"/>
        <v>0</v>
      </c>
    </row>
    <row r="105" spans="1:36" ht="12" customHeight="1" x14ac:dyDescent="0.2">
      <c r="A105" s="64"/>
      <c r="B105" s="58"/>
      <c r="C105" s="58"/>
      <c r="D105" s="59"/>
      <c r="E105" s="62"/>
      <c r="F105" s="62"/>
      <c r="G105" s="59"/>
      <c r="H105" s="28"/>
      <c r="I105" s="28"/>
      <c r="J105" s="23">
        <v>0</v>
      </c>
      <c r="K105" s="60">
        <v>0</v>
      </c>
      <c r="L105" s="13">
        <v>0.01</v>
      </c>
      <c r="M105" s="14">
        <f t="shared" si="0"/>
        <v>0</v>
      </c>
      <c r="N105" s="14">
        <f t="shared" si="7"/>
        <v>0</v>
      </c>
      <c r="O105" s="14">
        <f t="shared" si="8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4"/>
        <v>0</v>
      </c>
      <c r="AJ105" s="15">
        <f t="shared" si="9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7"/>
        <v>0</v>
      </c>
      <c r="O106" s="14">
        <f t="shared" si="8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4"/>
        <v>0</v>
      </c>
      <c r="AJ106" s="15">
        <f t="shared" si="9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7"/>
        <v>0</v>
      </c>
      <c r="O107" s="14">
        <f t="shared" si="8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4"/>
        <v>0</v>
      </c>
      <c r="AJ107" s="15">
        <f t="shared" si="9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7"/>
        <v>0</v>
      </c>
      <c r="O108" s="14">
        <f t="shared" si="8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4"/>
        <v>0</v>
      </c>
      <c r="AJ108" s="15">
        <f t="shared" si="9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 t="shared" si="7"/>
        <v>0</v>
      </c>
      <c r="O109" s="14">
        <f t="shared" si="8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4"/>
        <v>0</v>
      </c>
      <c r="AJ109" s="15">
        <f t="shared" si="9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>K110/1.12*0.12</f>
        <v>0</v>
      </c>
      <c r="O110" s="14">
        <f>-SUM(I110:J110,K110/1.12)*L110</f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4"/>
        <v>0</v>
      </c>
      <c r="AJ110" s="15">
        <f>SUM(H110:K110)+AI110+O110</f>
        <v>0</v>
      </c>
    </row>
    <row r="111" spans="1:36" x14ac:dyDescent="0.2">
      <c r="A111" s="30"/>
      <c r="B111" s="31"/>
      <c r="C111" s="32"/>
      <c r="D111" s="33"/>
      <c r="E111" s="34"/>
      <c r="F111" s="35"/>
      <c r="G111" s="33"/>
      <c r="H111" s="36"/>
      <c r="I111" s="36"/>
      <c r="J111" s="51"/>
      <c r="K111" s="36"/>
      <c r="L111" s="3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6" s="21" customFormat="1" ht="10.8" thickBot="1" x14ac:dyDescent="0.25">
      <c r="A112" s="38"/>
      <c r="B112" s="17"/>
      <c r="C112" s="39"/>
      <c r="D112" s="18"/>
      <c r="E112" s="19"/>
      <c r="F112" s="20"/>
      <c r="G112" s="18"/>
      <c r="H112" s="40">
        <f>SUM(H6:H110)</f>
        <v>0</v>
      </c>
      <c r="I112" s="40">
        <f>SUM(I6:I110)</f>
        <v>0</v>
      </c>
      <c r="J112" s="24">
        <f>SUM(J5:J110)</f>
        <v>79815.759999999995</v>
      </c>
      <c r="K112" s="24">
        <f>SUM(K5:K110)</f>
        <v>144314.27000000002</v>
      </c>
      <c r="L112" s="41"/>
      <c r="M112" s="24">
        <f t="shared" ref="M112:AI112" si="10">SUM(M5:M110)</f>
        <v>208667.7867857143</v>
      </c>
      <c r="N112" s="24">
        <f t="shared" si="10"/>
        <v>15462.243214285712</v>
      </c>
      <c r="O112" s="24">
        <f t="shared" si="10"/>
        <v>-2086.6778678571441</v>
      </c>
      <c r="P112" s="24">
        <f t="shared" si="10"/>
        <v>151979.25464285712</v>
      </c>
      <c r="Q112" s="24">
        <f t="shared" si="10"/>
        <v>27396.428571428572</v>
      </c>
      <c r="R112" s="24">
        <f t="shared" si="10"/>
        <v>0</v>
      </c>
      <c r="S112" s="24">
        <f t="shared" si="10"/>
        <v>0</v>
      </c>
      <c r="T112" s="24">
        <f t="shared" si="10"/>
        <v>1578.5714285714284</v>
      </c>
      <c r="U112" s="24">
        <f t="shared" si="10"/>
        <v>578.57142857142856</v>
      </c>
      <c r="V112" s="24">
        <f t="shared" si="10"/>
        <v>1593.0357142857142</v>
      </c>
      <c r="W112" s="24">
        <f t="shared" si="10"/>
        <v>2433.0357142857142</v>
      </c>
      <c r="X112" s="24">
        <f t="shared" si="10"/>
        <v>0</v>
      </c>
      <c r="Y112" s="24">
        <f t="shared" si="10"/>
        <v>0</v>
      </c>
      <c r="Z112" s="24">
        <f t="shared" si="10"/>
        <v>12587.7</v>
      </c>
      <c r="AA112" s="24">
        <f t="shared" si="10"/>
        <v>0</v>
      </c>
      <c r="AB112" s="24">
        <f t="shared" si="10"/>
        <v>0</v>
      </c>
      <c r="AC112" s="24">
        <f t="shared" si="10"/>
        <v>0</v>
      </c>
      <c r="AD112" s="24">
        <f t="shared" si="10"/>
        <v>2499.9999999999995</v>
      </c>
      <c r="AE112" s="24">
        <f t="shared" si="10"/>
        <v>0</v>
      </c>
      <c r="AF112" s="24">
        <f t="shared" si="10"/>
        <v>0</v>
      </c>
      <c r="AG112" s="24">
        <f t="shared" si="10"/>
        <v>0</v>
      </c>
      <c r="AH112" s="24">
        <f t="shared" si="10"/>
        <v>8021.1964285714275</v>
      </c>
      <c r="AI112" s="24">
        <f t="shared" si="10"/>
        <v>-222043.35927500008</v>
      </c>
    </row>
    <row r="113" spans="11:35" ht="10.8" thickTop="1" x14ac:dyDescent="0.2">
      <c r="AH113" s="5" t="s">
        <v>35</v>
      </c>
      <c r="AI113" s="5">
        <f>+N114+AI112</f>
        <v>2086.6707249999163</v>
      </c>
    </row>
    <row r="114" spans="11:35" x14ac:dyDescent="0.2">
      <c r="K114" s="5">
        <f>+K112+J112</f>
        <v>224130.03000000003</v>
      </c>
      <c r="N114" s="5">
        <f>+N112+M112</f>
        <v>224130.03</v>
      </c>
      <c r="P114" s="5">
        <f>P112+Q112</f>
        <v>179375.6832142857</v>
      </c>
      <c r="AI114" s="5">
        <f>+AI112-AI113</f>
        <v>-224130.03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14"/>
  <sheetViews>
    <sheetView topLeftCell="A91" workbookViewId="0">
      <selection sqref="A1:IV65536"/>
    </sheetView>
  </sheetViews>
  <sheetFormatPr defaultColWidth="9.109375" defaultRowHeight="10.199999999999999" x14ac:dyDescent="0.2"/>
  <cols>
    <col min="1" max="1" width="13.5546875" style="42" customWidth="1"/>
    <col min="2" max="2" width="9.6640625" style="1" customWidth="1"/>
    <col min="3" max="3" width="4.44140625" style="1" customWidth="1"/>
    <col min="4" max="4" width="27.4414062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5.554687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568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66">
        <v>42948</v>
      </c>
      <c r="B5" s="67">
        <v>10436</v>
      </c>
      <c r="C5" s="67">
        <v>798</v>
      </c>
      <c r="D5" s="68" t="s">
        <v>91</v>
      </c>
      <c r="E5" s="68" t="s">
        <v>92</v>
      </c>
      <c r="F5" s="68" t="s">
        <v>657</v>
      </c>
      <c r="G5" s="68" t="s">
        <v>54</v>
      </c>
      <c r="H5" s="28"/>
      <c r="I5" s="28"/>
      <c r="J5" s="23">
        <v>0</v>
      </c>
      <c r="K5" s="69">
        <v>4900</v>
      </c>
      <c r="L5" s="13">
        <v>0.01</v>
      </c>
      <c r="M5" s="14">
        <f t="shared" ref="M5:M110" si="0">SUM(H5:J5,K5/1.12)</f>
        <v>4375</v>
      </c>
      <c r="N5" s="14">
        <f t="shared" ref="N5:N94" si="1">K5/1.12*0.12</f>
        <v>525</v>
      </c>
      <c r="O5" s="14">
        <f t="shared" ref="O5:O94" si="2">-SUM(I5:J5,K5/1.12)*L5</f>
        <v>-43.75</v>
      </c>
      <c r="P5" s="14">
        <f>M5</f>
        <v>4375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-4856.25</v>
      </c>
      <c r="AJ5" s="15">
        <f t="shared" ref="AJ5:AJ94" si="3">SUM(H5:K5)+AI5+O5</f>
        <v>0</v>
      </c>
    </row>
    <row r="6" spans="1:36" ht="12" customHeight="1" x14ac:dyDescent="0.2">
      <c r="A6" s="66"/>
      <c r="B6" s="67">
        <v>10437</v>
      </c>
      <c r="C6" s="67">
        <v>790</v>
      </c>
      <c r="D6" s="68" t="s">
        <v>156</v>
      </c>
      <c r="E6" s="68" t="s">
        <v>157</v>
      </c>
      <c r="F6" s="68" t="s">
        <v>658</v>
      </c>
      <c r="G6" s="68" t="s">
        <v>54</v>
      </c>
      <c r="H6" s="28"/>
      <c r="I6" s="28"/>
      <c r="J6" s="23">
        <v>0</v>
      </c>
      <c r="K6" s="69">
        <v>4400</v>
      </c>
      <c r="L6" s="13">
        <v>0.01</v>
      </c>
      <c r="M6" s="14">
        <f t="shared" si="0"/>
        <v>3928.571428571428</v>
      </c>
      <c r="N6" s="14">
        <f t="shared" si="1"/>
        <v>471.42857142857133</v>
      </c>
      <c r="O6" s="14">
        <f t="shared" si="2"/>
        <v>-39.285714285714278</v>
      </c>
      <c r="P6" s="14">
        <f t="shared" ref="P6:P12" si="4">M6</f>
        <v>3928.571428571428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0" si="5">-SUM(N6:AH6)</f>
        <v>-4360.7142857142853</v>
      </c>
      <c r="AJ6" s="15">
        <f t="shared" si="3"/>
        <v>3.979039320256561E-13</v>
      </c>
    </row>
    <row r="7" spans="1:36" ht="12" customHeight="1" x14ac:dyDescent="0.2">
      <c r="A7" s="66"/>
      <c r="B7" s="67">
        <v>10438</v>
      </c>
      <c r="C7" s="67">
        <v>799</v>
      </c>
      <c r="D7" s="68" t="s">
        <v>67</v>
      </c>
      <c r="E7" s="68" t="s">
        <v>49</v>
      </c>
      <c r="F7" s="68" t="s">
        <v>659</v>
      </c>
      <c r="G7" s="68" t="s">
        <v>54</v>
      </c>
      <c r="H7" s="28"/>
      <c r="I7" s="28"/>
      <c r="J7" s="23">
        <v>0</v>
      </c>
      <c r="K7" s="69">
        <v>6324</v>
      </c>
      <c r="L7" s="13">
        <v>0.01</v>
      </c>
      <c r="M7" s="14">
        <f t="shared" si="0"/>
        <v>5646.4285714285706</v>
      </c>
      <c r="N7" s="14">
        <f t="shared" si="1"/>
        <v>677.57142857142844</v>
      </c>
      <c r="O7" s="14">
        <f t="shared" si="2"/>
        <v>-56.464285714285708</v>
      </c>
      <c r="P7" s="14">
        <f t="shared" si="4"/>
        <v>5646.4285714285706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5"/>
        <v>-6267.5357142857138</v>
      </c>
      <c r="AJ7" s="15">
        <f t="shared" si="3"/>
        <v>5.2580162446247414E-13</v>
      </c>
    </row>
    <row r="8" spans="1:36" ht="12" customHeight="1" x14ac:dyDescent="0.2">
      <c r="A8" s="66"/>
      <c r="B8" s="67">
        <v>10439</v>
      </c>
      <c r="C8" s="67">
        <v>789</v>
      </c>
      <c r="D8" s="68" t="s">
        <v>41</v>
      </c>
      <c r="E8" s="68" t="s">
        <v>48</v>
      </c>
      <c r="F8" s="68" t="s">
        <v>660</v>
      </c>
      <c r="G8" s="68" t="s">
        <v>54</v>
      </c>
      <c r="H8" s="28"/>
      <c r="I8" s="28"/>
      <c r="J8" s="23">
        <v>0</v>
      </c>
      <c r="K8" s="69">
        <v>4535</v>
      </c>
      <c r="L8" s="13">
        <v>0.01</v>
      </c>
      <c r="M8" s="14">
        <f t="shared" si="0"/>
        <v>4049.1071428571427</v>
      </c>
      <c r="N8" s="14">
        <f t="shared" si="1"/>
        <v>485.89285714285711</v>
      </c>
      <c r="O8" s="14">
        <f t="shared" si="2"/>
        <v>-40.491071428571431</v>
      </c>
      <c r="P8" s="14">
        <f t="shared" si="4"/>
        <v>4049.1071428571427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5"/>
        <v>-4494.5089285714284</v>
      </c>
      <c r="AJ8" s="15">
        <f t="shared" si="3"/>
        <v>1.2789769243681803E-13</v>
      </c>
    </row>
    <row r="9" spans="1:36" ht="12" customHeight="1" x14ac:dyDescent="0.2">
      <c r="A9" s="66"/>
      <c r="B9" s="67">
        <v>10440</v>
      </c>
      <c r="C9" s="67">
        <v>800</v>
      </c>
      <c r="D9" s="68" t="s">
        <v>73</v>
      </c>
      <c r="E9" s="68" t="s">
        <v>75</v>
      </c>
      <c r="F9" s="68" t="s">
        <v>661</v>
      </c>
      <c r="G9" s="68" t="s">
        <v>54</v>
      </c>
      <c r="H9" s="28"/>
      <c r="I9" s="28"/>
      <c r="J9" s="23">
        <v>3900</v>
      </c>
      <c r="K9" s="69">
        <v>0</v>
      </c>
      <c r="L9" s="13">
        <v>0.01</v>
      </c>
      <c r="M9" s="14">
        <f t="shared" si="0"/>
        <v>3900</v>
      </c>
      <c r="N9" s="14">
        <f t="shared" si="1"/>
        <v>0</v>
      </c>
      <c r="O9" s="14">
        <f t="shared" si="2"/>
        <v>-39</v>
      </c>
      <c r="P9" s="14">
        <f t="shared" si="4"/>
        <v>3900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5"/>
        <v>-3861</v>
      </c>
      <c r="AJ9" s="15">
        <f t="shared" si="3"/>
        <v>0</v>
      </c>
    </row>
    <row r="10" spans="1:36" ht="12" customHeight="1" x14ac:dyDescent="0.2">
      <c r="A10" s="66"/>
      <c r="B10" s="67">
        <v>10441</v>
      </c>
      <c r="C10" s="67">
        <v>801</v>
      </c>
      <c r="D10" s="68" t="s">
        <v>39</v>
      </c>
      <c r="E10" s="68" t="s">
        <v>45</v>
      </c>
      <c r="F10" s="68" t="s">
        <v>662</v>
      </c>
      <c r="G10" s="68" t="s">
        <v>54</v>
      </c>
      <c r="H10" s="28"/>
      <c r="I10" s="28"/>
      <c r="J10" s="23">
        <v>4244</v>
      </c>
      <c r="K10" s="69">
        <v>0</v>
      </c>
      <c r="L10" s="13">
        <v>0.01</v>
      </c>
      <c r="M10" s="14">
        <f t="shared" si="0"/>
        <v>4244</v>
      </c>
      <c r="N10" s="14">
        <f t="shared" si="1"/>
        <v>0</v>
      </c>
      <c r="O10" s="14">
        <f t="shared" si="2"/>
        <v>-42.44</v>
      </c>
      <c r="P10" s="14">
        <f t="shared" si="4"/>
        <v>4244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5"/>
        <v>-4201.5600000000004</v>
      </c>
      <c r="AJ10" s="15">
        <f t="shared" si="3"/>
        <v>-3.979039320256561E-13</v>
      </c>
    </row>
    <row r="11" spans="1:36" ht="12" customHeight="1" x14ac:dyDescent="0.2">
      <c r="A11" s="66"/>
      <c r="B11" s="67">
        <v>10442</v>
      </c>
      <c r="C11" s="67">
        <v>802</v>
      </c>
      <c r="D11" s="68" t="s">
        <v>40</v>
      </c>
      <c r="E11" s="68" t="s">
        <v>47</v>
      </c>
      <c r="F11" s="68" t="s">
        <v>663</v>
      </c>
      <c r="G11" s="68" t="s">
        <v>54</v>
      </c>
      <c r="H11" s="28"/>
      <c r="I11" s="28"/>
      <c r="J11" s="23">
        <v>1963.1</v>
      </c>
      <c r="K11" s="69">
        <v>0</v>
      </c>
      <c r="L11" s="13">
        <v>0.01</v>
      </c>
      <c r="M11" s="14">
        <f t="shared" si="0"/>
        <v>1963.1</v>
      </c>
      <c r="N11" s="14">
        <f t="shared" si="1"/>
        <v>0</v>
      </c>
      <c r="O11" s="14">
        <f t="shared" si="2"/>
        <v>-19.631</v>
      </c>
      <c r="P11" s="14">
        <f t="shared" si="4"/>
        <v>1963.1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5"/>
        <v>-1943.4689999999998</v>
      </c>
      <c r="AJ11" s="15">
        <f t="shared" si="3"/>
        <v>8.5265128291212022E-14</v>
      </c>
    </row>
    <row r="12" spans="1:36" ht="12" customHeight="1" x14ac:dyDescent="0.2">
      <c r="A12" s="66">
        <v>42949</v>
      </c>
      <c r="B12" s="67">
        <v>10443</v>
      </c>
      <c r="C12" s="67">
        <v>804</v>
      </c>
      <c r="D12" s="68" t="s">
        <v>38</v>
      </c>
      <c r="E12" s="68" t="s">
        <v>44</v>
      </c>
      <c r="F12" s="68" t="s">
        <v>664</v>
      </c>
      <c r="G12" s="68" t="s">
        <v>54</v>
      </c>
      <c r="H12" s="28"/>
      <c r="I12" s="28"/>
      <c r="J12" s="23">
        <v>0</v>
      </c>
      <c r="K12" s="69">
        <v>6340.2</v>
      </c>
      <c r="L12" s="13">
        <v>0.01</v>
      </c>
      <c r="M12" s="14">
        <f t="shared" si="0"/>
        <v>5660.8928571428569</v>
      </c>
      <c r="N12" s="14">
        <f t="shared" si="1"/>
        <v>679.30714285714282</v>
      </c>
      <c r="O12" s="14">
        <f t="shared" si="2"/>
        <v>-56.608928571428571</v>
      </c>
      <c r="P12" s="14">
        <f t="shared" si="4"/>
        <v>5660.8928571428569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5"/>
        <v>-6283.591071428571</v>
      </c>
      <c r="AJ12" s="15">
        <f t="shared" si="3"/>
        <v>2.3447910280083306E-13</v>
      </c>
    </row>
    <row r="13" spans="1:36" ht="12" customHeight="1" x14ac:dyDescent="0.2">
      <c r="A13" s="66"/>
      <c r="B13" s="67">
        <v>10443</v>
      </c>
      <c r="C13" s="67">
        <v>804</v>
      </c>
      <c r="D13" s="68" t="s">
        <v>38</v>
      </c>
      <c r="E13" s="68" t="s">
        <v>44</v>
      </c>
      <c r="F13" s="68" t="s">
        <v>664</v>
      </c>
      <c r="G13" s="68" t="s">
        <v>56</v>
      </c>
      <c r="H13" s="28"/>
      <c r="I13" s="28"/>
      <c r="J13" s="23">
        <v>0</v>
      </c>
      <c r="K13" s="69">
        <v>648</v>
      </c>
      <c r="L13" s="13">
        <v>0.01</v>
      </c>
      <c r="M13" s="14">
        <f t="shared" si="0"/>
        <v>578.57142857142856</v>
      </c>
      <c r="N13" s="14">
        <f t="shared" si="1"/>
        <v>69.428571428571431</v>
      </c>
      <c r="O13" s="14">
        <f t="shared" si="2"/>
        <v>-5.7857142857142856</v>
      </c>
      <c r="P13" s="14"/>
      <c r="Q13" s="14"/>
      <c r="R13" s="14"/>
      <c r="S13" s="14"/>
      <c r="T13" s="14"/>
      <c r="U13" s="14">
        <f>M13</f>
        <v>578.57142857142856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5"/>
        <v>-642.21428571428567</v>
      </c>
      <c r="AJ13" s="15">
        <f t="shared" si="3"/>
        <v>4.8849813083506888E-14</v>
      </c>
    </row>
    <row r="14" spans="1:36" ht="12" customHeight="1" x14ac:dyDescent="0.2">
      <c r="A14" s="66"/>
      <c r="B14" s="67">
        <v>10444</v>
      </c>
      <c r="C14" s="67">
        <v>805</v>
      </c>
      <c r="D14" s="68" t="s">
        <v>38</v>
      </c>
      <c r="E14" s="68" t="s">
        <v>44</v>
      </c>
      <c r="F14" s="68" t="s">
        <v>665</v>
      </c>
      <c r="G14" s="68" t="s">
        <v>54</v>
      </c>
      <c r="H14" s="28"/>
      <c r="I14" s="28"/>
      <c r="J14" s="23">
        <v>0</v>
      </c>
      <c r="K14" s="69">
        <v>2102</v>
      </c>
      <c r="L14" s="13">
        <v>0.01</v>
      </c>
      <c r="M14" s="14">
        <f t="shared" si="0"/>
        <v>1876.7857142857142</v>
      </c>
      <c r="N14" s="14">
        <f t="shared" si="1"/>
        <v>225.21428571428569</v>
      </c>
      <c r="O14" s="14">
        <f t="shared" si="2"/>
        <v>-18.767857142857142</v>
      </c>
      <c r="P14" s="14">
        <f>M14</f>
        <v>1876.7857142857142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5"/>
        <v>-2083.2321428571427</v>
      </c>
      <c r="AJ14" s="15">
        <f t="shared" si="3"/>
        <v>1.9539925233402755E-13</v>
      </c>
    </row>
    <row r="15" spans="1:36" ht="12" customHeight="1" x14ac:dyDescent="0.2">
      <c r="A15" s="66"/>
      <c r="B15" s="67">
        <v>10445</v>
      </c>
      <c r="C15" s="67">
        <v>791</v>
      </c>
      <c r="D15" s="68" t="s">
        <v>77</v>
      </c>
      <c r="E15" s="68" t="s">
        <v>78</v>
      </c>
      <c r="F15" s="68" t="s">
        <v>666</v>
      </c>
      <c r="G15" s="68" t="s">
        <v>54</v>
      </c>
      <c r="H15" s="28"/>
      <c r="I15" s="28"/>
      <c r="J15" s="23">
        <v>0</v>
      </c>
      <c r="K15" s="69">
        <v>1800</v>
      </c>
      <c r="L15" s="13">
        <v>0.01</v>
      </c>
      <c r="M15" s="14">
        <f t="shared" si="0"/>
        <v>1607.1428571428569</v>
      </c>
      <c r="N15" s="14">
        <f t="shared" si="1"/>
        <v>192.85714285714283</v>
      </c>
      <c r="O15" s="14">
        <f t="shared" si="2"/>
        <v>-16.071428571428569</v>
      </c>
      <c r="P15" s="14">
        <f>M15</f>
        <v>1607.1428571428569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5"/>
        <v>-1783.9285714285711</v>
      </c>
      <c r="AJ15" s="15">
        <f t="shared" si="3"/>
        <v>3.2684965844964609E-13</v>
      </c>
    </row>
    <row r="16" spans="1:36" ht="12" customHeight="1" x14ac:dyDescent="0.2">
      <c r="A16" s="66"/>
      <c r="B16" s="67">
        <v>10446</v>
      </c>
      <c r="C16" s="67">
        <v>803</v>
      </c>
      <c r="D16" s="68" t="s">
        <v>66</v>
      </c>
      <c r="E16" s="68" t="s">
        <v>51</v>
      </c>
      <c r="F16" s="68" t="s">
        <v>667</v>
      </c>
      <c r="G16" s="68" t="s">
        <v>55</v>
      </c>
      <c r="H16" s="28"/>
      <c r="I16" s="28"/>
      <c r="J16" s="23">
        <v>0</v>
      </c>
      <c r="K16" s="69">
        <v>3578</v>
      </c>
      <c r="L16" s="13">
        <v>0.01</v>
      </c>
      <c r="M16" s="14">
        <f t="shared" si="0"/>
        <v>3194.6428571428569</v>
      </c>
      <c r="N16" s="14">
        <f t="shared" si="1"/>
        <v>383.35714285714283</v>
      </c>
      <c r="O16" s="14">
        <f t="shared" si="2"/>
        <v>-31.946428571428569</v>
      </c>
      <c r="P16" s="14"/>
      <c r="Q16" s="14">
        <f>M16</f>
        <v>3194.6428571428569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5"/>
        <v>-3546.0535714285711</v>
      </c>
      <c r="AJ16" s="15">
        <f t="shared" si="3"/>
        <v>3.2684965844964609E-13</v>
      </c>
    </row>
    <row r="17" spans="1:36" ht="12" customHeight="1" x14ac:dyDescent="0.2">
      <c r="A17" s="66"/>
      <c r="B17" s="67">
        <v>10447</v>
      </c>
      <c r="C17" s="67">
        <v>788</v>
      </c>
      <c r="D17" s="68" t="s">
        <v>69</v>
      </c>
      <c r="E17" s="68" t="s">
        <v>46</v>
      </c>
      <c r="F17" s="68" t="s">
        <v>668</v>
      </c>
      <c r="G17" s="68" t="s">
        <v>24</v>
      </c>
      <c r="H17" s="28"/>
      <c r="I17" s="28"/>
      <c r="J17" s="23">
        <v>0</v>
      </c>
      <c r="K17" s="69">
        <v>310</v>
      </c>
      <c r="L17" s="13">
        <v>0.01</v>
      </c>
      <c r="M17" s="14">
        <f t="shared" si="0"/>
        <v>276.78571428571428</v>
      </c>
      <c r="N17" s="14">
        <f t="shared" si="1"/>
        <v>33.214285714285715</v>
      </c>
      <c r="O17" s="14">
        <f t="shared" si="2"/>
        <v>-2.7678571428571428</v>
      </c>
      <c r="P17" s="14"/>
      <c r="Q17" s="14"/>
      <c r="R17" s="14"/>
      <c r="S17" s="14"/>
      <c r="T17" s="14"/>
      <c r="U17" s="14">
        <f>M17</f>
        <v>276.78571428571428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-307.23214285714283</v>
      </c>
      <c r="AJ17" s="15">
        <f>SUM(H17:K17)+AI17+O17</f>
        <v>2.4424906541753444E-14</v>
      </c>
    </row>
    <row r="18" spans="1:36" ht="12" customHeight="1" x14ac:dyDescent="0.2">
      <c r="A18" s="66"/>
      <c r="B18" s="67">
        <v>10447</v>
      </c>
      <c r="C18" s="67">
        <v>788</v>
      </c>
      <c r="D18" s="68" t="s">
        <v>69</v>
      </c>
      <c r="E18" s="68" t="s">
        <v>46</v>
      </c>
      <c r="F18" s="68" t="s">
        <v>668</v>
      </c>
      <c r="G18" s="68" t="s">
        <v>56</v>
      </c>
      <c r="H18" s="28"/>
      <c r="I18" s="28"/>
      <c r="J18" s="23">
        <v>0</v>
      </c>
      <c r="K18" s="69">
        <v>5100</v>
      </c>
      <c r="L18" s="13">
        <v>0.01</v>
      </c>
      <c r="M18" s="14">
        <f t="shared" si="0"/>
        <v>4553.5714285714284</v>
      </c>
      <c r="N18" s="14">
        <f t="shared" si="1"/>
        <v>546.42857142857144</v>
      </c>
      <c r="O18" s="14">
        <f t="shared" si="2"/>
        <v>-45.535714285714285</v>
      </c>
      <c r="P18" s="14"/>
      <c r="Q18" s="14"/>
      <c r="R18" s="14"/>
      <c r="S18" s="14"/>
      <c r="T18" s="14"/>
      <c r="U18" s="14"/>
      <c r="V18" s="14"/>
      <c r="W18" s="14">
        <f>M18</f>
        <v>4553.5714285714284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5"/>
        <v>-5054.4642857142853</v>
      </c>
      <c r="AJ18" s="15">
        <f t="shared" si="3"/>
        <v>3.907985046680551E-13</v>
      </c>
    </row>
    <row r="19" spans="1:36" ht="12" customHeight="1" x14ac:dyDescent="0.2">
      <c r="A19" s="66"/>
      <c r="B19" s="67">
        <v>10447</v>
      </c>
      <c r="C19" s="67">
        <v>788</v>
      </c>
      <c r="D19" s="68" t="s">
        <v>69</v>
      </c>
      <c r="E19" s="68" t="s">
        <v>46</v>
      </c>
      <c r="F19" s="68" t="s">
        <v>668</v>
      </c>
      <c r="G19" s="68" t="s">
        <v>56</v>
      </c>
      <c r="H19" s="28"/>
      <c r="I19" s="28"/>
      <c r="J19" s="23">
        <v>0</v>
      </c>
      <c r="K19" s="69">
        <v>43</v>
      </c>
      <c r="L19" s="13">
        <v>0.01</v>
      </c>
      <c r="M19" s="14">
        <f t="shared" si="0"/>
        <v>38.392857142857139</v>
      </c>
      <c r="N19" s="14">
        <f t="shared" si="1"/>
        <v>4.6071428571428568</v>
      </c>
      <c r="O19" s="14">
        <f t="shared" si="2"/>
        <v>-0.3839285714285714</v>
      </c>
      <c r="P19" s="14"/>
      <c r="Q19" s="14"/>
      <c r="R19" s="14"/>
      <c r="S19" s="14"/>
      <c r="T19" s="14"/>
      <c r="U19" s="14"/>
      <c r="V19" s="14"/>
      <c r="W19" s="14">
        <f>M19</f>
        <v>38.392857142857139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5"/>
        <v>-42.616071428571423</v>
      </c>
      <c r="AJ19" s="15">
        <f t="shared" si="3"/>
        <v>5.1070259132757201E-15</v>
      </c>
    </row>
    <row r="20" spans="1:36" ht="12" customHeight="1" x14ac:dyDescent="0.2">
      <c r="A20" s="66">
        <v>42950</v>
      </c>
      <c r="B20" s="67">
        <v>10448</v>
      </c>
      <c r="C20" s="67">
        <v>808</v>
      </c>
      <c r="D20" s="68" t="s">
        <v>39</v>
      </c>
      <c r="E20" s="68" t="s">
        <v>45</v>
      </c>
      <c r="F20" s="68" t="s">
        <v>669</v>
      </c>
      <c r="G20" s="68" t="s">
        <v>54</v>
      </c>
      <c r="H20" s="28"/>
      <c r="I20" s="28"/>
      <c r="J20" s="23">
        <v>2575</v>
      </c>
      <c r="K20" s="69">
        <v>0</v>
      </c>
      <c r="L20" s="13">
        <v>0.01</v>
      </c>
      <c r="M20" s="14">
        <f t="shared" si="0"/>
        <v>2575</v>
      </c>
      <c r="N20" s="14">
        <f t="shared" si="1"/>
        <v>0</v>
      </c>
      <c r="O20" s="14">
        <f t="shared" si="2"/>
        <v>-25.75</v>
      </c>
      <c r="P20" s="14">
        <f t="shared" ref="P20:P26" si="6">M20</f>
        <v>2575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5"/>
        <v>-2549.25</v>
      </c>
      <c r="AJ20" s="15">
        <f t="shared" si="3"/>
        <v>0</v>
      </c>
    </row>
    <row r="21" spans="1:36" ht="12" customHeight="1" x14ac:dyDescent="0.2">
      <c r="A21" s="66"/>
      <c r="B21" s="67">
        <v>10449</v>
      </c>
      <c r="C21" s="67">
        <v>807</v>
      </c>
      <c r="D21" s="68" t="s">
        <v>40</v>
      </c>
      <c r="E21" s="68" t="s">
        <v>47</v>
      </c>
      <c r="F21" s="68" t="s">
        <v>670</v>
      </c>
      <c r="G21" s="68" t="s">
        <v>54</v>
      </c>
      <c r="H21" s="28"/>
      <c r="I21" s="28"/>
      <c r="J21" s="23">
        <v>600.98</v>
      </c>
      <c r="K21" s="69">
        <v>0</v>
      </c>
      <c r="L21" s="13">
        <v>0.01</v>
      </c>
      <c r="M21" s="14">
        <f t="shared" si="0"/>
        <v>600.98</v>
      </c>
      <c r="N21" s="14">
        <f t="shared" si="1"/>
        <v>0</v>
      </c>
      <c r="O21" s="14">
        <f t="shared" si="2"/>
        <v>-6.0098000000000003</v>
      </c>
      <c r="P21" s="14">
        <f t="shared" si="6"/>
        <v>600.98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5"/>
        <v>-594.97019999999998</v>
      </c>
      <c r="AJ21" s="15">
        <f t="shared" si="3"/>
        <v>4.0856207306205761E-14</v>
      </c>
    </row>
    <row r="22" spans="1:36" ht="12" customHeight="1" x14ac:dyDescent="0.2">
      <c r="A22" s="66"/>
      <c r="B22" s="67">
        <v>10450</v>
      </c>
      <c r="C22" s="67">
        <v>784</v>
      </c>
      <c r="D22" s="68" t="s">
        <v>65</v>
      </c>
      <c r="E22" s="68" t="s">
        <v>43</v>
      </c>
      <c r="F22" s="68" t="s">
        <v>671</v>
      </c>
      <c r="G22" s="68" t="s">
        <v>54</v>
      </c>
      <c r="H22" s="28"/>
      <c r="I22" s="28"/>
      <c r="J22" s="23">
        <v>0</v>
      </c>
      <c r="K22" s="69">
        <v>12097</v>
      </c>
      <c r="L22" s="13">
        <v>0.01</v>
      </c>
      <c r="M22" s="14">
        <f t="shared" si="0"/>
        <v>10800.892857142857</v>
      </c>
      <c r="N22" s="14">
        <f t="shared" si="1"/>
        <v>1296.1071428571429</v>
      </c>
      <c r="O22" s="14">
        <f t="shared" si="2"/>
        <v>-108.00892857142857</v>
      </c>
      <c r="P22" s="14">
        <f t="shared" si="6"/>
        <v>10800.892857142857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5"/>
        <v>-11988.991071428571</v>
      </c>
      <c r="AJ22" s="15">
        <f t="shared" si="3"/>
        <v>7.815970093361102E-13</v>
      </c>
    </row>
    <row r="23" spans="1:36" s="5" customFormat="1" ht="12" customHeight="1" x14ac:dyDescent="0.2">
      <c r="A23" s="66">
        <v>42952</v>
      </c>
      <c r="B23" s="67">
        <v>10452</v>
      </c>
      <c r="C23" s="67">
        <v>809</v>
      </c>
      <c r="D23" s="68" t="s">
        <v>38</v>
      </c>
      <c r="E23" s="68" t="s">
        <v>44</v>
      </c>
      <c r="F23" s="68" t="s">
        <v>672</v>
      </c>
      <c r="G23" s="68" t="s">
        <v>54</v>
      </c>
      <c r="H23" s="28"/>
      <c r="I23" s="28"/>
      <c r="J23" s="23">
        <v>0</v>
      </c>
      <c r="K23" s="69">
        <v>4502</v>
      </c>
      <c r="L23" s="13">
        <v>0.01</v>
      </c>
      <c r="M23" s="14">
        <f t="shared" si="0"/>
        <v>4019.6428571428569</v>
      </c>
      <c r="N23" s="14">
        <f t="shared" si="1"/>
        <v>482.35714285714283</v>
      </c>
      <c r="O23" s="14">
        <f t="shared" si="2"/>
        <v>-40.196428571428569</v>
      </c>
      <c r="P23" s="14">
        <f t="shared" si="6"/>
        <v>4019.6428571428569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5"/>
        <v>-4461.8035714285716</v>
      </c>
      <c r="AJ23" s="15">
        <f t="shared" si="3"/>
        <v>-1.2789769243681803E-13</v>
      </c>
    </row>
    <row r="24" spans="1:36" s="5" customFormat="1" ht="12" customHeight="1" x14ac:dyDescent="0.2">
      <c r="A24" s="66"/>
      <c r="B24" s="67">
        <v>10453</v>
      </c>
      <c r="C24" s="67">
        <v>810</v>
      </c>
      <c r="D24" s="68" t="s">
        <v>38</v>
      </c>
      <c r="E24" s="68" t="s">
        <v>44</v>
      </c>
      <c r="F24" s="68" t="s">
        <v>673</v>
      </c>
      <c r="G24" s="68" t="s">
        <v>54</v>
      </c>
      <c r="H24" s="28"/>
      <c r="I24" s="28"/>
      <c r="J24" s="23">
        <v>0</v>
      </c>
      <c r="K24" s="69">
        <v>5637</v>
      </c>
      <c r="L24" s="13">
        <v>0.01</v>
      </c>
      <c r="M24" s="14">
        <f t="shared" si="0"/>
        <v>5033.0357142857138</v>
      </c>
      <c r="N24" s="14">
        <f t="shared" si="1"/>
        <v>603.96428571428567</v>
      </c>
      <c r="O24" s="14">
        <f t="shared" si="2"/>
        <v>-50.330357142857139</v>
      </c>
      <c r="P24" s="14">
        <f t="shared" si="6"/>
        <v>5033.0357142857138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5"/>
        <v>-5586.6696428571422</v>
      </c>
      <c r="AJ24" s="15">
        <f t="shared" si="3"/>
        <v>6.5369931689929217E-13</v>
      </c>
    </row>
    <row r="25" spans="1:36" s="5" customFormat="1" ht="12" customHeight="1" x14ac:dyDescent="0.2">
      <c r="A25" s="66">
        <v>42954</v>
      </c>
      <c r="B25" s="67">
        <v>10454</v>
      </c>
      <c r="C25" s="67">
        <v>811</v>
      </c>
      <c r="D25" s="68" t="s">
        <v>40</v>
      </c>
      <c r="E25" s="68" t="s">
        <v>47</v>
      </c>
      <c r="F25" s="68" t="s">
        <v>674</v>
      </c>
      <c r="G25" s="68" t="s">
        <v>54</v>
      </c>
      <c r="H25" s="28"/>
      <c r="I25" s="28"/>
      <c r="J25" s="23">
        <v>1831.47</v>
      </c>
      <c r="K25" s="69">
        <v>0</v>
      </c>
      <c r="L25" s="13">
        <v>0.01</v>
      </c>
      <c r="M25" s="14">
        <f t="shared" si="0"/>
        <v>1831.47</v>
      </c>
      <c r="N25" s="14">
        <f t="shared" si="1"/>
        <v>0</v>
      </c>
      <c r="O25" s="14">
        <f t="shared" si="2"/>
        <v>-18.314700000000002</v>
      </c>
      <c r="P25" s="14">
        <f t="shared" si="6"/>
        <v>1831.47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5"/>
        <v>-1813.1553000000001</v>
      </c>
      <c r="AJ25" s="15">
        <f t="shared" si="3"/>
        <v>-9.9475983006414026E-14</v>
      </c>
    </row>
    <row r="26" spans="1:36" s="5" customFormat="1" ht="12" customHeight="1" x14ac:dyDescent="0.2">
      <c r="A26" s="66"/>
      <c r="B26" s="67">
        <v>10455</v>
      </c>
      <c r="C26" s="67">
        <v>812</v>
      </c>
      <c r="D26" s="68" t="s">
        <v>39</v>
      </c>
      <c r="E26" s="68" t="s">
        <v>45</v>
      </c>
      <c r="F26" s="68" t="s">
        <v>675</v>
      </c>
      <c r="G26" s="68" t="s">
        <v>54</v>
      </c>
      <c r="H26" s="28"/>
      <c r="I26" s="28"/>
      <c r="J26" s="23">
        <v>5810</v>
      </c>
      <c r="K26" s="69">
        <v>0</v>
      </c>
      <c r="L26" s="13">
        <v>0.01</v>
      </c>
      <c r="M26" s="14">
        <f t="shared" si="0"/>
        <v>5810</v>
      </c>
      <c r="N26" s="14">
        <f t="shared" si="1"/>
        <v>0</v>
      </c>
      <c r="O26" s="14">
        <f t="shared" si="2"/>
        <v>-58.1</v>
      </c>
      <c r="P26" s="14">
        <f t="shared" si="6"/>
        <v>5810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5"/>
        <v>-5751.9</v>
      </c>
      <c r="AJ26" s="15">
        <f t="shared" si="3"/>
        <v>3.6237679523765109E-13</v>
      </c>
    </row>
    <row r="27" spans="1:36" s="5" customFormat="1" ht="12" customHeight="1" x14ac:dyDescent="0.2">
      <c r="A27" s="66"/>
      <c r="B27" s="67">
        <v>10456</v>
      </c>
      <c r="C27" s="67">
        <v>813</v>
      </c>
      <c r="D27" s="68" t="s">
        <v>39</v>
      </c>
      <c r="E27" s="68" t="s">
        <v>45</v>
      </c>
      <c r="F27" s="68" t="s">
        <v>676</v>
      </c>
      <c r="G27" s="68" t="s">
        <v>57</v>
      </c>
      <c r="H27" s="28"/>
      <c r="I27" s="28"/>
      <c r="J27" s="23">
        <v>1525</v>
      </c>
      <c r="K27" s="69">
        <v>0</v>
      </c>
      <c r="L27" s="13">
        <v>0.01</v>
      </c>
      <c r="M27" s="14">
        <f t="shared" si="0"/>
        <v>1525</v>
      </c>
      <c r="N27" s="14">
        <f t="shared" si="1"/>
        <v>0</v>
      </c>
      <c r="O27" s="14">
        <f t="shared" si="2"/>
        <v>-15.25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f>M27</f>
        <v>1525</v>
      </c>
      <c r="AA27" s="14"/>
      <c r="AB27" s="14"/>
      <c r="AC27" s="14"/>
      <c r="AD27" s="14"/>
      <c r="AE27" s="14"/>
      <c r="AF27" s="14"/>
      <c r="AG27" s="14"/>
      <c r="AH27" s="14"/>
      <c r="AI27" s="14">
        <f t="shared" si="5"/>
        <v>-1509.75</v>
      </c>
      <c r="AJ27" s="15">
        <f t="shared" si="3"/>
        <v>0</v>
      </c>
    </row>
    <row r="28" spans="1:36" s="5" customFormat="1" ht="12" customHeight="1" x14ac:dyDescent="0.2">
      <c r="A28" s="66"/>
      <c r="B28" s="67">
        <v>10456</v>
      </c>
      <c r="C28" s="67">
        <v>813</v>
      </c>
      <c r="D28" s="68" t="s">
        <v>39</v>
      </c>
      <c r="E28" s="68" t="s">
        <v>45</v>
      </c>
      <c r="F28" s="68" t="s">
        <v>676</v>
      </c>
      <c r="G28" s="68" t="s">
        <v>54</v>
      </c>
      <c r="H28" s="28"/>
      <c r="I28" s="28"/>
      <c r="J28" s="23">
        <v>400</v>
      </c>
      <c r="K28" s="69">
        <v>0</v>
      </c>
      <c r="L28" s="13">
        <v>0.01</v>
      </c>
      <c r="M28" s="14">
        <f t="shared" si="0"/>
        <v>400</v>
      </c>
      <c r="N28" s="14">
        <f t="shared" si="1"/>
        <v>0</v>
      </c>
      <c r="O28" s="14">
        <f t="shared" si="2"/>
        <v>-4</v>
      </c>
      <c r="P28" s="14">
        <f>M28</f>
        <v>400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5"/>
        <v>-396</v>
      </c>
      <c r="AJ28" s="15">
        <f t="shared" si="3"/>
        <v>0</v>
      </c>
    </row>
    <row r="29" spans="1:36" s="5" customFormat="1" ht="12" customHeight="1" x14ac:dyDescent="0.2">
      <c r="A29" s="66"/>
      <c r="B29" s="67">
        <v>10457</v>
      </c>
      <c r="C29" s="67">
        <v>814</v>
      </c>
      <c r="D29" s="68" t="s">
        <v>73</v>
      </c>
      <c r="E29" s="68" t="s">
        <v>75</v>
      </c>
      <c r="F29" s="68" t="s">
        <v>677</v>
      </c>
      <c r="G29" s="68" t="s">
        <v>54</v>
      </c>
      <c r="H29" s="28"/>
      <c r="I29" s="28"/>
      <c r="J29" s="23">
        <v>3460</v>
      </c>
      <c r="K29" s="69">
        <v>0</v>
      </c>
      <c r="L29" s="13">
        <v>0.01</v>
      </c>
      <c r="M29" s="14">
        <f t="shared" si="0"/>
        <v>3460</v>
      </c>
      <c r="N29" s="14">
        <f t="shared" si="1"/>
        <v>0</v>
      </c>
      <c r="O29" s="14">
        <f t="shared" si="2"/>
        <v>-34.6</v>
      </c>
      <c r="P29" s="14">
        <f>M29</f>
        <v>3460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5"/>
        <v>-3425.4</v>
      </c>
      <c r="AJ29" s="15">
        <f t="shared" si="3"/>
        <v>-9.2370555648813024E-14</v>
      </c>
    </row>
    <row r="30" spans="1:36" s="5" customFormat="1" ht="12" customHeight="1" x14ac:dyDescent="0.2">
      <c r="A30" s="66"/>
      <c r="B30" s="67">
        <v>10458</v>
      </c>
      <c r="C30" s="67">
        <v>815</v>
      </c>
      <c r="D30" s="68" t="s">
        <v>88</v>
      </c>
      <c r="E30" s="68" t="s">
        <v>89</v>
      </c>
      <c r="F30" s="68" t="s">
        <v>678</v>
      </c>
      <c r="G30" s="68" t="s">
        <v>54</v>
      </c>
      <c r="H30" s="28"/>
      <c r="I30" s="28"/>
      <c r="J30" s="23">
        <v>1852</v>
      </c>
      <c r="K30" s="69">
        <v>0</v>
      </c>
      <c r="L30" s="13">
        <v>0.01</v>
      </c>
      <c r="M30" s="14">
        <f t="shared" si="0"/>
        <v>1852</v>
      </c>
      <c r="N30" s="14">
        <f t="shared" si="1"/>
        <v>0</v>
      </c>
      <c r="O30" s="14">
        <f t="shared" si="2"/>
        <v>-18.52</v>
      </c>
      <c r="P30" s="14">
        <f>M30</f>
        <v>1852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5"/>
        <v>-1833.48</v>
      </c>
      <c r="AJ30" s="15">
        <f t="shared" si="3"/>
        <v>0</v>
      </c>
    </row>
    <row r="31" spans="1:36" s="5" customFormat="1" ht="12" customHeight="1" x14ac:dyDescent="0.2">
      <c r="A31" s="66"/>
      <c r="B31" s="67">
        <v>10459</v>
      </c>
      <c r="C31" s="67">
        <v>817</v>
      </c>
      <c r="D31" s="68" t="s">
        <v>88</v>
      </c>
      <c r="E31" s="68" t="s">
        <v>89</v>
      </c>
      <c r="F31" s="68" t="s">
        <v>679</v>
      </c>
      <c r="G31" s="68" t="s">
        <v>57</v>
      </c>
      <c r="H31" s="28"/>
      <c r="I31" s="28"/>
      <c r="J31" s="23">
        <v>593</v>
      </c>
      <c r="K31" s="69">
        <v>0</v>
      </c>
      <c r="L31" s="13">
        <v>0.01</v>
      </c>
      <c r="M31" s="14">
        <f t="shared" si="0"/>
        <v>593</v>
      </c>
      <c r="N31" s="14">
        <f t="shared" si="1"/>
        <v>0</v>
      </c>
      <c r="O31" s="14">
        <f t="shared" si="2"/>
        <v>-5.93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>
        <f>M31</f>
        <v>593</v>
      </c>
      <c r="AA31" s="14"/>
      <c r="AB31" s="14"/>
      <c r="AC31" s="14"/>
      <c r="AD31" s="14"/>
      <c r="AE31" s="14"/>
      <c r="AF31" s="14"/>
      <c r="AG31" s="14"/>
      <c r="AH31" s="14"/>
      <c r="AI31" s="14">
        <f t="shared" si="5"/>
        <v>-587.07000000000005</v>
      </c>
      <c r="AJ31" s="15">
        <f t="shared" si="3"/>
        <v>-4.9737991503207013E-14</v>
      </c>
    </row>
    <row r="32" spans="1:36" s="5" customFormat="1" ht="12" customHeight="1" x14ac:dyDescent="0.2">
      <c r="A32" s="66">
        <v>42956</v>
      </c>
      <c r="B32" s="67">
        <v>10460</v>
      </c>
      <c r="C32" s="67">
        <v>819</v>
      </c>
      <c r="D32" s="68" t="s">
        <v>73</v>
      </c>
      <c r="E32" s="68" t="s">
        <v>75</v>
      </c>
      <c r="F32" s="68" t="s">
        <v>680</v>
      </c>
      <c r="G32" s="68" t="s">
        <v>54</v>
      </c>
      <c r="H32" s="28"/>
      <c r="I32" s="28"/>
      <c r="J32" s="23">
        <v>4680</v>
      </c>
      <c r="K32" s="69">
        <v>0</v>
      </c>
      <c r="L32" s="13">
        <v>0.01</v>
      </c>
      <c r="M32" s="14">
        <f t="shared" si="0"/>
        <v>4680</v>
      </c>
      <c r="N32" s="14">
        <f t="shared" si="1"/>
        <v>0</v>
      </c>
      <c r="O32" s="14">
        <f t="shared" si="2"/>
        <v>-46.800000000000004</v>
      </c>
      <c r="P32" s="14">
        <f>M32</f>
        <v>4680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5"/>
        <v>-4633.2</v>
      </c>
      <c r="AJ32" s="15">
        <f t="shared" si="3"/>
        <v>1.7763568394002505E-13</v>
      </c>
    </row>
    <row r="33" spans="1:36" s="5" customFormat="1" ht="12" customHeight="1" x14ac:dyDescent="0.2">
      <c r="A33" s="66"/>
      <c r="B33" s="67">
        <v>10461</v>
      </c>
      <c r="C33" s="67">
        <v>822</v>
      </c>
      <c r="D33" s="68" t="s">
        <v>40</v>
      </c>
      <c r="E33" s="68" t="s">
        <v>47</v>
      </c>
      <c r="F33" s="68" t="s">
        <v>681</v>
      </c>
      <c r="G33" s="68" t="s">
        <v>54</v>
      </c>
      <c r="H33" s="28"/>
      <c r="I33" s="28"/>
      <c r="J33" s="23">
        <v>1491.56</v>
      </c>
      <c r="K33" s="69">
        <v>0</v>
      </c>
      <c r="L33" s="13">
        <v>0.01</v>
      </c>
      <c r="M33" s="14">
        <f t="shared" si="0"/>
        <v>1491.56</v>
      </c>
      <c r="N33" s="14">
        <f t="shared" si="1"/>
        <v>0</v>
      </c>
      <c r="O33" s="14">
        <f t="shared" si="2"/>
        <v>-14.9156</v>
      </c>
      <c r="P33" s="14">
        <f>M33</f>
        <v>1491.56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5"/>
        <v>-1476.6443999999999</v>
      </c>
      <c r="AJ33" s="15">
        <f t="shared" si="3"/>
        <v>4.0856207306205761E-14</v>
      </c>
    </row>
    <row r="34" spans="1:36" s="5" customFormat="1" ht="12" customHeight="1" x14ac:dyDescent="0.2">
      <c r="A34" s="66"/>
      <c r="B34" s="67">
        <v>10462</v>
      </c>
      <c r="C34" s="67">
        <v>820</v>
      </c>
      <c r="D34" s="68" t="s">
        <v>38</v>
      </c>
      <c r="E34" s="68" t="s">
        <v>44</v>
      </c>
      <c r="F34" s="68" t="s">
        <v>682</v>
      </c>
      <c r="G34" s="68" t="s">
        <v>54</v>
      </c>
      <c r="H34" s="28"/>
      <c r="I34" s="28"/>
      <c r="J34" s="23">
        <v>0</v>
      </c>
      <c r="K34" s="69">
        <v>6814</v>
      </c>
      <c r="L34" s="13">
        <v>0.01</v>
      </c>
      <c r="M34" s="14">
        <f t="shared" si="0"/>
        <v>6083.9285714285706</v>
      </c>
      <c r="N34" s="14">
        <f t="shared" si="1"/>
        <v>730.07142857142844</v>
      </c>
      <c r="O34" s="14">
        <f t="shared" si="2"/>
        <v>-60.839285714285708</v>
      </c>
      <c r="P34" s="14">
        <f>M34</f>
        <v>6083.9285714285706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5"/>
        <v>-6753.1607142857138</v>
      </c>
      <c r="AJ34" s="15">
        <f t="shared" si="3"/>
        <v>5.2580162446247414E-13</v>
      </c>
    </row>
    <row r="35" spans="1:36" s="5" customFormat="1" ht="12" customHeight="1" x14ac:dyDescent="0.2">
      <c r="A35" s="66"/>
      <c r="B35" s="67">
        <v>10463</v>
      </c>
      <c r="C35" s="67">
        <v>821</v>
      </c>
      <c r="D35" s="68" t="s">
        <v>38</v>
      </c>
      <c r="E35" s="68" t="s">
        <v>44</v>
      </c>
      <c r="F35" s="68" t="s">
        <v>683</v>
      </c>
      <c r="G35" s="68" t="s">
        <v>54</v>
      </c>
      <c r="H35" s="28"/>
      <c r="I35" s="28"/>
      <c r="J35" s="23">
        <v>0</v>
      </c>
      <c r="K35" s="69">
        <v>8665</v>
      </c>
      <c r="L35" s="13">
        <v>0.01</v>
      </c>
      <c r="M35" s="14">
        <f t="shared" si="0"/>
        <v>7736.6071428571422</v>
      </c>
      <c r="N35" s="14">
        <f t="shared" si="1"/>
        <v>928.392857142857</v>
      </c>
      <c r="O35" s="14">
        <f t="shared" si="2"/>
        <v>-77.366071428571431</v>
      </c>
      <c r="P35" s="14">
        <f>M35</f>
        <v>7736.6071428571422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5"/>
        <v>-8587.6339285714275</v>
      </c>
      <c r="AJ35" s="15">
        <f t="shared" si="3"/>
        <v>1.0373923942097463E-12</v>
      </c>
    </row>
    <row r="36" spans="1:36" s="5" customFormat="1" ht="12" customHeight="1" x14ac:dyDescent="0.2">
      <c r="A36" s="66">
        <v>42957</v>
      </c>
      <c r="B36" s="67">
        <v>10464</v>
      </c>
      <c r="C36" s="67">
        <v>823</v>
      </c>
      <c r="D36" s="68" t="s">
        <v>58</v>
      </c>
      <c r="E36" s="68" t="s">
        <v>71</v>
      </c>
      <c r="F36" s="68" t="s">
        <v>684</v>
      </c>
      <c r="G36" s="68" t="s">
        <v>54</v>
      </c>
      <c r="H36" s="28"/>
      <c r="I36" s="28"/>
      <c r="J36" s="23">
        <v>0</v>
      </c>
      <c r="K36" s="69">
        <v>6867</v>
      </c>
      <c r="L36" s="13">
        <v>0.01</v>
      </c>
      <c r="M36" s="14">
        <f t="shared" si="0"/>
        <v>6131.2499999999991</v>
      </c>
      <c r="N36" s="14">
        <f t="shared" si="1"/>
        <v>735.74999999999989</v>
      </c>
      <c r="O36" s="14">
        <f t="shared" si="2"/>
        <v>-61.312499999999993</v>
      </c>
      <c r="P36" s="14">
        <f>M36</f>
        <v>6131.2499999999991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5"/>
        <v>-6805.6874999999991</v>
      </c>
      <c r="AJ36" s="15">
        <f t="shared" si="3"/>
        <v>9.1660012913052924E-13</v>
      </c>
    </row>
    <row r="37" spans="1:36" s="5" customFormat="1" ht="12" customHeight="1" x14ac:dyDescent="0.3">
      <c r="A37" s="66"/>
      <c r="B37" s="67">
        <v>10465</v>
      </c>
      <c r="C37" s="67">
        <v>824</v>
      </c>
      <c r="D37" s="68" t="s">
        <v>64</v>
      </c>
      <c r="E37" s="68" t="s">
        <v>53</v>
      </c>
      <c r="F37" s="63"/>
      <c r="G37" s="68" t="s">
        <v>55</v>
      </c>
      <c r="H37" s="28"/>
      <c r="I37" s="28"/>
      <c r="J37" s="23">
        <v>2040</v>
      </c>
      <c r="K37" s="69">
        <v>0</v>
      </c>
      <c r="L37" s="13">
        <v>0.01</v>
      </c>
      <c r="M37" s="14">
        <f t="shared" si="0"/>
        <v>2040</v>
      </c>
      <c r="N37" s="14">
        <f t="shared" si="1"/>
        <v>0</v>
      </c>
      <c r="O37" s="14">
        <f t="shared" si="2"/>
        <v>-20.400000000000002</v>
      </c>
      <c r="P37" s="14"/>
      <c r="Q37" s="14">
        <f>M37</f>
        <v>2040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5"/>
        <v>-2019.6</v>
      </c>
      <c r="AJ37" s="15">
        <f t="shared" si="3"/>
        <v>8.8817841970012523E-14</v>
      </c>
    </row>
    <row r="38" spans="1:36" s="5" customFormat="1" ht="12" customHeight="1" x14ac:dyDescent="0.2">
      <c r="A38" s="66">
        <v>42958</v>
      </c>
      <c r="B38" s="67">
        <v>10466</v>
      </c>
      <c r="C38" s="67">
        <v>825</v>
      </c>
      <c r="D38" s="68" t="s">
        <v>40</v>
      </c>
      <c r="E38" s="68" t="s">
        <v>47</v>
      </c>
      <c r="F38" s="68" t="s">
        <v>685</v>
      </c>
      <c r="G38" s="68" t="s">
        <v>54</v>
      </c>
      <c r="H38" s="28"/>
      <c r="I38" s="28"/>
      <c r="J38" s="23">
        <v>750.12</v>
      </c>
      <c r="K38" s="69">
        <v>0</v>
      </c>
      <c r="L38" s="13">
        <v>0.01</v>
      </c>
      <c r="M38" s="14">
        <f t="shared" si="0"/>
        <v>750.12</v>
      </c>
      <c r="N38" s="14">
        <f t="shared" si="1"/>
        <v>0</v>
      </c>
      <c r="O38" s="14">
        <f t="shared" si="2"/>
        <v>-7.5011999999999999</v>
      </c>
      <c r="P38" s="14">
        <f>M38</f>
        <v>750.12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5"/>
        <v>-742.61879999999996</v>
      </c>
      <c r="AJ38" s="15">
        <f t="shared" si="3"/>
        <v>3.9968028886505635E-14</v>
      </c>
    </row>
    <row r="39" spans="1:36" s="5" customFormat="1" ht="12" customHeight="1" x14ac:dyDescent="0.2">
      <c r="A39" s="66">
        <v>42959</v>
      </c>
      <c r="B39" s="67">
        <v>10467</v>
      </c>
      <c r="C39" s="67">
        <v>828</v>
      </c>
      <c r="D39" s="68" t="s">
        <v>38</v>
      </c>
      <c r="E39" s="68" t="s">
        <v>44</v>
      </c>
      <c r="F39" s="68" t="s">
        <v>686</v>
      </c>
      <c r="G39" s="68" t="s">
        <v>54</v>
      </c>
      <c r="H39" s="28"/>
      <c r="I39" s="28"/>
      <c r="J39" s="23">
        <v>0</v>
      </c>
      <c r="K39" s="69">
        <v>3839.6</v>
      </c>
      <c r="L39" s="13">
        <v>0.01</v>
      </c>
      <c r="M39" s="14">
        <f t="shared" si="0"/>
        <v>3428.2142857142853</v>
      </c>
      <c r="N39" s="14">
        <f t="shared" si="1"/>
        <v>411.38571428571424</v>
      </c>
      <c r="O39" s="14">
        <f t="shared" si="2"/>
        <v>-34.282142857142851</v>
      </c>
      <c r="P39" s="14">
        <f>M39</f>
        <v>3428.2142857142853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5"/>
        <v>-3805.3178571428566</v>
      </c>
      <c r="AJ39" s="15">
        <f t="shared" si="3"/>
        <v>4.4764192352886312E-13</v>
      </c>
    </row>
    <row r="40" spans="1:36" s="5" customFormat="1" ht="12" customHeight="1" x14ac:dyDescent="0.2">
      <c r="A40" s="66"/>
      <c r="B40" s="67">
        <v>10468</v>
      </c>
      <c r="C40" s="67">
        <v>829</v>
      </c>
      <c r="D40" s="68" t="s">
        <v>38</v>
      </c>
      <c r="E40" s="68" t="s">
        <v>44</v>
      </c>
      <c r="F40" s="68" t="s">
        <v>687</v>
      </c>
      <c r="G40" s="68" t="s">
        <v>54</v>
      </c>
      <c r="H40" s="28"/>
      <c r="I40" s="28"/>
      <c r="J40" s="23">
        <v>0</v>
      </c>
      <c r="K40" s="69">
        <v>3945</v>
      </c>
      <c r="L40" s="13">
        <v>0.01</v>
      </c>
      <c r="M40" s="14">
        <f t="shared" si="0"/>
        <v>3522.3214285714284</v>
      </c>
      <c r="N40" s="14">
        <f t="shared" si="1"/>
        <v>422.67857142857139</v>
      </c>
      <c r="O40" s="14">
        <f t="shared" si="2"/>
        <v>-35.223214285714285</v>
      </c>
      <c r="P40" s="14">
        <f>M40</f>
        <v>3522.3214285714284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5"/>
        <v>-3909.7767857142853</v>
      </c>
      <c r="AJ40" s="15">
        <f t="shared" si="3"/>
        <v>3.907985046680551E-13</v>
      </c>
    </row>
    <row r="41" spans="1:36" s="5" customFormat="1" ht="12" customHeight="1" x14ac:dyDescent="0.2">
      <c r="A41" s="66">
        <v>42961</v>
      </c>
      <c r="B41" s="67">
        <v>10469</v>
      </c>
      <c r="C41" s="67">
        <v>830</v>
      </c>
      <c r="D41" s="68" t="s">
        <v>604</v>
      </c>
      <c r="E41" s="68" t="s">
        <v>605</v>
      </c>
      <c r="F41" s="68" t="s">
        <v>688</v>
      </c>
      <c r="G41" s="68" t="s">
        <v>54</v>
      </c>
      <c r="H41" s="28"/>
      <c r="I41" s="28"/>
      <c r="J41" s="23">
        <v>0</v>
      </c>
      <c r="K41" s="69">
        <v>1124.97</v>
      </c>
      <c r="L41" s="13">
        <v>0.01</v>
      </c>
      <c r="M41" s="14">
        <f t="shared" si="0"/>
        <v>1004.4374999999999</v>
      </c>
      <c r="N41" s="14">
        <f t="shared" si="1"/>
        <v>120.53249999999998</v>
      </c>
      <c r="O41" s="14">
        <f t="shared" si="2"/>
        <v>-10.044374999999999</v>
      </c>
      <c r="P41" s="14">
        <f>M41</f>
        <v>1004.4374999999999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5"/>
        <v>-1114.9256249999999</v>
      </c>
      <c r="AJ41" s="15">
        <f t="shared" si="3"/>
        <v>1.7408297026122455E-13</v>
      </c>
    </row>
    <row r="42" spans="1:36" s="5" customFormat="1" ht="12" customHeight="1" x14ac:dyDescent="0.2">
      <c r="A42" s="66"/>
      <c r="B42" s="67">
        <v>10470</v>
      </c>
      <c r="C42" s="67">
        <v>831</v>
      </c>
      <c r="D42" s="68" t="s">
        <v>73</v>
      </c>
      <c r="E42" s="68" t="s">
        <v>75</v>
      </c>
      <c r="F42" s="68" t="s">
        <v>689</v>
      </c>
      <c r="G42" s="68" t="s">
        <v>54</v>
      </c>
      <c r="H42" s="28"/>
      <c r="I42" s="28"/>
      <c r="J42" s="23">
        <v>1000</v>
      </c>
      <c r="K42" s="69">
        <v>0</v>
      </c>
      <c r="L42" s="13">
        <v>0.01</v>
      </c>
      <c r="M42" s="14">
        <f t="shared" si="0"/>
        <v>1000</v>
      </c>
      <c r="N42" s="14">
        <f t="shared" si="1"/>
        <v>0</v>
      </c>
      <c r="O42" s="14">
        <f t="shared" si="2"/>
        <v>-10</v>
      </c>
      <c r="P42" s="14">
        <f>M42</f>
        <v>1000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5"/>
        <v>-990</v>
      </c>
      <c r="AJ42" s="15">
        <f t="shared" si="3"/>
        <v>0</v>
      </c>
    </row>
    <row r="43" spans="1:36" s="5" customFormat="1" ht="12" customHeight="1" x14ac:dyDescent="0.2">
      <c r="A43" s="66"/>
      <c r="B43" s="67">
        <v>10471</v>
      </c>
      <c r="C43" s="67">
        <v>836</v>
      </c>
      <c r="D43" s="68" t="s">
        <v>63</v>
      </c>
      <c r="E43" s="68" t="s">
        <v>72</v>
      </c>
      <c r="F43" s="68" t="s">
        <v>690</v>
      </c>
      <c r="G43" s="68" t="s">
        <v>62</v>
      </c>
      <c r="H43" s="28"/>
      <c r="I43" s="28"/>
      <c r="J43" s="23">
        <v>0</v>
      </c>
      <c r="K43" s="69">
        <v>4034.59</v>
      </c>
      <c r="L43" s="13">
        <v>0.01</v>
      </c>
      <c r="M43" s="14">
        <f t="shared" si="0"/>
        <v>3602.3125</v>
      </c>
      <c r="N43" s="14">
        <f t="shared" si="1"/>
        <v>432.27749999999997</v>
      </c>
      <c r="O43" s="14">
        <f t="shared" si="2"/>
        <v>-36.023125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>
        <f>M43</f>
        <v>3602.3125</v>
      </c>
      <c r="AI43" s="14">
        <f t="shared" si="5"/>
        <v>-3998.566875</v>
      </c>
      <c r="AJ43" s="15">
        <f t="shared" si="3"/>
        <v>1.6342482922482304E-13</v>
      </c>
    </row>
    <row r="44" spans="1:36" s="5" customFormat="1" ht="12" customHeight="1" x14ac:dyDescent="0.2">
      <c r="A44" s="66"/>
      <c r="B44" s="67">
        <v>10472</v>
      </c>
      <c r="C44" s="67">
        <v>832</v>
      </c>
      <c r="D44" s="68" t="s">
        <v>40</v>
      </c>
      <c r="E44" s="68" t="s">
        <v>47</v>
      </c>
      <c r="F44" s="68" t="s">
        <v>691</v>
      </c>
      <c r="G44" s="68" t="s">
        <v>54</v>
      </c>
      <c r="H44" s="28"/>
      <c r="I44" s="28"/>
      <c r="J44" s="23">
        <v>2348.85</v>
      </c>
      <c r="K44" s="69">
        <v>0</v>
      </c>
      <c r="L44" s="13">
        <v>0.01</v>
      </c>
      <c r="M44" s="14">
        <f t="shared" si="0"/>
        <v>2348.85</v>
      </c>
      <c r="N44" s="14">
        <f t="shared" si="1"/>
        <v>0</v>
      </c>
      <c r="O44" s="14">
        <f t="shared" si="2"/>
        <v>-23.488499999999998</v>
      </c>
      <c r="P44" s="14">
        <f>M44</f>
        <v>2348.85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5"/>
        <v>-2325.3615</v>
      </c>
      <c r="AJ44" s="15">
        <f t="shared" si="3"/>
        <v>-6.7501559897209518E-14</v>
      </c>
    </row>
    <row r="45" spans="1:36" s="5" customFormat="1" ht="12" customHeight="1" x14ac:dyDescent="0.2">
      <c r="A45" s="66"/>
      <c r="B45" s="67">
        <v>10473</v>
      </c>
      <c r="C45" s="67">
        <v>833</v>
      </c>
      <c r="D45" s="68" t="s">
        <v>39</v>
      </c>
      <c r="E45" s="68" t="s">
        <v>45</v>
      </c>
      <c r="F45" s="68" t="s">
        <v>692</v>
      </c>
      <c r="G45" s="68" t="s">
        <v>54</v>
      </c>
      <c r="H45" s="28"/>
      <c r="I45" s="28"/>
      <c r="J45" s="23">
        <v>4840</v>
      </c>
      <c r="K45" s="69">
        <v>0</v>
      </c>
      <c r="L45" s="13">
        <v>0.01</v>
      </c>
      <c r="M45" s="14">
        <f t="shared" si="0"/>
        <v>4840</v>
      </c>
      <c r="N45" s="14">
        <f t="shared" si="1"/>
        <v>0</v>
      </c>
      <c r="O45" s="14">
        <f t="shared" si="2"/>
        <v>-48.4</v>
      </c>
      <c r="P45" s="14">
        <f>M45</f>
        <v>4840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5"/>
        <v>-4791.6000000000004</v>
      </c>
      <c r="AJ45" s="15">
        <f t="shared" si="3"/>
        <v>-3.6237679523765109E-13</v>
      </c>
    </row>
    <row r="46" spans="1:36" s="5" customFormat="1" ht="12" customHeight="1" x14ac:dyDescent="0.2">
      <c r="A46" s="66"/>
      <c r="B46" s="67">
        <v>10474</v>
      </c>
      <c r="C46" s="67">
        <v>834</v>
      </c>
      <c r="D46" s="68" t="s">
        <v>39</v>
      </c>
      <c r="E46" s="68" t="s">
        <v>45</v>
      </c>
      <c r="F46" s="68" t="s">
        <v>693</v>
      </c>
      <c r="G46" s="68" t="s">
        <v>57</v>
      </c>
      <c r="H46" s="28"/>
      <c r="I46" s="28"/>
      <c r="J46" s="23">
        <v>2144</v>
      </c>
      <c r="K46" s="69">
        <v>0</v>
      </c>
      <c r="L46" s="13">
        <v>0.01</v>
      </c>
      <c r="M46" s="14">
        <f t="shared" si="0"/>
        <v>2144</v>
      </c>
      <c r="N46" s="14">
        <f t="shared" si="1"/>
        <v>0</v>
      </c>
      <c r="O46" s="14">
        <f t="shared" si="2"/>
        <v>-21.44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2144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5"/>
        <v>-2122.56</v>
      </c>
      <c r="AJ46" s="15">
        <f t="shared" si="3"/>
        <v>5.3290705182007514E-14</v>
      </c>
    </row>
    <row r="47" spans="1:36" s="5" customFormat="1" ht="12" customHeight="1" x14ac:dyDescent="0.2">
      <c r="A47" s="66"/>
      <c r="B47" s="67">
        <v>10475</v>
      </c>
      <c r="C47" s="67">
        <v>835</v>
      </c>
      <c r="D47" s="68" t="s">
        <v>39</v>
      </c>
      <c r="E47" s="68" t="s">
        <v>45</v>
      </c>
      <c r="F47" s="68" t="s">
        <v>694</v>
      </c>
      <c r="G47" s="68" t="s">
        <v>57</v>
      </c>
      <c r="H47" s="28"/>
      <c r="I47" s="28"/>
      <c r="J47" s="23">
        <v>480</v>
      </c>
      <c r="K47" s="69">
        <v>0</v>
      </c>
      <c r="L47" s="13">
        <v>0.01</v>
      </c>
      <c r="M47" s="14">
        <f t="shared" si="0"/>
        <v>480</v>
      </c>
      <c r="N47" s="14">
        <f t="shared" si="1"/>
        <v>0</v>
      </c>
      <c r="O47" s="14">
        <f t="shared" si="2"/>
        <v>-4.8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480</v>
      </c>
      <c r="AA47" s="14"/>
      <c r="AB47" s="14"/>
      <c r="AC47" s="14"/>
      <c r="AD47" s="14"/>
      <c r="AE47" s="14"/>
      <c r="AF47" s="14"/>
      <c r="AG47" s="14"/>
      <c r="AH47" s="14"/>
      <c r="AI47" s="14">
        <f t="shared" si="5"/>
        <v>-475.2</v>
      </c>
      <c r="AJ47" s="15">
        <f t="shared" si="3"/>
        <v>1.1546319456101628E-14</v>
      </c>
    </row>
    <row r="48" spans="1:36" s="5" customFormat="1" ht="12" customHeight="1" x14ac:dyDescent="0.2">
      <c r="A48" s="66"/>
      <c r="B48" s="67">
        <v>10476</v>
      </c>
      <c r="C48" s="67">
        <v>837</v>
      </c>
      <c r="D48" s="68" t="s">
        <v>88</v>
      </c>
      <c r="E48" s="68" t="s">
        <v>89</v>
      </c>
      <c r="F48" s="68" t="s">
        <v>695</v>
      </c>
      <c r="G48" s="68" t="s">
        <v>54</v>
      </c>
      <c r="H48" s="28"/>
      <c r="I48" s="28"/>
      <c r="J48" s="23">
        <v>1463</v>
      </c>
      <c r="K48" s="69">
        <v>0</v>
      </c>
      <c r="L48" s="13">
        <v>0.01</v>
      </c>
      <c r="M48" s="14">
        <f t="shared" si="0"/>
        <v>1463</v>
      </c>
      <c r="N48" s="14">
        <f t="shared" si="1"/>
        <v>0</v>
      </c>
      <c r="O48" s="14">
        <f t="shared" si="2"/>
        <v>-14.63</v>
      </c>
      <c r="P48" s="14">
        <f>M48</f>
        <v>1463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5"/>
        <v>-1448.37</v>
      </c>
      <c r="AJ48" s="15">
        <f t="shared" si="3"/>
        <v>1.0835776720341528E-13</v>
      </c>
    </row>
    <row r="49" spans="1:36" s="5" customFormat="1" ht="12" customHeight="1" x14ac:dyDescent="0.2">
      <c r="A49" s="66"/>
      <c r="B49" s="67">
        <v>10477</v>
      </c>
      <c r="C49" s="67">
        <v>838</v>
      </c>
      <c r="D49" s="68" t="s">
        <v>88</v>
      </c>
      <c r="E49" s="68" t="s">
        <v>89</v>
      </c>
      <c r="F49" s="68" t="s">
        <v>696</v>
      </c>
      <c r="G49" s="68" t="s">
        <v>57</v>
      </c>
      <c r="H49" s="28"/>
      <c r="I49" s="28"/>
      <c r="J49" s="23">
        <v>584.75</v>
      </c>
      <c r="K49" s="69">
        <v>0</v>
      </c>
      <c r="L49" s="13">
        <v>0.01</v>
      </c>
      <c r="M49" s="14">
        <f t="shared" si="0"/>
        <v>584.75</v>
      </c>
      <c r="N49" s="14">
        <f t="shared" si="1"/>
        <v>0</v>
      </c>
      <c r="O49" s="14">
        <f t="shared" si="2"/>
        <v>-5.8475000000000001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>
        <f>M49</f>
        <v>584.75</v>
      </c>
      <c r="AA49" s="14"/>
      <c r="AB49" s="14"/>
      <c r="AC49" s="14"/>
      <c r="AD49" s="14"/>
      <c r="AE49" s="14"/>
      <c r="AF49" s="14"/>
      <c r="AG49" s="14"/>
      <c r="AH49" s="14"/>
      <c r="AI49" s="14">
        <f t="shared" si="5"/>
        <v>-578.90250000000003</v>
      </c>
      <c r="AJ49" s="15">
        <f t="shared" si="3"/>
        <v>-3.1974423109204508E-14</v>
      </c>
    </row>
    <row r="50" spans="1:36" s="5" customFormat="1" ht="12" customHeight="1" x14ac:dyDescent="0.2">
      <c r="A50" s="66"/>
      <c r="B50" s="67">
        <v>10478</v>
      </c>
      <c r="C50" s="67">
        <v>826</v>
      </c>
      <c r="D50" s="68" t="s">
        <v>65</v>
      </c>
      <c r="E50" s="68" t="s">
        <v>43</v>
      </c>
      <c r="F50" s="68" t="s">
        <v>697</v>
      </c>
      <c r="G50" s="68" t="s">
        <v>54</v>
      </c>
      <c r="H50" s="28"/>
      <c r="I50" s="28"/>
      <c r="J50" s="23">
        <v>0</v>
      </c>
      <c r="K50" s="69">
        <v>9628</v>
      </c>
      <c r="L50" s="13">
        <v>0.01</v>
      </c>
      <c r="M50" s="14">
        <f t="shared" si="0"/>
        <v>8596.4285714285706</v>
      </c>
      <c r="N50" s="14">
        <f t="shared" si="1"/>
        <v>1031.5714285714284</v>
      </c>
      <c r="O50" s="14">
        <f t="shared" si="2"/>
        <v>-85.964285714285708</v>
      </c>
      <c r="P50" s="14">
        <f>M50</f>
        <v>8596.4285714285706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5"/>
        <v>-9542.0357142857138</v>
      </c>
      <c r="AJ50" s="15">
        <f t="shared" si="3"/>
        <v>5.2580162446247414E-13</v>
      </c>
    </row>
    <row r="51" spans="1:36" s="5" customFormat="1" ht="12" customHeight="1" x14ac:dyDescent="0.2">
      <c r="A51" s="66">
        <v>42962</v>
      </c>
      <c r="B51" s="67">
        <v>10479</v>
      </c>
      <c r="C51" s="67">
        <v>839</v>
      </c>
      <c r="D51" s="68" t="s">
        <v>70</v>
      </c>
      <c r="E51" s="68" t="s">
        <v>50</v>
      </c>
      <c r="F51" s="68" t="s">
        <v>698</v>
      </c>
      <c r="G51" s="68" t="s">
        <v>55</v>
      </c>
      <c r="H51" s="28"/>
      <c r="I51" s="28"/>
      <c r="J51" s="23">
        <v>0</v>
      </c>
      <c r="K51" s="69">
        <v>6220</v>
      </c>
      <c r="L51" s="13">
        <v>0.01</v>
      </c>
      <c r="M51" s="14">
        <f t="shared" si="0"/>
        <v>5553.5714285714284</v>
      </c>
      <c r="N51" s="14">
        <f t="shared" si="1"/>
        <v>666.42857142857144</v>
      </c>
      <c r="O51" s="14">
        <f t="shared" si="2"/>
        <v>-55.535714285714285</v>
      </c>
      <c r="P51" s="14"/>
      <c r="Q51" s="14">
        <f>M51</f>
        <v>5553.5714285714284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5"/>
        <v>-6164.4642857142853</v>
      </c>
      <c r="AJ51" s="15">
        <f t="shared" si="3"/>
        <v>3.907985046680551E-13</v>
      </c>
    </row>
    <row r="52" spans="1:36" s="5" customFormat="1" ht="12" customHeight="1" x14ac:dyDescent="0.2">
      <c r="A52" s="66"/>
      <c r="B52" s="67">
        <v>10480</v>
      </c>
      <c r="C52" s="67">
        <v>840</v>
      </c>
      <c r="D52" s="68" t="s">
        <v>175</v>
      </c>
      <c r="E52" s="68" t="s">
        <v>176</v>
      </c>
      <c r="F52" s="68" t="s">
        <v>699</v>
      </c>
      <c r="G52" s="68" t="s">
        <v>54</v>
      </c>
      <c r="H52" s="28"/>
      <c r="I52" s="28"/>
      <c r="J52" s="23">
        <v>0</v>
      </c>
      <c r="K52" s="69">
        <v>2065.6</v>
      </c>
      <c r="L52" s="13">
        <v>0.01</v>
      </c>
      <c r="M52" s="14">
        <f t="shared" si="0"/>
        <v>1844.285714285714</v>
      </c>
      <c r="N52" s="14">
        <f t="shared" si="1"/>
        <v>221.31428571428566</v>
      </c>
      <c r="O52" s="14">
        <f t="shared" si="2"/>
        <v>-18.44285714285714</v>
      </c>
      <c r="P52" s="14">
        <f>M52</f>
        <v>1844.285714285714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5"/>
        <v>-2047.1571428571424</v>
      </c>
      <c r="AJ52" s="15">
        <f t="shared" si="3"/>
        <v>3.801403636316536E-13</v>
      </c>
    </row>
    <row r="53" spans="1:36" s="5" customFormat="1" ht="12" customHeight="1" x14ac:dyDescent="0.3">
      <c r="A53" s="66"/>
      <c r="B53" s="67">
        <v>10481</v>
      </c>
      <c r="C53" s="67">
        <v>1259</v>
      </c>
      <c r="D53" s="68" t="s">
        <v>91</v>
      </c>
      <c r="E53" s="68" t="s">
        <v>92</v>
      </c>
      <c r="F53" s="63"/>
      <c r="G53" s="68" t="s">
        <v>54</v>
      </c>
      <c r="H53" s="28"/>
      <c r="I53" s="28"/>
      <c r="J53" s="23">
        <v>0</v>
      </c>
      <c r="K53" s="69">
        <v>9301.5</v>
      </c>
      <c r="L53" s="13">
        <v>0.01</v>
      </c>
      <c r="M53" s="14">
        <f t="shared" si="0"/>
        <v>8304.9107142857138</v>
      </c>
      <c r="N53" s="14">
        <f t="shared" si="1"/>
        <v>996.58928571428567</v>
      </c>
      <c r="O53" s="14">
        <f t="shared" si="2"/>
        <v>-83.049107142857139</v>
      </c>
      <c r="P53" s="14">
        <f>M53</f>
        <v>8304.9107142857138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5"/>
        <v>-9218.4508928571431</v>
      </c>
      <c r="AJ53" s="15">
        <f t="shared" si="3"/>
        <v>-2.5579538487363607E-13</v>
      </c>
    </row>
    <row r="54" spans="1:36" s="5" customFormat="1" ht="12" customHeight="1" x14ac:dyDescent="0.2">
      <c r="A54" s="66"/>
      <c r="B54" s="67">
        <v>10482</v>
      </c>
      <c r="C54" s="67">
        <v>1258</v>
      </c>
      <c r="D54" s="68" t="s">
        <v>66</v>
      </c>
      <c r="E54" s="68" t="s">
        <v>51</v>
      </c>
      <c r="F54" s="68" t="s">
        <v>700</v>
      </c>
      <c r="G54" s="68" t="s">
        <v>55</v>
      </c>
      <c r="H54" s="28"/>
      <c r="I54" s="28"/>
      <c r="J54" s="23">
        <v>0</v>
      </c>
      <c r="K54" s="69">
        <v>1440</v>
      </c>
      <c r="L54" s="13">
        <v>0.01</v>
      </c>
      <c r="M54" s="14">
        <f t="shared" si="0"/>
        <v>1285.7142857142856</v>
      </c>
      <c r="N54" s="14">
        <f t="shared" si="1"/>
        <v>154.28571428571425</v>
      </c>
      <c r="O54" s="14">
        <f t="shared" si="2"/>
        <v>-12.857142857142856</v>
      </c>
      <c r="P54" s="14"/>
      <c r="Q54" s="14">
        <f>M54</f>
        <v>1285.7142857142856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5"/>
        <v>-1427.1428571428569</v>
      </c>
      <c r="AJ54" s="15">
        <f t="shared" si="3"/>
        <v>2.6112445539183682E-13</v>
      </c>
    </row>
    <row r="55" spans="1:36" s="5" customFormat="1" ht="12" customHeight="1" x14ac:dyDescent="0.2">
      <c r="A55" s="66"/>
      <c r="B55" s="67">
        <v>10490</v>
      </c>
      <c r="C55" s="67">
        <v>1261</v>
      </c>
      <c r="D55" s="72" t="s">
        <v>243</v>
      </c>
      <c r="E55" s="68" t="s">
        <v>244</v>
      </c>
      <c r="F55" s="68" t="s">
        <v>701</v>
      </c>
      <c r="G55" s="68" t="s">
        <v>246</v>
      </c>
      <c r="H55" s="28"/>
      <c r="I55" s="28"/>
      <c r="J55" s="23">
        <v>0</v>
      </c>
      <c r="K55" s="69">
        <v>600</v>
      </c>
      <c r="L55" s="13">
        <v>0.01</v>
      </c>
      <c r="M55" s="14">
        <f t="shared" si="0"/>
        <v>535.71428571428567</v>
      </c>
      <c r="N55" s="14">
        <f t="shared" si="1"/>
        <v>64.285714285714278</v>
      </c>
      <c r="O55" s="14">
        <f t="shared" si="2"/>
        <v>-5.3571428571428568</v>
      </c>
      <c r="P55" s="14"/>
      <c r="Q55" s="14"/>
      <c r="R55" s="14">
        <f>M55</f>
        <v>535.71428571428567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5"/>
        <v>-594.64285714285711</v>
      </c>
      <c r="AJ55" s="15">
        <f t="shared" si="3"/>
        <v>3.2862601528904634E-14</v>
      </c>
    </row>
    <row r="56" spans="1:36" s="5" customFormat="1" ht="12" customHeight="1" x14ac:dyDescent="0.2">
      <c r="A56" s="66"/>
      <c r="B56" s="67">
        <v>10490</v>
      </c>
      <c r="C56" s="67">
        <v>1261</v>
      </c>
      <c r="D56" s="72" t="s">
        <v>243</v>
      </c>
      <c r="E56" s="68" t="s">
        <v>244</v>
      </c>
      <c r="F56" s="68" t="s">
        <v>701</v>
      </c>
      <c r="G56" s="68" t="s">
        <v>204</v>
      </c>
      <c r="H56" s="28"/>
      <c r="I56" s="28"/>
      <c r="J56" s="23">
        <v>0</v>
      </c>
      <c r="K56" s="69">
        <v>1800</v>
      </c>
      <c r="L56" s="13">
        <v>0.01</v>
      </c>
      <c r="M56" s="14">
        <f t="shared" si="0"/>
        <v>1607.1428571428569</v>
      </c>
      <c r="N56" s="14">
        <f t="shared" si="1"/>
        <v>192.85714285714283</v>
      </c>
      <c r="O56" s="14">
        <f t="shared" si="2"/>
        <v>-16.071428571428569</v>
      </c>
      <c r="P56" s="14"/>
      <c r="Q56" s="14"/>
      <c r="R56" s="14"/>
      <c r="S56" s="14"/>
      <c r="T56" s="14"/>
      <c r="U56" s="14"/>
      <c r="V56" s="14"/>
      <c r="W56" s="14"/>
      <c r="X56" s="14"/>
      <c r="Y56" s="14">
        <f>M56</f>
        <v>1607.1428571428569</v>
      </c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5"/>
        <v>-1783.9285714285711</v>
      </c>
      <c r="AJ56" s="15">
        <f t="shared" si="3"/>
        <v>3.2684965844964609E-13</v>
      </c>
    </row>
    <row r="57" spans="1:36" s="5" customFormat="1" ht="12" customHeight="1" x14ac:dyDescent="0.2">
      <c r="A57" s="66">
        <v>42963</v>
      </c>
      <c r="B57" s="67">
        <v>10483</v>
      </c>
      <c r="C57" s="67">
        <v>1252</v>
      </c>
      <c r="D57" s="68" t="s">
        <v>40</v>
      </c>
      <c r="E57" s="68" t="s">
        <v>47</v>
      </c>
      <c r="F57" s="68" t="s">
        <v>702</v>
      </c>
      <c r="G57" s="68" t="s">
        <v>54</v>
      </c>
      <c r="H57" s="28"/>
      <c r="I57" s="28"/>
      <c r="J57" s="23">
        <v>1148.6400000000001</v>
      </c>
      <c r="K57" s="69">
        <v>0</v>
      </c>
      <c r="L57" s="13">
        <v>0.01</v>
      </c>
      <c r="M57" s="14">
        <f t="shared" si="0"/>
        <v>1148.6400000000001</v>
      </c>
      <c r="N57" s="14">
        <f t="shared" si="1"/>
        <v>0</v>
      </c>
      <c r="O57" s="14">
        <f t="shared" si="2"/>
        <v>-11.486400000000001</v>
      </c>
      <c r="P57" s="14">
        <f t="shared" ref="P57:P62" si="7">M57</f>
        <v>1148.6400000000001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5"/>
        <v>-1137.1536000000001</v>
      </c>
      <c r="AJ57" s="15">
        <f t="shared" si="3"/>
        <v>0</v>
      </c>
    </row>
    <row r="58" spans="1:36" s="5" customFormat="1" ht="12" customHeight="1" x14ac:dyDescent="0.2">
      <c r="A58" s="66"/>
      <c r="B58" s="67">
        <v>10484</v>
      </c>
      <c r="C58" s="67">
        <v>1255</v>
      </c>
      <c r="D58" s="68" t="s">
        <v>67</v>
      </c>
      <c r="E58" s="68" t="s">
        <v>49</v>
      </c>
      <c r="F58" s="68" t="s">
        <v>703</v>
      </c>
      <c r="G58" s="68" t="s">
        <v>54</v>
      </c>
      <c r="H58" s="28"/>
      <c r="I58" s="28"/>
      <c r="J58" s="23">
        <v>0</v>
      </c>
      <c r="K58" s="69">
        <v>4743</v>
      </c>
      <c r="L58" s="13">
        <v>0.01</v>
      </c>
      <c r="M58" s="14">
        <f t="shared" si="0"/>
        <v>4234.8214285714284</v>
      </c>
      <c r="N58" s="14">
        <f t="shared" si="1"/>
        <v>508.17857142857139</v>
      </c>
      <c r="O58" s="14">
        <f t="shared" si="2"/>
        <v>-42.348214285714285</v>
      </c>
      <c r="P58" s="14">
        <f t="shared" si="7"/>
        <v>4234.8214285714284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5"/>
        <v>-4700.6517857142853</v>
      </c>
      <c r="AJ58" s="15">
        <f t="shared" si="3"/>
        <v>3.907985046680551E-13</v>
      </c>
    </row>
    <row r="59" spans="1:36" s="5" customFormat="1" ht="12" customHeight="1" x14ac:dyDescent="0.2">
      <c r="A59" s="66"/>
      <c r="B59" s="67">
        <v>10485</v>
      </c>
      <c r="C59" s="67">
        <v>1253</v>
      </c>
      <c r="D59" s="68" t="s">
        <v>38</v>
      </c>
      <c r="E59" s="68" t="s">
        <v>44</v>
      </c>
      <c r="F59" s="68" t="s">
        <v>704</v>
      </c>
      <c r="G59" s="68" t="s">
        <v>54</v>
      </c>
      <c r="H59" s="28"/>
      <c r="I59" s="28"/>
      <c r="J59" s="23">
        <v>0</v>
      </c>
      <c r="K59" s="69">
        <v>7460</v>
      </c>
      <c r="L59" s="13">
        <v>0.01</v>
      </c>
      <c r="M59" s="14">
        <f t="shared" si="0"/>
        <v>6660.7142857142853</v>
      </c>
      <c r="N59" s="14">
        <f t="shared" si="1"/>
        <v>799.28571428571422</v>
      </c>
      <c r="O59" s="14">
        <f t="shared" si="2"/>
        <v>-66.607142857142861</v>
      </c>
      <c r="P59" s="14">
        <f t="shared" si="7"/>
        <v>6660.7142857142853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5"/>
        <v>-7393.3928571428569</v>
      </c>
      <c r="AJ59" s="15">
        <f t="shared" si="3"/>
        <v>2.5579538487363607E-13</v>
      </c>
    </row>
    <row r="60" spans="1:36" s="5" customFormat="1" ht="12" customHeight="1" x14ac:dyDescent="0.2">
      <c r="A60" s="66"/>
      <c r="B60" s="67">
        <v>10486</v>
      </c>
      <c r="C60" s="67">
        <v>1254</v>
      </c>
      <c r="D60" s="68" t="s">
        <v>38</v>
      </c>
      <c r="E60" s="68" t="s">
        <v>44</v>
      </c>
      <c r="F60" s="68" t="s">
        <v>705</v>
      </c>
      <c r="G60" s="68" t="s">
        <v>54</v>
      </c>
      <c r="H60" s="28"/>
      <c r="I60" s="28"/>
      <c r="J60" s="23">
        <v>0</v>
      </c>
      <c r="K60" s="69">
        <v>3309</v>
      </c>
      <c r="L60" s="13">
        <v>0.01</v>
      </c>
      <c r="M60" s="14">
        <f t="shared" si="0"/>
        <v>2954.4642857142853</v>
      </c>
      <c r="N60" s="14">
        <f t="shared" si="1"/>
        <v>354.53571428571422</v>
      </c>
      <c r="O60" s="14">
        <f t="shared" si="2"/>
        <v>-29.544642857142854</v>
      </c>
      <c r="P60" s="14">
        <f t="shared" si="7"/>
        <v>2954.4642857142853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5"/>
        <v>-3279.4553571428569</v>
      </c>
      <c r="AJ60" s="15">
        <f t="shared" si="3"/>
        <v>2.6290081223123707E-13</v>
      </c>
    </row>
    <row r="61" spans="1:36" s="5" customFormat="1" ht="12" customHeight="1" x14ac:dyDescent="0.2">
      <c r="A61" s="66">
        <v>42964</v>
      </c>
      <c r="B61" s="67">
        <v>10487</v>
      </c>
      <c r="C61" s="67">
        <v>841</v>
      </c>
      <c r="D61" s="68" t="s">
        <v>41</v>
      </c>
      <c r="E61" s="68" t="s">
        <v>48</v>
      </c>
      <c r="F61" s="68" t="s">
        <v>706</v>
      </c>
      <c r="G61" s="68" t="s">
        <v>54</v>
      </c>
      <c r="H61" s="28"/>
      <c r="I61" s="28"/>
      <c r="J61" s="23">
        <v>0</v>
      </c>
      <c r="K61" s="69">
        <v>4110</v>
      </c>
      <c r="L61" s="13">
        <v>0.01</v>
      </c>
      <c r="M61" s="14">
        <f t="shared" si="0"/>
        <v>3669.6428571428569</v>
      </c>
      <c r="N61" s="14">
        <f t="shared" si="1"/>
        <v>440.35714285714283</v>
      </c>
      <c r="O61" s="14">
        <f t="shared" si="2"/>
        <v>-36.696428571428569</v>
      </c>
      <c r="P61" s="14">
        <f t="shared" si="7"/>
        <v>3669.6428571428569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5"/>
        <v>-4073.3035714285711</v>
      </c>
      <c r="AJ61" s="15">
        <f t="shared" si="3"/>
        <v>3.2684965844964609E-13</v>
      </c>
    </row>
    <row r="62" spans="1:36" s="5" customFormat="1" ht="12" customHeight="1" x14ac:dyDescent="0.2">
      <c r="A62" s="66"/>
      <c r="B62" s="67">
        <v>10488</v>
      </c>
      <c r="C62" s="67">
        <v>1257</v>
      </c>
      <c r="D62" s="68" t="s">
        <v>175</v>
      </c>
      <c r="E62" s="68" t="s">
        <v>176</v>
      </c>
      <c r="F62" s="68" t="s">
        <v>707</v>
      </c>
      <c r="G62" s="68" t="s">
        <v>54</v>
      </c>
      <c r="H62" s="28"/>
      <c r="I62" s="28"/>
      <c r="J62" s="23">
        <v>0</v>
      </c>
      <c r="K62" s="69">
        <v>3764.04</v>
      </c>
      <c r="L62" s="13">
        <v>0.01</v>
      </c>
      <c r="M62" s="14">
        <f t="shared" si="0"/>
        <v>3360.7499999999995</v>
      </c>
      <c r="N62" s="14">
        <f t="shared" si="1"/>
        <v>403.28999999999991</v>
      </c>
      <c r="O62" s="14">
        <f t="shared" si="2"/>
        <v>-33.607499999999995</v>
      </c>
      <c r="P62" s="14">
        <f t="shared" si="7"/>
        <v>3360.7499999999995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5"/>
        <v>-3730.4324999999994</v>
      </c>
      <c r="AJ62" s="15">
        <f t="shared" si="3"/>
        <v>5.3290705182007514E-13</v>
      </c>
    </row>
    <row r="63" spans="1:36" s="5" customFormat="1" ht="12" customHeight="1" x14ac:dyDescent="0.2">
      <c r="A63" s="66"/>
      <c r="B63" s="67">
        <v>10489</v>
      </c>
      <c r="C63" s="67">
        <v>1256</v>
      </c>
      <c r="D63" s="68" t="s">
        <v>37</v>
      </c>
      <c r="E63" s="68" t="s">
        <v>42</v>
      </c>
      <c r="F63" s="68" t="s">
        <v>708</v>
      </c>
      <c r="G63" s="68" t="s">
        <v>163</v>
      </c>
      <c r="H63" s="28"/>
      <c r="I63" s="28"/>
      <c r="J63" s="23">
        <v>0</v>
      </c>
      <c r="K63" s="69">
        <v>892.1</v>
      </c>
      <c r="L63" s="13">
        <v>0.01</v>
      </c>
      <c r="M63" s="14">
        <f t="shared" si="0"/>
        <v>796.51785714285711</v>
      </c>
      <c r="N63" s="14">
        <f t="shared" si="1"/>
        <v>95.582142857142856</v>
      </c>
      <c r="O63" s="14">
        <f t="shared" si="2"/>
        <v>-7.965178571428571</v>
      </c>
      <c r="P63" s="14"/>
      <c r="Q63" s="14"/>
      <c r="R63" s="14"/>
      <c r="S63" s="14"/>
      <c r="T63" s="14"/>
      <c r="U63" s="14"/>
      <c r="V63" s="14">
        <f>M63</f>
        <v>796.51785714285711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5"/>
        <v>-884.1348214285714</v>
      </c>
      <c r="AJ63" s="15">
        <f t="shared" si="3"/>
        <v>5.2402526762307389E-14</v>
      </c>
    </row>
    <row r="64" spans="1:36" s="5" customFormat="1" ht="12" customHeight="1" x14ac:dyDescent="0.2">
      <c r="A64" s="66">
        <v>42965</v>
      </c>
      <c r="B64" s="67">
        <v>10491</v>
      </c>
      <c r="C64" s="67">
        <v>1262</v>
      </c>
      <c r="D64" s="68" t="s">
        <v>73</v>
      </c>
      <c r="E64" s="68" t="s">
        <v>75</v>
      </c>
      <c r="F64" s="68" t="s">
        <v>709</v>
      </c>
      <c r="G64" s="68" t="s">
        <v>54</v>
      </c>
      <c r="H64" s="28"/>
      <c r="I64" s="28"/>
      <c r="J64" s="23">
        <v>2800</v>
      </c>
      <c r="K64" s="69">
        <v>0</v>
      </c>
      <c r="L64" s="13">
        <v>0.01</v>
      </c>
      <c r="M64" s="14">
        <f t="shared" si="0"/>
        <v>2800</v>
      </c>
      <c r="N64" s="14">
        <f t="shared" si="1"/>
        <v>0</v>
      </c>
      <c r="O64" s="14">
        <f t="shared" si="2"/>
        <v>-28</v>
      </c>
      <c r="P64" s="14">
        <f>M64</f>
        <v>2800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5"/>
        <v>-2772</v>
      </c>
      <c r="AJ64" s="15">
        <f t="shared" si="3"/>
        <v>0</v>
      </c>
    </row>
    <row r="65" spans="1:36" s="5" customFormat="1" ht="12" customHeight="1" x14ac:dyDescent="0.2">
      <c r="A65" s="66"/>
      <c r="B65" s="67">
        <v>10495</v>
      </c>
      <c r="C65" s="67">
        <v>1267</v>
      </c>
      <c r="D65" s="68" t="s">
        <v>76</v>
      </c>
      <c r="E65" s="68" t="s">
        <v>101</v>
      </c>
      <c r="F65" s="68" t="s">
        <v>710</v>
      </c>
      <c r="G65" s="68" t="s">
        <v>55</v>
      </c>
      <c r="H65" s="28"/>
      <c r="I65" s="28"/>
      <c r="J65" s="23">
        <v>0</v>
      </c>
      <c r="K65" s="69">
        <v>1861.2</v>
      </c>
      <c r="L65" s="13">
        <v>0.01</v>
      </c>
      <c r="M65" s="14">
        <f t="shared" si="0"/>
        <v>1661.7857142857142</v>
      </c>
      <c r="N65" s="14">
        <f t="shared" si="1"/>
        <v>199.41428571428571</v>
      </c>
      <c r="O65" s="14">
        <f t="shared" si="2"/>
        <v>-16.617857142857144</v>
      </c>
      <c r="P65" s="14"/>
      <c r="Q65" s="14">
        <f>M65</f>
        <v>1661.7857142857142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5"/>
        <v>-1844.5821428571428</v>
      </c>
      <c r="AJ65" s="15">
        <f t="shared" si="3"/>
        <v>1.0302869668521453E-13</v>
      </c>
    </row>
    <row r="66" spans="1:36" s="5" customFormat="1" ht="12" customHeight="1" x14ac:dyDescent="0.2">
      <c r="A66" s="66"/>
      <c r="B66" s="67">
        <v>10496</v>
      </c>
      <c r="C66" s="67">
        <v>1268</v>
      </c>
      <c r="D66" s="68" t="s">
        <v>86</v>
      </c>
      <c r="E66" s="68" t="s">
        <v>87</v>
      </c>
      <c r="F66" s="68" t="s">
        <v>711</v>
      </c>
      <c r="G66" s="68" t="s">
        <v>55</v>
      </c>
      <c r="H66" s="28"/>
      <c r="I66" s="28"/>
      <c r="J66" s="23">
        <v>0</v>
      </c>
      <c r="K66" s="69">
        <v>2514.5</v>
      </c>
      <c r="L66" s="13">
        <v>0.01</v>
      </c>
      <c r="M66" s="14">
        <f t="shared" si="0"/>
        <v>2245.0892857142853</v>
      </c>
      <c r="N66" s="14">
        <f t="shared" si="1"/>
        <v>269.41071428571422</v>
      </c>
      <c r="O66" s="14">
        <f t="shared" si="2"/>
        <v>-22.450892857142854</v>
      </c>
      <c r="P66" s="14"/>
      <c r="Q66" s="14">
        <f>M66</f>
        <v>2245.0892857142853</v>
      </c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5"/>
        <v>-2492.0491071428569</v>
      </c>
      <c r="AJ66" s="15">
        <f t="shared" si="3"/>
        <v>2.6290081223123707E-13</v>
      </c>
    </row>
    <row r="67" spans="1:36" s="5" customFormat="1" ht="12" customHeight="1" x14ac:dyDescent="0.2">
      <c r="A67" s="66">
        <v>42966</v>
      </c>
      <c r="B67" s="67">
        <v>10492</v>
      </c>
      <c r="C67" s="67">
        <v>1265</v>
      </c>
      <c r="D67" s="68" t="s">
        <v>38</v>
      </c>
      <c r="E67" s="68" t="s">
        <v>44</v>
      </c>
      <c r="F67" s="68" t="s">
        <v>712</v>
      </c>
      <c r="G67" s="68" t="s">
        <v>54</v>
      </c>
      <c r="H67" s="28"/>
      <c r="I67" s="28"/>
      <c r="J67" s="23">
        <v>0</v>
      </c>
      <c r="K67" s="69">
        <v>4645</v>
      </c>
      <c r="L67" s="13">
        <v>0.01</v>
      </c>
      <c r="M67" s="14">
        <f t="shared" si="0"/>
        <v>4147.3214285714284</v>
      </c>
      <c r="N67" s="14">
        <f t="shared" si="1"/>
        <v>497.67857142857139</v>
      </c>
      <c r="O67" s="14">
        <f t="shared" si="2"/>
        <v>-41.473214285714285</v>
      </c>
      <c r="P67" s="14">
        <f>M67</f>
        <v>4147.3214285714284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5"/>
        <v>-4603.5267857142853</v>
      </c>
      <c r="AJ67" s="15">
        <f t="shared" si="3"/>
        <v>3.907985046680551E-13</v>
      </c>
    </row>
    <row r="68" spans="1:36" s="5" customFormat="1" ht="12" customHeight="1" x14ac:dyDescent="0.2">
      <c r="A68" s="66"/>
      <c r="B68" s="67">
        <v>10493</v>
      </c>
      <c r="C68" s="67">
        <v>1264</v>
      </c>
      <c r="D68" s="68" t="s">
        <v>38</v>
      </c>
      <c r="E68" s="68" t="s">
        <v>44</v>
      </c>
      <c r="F68" s="68" t="s">
        <v>713</v>
      </c>
      <c r="G68" s="68" t="s">
        <v>54</v>
      </c>
      <c r="H68" s="28"/>
      <c r="I68" s="28"/>
      <c r="J68" s="23">
        <v>0</v>
      </c>
      <c r="K68" s="69">
        <v>4988</v>
      </c>
      <c r="L68" s="13">
        <v>0.01</v>
      </c>
      <c r="M68" s="14">
        <f t="shared" si="0"/>
        <v>4453.5714285714284</v>
      </c>
      <c r="N68" s="14">
        <f t="shared" si="1"/>
        <v>534.42857142857144</v>
      </c>
      <c r="O68" s="14">
        <f t="shared" si="2"/>
        <v>-44.535714285714285</v>
      </c>
      <c r="P68" s="14">
        <f>M68</f>
        <v>4453.5714285714284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5"/>
        <v>-4943.4642857142853</v>
      </c>
      <c r="AJ68" s="15">
        <f t="shared" si="3"/>
        <v>3.907985046680551E-13</v>
      </c>
    </row>
    <row r="69" spans="1:36" s="5" customFormat="1" ht="12" customHeight="1" x14ac:dyDescent="0.2">
      <c r="A69" s="66"/>
      <c r="B69" s="67">
        <v>10494</v>
      </c>
      <c r="C69" s="67">
        <v>1263</v>
      </c>
      <c r="D69" s="68" t="s">
        <v>38</v>
      </c>
      <c r="E69" s="68" t="s">
        <v>44</v>
      </c>
      <c r="F69" s="68" t="s">
        <v>714</v>
      </c>
      <c r="G69" s="68" t="s">
        <v>54</v>
      </c>
      <c r="H69" s="28"/>
      <c r="I69" s="28"/>
      <c r="J69" s="23">
        <v>0</v>
      </c>
      <c r="K69" s="69">
        <v>3628</v>
      </c>
      <c r="L69" s="13">
        <v>0.01</v>
      </c>
      <c r="M69" s="14">
        <f t="shared" si="0"/>
        <v>3239.2857142857138</v>
      </c>
      <c r="N69" s="14">
        <f t="shared" si="1"/>
        <v>388.71428571428567</v>
      </c>
      <c r="O69" s="14">
        <f t="shared" si="2"/>
        <v>-32.392857142857139</v>
      </c>
      <c r="P69" s="14">
        <f>M69</f>
        <v>3239.2857142857138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5"/>
        <v>-3595.6071428571422</v>
      </c>
      <c r="AJ69" s="15">
        <f t="shared" si="3"/>
        <v>6.5369931689929217E-13</v>
      </c>
    </row>
    <row r="70" spans="1:36" s="5" customFormat="1" ht="12" customHeight="1" x14ac:dyDescent="0.2">
      <c r="A70" s="66">
        <v>42967</v>
      </c>
      <c r="B70" s="67">
        <v>10511</v>
      </c>
      <c r="C70" s="67">
        <v>1281</v>
      </c>
      <c r="D70" s="72" t="s">
        <v>38</v>
      </c>
      <c r="E70" s="68" t="s">
        <v>44</v>
      </c>
      <c r="F70" s="68" t="s">
        <v>715</v>
      </c>
      <c r="G70" s="68" t="s">
        <v>54</v>
      </c>
      <c r="H70" s="28"/>
      <c r="I70" s="28"/>
      <c r="J70" s="23">
        <v>0</v>
      </c>
      <c r="K70" s="69">
        <v>5081</v>
      </c>
      <c r="L70" s="13">
        <v>0.01</v>
      </c>
      <c r="M70" s="14">
        <f t="shared" si="0"/>
        <v>4536.6071428571422</v>
      </c>
      <c r="N70" s="14">
        <f t="shared" si="1"/>
        <v>544.392857142857</v>
      </c>
      <c r="O70" s="14">
        <f t="shared" si="2"/>
        <v>-45.366071428571423</v>
      </c>
      <c r="P70" s="14">
        <f>M70</f>
        <v>4536.6071428571422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5"/>
        <v>-5035.6339285714275</v>
      </c>
      <c r="AJ70" s="15">
        <f t="shared" si="3"/>
        <v>1.0444978215673473E-12</v>
      </c>
    </row>
    <row r="71" spans="1:36" s="5" customFormat="1" ht="12" customHeight="1" x14ac:dyDescent="0.2">
      <c r="A71" s="66"/>
      <c r="B71" s="67">
        <v>10511</v>
      </c>
      <c r="C71" s="67">
        <v>1281</v>
      </c>
      <c r="D71" s="72" t="s">
        <v>38</v>
      </c>
      <c r="E71" s="68" t="s">
        <v>44</v>
      </c>
      <c r="F71" s="68" t="s">
        <v>715</v>
      </c>
      <c r="G71" s="68" t="s">
        <v>24</v>
      </c>
      <c r="H71" s="28"/>
      <c r="I71" s="28"/>
      <c r="J71" s="23">
        <v>0</v>
      </c>
      <c r="K71" s="69">
        <v>648</v>
      </c>
      <c r="L71" s="13">
        <v>0.01</v>
      </c>
      <c r="M71" s="14">
        <f t="shared" si="0"/>
        <v>578.57142857142856</v>
      </c>
      <c r="N71" s="14">
        <f t="shared" si="1"/>
        <v>69.428571428571431</v>
      </c>
      <c r="O71" s="14">
        <f t="shared" si="2"/>
        <v>-5.7857142857142856</v>
      </c>
      <c r="P71" s="14"/>
      <c r="Q71" s="14"/>
      <c r="R71" s="14"/>
      <c r="S71" s="14"/>
      <c r="T71" s="14"/>
      <c r="U71" s="14">
        <f>M71</f>
        <v>578.57142857142856</v>
      </c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5"/>
        <v>-642.21428571428567</v>
      </c>
      <c r="AJ71" s="15">
        <f t="shared" si="3"/>
        <v>4.8849813083506888E-14</v>
      </c>
    </row>
    <row r="72" spans="1:36" s="5" customFormat="1" ht="12" customHeight="1" x14ac:dyDescent="0.2">
      <c r="A72" s="66">
        <v>42968</v>
      </c>
      <c r="B72" s="67">
        <v>10497</v>
      </c>
      <c r="C72" s="67">
        <v>1269</v>
      </c>
      <c r="D72" s="68" t="s">
        <v>39</v>
      </c>
      <c r="E72" s="68" t="s">
        <v>45</v>
      </c>
      <c r="F72" s="68" t="s">
        <v>716</v>
      </c>
      <c r="G72" s="68" t="s">
        <v>54</v>
      </c>
      <c r="H72" s="28"/>
      <c r="I72" s="28"/>
      <c r="J72" s="23">
        <v>6040</v>
      </c>
      <c r="K72" s="69">
        <v>0</v>
      </c>
      <c r="L72" s="13">
        <v>0.01</v>
      </c>
      <c r="M72" s="14">
        <f t="shared" si="0"/>
        <v>6040</v>
      </c>
      <c r="N72" s="14">
        <f t="shared" si="1"/>
        <v>0</v>
      </c>
      <c r="O72" s="14">
        <f t="shared" si="2"/>
        <v>-60.4</v>
      </c>
      <c r="P72" s="14">
        <f>M72</f>
        <v>6040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5"/>
        <v>-5979.6</v>
      </c>
      <c r="AJ72" s="15">
        <f t="shared" si="3"/>
        <v>-3.6237679523765109E-13</v>
      </c>
    </row>
    <row r="73" spans="1:36" s="5" customFormat="1" ht="12" customHeight="1" x14ac:dyDescent="0.2">
      <c r="A73" s="66"/>
      <c r="B73" s="67">
        <v>10498</v>
      </c>
      <c r="C73" s="67">
        <v>1270</v>
      </c>
      <c r="D73" s="68" t="s">
        <v>39</v>
      </c>
      <c r="E73" s="68" t="s">
        <v>45</v>
      </c>
      <c r="F73" s="68" t="s">
        <v>717</v>
      </c>
      <c r="G73" s="68" t="s">
        <v>57</v>
      </c>
      <c r="H73" s="28"/>
      <c r="I73" s="28"/>
      <c r="J73" s="23">
        <v>1964</v>
      </c>
      <c r="K73" s="69">
        <v>0</v>
      </c>
      <c r="L73" s="13">
        <v>0.01</v>
      </c>
      <c r="M73" s="14">
        <f t="shared" si="0"/>
        <v>1964</v>
      </c>
      <c r="N73" s="14">
        <f t="shared" si="1"/>
        <v>0</v>
      </c>
      <c r="O73" s="14">
        <f t="shared" si="2"/>
        <v>-19.64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>
        <f>M73</f>
        <v>1964</v>
      </c>
      <c r="AA73" s="14"/>
      <c r="AB73" s="14"/>
      <c r="AC73" s="14"/>
      <c r="AD73" s="14"/>
      <c r="AE73" s="14"/>
      <c r="AF73" s="14"/>
      <c r="AG73" s="14"/>
      <c r="AH73" s="14"/>
      <c r="AI73" s="14">
        <f t="shared" si="5"/>
        <v>-1944.36</v>
      </c>
      <c r="AJ73" s="15">
        <f t="shared" si="3"/>
        <v>9.9475983006414026E-14</v>
      </c>
    </row>
    <row r="74" spans="1:36" s="5" customFormat="1" ht="12" customHeight="1" x14ac:dyDescent="0.2">
      <c r="A74" s="66">
        <v>42969</v>
      </c>
      <c r="B74" s="67">
        <v>10499</v>
      </c>
      <c r="C74" s="67">
        <v>1271</v>
      </c>
      <c r="D74" s="68" t="s">
        <v>73</v>
      </c>
      <c r="E74" s="68" t="s">
        <v>75</v>
      </c>
      <c r="F74" s="68" t="s">
        <v>718</v>
      </c>
      <c r="G74" s="68" t="s">
        <v>54</v>
      </c>
      <c r="H74" s="28"/>
      <c r="I74" s="28"/>
      <c r="J74" s="23">
        <v>2500</v>
      </c>
      <c r="K74" s="69">
        <v>0</v>
      </c>
      <c r="L74" s="13">
        <v>0.01</v>
      </c>
      <c r="M74" s="14">
        <f t="shared" si="0"/>
        <v>2500</v>
      </c>
      <c r="N74" s="14">
        <f t="shared" si="1"/>
        <v>0</v>
      </c>
      <c r="O74" s="14">
        <f t="shared" si="2"/>
        <v>-25</v>
      </c>
      <c r="P74" s="14">
        <f>M74</f>
        <v>2500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5"/>
        <v>-2475</v>
      </c>
      <c r="AJ74" s="15">
        <f t="shared" si="3"/>
        <v>0</v>
      </c>
    </row>
    <row r="75" spans="1:36" s="5" customFormat="1" x14ac:dyDescent="0.2">
      <c r="A75" s="66"/>
      <c r="B75" s="67">
        <v>10500</v>
      </c>
      <c r="C75" s="67">
        <v>1272</v>
      </c>
      <c r="D75" s="68" t="s">
        <v>40</v>
      </c>
      <c r="E75" s="68" t="s">
        <v>47</v>
      </c>
      <c r="F75" s="68" t="s">
        <v>719</v>
      </c>
      <c r="G75" s="68" t="s">
        <v>54</v>
      </c>
      <c r="H75" s="28"/>
      <c r="I75" s="28"/>
      <c r="J75" s="23">
        <v>2578.9699999999998</v>
      </c>
      <c r="K75" s="69">
        <v>0</v>
      </c>
      <c r="L75" s="13">
        <v>0.01</v>
      </c>
      <c r="M75" s="14">
        <f t="shared" si="0"/>
        <v>2578.9699999999998</v>
      </c>
      <c r="N75" s="14">
        <f t="shared" si="1"/>
        <v>0</v>
      </c>
      <c r="O75" s="14">
        <f t="shared" si="2"/>
        <v>-25.7897</v>
      </c>
      <c r="P75" s="14">
        <f>M75</f>
        <v>2578.9699999999998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5"/>
        <v>-2553.1803</v>
      </c>
      <c r="AJ75" s="15">
        <f t="shared" si="3"/>
        <v>-1.8829382497642655E-13</v>
      </c>
    </row>
    <row r="76" spans="1:36" s="5" customFormat="1" ht="12" customHeight="1" x14ac:dyDescent="0.2">
      <c r="A76" s="66"/>
      <c r="B76" s="67">
        <v>10501</v>
      </c>
      <c r="C76" s="67">
        <v>1273</v>
      </c>
      <c r="D76" s="68" t="s">
        <v>88</v>
      </c>
      <c r="E76" s="68" t="s">
        <v>89</v>
      </c>
      <c r="F76" s="68" t="s">
        <v>720</v>
      </c>
      <c r="G76" s="68" t="s">
        <v>54</v>
      </c>
      <c r="H76" s="28"/>
      <c r="I76" s="28"/>
      <c r="J76" s="23">
        <v>1350</v>
      </c>
      <c r="K76" s="69">
        <v>0</v>
      </c>
      <c r="L76" s="13">
        <v>0.01</v>
      </c>
      <c r="M76" s="14">
        <f t="shared" si="0"/>
        <v>1350</v>
      </c>
      <c r="N76" s="14">
        <f t="shared" si="1"/>
        <v>0</v>
      </c>
      <c r="O76" s="14">
        <f t="shared" si="2"/>
        <v>-13.5</v>
      </c>
      <c r="P76" s="14">
        <f>M76</f>
        <v>1350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5"/>
        <v>-1336.5</v>
      </c>
      <c r="AJ76" s="15">
        <f t="shared" si="3"/>
        <v>0</v>
      </c>
    </row>
    <row r="77" spans="1:36" s="5" customFormat="1" ht="12" customHeight="1" x14ac:dyDescent="0.2">
      <c r="A77" s="66"/>
      <c r="B77" s="67">
        <v>10502</v>
      </c>
      <c r="C77" s="67">
        <v>1274</v>
      </c>
      <c r="D77" s="68" t="s">
        <v>88</v>
      </c>
      <c r="E77" s="68" t="s">
        <v>89</v>
      </c>
      <c r="F77" s="68" t="s">
        <v>721</v>
      </c>
      <c r="G77" s="68" t="s">
        <v>57</v>
      </c>
      <c r="H77" s="28"/>
      <c r="I77" s="28"/>
      <c r="J77" s="23">
        <v>328.75</v>
      </c>
      <c r="K77" s="69">
        <v>0</v>
      </c>
      <c r="L77" s="13">
        <v>0.01</v>
      </c>
      <c r="M77" s="14">
        <f t="shared" si="0"/>
        <v>328.75</v>
      </c>
      <c r="N77" s="14">
        <f t="shared" si="1"/>
        <v>0</v>
      </c>
      <c r="O77" s="14">
        <f t="shared" si="2"/>
        <v>-3.2875000000000001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>
        <f>M77</f>
        <v>328.75</v>
      </c>
      <c r="AA77" s="14"/>
      <c r="AB77" s="14"/>
      <c r="AC77" s="14"/>
      <c r="AD77" s="14"/>
      <c r="AE77" s="14"/>
      <c r="AF77" s="14"/>
      <c r="AG77" s="14"/>
      <c r="AH77" s="14"/>
      <c r="AI77" s="14">
        <f t="shared" si="5"/>
        <v>-325.46249999999998</v>
      </c>
      <c r="AJ77" s="15">
        <f t="shared" si="3"/>
        <v>2.2648549702353193E-14</v>
      </c>
    </row>
    <row r="78" spans="1:36" s="5" customFormat="1" ht="12" customHeight="1" x14ac:dyDescent="0.2">
      <c r="A78" s="66"/>
      <c r="B78" s="67">
        <v>10502</v>
      </c>
      <c r="C78" s="67">
        <v>1274</v>
      </c>
      <c r="D78" s="68" t="s">
        <v>88</v>
      </c>
      <c r="E78" s="68" t="s">
        <v>89</v>
      </c>
      <c r="F78" s="68" t="s">
        <v>721</v>
      </c>
      <c r="G78" s="68" t="s">
        <v>54</v>
      </c>
      <c r="H78" s="28"/>
      <c r="I78" s="28"/>
      <c r="J78" s="23">
        <v>20</v>
      </c>
      <c r="K78" s="69">
        <v>0</v>
      </c>
      <c r="L78" s="13">
        <v>0.01</v>
      </c>
      <c r="M78" s="14">
        <f t="shared" si="0"/>
        <v>20</v>
      </c>
      <c r="N78" s="14">
        <f t="shared" si="1"/>
        <v>0</v>
      </c>
      <c r="O78" s="14">
        <f t="shared" si="2"/>
        <v>-0.2</v>
      </c>
      <c r="P78" s="14">
        <f>M78</f>
        <v>20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5"/>
        <v>-19.8</v>
      </c>
      <c r="AJ78" s="15">
        <f t="shared" si="3"/>
        <v>-7.2164496600635175E-16</v>
      </c>
    </row>
    <row r="79" spans="1:36" s="5" customFormat="1" ht="12" customHeight="1" x14ac:dyDescent="0.2">
      <c r="A79" s="66"/>
      <c r="B79" s="67">
        <v>10503</v>
      </c>
      <c r="C79" s="67">
        <v>1260</v>
      </c>
      <c r="D79" s="68" t="s">
        <v>74</v>
      </c>
      <c r="E79" s="68" t="s">
        <v>60</v>
      </c>
      <c r="F79" s="68" t="s">
        <v>722</v>
      </c>
      <c r="G79" s="68" t="s">
        <v>12</v>
      </c>
      <c r="H79" s="28"/>
      <c r="I79" s="28"/>
      <c r="J79" s="23">
        <v>0</v>
      </c>
      <c r="K79" s="69">
        <v>1485</v>
      </c>
      <c r="L79" s="13">
        <v>0.01</v>
      </c>
      <c r="M79" s="14">
        <f t="shared" si="0"/>
        <v>1325.8928571428571</v>
      </c>
      <c r="N79" s="14">
        <f t="shared" si="1"/>
        <v>159.10714285714286</v>
      </c>
      <c r="O79" s="14">
        <f t="shared" si="2"/>
        <v>-13.258928571428571</v>
      </c>
      <c r="P79" s="14"/>
      <c r="Q79" s="14"/>
      <c r="R79" s="14"/>
      <c r="S79" s="14">
        <f>M79</f>
        <v>1325.8928571428571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5"/>
        <v>-1471.7410714285713</v>
      </c>
      <c r="AJ79" s="15">
        <f t="shared" si="3"/>
        <v>9.7699626167013776E-14</v>
      </c>
    </row>
    <row r="80" spans="1:36" s="5" customFormat="1" ht="12" customHeight="1" x14ac:dyDescent="0.2">
      <c r="A80" s="66"/>
      <c r="B80" s="67">
        <v>10503</v>
      </c>
      <c r="C80" s="67">
        <v>1260</v>
      </c>
      <c r="D80" s="68" t="s">
        <v>74</v>
      </c>
      <c r="E80" s="68" t="s">
        <v>60</v>
      </c>
      <c r="F80" s="68" t="s">
        <v>722</v>
      </c>
      <c r="G80" s="68" t="s">
        <v>56</v>
      </c>
      <c r="H80" s="28"/>
      <c r="I80" s="28"/>
      <c r="J80" s="23">
        <v>0</v>
      </c>
      <c r="K80" s="69">
        <v>450</v>
      </c>
      <c r="L80" s="13">
        <v>0.01</v>
      </c>
      <c r="M80" s="14">
        <f t="shared" si="0"/>
        <v>401.78571428571422</v>
      </c>
      <c r="N80" s="14">
        <f t="shared" si="1"/>
        <v>48.214285714285708</v>
      </c>
      <c r="O80" s="14">
        <f t="shared" si="2"/>
        <v>-4.0178571428571423</v>
      </c>
      <c r="P80" s="14"/>
      <c r="Q80" s="14"/>
      <c r="R80" s="14"/>
      <c r="S80" s="14"/>
      <c r="T80" s="14"/>
      <c r="U80" s="14"/>
      <c r="V80" s="14"/>
      <c r="W80" s="14">
        <f>M80</f>
        <v>401.78571428571422</v>
      </c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5"/>
        <v>-445.98214285714278</v>
      </c>
      <c r="AJ80" s="15">
        <f t="shared" si="3"/>
        <v>8.1712414612411521E-14</v>
      </c>
    </row>
    <row r="81" spans="1:36" s="5" customFormat="1" ht="12" customHeight="1" x14ac:dyDescent="0.2">
      <c r="A81" s="66">
        <v>42970</v>
      </c>
      <c r="B81" s="67">
        <v>10504</v>
      </c>
      <c r="C81" s="67">
        <v>1276</v>
      </c>
      <c r="D81" s="68" t="s">
        <v>38</v>
      </c>
      <c r="E81" s="68" t="s">
        <v>44</v>
      </c>
      <c r="F81" s="68" t="s">
        <v>723</v>
      </c>
      <c r="G81" s="68" t="s">
        <v>54</v>
      </c>
      <c r="H81" s="28"/>
      <c r="I81" s="28"/>
      <c r="J81" s="23">
        <v>0</v>
      </c>
      <c r="K81" s="69">
        <v>7375</v>
      </c>
      <c r="L81" s="13">
        <v>0.01</v>
      </c>
      <c r="M81" s="14">
        <f t="shared" si="0"/>
        <v>6584.8214285714275</v>
      </c>
      <c r="N81" s="14">
        <f t="shared" si="1"/>
        <v>790.17857142857133</v>
      </c>
      <c r="O81" s="14">
        <f t="shared" si="2"/>
        <v>-65.848214285714278</v>
      </c>
      <c r="P81" s="14">
        <f>M81</f>
        <v>6584.8214285714275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5"/>
        <v>-7309.1517857142844</v>
      </c>
      <c r="AJ81" s="15">
        <f t="shared" si="3"/>
        <v>1.3073986337985843E-12</v>
      </c>
    </row>
    <row r="82" spans="1:36" s="5" customFormat="1" ht="12" customHeight="1" x14ac:dyDescent="0.2">
      <c r="A82" s="66"/>
      <c r="B82" s="67">
        <v>10505</v>
      </c>
      <c r="C82" s="67">
        <v>1277</v>
      </c>
      <c r="D82" s="68" t="s">
        <v>38</v>
      </c>
      <c r="E82" s="68" t="s">
        <v>44</v>
      </c>
      <c r="F82" s="68" t="s">
        <v>724</v>
      </c>
      <c r="G82" s="68" t="s">
        <v>54</v>
      </c>
      <c r="H82" s="28"/>
      <c r="I82" s="28"/>
      <c r="J82" s="23">
        <v>0</v>
      </c>
      <c r="K82" s="69">
        <v>3611</v>
      </c>
      <c r="L82" s="13">
        <v>0.01</v>
      </c>
      <c r="M82" s="14">
        <f t="shared" si="0"/>
        <v>3224.1071428571427</v>
      </c>
      <c r="N82" s="14">
        <f t="shared" si="1"/>
        <v>386.89285714285711</v>
      </c>
      <c r="O82" s="14">
        <f t="shared" si="2"/>
        <v>-32.241071428571431</v>
      </c>
      <c r="P82" s="14">
        <f>M82</f>
        <v>3224.1071428571427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5"/>
        <v>-3578.7589285714284</v>
      </c>
      <c r="AJ82" s="15">
        <f t="shared" si="3"/>
        <v>1.2789769243681803E-13</v>
      </c>
    </row>
    <row r="83" spans="1:36" s="5" customFormat="1" ht="12" customHeight="1" x14ac:dyDescent="0.2">
      <c r="A83" s="66">
        <v>42971</v>
      </c>
      <c r="B83" s="67">
        <v>10506</v>
      </c>
      <c r="C83" s="67">
        <v>1278</v>
      </c>
      <c r="D83" s="68" t="s">
        <v>73</v>
      </c>
      <c r="E83" s="68" t="s">
        <v>75</v>
      </c>
      <c r="F83" s="68" t="s">
        <v>725</v>
      </c>
      <c r="G83" s="68" t="s">
        <v>54</v>
      </c>
      <c r="H83" s="28"/>
      <c r="I83" s="28"/>
      <c r="J83" s="23">
        <v>2000</v>
      </c>
      <c r="K83" s="69">
        <v>0</v>
      </c>
      <c r="L83" s="13">
        <v>0.01</v>
      </c>
      <c r="M83" s="14">
        <f t="shared" si="0"/>
        <v>2000</v>
      </c>
      <c r="N83" s="14">
        <f t="shared" si="1"/>
        <v>0</v>
      </c>
      <c r="O83" s="14">
        <f t="shared" si="2"/>
        <v>-20</v>
      </c>
      <c r="P83" s="14">
        <f>M83</f>
        <v>2000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5"/>
        <v>-1980</v>
      </c>
      <c r="AJ83" s="15">
        <f t="shared" si="3"/>
        <v>0</v>
      </c>
    </row>
    <row r="84" spans="1:36" s="5" customFormat="1" ht="12" customHeight="1" x14ac:dyDescent="0.2">
      <c r="A84" s="66"/>
      <c r="B84" s="67">
        <v>10507</v>
      </c>
      <c r="C84" s="67">
        <v>1279</v>
      </c>
      <c r="D84" s="68" t="s">
        <v>40</v>
      </c>
      <c r="E84" s="68" t="s">
        <v>47</v>
      </c>
      <c r="F84" s="68" t="s">
        <v>726</v>
      </c>
      <c r="G84" s="68" t="s">
        <v>54</v>
      </c>
      <c r="H84" s="28"/>
      <c r="I84" s="28"/>
      <c r="J84" s="23">
        <v>1250.05</v>
      </c>
      <c r="K84" s="69">
        <v>0</v>
      </c>
      <c r="L84" s="13">
        <v>0.01</v>
      </c>
      <c r="M84" s="14">
        <f t="shared" si="0"/>
        <v>1250.05</v>
      </c>
      <c r="N84" s="14">
        <f t="shared" si="1"/>
        <v>0</v>
      </c>
      <c r="O84" s="14">
        <f t="shared" si="2"/>
        <v>-12.500500000000001</v>
      </c>
      <c r="P84" s="14">
        <f>M84</f>
        <v>1250.05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5"/>
        <v>-1237.5494999999999</v>
      </c>
      <c r="AJ84" s="15">
        <f t="shared" si="3"/>
        <v>1.0125233984581428E-13</v>
      </c>
    </row>
    <row r="85" spans="1:36" s="5" customFormat="1" ht="12" customHeight="1" x14ac:dyDescent="0.2">
      <c r="A85" s="66"/>
      <c r="B85" s="67">
        <v>10508</v>
      </c>
      <c r="C85" s="67">
        <v>1275</v>
      </c>
      <c r="D85" s="68" t="s">
        <v>74</v>
      </c>
      <c r="E85" s="68" t="s">
        <v>60</v>
      </c>
      <c r="F85" s="68" t="s">
        <v>727</v>
      </c>
      <c r="G85" s="68" t="s">
        <v>24</v>
      </c>
      <c r="H85" s="28"/>
      <c r="I85" s="28"/>
      <c r="J85" s="23">
        <v>0</v>
      </c>
      <c r="K85" s="69">
        <v>270</v>
      </c>
      <c r="L85" s="13">
        <v>0.01</v>
      </c>
      <c r="M85" s="14">
        <f t="shared" si="0"/>
        <v>241.07142857142856</v>
      </c>
      <c r="N85" s="14">
        <f t="shared" si="1"/>
        <v>28.928571428571427</v>
      </c>
      <c r="O85" s="14">
        <f t="shared" si="2"/>
        <v>-2.4107142857142856</v>
      </c>
      <c r="P85" s="14"/>
      <c r="Q85" s="14"/>
      <c r="R85" s="14"/>
      <c r="S85" s="14"/>
      <c r="T85" s="14"/>
      <c r="U85" s="14">
        <f>M85</f>
        <v>241.07142857142856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5"/>
        <v>-267.58928571428572</v>
      </c>
      <c r="AJ85" s="15">
        <f t="shared" si="3"/>
        <v>-7.9936057773011271E-15</v>
      </c>
    </row>
    <row r="86" spans="1:36" s="5" customFormat="1" ht="12" customHeight="1" x14ac:dyDescent="0.2">
      <c r="A86" s="66"/>
      <c r="B86" s="67">
        <v>10508</v>
      </c>
      <c r="C86" s="67">
        <v>1275</v>
      </c>
      <c r="D86" s="68" t="s">
        <v>74</v>
      </c>
      <c r="E86" s="68" t="s">
        <v>60</v>
      </c>
      <c r="F86" s="68" t="s">
        <v>727</v>
      </c>
      <c r="G86" s="68" t="s">
        <v>56</v>
      </c>
      <c r="H86" s="28"/>
      <c r="I86" s="28"/>
      <c r="J86" s="23">
        <v>0</v>
      </c>
      <c r="K86" s="69">
        <v>940</v>
      </c>
      <c r="L86" s="13">
        <v>0.01</v>
      </c>
      <c r="M86" s="14">
        <f t="shared" si="0"/>
        <v>839.28571428571422</v>
      </c>
      <c r="N86" s="14">
        <f t="shared" si="1"/>
        <v>100.71428571428571</v>
      </c>
      <c r="O86" s="14">
        <f t="shared" si="2"/>
        <v>-8.3928571428571423</v>
      </c>
      <c r="P86" s="14"/>
      <c r="Q86" s="14"/>
      <c r="R86" s="14"/>
      <c r="S86" s="14"/>
      <c r="T86" s="14"/>
      <c r="U86" s="14"/>
      <c r="V86" s="14"/>
      <c r="W86" s="14">
        <f>M86</f>
        <v>839.28571428571422</v>
      </c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5"/>
        <v>-931.60714285714278</v>
      </c>
      <c r="AJ86" s="15">
        <f t="shared" si="3"/>
        <v>8.1712414612411521E-14</v>
      </c>
    </row>
    <row r="87" spans="1:36" s="5" customFormat="1" ht="12" customHeight="1" x14ac:dyDescent="0.2">
      <c r="A87" s="66">
        <v>42972</v>
      </c>
      <c r="B87" s="67">
        <v>10509</v>
      </c>
      <c r="C87" s="67">
        <v>1266</v>
      </c>
      <c r="D87" s="68" t="s">
        <v>69</v>
      </c>
      <c r="E87" s="68" t="s">
        <v>46</v>
      </c>
      <c r="F87" s="68" t="s">
        <v>728</v>
      </c>
      <c r="G87" s="68" t="s">
        <v>24</v>
      </c>
      <c r="H87" s="28"/>
      <c r="I87" s="28"/>
      <c r="J87" s="23">
        <v>0</v>
      </c>
      <c r="K87" s="69">
        <v>250</v>
      </c>
      <c r="L87" s="13">
        <v>0.01</v>
      </c>
      <c r="M87" s="14">
        <f t="shared" si="0"/>
        <v>223.21428571428569</v>
      </c>
      <c r="N87" s="14">
        <f t="shared" si="1"/>
        <v>26.785714285714281</v>
      </c>
      <c r="O87" s="14">
        <f t="shared" si="2"/>
        <v>-2.2321428571428572</v>
      </c>
      <c r="P87" s="14"/>
      <c r="Q87" s="14"/>
      <c r="R87" s="14"/>
      <c r="S87" s="14"/>
      <c r="T87" s="14"/>
      <c r="U87" s="14">
        <f>M87</f>
        <v>223.21428571428569</v>
      </c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5"/>
        <v>-247.76785714285711</v>
      </c>
      <c r="AJ87" s="15">
        <f t="shared" si="3"/>
        <v>3.2418512319054571E-14</v>
      </c>
    </row>
    <row r="88" spans="1:36" s="5" customFormat="1" ht="12" customHeight="1" x14ac:dyDescent="0.2">
      <c r="A88" s="66"/>
      <c r="B88" s="67">
        <v>10509</v>
      </c>
      <c r="C88" s="67">
        <v>1266</v>
      </c>
      <c r="D88" s="68" t="s">
        <v>69</v>
      </c>
      <c r="E88" s="68" t="s">
        <v>46</v>
      </c>
      <c r="F88" s="68" t="s">
        <v>728</v>
      </c>
      <c r="G88" s="68" t="s">
        <v>56</v>
      </c>
      <c r="H88" s="28"/>
      <c r="I88" s="28"/>
      <c r="J88" s="23">
        <v>0</v>
      </c>
      <c r="K88" s="69">
        <v>6870</v>
      </c>
      <c r="L88" s="13">
        <v>0.01</v>
      </c>
      <c r="M88" s="14">
        <f t="shared" si="0"/>
        <v>6133.9285714285706</v>
      </c>
      <c r="N88" s="14">
        <f t="shared" si="1"/>
        <v>736.07142857142844</v>
      </c>
      <c r="O88" s="14">
        <f t="shared" si="2"/>
        <v>-61.339285714285708</v>
      </c>
      <c r="P88" s="14"/>
      <c r="Q88" s="14"/>
      <c r="R88" s="14"/>
      <c r="S88" s="14"/>
      <c r="T88" s="14"/>
      <c r="U88" s="14"/>
      <c r="V88" s="14"/>
      <c r="W88" s="14">
        <f>M88</f>
        <v>6133.9285714285706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5"/>
        <v>-6808.6607142857138</v>
      </c>
      <c r="AJ88" s="15">
        <f t="shared" si="3"/>
        <v>5.2580162446247414E-13</v>
      </c>
    </row>
    <row r="89" spans="1:36" s="5" customFormat="1" ht="12" customHeight="1" x14ac:dyDescent="0.2">
      <c r="A89" s="66"/>
      <c r="B89" s="67">
        <v>10509</v>
      </c>
      <c r="C89" s="67">
        <v>1266</v>
      </c>
      <c r="D89" s="68" t="s">
        <v>69</v>
      </c>
      <c r="E89" s="68" t="s">
        <v>46</v>
      </c>
      <c r="F89" s="68" t="s">
        <v>728</v>
      </c>
      <c r="G89" s="68" t="s">
        <v>56</v>
      </c>
      <c r="H89" s="28"/>
      <c r="I89" s="28"/>
      <c r="J89" s="23">
        <v>0</v>
      </c>
      <c r="K89" s="69">
        <v>220.5</v>
      </c>
      <c r="L89" s="13">
        <v>0.01</v>
      </c>
      <c r="M89" s="14">
        <f t="shared" si="0"/>
        <v>196.87499999999997</v>
      </c>
      <c r="N89" s="14">
        <f t="shared" si="1"/>
        <v>23.624999999999996</v>
      </c>
      <c r="O89" s="14">
        <f t="shared" si="2"/>
        <v>-1.9687499999999998</v>
      </c>
      <c r="P89" s="14"/>
      <c r="Q89" s="14"/>
      <c r="R89" s="14"/>
      <c r="S89" s="14"/>
      <c r="T89" s="14"/>
      <c r="U89" s="14"/>
      <c r="V89" s="14"/>
      <c r="W89" s="14">
        <f>M89</f>
        <v>196.87499999999997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5"/>
        <v>-218.53124999999997</v>
      </c>
      <c r="AJ89" s="15">
        <f t="shared" si="3"/>
        <v>2.8643754035329039E-14</v>
      </c>
    </row>
    <row r="90" spans="1:36" s="5" customFormat="1" ht="12" customHeight="1" x14ac:dyDescent="0.2">
      <c r="A90" s="66">
        <v>42973</v>
      </c>
      <c r="B90" s="67">
        <v>10510</v>
      </c>
      <c r="C90" s="67">
        <v>1280</v>
      </c>
      <c r="D90" s="68" t="s">
        <v>63</v>
      </c>
      <c r="E90" s="68" t="s">
        <v>72</v>
      </c>
      <c r="F90" s="68" t="s">
        <v>729</v>
      </c>
      <c r="G90" s="68" t="s">
        <v>62</v>
      </c>
      <c r="H90" s="28"/>
      <c r="I90" s="28"/>
      <c r="J90" s="23">
        <v>0</v>
      </c>
      <c r="K90" s="69">
        <v>3319.94</v>
      </c>
      <c r="L90" s="13">
        <v>0.01</v>
      </c>
      <c r="M90" s="14">
        <f t="shared" si="0"/>
        <v>2964.2321428571427</v>
      </c>
      <c r="N90" s="14">
        <f t="shared" si="1"/>
        <v>355.70785714285711</v>
      </c>
      <c r="O90" s="14">
        <f t="shared" si="2"/>
        <v>-29.642321428571428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>
        <f>M90</f>
        <v>2964.2321428571427</v>
      </c>
      <c r="AI90" s="14">
        <f t="shared" si="5"/>
        <v>-3290.2976785714282</v>
      </c>
      <c r="AJ90" s="15">
        <f t="shared" si="3"/>
        <v>4.7606363295926712E-13</v>
      </c>
    </row>
    <row r="91" spans="1:36" ht="12" customHeight="1" x14ac:dyDescent="0.2">
      <c r="A91" s="66"/>
      <c r="B91" s="67">
        <v>10512</v>
      </c>
      <c r="C91" s="67">
        <v>1282</v>
      </c>
      <c r="D91" s="68" t="s">
        <v>38</v>
      </c>
      <c r="E91" s="68" t="s">
        <v>44</v>
      </c>
      <c r="F91" s="68" t="s">
        <v>730</v>
      </c>
      <c r="G91" s="68" t="s">
        <v>54</v>
      </c>
      <c r="H91" s="29"/>
      <c r="I91" s="29"/>
      <c r="J91" s="23">
        <v>0</v>
      </c>
      <c r="K91" s="69">
        <v>1069</v>
      </c>
      <c r="L91" s="13">
        <v>0.01</v>
      </c>
      <c r="M91" s="14">
        <f t="shared" si="0"/>
        <v>954.46428571428567</v>
      </c>
      <c r="N91" s="14">
        <f t="shared" si="1"/>
        <v>114.53571428571428</v>
      </c>
      <c r="O91" s="14">
        <f t="shared" si="2"/>
        <v>-9.5446428571428577</v>
      </c>
      <c r="P91" s="14">
        <f>M91</f>
        <v>954.46428571428567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5"/>
        <v>-1059.4553571428571</v>
      </c>
      <c r="AJ91" s="15">
        <f t="shared" si="3"/>
        <v>3.1974423109204508E-14</v>
      </c>
    </row>
    <row r="92" spans="1:36" ht="12" customHeight="1" x14ac:dyDescent="0.2">
      <c r="A92" s="66"/>
      <c r="B92" s="67">
        <v>10513</v>
      </c>
      <c r="C92" s="67">
        <v>1288</v>
      </c>
      <c r="D92" s="68" t="s">
        <v>84</v>
      </c>
      <c r="E92" s="68" t="s">
        <v>85</v>
      </c>
      <c r="F92" s="68" t="s">
        <v>739</v>
      </c>
      <c r="G92" s="68" t="s">
        <v>62</v>
      </c>
      <c r="H92" s="29"/>
      <c r="I92" s="29"/>
      <c r="J92" s="23">
        <v>0</v>
      </c>
      <c r="K92" s="69">
        <v>2800</v>
      </c>
      <c r="L92" s="13">
        <v>0.01</v>
      </c>
      <c r="M92" s="14">
        <f t="shared" si="0"/>
        <v>2499.9999999999995</v>
      </c>
      <c r="N92" s="14">
        <f t="shared" si="1"/>
        <v>299.99999999999994</v>
      </c>
      <c r="O92" s="14">
        <f t="shared" si="2"/>
        <v>-24.999999999999996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>
        <v>2500</v>
      </c>
      <c r="AE92" s="14"/>
      <c r="AF92" s="14"/>
      <c r="AG92" s="14"/>
      <c r="AH92" s="14"/>
      <c r="AI92" s="14">
        <f t="shared" si="5"/>
        <v>-2775</v>
      </c>
      <c r="AJ92" s="15">
        <f t="shared" si="3"/>
        <v>0</v>
      </c>
    </row>
    <row r="93" spans="1:36" ht="12" customHeight="1" x14ac:dyDescent="0.2">
      <c r="A93" s="66">
        <v>42976</v>
      </c>
      <c r="B93" s="67">
        <v>10514</v>
      </c>
      <c r="C93" s="67">
        <v>1289</v>
      </c>
      <c r="D93" s="68" t="s">
        <v>70</v>
      </c>
      <c r="E93" s="68" t="s">
        <v>50</v>
      </c>
      <c r="F93" s="68" t="s">
        <v>731</v>
      </c>
      <c r="G93" s="68" t="s">
        <v>55</v>
      </c>
      <c r="H93" s="29"/>
      <c r="I93" s="29"/>
      <c r="J93" s="23">
        <v>0</v>
      </c>
      <c r="K93" s="69">
        <v>3690</v>
      </c>
      <c r="L93" s="13">
        <v>0.01</v>
      </c>
      <c r="M93" s="14">
        <f t="shared" si="0"/>
        <v>3294.6428571428569</v>
      </c>
      <c r="N93" s="14">
        <f t="shared" si="1"/>
        <v>395.35714285714283</v>
      </c>
      <c r="O93" s="14">
        <f t="shared" si="2"/>
        <v>-32.946428571428569</v>
      </c>
      <c r="P93" s="14"/>
      <c r="Q93" s="14">
        <f>M93</f>
        <v>3294.6428571428569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5"/>
        <v>-3657.0535714285711</v>
      </c>
      <c r="AJ93" s="15">
        <f t="shared" si="3"/>
        <v>3.2684965844964609E-13</v>
      </c>
    </row>
    <row r="94" spans="1:36" ht="12" customHeight="1" x14ac:dyDescent="0.2">
      <c r="A94" s="66"/>
      <c r="B94" s="67">
        <v>10515</v>
      </c>
      <c r="C94" s="67">
        <v>1293</v>
      </c>
      <c r="D94" s="68" t="s">
        <v>73</v>
      </c>
      <c r="E94" s="68" t="s">
        <v>75</v>
      </c>
      <c r="F94" s="68" t="s">
        <v>732</v>
      </c>
      <c r="G94" s="68" t="s">
        <v>54</v>
      </c>
      <c r="H94" s="28"/>
      <c r="I94" s="28"/>
      <c r="J94" s="23">
        <v>1000</v>
      </c>
      <c r="K94" s="69">
        <v>0</v>
      </c>
      <c r="L94" s="13">
        <v>0.01</v>
      </c>
      <c r="M94" s="14">
        <f t="shared" si="0"/>
        <v>1000</v>
      </c>
      <c r="N94" s="14">
        <f t="shared" si="1"/>
        <v>0</v>
      </c>
      <c r="O94" s="14">
        <f t="shared" si="2"/>
        <v>-10</v>
      </c>
      <c r="P94" s="14">
        <f>M94</f>
        <v>1000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5"/>
        <v>-990</v>
      </c>
      <c r="AJ94" s="15">
        <f t="shared" si="3"/>
        <v>0</v>
      </c>
    </row>
    <row r="95" spans="1:36" ht="12" customHeight="1" x14ac:dyDescent="0.2">
      <c r="A95" s="66"/>
      <c r="B95" s="67">
        <v>10516</v>
      </c>
      <c r="C95" s="67">
        <v>1290</v>
      </c>
      <c r="D95" s="68" t="s">
        <v>88</v>
      </c>
      <c r="E95" s="68" t="s">
        <v>89</v>
      </c>
      <c r="F95" s="68" t="s">
        <v>733</v>
      </c>
      <c r="G95" s="68" t="s">
        <v>54</v>
      </c>
      <c r="H95" s="28"/>
      <c r="I95" s="28"/>
      <c r="J95" s="23">
        <v>309.14999999999998</v>
      </c>
      <c r="K95" s="69">
        <v>0</v>
      </c>
      <c r="L95" s="13">
        <v>0.01</v>
      </c>
      <c r="M95" s="14">
        <f t="shared" si="0"/>
        <v>309.14999999999998</v>
      </c>
      <c r="N95" s="14">
        <f>K95/1.12*0.12</f>
        <v>0</v>
      </c>
      <c r="O95" s="14">
        <f>-SUM(I95:J95,K95/1.12)*L95</f>
        <v>-3.0914999999999999</v>
      </c>
      <c r="P95" s="14">
        <f>M95</f>
        <v>309.14999999999998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5"/>
        <v>-306.05849999999998</v>
      </c>
      <c r="AJ95" s="15">
        <f>SUM(H95:K95)+AI95+O95</f>
        <v>-3.5527136788005009E-15</v>
      </c>
    </row>
    <row r="96" spans="1:36" ht="12" customHeight="1" x14ac:dyDescent="0.2">
      <c r="A96" s="66"/>
      <c r="B96" s="67">
        <v>10517</v>
      </c>
      <c r="C96" s="67">
        <v>1291</v>
      </c>
      <c r="D96" s="68" t="s">
        <v>88</v>
      </c>
      <c r="E96" s="68" t="s">
        <v>89</v>
      </c>
      <c r="F96" s="68" t="s">
        <v>734</v>
      </c>
      <c r="G96" s="68" t="s">
        <v>57</v>
      </c>
      <c r="H96" s="28"/>
      <c r="I96" s="28"/>
      <c r="J96" s="23">
        <v>249.5</v>
      </c>
      <c r="K96" s="69">
        <v>0</v>
      </c>
      <c r="L96" s="13">
        <v>0.01</v>
      </c>
      <c r="M96" s="14">
        <f t="shared" si="0"/>
        <v>249.5</v>
      </c>
      <c r="N96" s="14">
        <f>K96/1.12*0.12</f>
        <v>0</v>
      </c>
      <c r="O96" s="14">
        <f>-SUM(I96:J96,K96/1.12)*L96</f>
        <v>-2.4950000000000001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>
        <f>M96</f>
        <v>249.5</v>
      </c>
      <c r="AA96" s="14"/>
      <c r="AB96" s="14"/>
      <c r="AC96" s="14"/>
      <c r="AD96" s="14"/>
      <c r="AE96" s="14"/>
      <c r="AF96" s="14"/>
      <c r="AG96" s="14"/>
      <c r="AH96" s="14"/>
      <c r="AI96" s="14">
        <f t="shared" si="5"/>
        <v>-247.005</v>
      </c>
      <c r="AJ96" s="15">
        <f>SUM(H96:K96)+AI96+O96</f>
        <v>4.4408920985006262E-15</v>
      </c>
    </row>
    <row r="97" spans="1:36" ht="12" customHeight="1" x14ac:dyDescent="0.2">
      <c r="A97" s="66"/>
      <c r="B97" s="67">
        <v>10518</v>
      </c>
      <c r="C97" s="67">
        <v>1292</v>
      </c>
      <c r="D97" s="68" t="s">
        <v>40</v>
      </c>
      <c r="E97" s="68" t="s">
        <v>47</v>
      </c>
      <c r="F97" s="68" t="s">
        <v>735</v>
      </c>
      <c r="G97" s="68" t="s">
        <v>54</v>
      </c>
      <c r="H97" s="28"/>
      <c r="I97" s="28"/>
      <c r="J97" s="23">
        <v>1885.28</v>
      </c>
      <c r="K97" s="69">
        <v>0</v>
      </c>
      <c r="L97" s="13">
        <v>0.01</v>
      </c>
      <c r="M97" s="14">
        <f t="shared" si="0"/>
        <v>1885.28</v>
      </c>
      <c r="N97" s="14">
        <f t="shared" ref="N97:N109" si="8">K97/1.12*0.12</f>
        <v>0</v>
      </c>
      <c r="O97" s="14">
        <f t="shared" ref="O97:O109" si="9">-SUM(I97:J97,K97/1.12)*L97</f>
        <v>-18.852799999999998</v>
      </c>
      <c r="P97" s="14">
        <f>M97</f>
        <v>1885.28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5"/>
        <v>-1866.4272000000001</v>
      </c>
      <c r="AJ97" s="15">
        <f t="shared" ref="AJ97:AJ109" si="10">SUM(H97:K97)+AI97+O97</f>
        <v>-1.1013412404281553E-13</v>
      </c>
    </row>
    <row r="98" spans="1:36" ht="12" customHeight="1" x14ac:dyDescent="0.2">
      <c r="A98" s="66"/>
      <c r="B98" s="67">
        <v>10519</v>
      </c>
      <c r="C98" s="67">
        <v>1294</v>
      </c>
      <c r="D98" s="68" t="s">
        <v>39</v>
      </c>
      <c r="E98" s="68" t="s">
        <v>45</v>
      </c>
      <c r="F98" s="68" t="s">
        <v>736</v>
      </c>
      <c r="G98" s="68" t="s">
        <v>54</v>
      </c>
      <c r="H98" s="28"/>
      <c r="I98" s="28"/>
      <c r="J98" s="23">
        <v>2880</v>
      </c>
      <c r="K98" s="69">
        <v>0</v>
      </c>
      <c r="L98" s="13">
        <v>0.01</v>
      </c>
      <c r="M98" s="14">
        <f t="shared" si="0"/>
        <v>2880</v>
      </c>
      <c r="N98" s="14">
        <f t="shared" si="8"/>
        <v>0</v>
      </c>
      <c r="O98" s="14">
        <f t="shared" si="9"/>
        <v>-28.8</v>
      </c>
      <c r="P98" s="14">
        <f>M98</f>
        <v>2880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5"/>
        <v>-2851.2</v>
      </c>
      <c r="AJ98" s="15">
        <f t="shared" si="10"/>
        <v>1.8118839761882555E-13</v>
      </c>
    </row>
    <row r="99" spans="1:36" ht="12" customHeight="1" x14ac:dyDescent="0.2">
      <c r="A99" s="66"/>
      <c r="B99" s="67">
        <v>10520</v>
      </c>
      <c r="C99" s="67">
        <v>1295</v>
      </c>
      <c r="D99" s="68" t="s">
        <v>39</v>
      </c>
      <c r="E99" s="68" t="s">
        <v>45</v>
      </c>
      <c r="F99" s="68" t="s">
        <v>737</v>
      </c>
      <c r="G99" s="68" t="s">
        <v>57</v>
      </c>
      <c r="H99" s="28"/>
      <c r="I99" s="28"/>
      <c r="J99" s="23">
        <v>2016</v>
      </c>
      <c r="K99" s="69">
        <v>0</v>
      </c>
      <c r="L99" s="13">
        <v>0.01</v>
      </c>
      <c r="M99" s="14">
        <f t="shared" si="0"/>
        <v>2016</v>
      </c>
      <c r="N99" s="14">
        <f t="shared" si="8"/>
        <v>0</v>
      </c>
      <c r="O99" s="14">
        <f t="shared" si="9"/>
        <v>-20.16</v>
      </c>
      <c r="P99" s="14">
        <f>M99</f>
        <v>2016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5"/>
        <v>-1995.84</v>
      </c>
      <c r="AJ99" s="15">
        <f t="shared" si="10"/>
        <v>8.1712414612411521E-14</v>
      </c>
    </row>
    <row r="100" spans="1:36" ht="12" customHeight="1" x14ac:dyDescent="0.2">
      <c r="A100" s="66">
        <v>42978</v>
      </c>
      <c r="B100" s="67">
        <v>10521</v>
      </c>
      <c r="C100" s="67">
        <v>1296</v>
      </c>
      <c r="D100" s="68" t="s">
        <v>259</v>
      </c>
      <c r="E100" s="68" t="s">
        <v>260</v>
      </c>
      <c r="F100" s="68" t="s">
        <v>738</v>
      </c>
      <c r="G100" s="68" t="s">
        <v>54</v>
      </c>
      <c r="H100" s="28"/>
      <c r="I100" s="28"/>
      <c r="J100" s="23">
        <v>0</v>
      </c>
      <c r="K100" s="69">
        <v>1364</v>
      </c>
      <c r="L100" s="13">
        <v>0.01</v>
      </c>
      <c r="M100" s="14">
        <f t="shared" si="0"/>
        <v>1217.8571428571427</v>
      </c>
      <c r="N100" s="14">
        <f t="shared" si="8"/>
        <v>146.14285714285711</v>
      </c>
      <c r="O100" s="14">
        <f t="shared" si="9"/>
        <v>-12.178571428571427</v>
      </c>
      <c r="P100" s="14"/>
      <c r="Q100" s="14">
        <f>M100</f>
        <v>1217.8571428571427</v>
      </c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5"/>
        <v>-1351.8214285714284</v>
      </c>
      <c r="AJ100" s="15">
        <f t="shared" si="10"/>
        <v>1.3145040611561853E-13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8"/>
        <v>0</v>
      </c>
      <c r="O101" s="14">
        <f t="shared" si="9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5"/>
        <v>0</v>
      </c>
      <c r="AJ101" s="15">
        <f t="shared" si="10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8"/>
        <v>0</v>
      </c>
      <c r="O102" s="14">
        <f t="shared" si="9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5"/>
        <v>0</v>
      </c>
      <c r="AJ102" s="15">
        <f t="shared" si="10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8"/>
        <v>0</v>
      </c>
      <c r="O103" s="14">
        <f t="shared" si="9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5"/>
        <v>0</v>
      </c>
      <c r="AJ103" s="15">
        <f t="shared" si="10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8"/>
        <v>0</v>
      </c>
      <c r="O104" s="14">
        <f t="shared" si="9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5"/>
        <v>0</v>
      </c>
      <c r="AJ104" s="15">
        <f t="shared" si="10"/>
        <v>0</v>
      </c>
    </row>
    <row r="105" spans="1:36" ht="12" customHeight="1" x14ac:dyDescent="0.2">
      <c r="A105" s="64"/>
      <c r="B105" s="58"/>
      <c r="C105" s="58"/>
      <c r="D105" s="59"/>
      <c r="E105" s="62"/>
      <c r="F105" s="62"/>
      <c r="G105" s="59"/>
      <c r="H105" s="28"/>
      <c r="I105" s="28"/>
      <c r="J105" s="23">
        <v>0</v>
      </c>
      <c r="K105" s="60">
        <v>0</v>
      </c>
      <c r="L105" s="13">
        <v>0.01</v>
      </c>
      <c r="M105" s="14">
        <f t="shared" si="0"/>
        <v>0</v>
      </c>
      <c r="N105" s="14">
        <f t="shared" si="8"/>
        <v>0</v>
      </c>
      <c r="O105" s="14">
        <f t="shared" si="9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5"/>
        <v>0</v>
      </c>
      <c r="AJ105" s="15">
        <f t="shared" si="10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8"/>
        <v>0</v>
      </c>
      <c r="O106" s="14">
        <f t="shared" si="9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5"/>
        <v>0</v>
      </c>
      <c r="AJ106" s="15">
        <f t="shared" si="10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8"/>
        <v>0</v>
      </c>
      <c r="O107" s="14">
        <f t="shared" si="9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5"/>
        <v>0</v>
      </c>
      <c r="AJ107" s="15">
        <f t="shared" si="10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8"/>
        <v>0</v>
      </c>
      <c r="O108" s="14">
        <f t="shared" si="9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5"/>
        <v>0</v>
      </c>
      <c r="AJ108" s="15">
        <f t="shared" si="10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 t="shared" si="8"/>
        <v>0</v>
      </c>
      <c r="O109" s="14">
        <f t="shared" si="9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5"/>
        <v>0</v>
      </c>
      <c r="AJ109" s="15">
        <f t="shared" si="10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>K110/1.12*0.12</f>
        <v>0</v>
      </c>
      <c r="O110" s="14">
        <f>-SUM(I110:J110,K110/1.12)*L110</f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5"/>
        <v>0</v>
      </c>
      <c r="AJ110" s="15">
        <f>SUM(H110:K110)+AI110+O110</f>
        <v>0</v>
      </c>
    </row>
    <row r="111" spans="1:36" x14ac:dyDescent="0.2">
      <c r="A111" s="30"/>
      <c r="B111" s="31"/>
      <c r="C111" s="32"/>
      <c r="D111" s="33"/>
      <c r="E111" s="34"/>
      <c r="F111" s="35"/>
      <c r="G111" s="33"/>
      <c r="H111" s="36"/>
      <c r="I111" s="36"/>
      <c r="J111" s="51"/>
      <c r="K111" s="36"/>
      <c r="L111" s="3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6" s="21" customFormat="1" ht="10.8" thickBot="1" x14ac:dyDescent="0.25">
      <c r="A112" s="38"/>
      <c r="B112" s="17"/>
      <c r="C112" s="39"/>
      <c r="D112" s="18"/>
      <c r="E112" s="19"/>
      <c r="F112" s="20"/>
      <c r="G112" s="18"/>
      <c r="H112" s="40">
        <f>SUM(H6:H110)</f>
        <v>0</v>
      </c>
      <c r="I112" s="40">
        <f>SUM(I6:I110)</f>
        <v>0</v>
      </c>
      <c r="J112" s="24">
        <f>SUM(J5:J110)</f>
        <v>80897.17</v>
      </c>
      <c r="K112" s="24">
        <f>SUM(K5:K110)</f>
        <v>210019.74000000005</v>
      </c>
      <c r="L112" s="41"/>
      <c r="M112" s="24">
        <f t="shared" ref="M112:AI112" si="11">SUM(M5:M110)</f>
        <v>268414.79499999998</v>
      </c>
      <c r="N112" s="24">
        <f t="shared" si="11"/>
        <v>22502.115000000002</v>
      </c>
      <c r="O112" s="24">
        <f t="shared" si="11"/>
        <v>-2684.14795</v>
      </c>
      <c r="P112" s="24">
        <f t="shared" si="11"/>
        <v>212658.62535714282</v>
      </c>
      <c r="Q112" s="24">
        <f t="shared" si="11"/>
        <v>20493.303571428569</v>
      </c>
      <c r="R112" s="24">
        <f t="shared" si="11"/>
        <v>535.71428571428567</v>
      </c>
      <c r="S112" s="24">
        <f t="shared" si="11"/>
        <v>1325.8928571428571</v>
      </c>
      <c r="T112" s="24">
        <f t="shared" si="11"/>
        <v>0</v>
      </c>
      <c r="U112" s="24">
        <f t="shared" si="11"/>
        <v>1898.2142857142858</v>
      </c>
      <c r="V112" s="24">
        <f t="shared" si="11"/>
        <v>796.51785714285711</v>
      </c>
      <c r="W112" s="24">
        <f t="shared" si="11"/>
        <v>12163.839285714284</v>
      </c>
      <c r="X112" s="24">
        <f t="shared" si="11"/>
        <v>0</v>
      </c>
      <c r="Y112" s="24">
        <f t="shared" si="11"/>
        <v>1607.1428571428569</v>
      </c>
      <c r="Z112" s="24">
        <f t="shared" si="11"/>
        <v>7869</v>
      </c>
      <c r="AA112" s="24">
        <f t="shared" si="11"/>
        <v>0</v>
      </c>
      <c r="AB112" s="24">
        <f t="shared" si="11"/>
        <v>0</v>
      </c>
      <c r="AC112" s="24">
        <f t="shared" si="11"/>
        <v>0</v>
      </c>
      <c r="AD112" s="24">
        <f t="shared" si="11"/>
        <v>2500</v>
      </c>
      <c r="AE112" s="24">
        <f t="shared" si="11"/>
        <v>0</v>
      </c>
      <c r="AF112" s="24">
        <f t="shared" si="11"/>
        <v>0</v>
      </c>
      <c r="AG112" s="24">
        <f t="shared" si="11"/>
        <v>0</v>
      </c>
      <c r="AH112" s="24">
        <f t="shared" si="11"/>
        <v>6566.5446428571431</v>
      </c>
      <c r="AI112" s="24">
        <f t="shared" si="11"/>
        <v>-288232.76205000002</v>
      </c>
    </row>
    <row r="113" spans="11:35" ht="10.8" thickTop="1" x14ac:dyDescent="0.2">
      <c r="AH113" s="5" t="s">
        <v>35</v>
      </c>
      <c r="AI113" s="5">
        <f>+N114+AI112</f>
        <v>2684.147949999955</v>
      </c>
    </row>
    <row r="114" spans="11:35" x14ac:dyDescent="0.2">
      <c r="K114" s="5">
        <f>+K112+J112</f>
        <v>290916.91000000003</v>
      </c>
      <c r="N114" s="5">
        <f>+N112+M112</f>
        <v>290916.90999999997</v>
      </c>
      <c r="P114" s="5">
        <f>P112+Q112</f>
        <v>233151.9289285714</v>
      </c>
      <c r="AI114" s="5">
        <f>+AI112-AI113</f>
        <v>-290916.90999999997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14"/>
  <sheetViews>
    <sheetView topLeftCell="A67" workbookViewId="0">
      <selection sqref="A1:IV65536"/>
    </sheetView>
  </sheetViews>
  <sheetFormatPr defaultColWidth="9.109375" defaultRowHeight="10.199999999999999" x14ac:dyDescent="0.2"/>
  <cols>
    <col min="1" max="1" width="13.5546875" style="42" customWidth="1"/>
    <col min="2" max="2" width="9.6640625" style="1" customWidth="1"/>
    <col min="3" max="3" width="4.44140625" style="1" customWidth="1"/>
    <col min="4" max="4" width="27.4414062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5.554687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740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73">
        <v>42980</v>
      </c>
      <c r="B5" s="74">
        <v>10522</v>
      </c>
      <c r="C5" s="74">
        <v>1283</v>
      </c>
      <c r="D5" s="75" t="s">
        <v>741</v>
      </c>
      <c r="E5" s="76" t="s">
        <v>742</v>
      </c>
      <c r="F5" s="75" t="s">
        <v>743</v>
      </c>
      <c r="G5" s="75" t="s">
        <v>54</v>
      </c>
      <c r="H5" s="28"/>
      <c r="I5" s="28"/>
      <c r="J5" s="23">
        <v>0</v>
      </c>
      <c r="K5" s="77">
        <v>15277.5</v>
      </c>
      <c r="L5" s="13">
        <v>0.01</v>
      </c>
      <c r="M5" s="14">
        <f t="shared" ref="M5:M110" si="0">SUM(H5:J5,K5/1.12)</f>
        <v>13640.624999999998</v>
      </c>
      <c r="N5" s="14">
        <f t="shared" ref="N5:N94" si="1">K5/1.12*0.12</f>
        <v>1636.8749999999998</v>
      </c>
      <c r="O5" s="14">
        <f t="shared" ref="O5:O94" si="2">-SUM(I5:J5,K5/1.12)*L5</f>
        <v>-136.40624999999997</v>
      </c>
      <c r="P5" s="14">
        <f>M5</f>
        <v>13640.624999999998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-15141.093749999998</v>
      </c>
      <c r="AJ5" s="15">
        <f t="shared" ref="AJ5:AJ94" si="3">SUM(H5:K5)+AI5+O5</f>
        <v>1.8474111129762605E-12</v>
      </c>
    </row>
    <row r="6" spans="1:36" ht="12" customHeight="1" x14ac:dyDescent="0.2">
      <c r="A6" s="73"/>
      <c r="B6" s="74">
        <v>10523</v>
      </c>
      <c r="C6" s="74">
        <v>1287</v>
      </c>
      <c r="D6" s="75" t="s">
        <v>156</v>
      </c>
      <c r="E6" s="76" t="s">
        <v>157</v>
      </c>
      <c r="F6" s="75" t="s">
        <v>744</v>
      </c>
      <c r="G6" s="75" t="s">
        <v>54</v>
      </c>
      <c r="H6" s="28"/>
      <c r="I6" s="28"/>
      <c r="J6" s="23">
        <v>0</v>
      </c>
      <c r="K6" s="77">
        <v>4400</v>
      </c>
      <c r="L6" s="13">
        <v>0.01</v>
      </c>
      <c r="M6" s="14">
        <f t="shared" si="0"/>
        <v>3928.571428571428</v>
      </c>
      <c r="N6" s="14">
        <f t="shared" si="1"/>
        <v>471.42857142857133</v>
      </c>
      <c r="O6" s="14">
        <f t="shared" si="2"/>
        <v>-39.285714285714278</v>
      </c>
      <c r="P6" s="14">
        <f>M6</f>
        <v>3928.571428571428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0" si="4">-SUM(N6:AH6)</f>
        <v>-4360.7142857142853</v>
      </c>
      <c r="AJ6" s="15">
        <f t="shared" si="3"/>
        <v>3.979039320256561E-13</v>
      </c>
    </row>
    <row r="7" spans="1:36" ht="12" customHeight="1" x14ac:dyDescent="0.2">
      <c r="A7" s="73"/>
      <c r="B7" s="74">
        <v>10524</v>
      </c>
      <c r="C7" s="74">
        <v>1299</v>
      </c>
      <c r="D7" s="75" t="s">
        <v>604</v>
      </c>
      <c r="E7" s="76" t="s">
        <v>605</v>
      </c>
      <c r="F7" s="75" t="s">
        <v>745</v>
      </c>
      <c r="G7" s="75" t="s">
        <v>54</v>
      </c>
      <c r="H7" s="28"/>
      <c r="I7" s="28"/>
      <c r="J7" s="23">
        <v>0</v>
      </c>
      <c r="K7" s="77">
        <v>1125</v>
      </c>
      <c r="L7" s="13">
        <v>0.01</v>
      </c>
      <c r="M7" s="14">
        <f t="shared" si="0"/>
        <v>1004.4642857142857</v>
      </c>
      <c r="N7" s="14">
        <f t="shared" si="1"/>
        <v>120.53571428571428</v>
      </c>
      <c r="O7" s="14">
        <f t="shared" si="2"/>
        <v>-10.044642857142858</v>
      </c>
      <c r="P7" s="14">
        <f>M7</f>
        <v>1004.4642857142857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-1114.9553571428571</v>
      </c>
      <c r="AJ7" s="15">
        <f t="shared" si="3"/>
        <v>3.1974423109204508E-14</v>
      </c>
    </row>
    <row r="8" spans="1:36" ht="12" customHeight="1" x14ac:dyDescent="0.2">
      <c r="A8" s="73"/>
      <c r="B8" s="74">
        <v>10525</v>
      </c>
      <c r="C8" s="74">
        <v>859</v>
      </c>
      <c r="D8" s="75" t="s">
        <v>38</v>
      </c>
      <c r="E8" s="76" t="s">
        <v>44</v>
      </c>
      <c r="F8" s="75" t="s">
        <v>746</v>
      </c>
      <c r="G8" s="75" t="s">
        <v>54</v>
      </c>
      <c r="H8" s="28"/>
      <c r="I8" s="28"/>
      <c r="J8" s="23">
        <v>0</v>
      </c>
      <c r="K8" s="77">
        <v>12157</v>
      </c>
      <c r="L8" s="13">
        <v>0.01</v>
      </c>
      <c r="M8" s="14">
        <f t="shared" si="0"/>
        <v>10854.464285714284</v>
      </c>
      <c r="N8" s="14">
        <f t="shared" si="1"/>
        <v>1302.535714285714</v>
      </c>
      <c r="O8" s="14">
        <f t="shared" si="2"/>
        <v>-108.54464285714285</v>
      </c>
      <c r="P8" s="14">
        <f>M8</f>
        <v>10854.464285714284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-12048.455357142855</v>
      </c>
      <c r="AJ8" s="15">
        <f t="shared" si="3"/>
        <v>2.0889956431346945E-12</v>
      </c>
    </row>
    <row r="9" spans="1:36" ht="12" customHeight="1" x14ac:dyDescent="0.2">
      <c r="A9" s="73"/>
      <c r="B9" s="74">
        <v>10525</v>
      </c>
      <c r="C9" s="74">
        <v>859</v>
      </c>
      <c r="D9" s="75" t="s">
        <v>38</v>
      </c>
      <c r="E9" s="76" t="s">
        <v>44</v>
      </c>
      <c r="F9" s="75" t="s">
        <v>746</v>
      </c>
      <c r="G9" s="75" t="s">
        <v>56</v>
      </c>
      <c r="H9" s="28"/>
      <c r="I9" s="28"/>
      <c r="J9" s="23">
        <v>0</v>
      </c>
      <c r="K9" s="77">
        <v>819</v>
      </c>
      <c r="L9" s="13">
        <v>0.01</v>
      </c>
      <c r="M9" s="14">
        <f t="shared" si="0"/>
        <v>731.24999999999989</v>
      </c>
      <c r="N9" s="14">
        <f t="shared" si="1"/>
        <v>87.749999999999986</v>
      </c>
      <c r="O9" s="14">
        <f t="shared" si="2"/>
        <v>-7.3124999999999991</v>
      </c>
      <c r="P9" s="14"/>
      <c r="Q9" s="14"/>
      <c r="R9" s="14"/>
      <c r="S9" s="14"/>
      <c r="T9" s="14"/>
      <c r="U9" s="14"/>
      <c r="V9" s="14"/>
      <c r="W9" s="14">
        <f>M9</f>
        <v>731.24999999999989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-811.68749999999989</v>
      </c>
      <c r="AJ9" s="15">
        <f t="shared" si="3"/>
        <v>1.1457501614131615E-13</v>
      </c>
    </row>
    <row r="10" spans="1:36" ht="12" customHeight="1" x14ac:dyDescent="0.2">
      <c r="A10" s="73"/>
      <c r="B10" s="74">
        <v>10526</v>
      </c>
      <c r="C10" s="74">
        <v>860</v>
      </c>
      <c r="D10" s="75" t="s">
        <v>38</v>
      </c>
      <c r="E10" s="76" t="s">
        <v>44</v>
      </c>
      <c r="F10" s="75" t="s">
        <v>747</v>
      </c>
      <c r="G10" s="75" t="s">
        <v>54</v>
      </c>
      <c r="H10" s="28"/>
      <c r="I10" s="28"/>
      <c r="J10" s="23">
        <v>0</v>
      </c>
      <c r="K10" s="77">
        <v>8189</v>
      </c>
      <c r="L10" s="13">
        <v>0.01</v>
      </c>
      <c r="M10" s="14">
        <f t="shared" si="0"/>
        <v>7311.6071428571422</v>
      </c>
      <c r="N10" s="14">
        <f t="shared" si="1"/>
        <v>877.392857142857</v>
      </c>
      <c r="O10" s="14">
        <f t="shared" si="2"/>
        <v>-73.116071428571431</v>
      </c>
      <c r="P10" s="14">
        <f>M10</f>
        <v>7311.6071428571422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-8115.8839285714275</v>
      </c>
      <c r="AJ10" s="15">
        <f t="shared" si="3"/>
        <v>1.0373923942097463E-12</v>
      </c>
    </row>
    <row r="11" spans="1:36" ht="12" customHeight="1" x14ac:dyDescent="0.2">
      <c r="A11" s="73"/>
      <c r="B11" s="74">
        <v>10527</v>
      </c>
      <c r="C11" s="74">
        <v>1284</v>
      </c>
      <c r="D11" s="75" t="s">
        <v>748</v>
      </c>
      <c r="E11" s="76" t="s">
        <v>749</v>
      </c>
      <c r="F11" s="75" t="s">
        <v>750</v>
      </c>
      <c r="G11" s="75" t="s">
        <v>54</v>
      </c>
      <c r="H11" s="28"/>
      <c r="I11" s="28"/>
      <c r="J11" s="23">
        <v>0</v>
      </c>
      <c r="K11" s="77">
        <v>20549</v>
      </c>
      <c r="L11" s="13">
        <v>0.01</v>
      </c>
      <c r="M11" s="14">
        <f t="shared" si="0"/>
        <v>18347.321428571428</v>
      </c>
      <c r="N11" s="14">
        <f t="shared" si="1"/>
        <v>2201.6785714285711</v>
      </c>
      <c r="O11" s="14">
        <f t="shared" si="2"/>
        <v>-183.47321428571428</v>
      </c>
      <c r="P11" s="14">
        <f>M11</f>
        <v>18347.321428571428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-20365.526785714283</v>
      </c>
      <c r="AJ11" s="15">
        <f t="shared" si="3"/>
        <v>3.1263880373444408E-12</v>
      </c>
    </row>
    <row r="12" spans="1:36" ht="12" customHeight="1" x14ac:dyDescent="0.2">
      <c r="A12" s="73"/>
      <c r="B12" s="74">
        <v>10529</v>
      </c>
      <c r="C12" s="74">
        <v>1300</v>
      </c>
      <c r="D12" s="75" t="s">
        <v>91</v>
      </c>
      <c r="E12" s="76" t="s">
        <v>92</v>
      </c>
      <c r="F12" s="75" t="s">
        <v>751</v>
      </c>
      <c r="G12" s="75" t="s">
        <v>54</v>
      </c>
      <c r="H12" s="28"/>
      <c r="I12" s="28"/>
      <c r="J12" s="23">
        <v>9588</v>
      </c>
      <c r="K12" s="77">
        <v>0</v>
      </c>
      <c r="L12" s="13">
        <v>0.01</v>
      </c>
      <c r="M12" s="14">
        <f t="shared" si="0"/>
        <v>9588</v>
      </c>
      <c r="N12" s="14">
        <f t="shared" si="1"/>
        <v>0</v>
      </c>
      <c r="O12" s="14">
        <f t="shared" si="2"/>
        <v>-95.88</v>
      </c>
      <c r="P12" s="14">
        <f>M12</f>
        <v>9588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-9492.1200000000008</v>
      </c>
      <c r="AJ12" s="15">
        <f t="shared" si="3"/>
        <v>-7.9580786405131221E-13</v>
      </c>
    </row>
    <row r="13" spans="1:36" ht="12" customHeight="1" x14ac:dyDescent="0.2">
      <c r="A13" s="73"/>
      <c r="B13" s="74">
        <v>10530</v>
      </c>
      <c r="C13" s="74">
        <v>851</v>
      </c>
      <c r="D13" s="75" t="s">
        <v>66</v>
      </c>
      <c r="E13" s="76" t="s">
        <v>51</v>
      </c>
      <c r="F13" s="75" t="s">
        <v>752</v>
      </c>
      <c r="G13" s="75" t="s">
        <v>55</v>
      </c>
      <c r="H13" s="28"/>
      <c r="I13" s="28"/>
      <c r="J13" s="23">
        <v>0</v>
      </c>
      <c r="K13" s="77">
        <v>6300</v>
      </c>
      <c r="L13" s="13">
        <v>0.01</v>
      </c>
      <c r="M13" s="14">
        <f t="shared" si="0"/>
        <v>5624.9999999999991</v>
      </c>
      <c r="N13" s="14">
        <f t="shared" si="1"/>
        <v>674.99999999999989</v>
      </c>
      <c r="O13" s="14">
        <f t="shared" si="2"/>
        <v>-56.249999999999993</v>
      </c>
      <c r="P13" s="14"/>
      <c r="Q13" s="14">
        <f>M13</f>
        <v>5624.9999999999991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-6243.7499999999991</v>
      </c>
      <c r="AJ13" s="15">
        <f t="shared" si="3"/>
        <v>9.1660012913052924E-13</v>
      </c>
    </row>
    <row r="14" spans="1:36" ht="12" customHeight="1" x14ac:dyDescent="0.2">
      <c r="A14" s="73">
        <v>42982</v>
      </c>
      <c r="B14" s="74">
        <v>10531</v>
      </c>
      <c r="C14" s="74">
        <v>852</v>
      </c>
      <c r="D14" s="75" t="s">
        <v>73</v>
      </c>
      <c r="E14" s="76" t="s">
        <v>75</v>
      </c>
      <c r="F14" s="75" t="s">
        <v>753</v>
      </c>
      <c r="G14" s="75" t="s">
        <v>54</v>
      </c>
      <c r="H14" s="28"/>
      <c r="I14" s="28"/>
      <c r="J14" s="23">
        <v>3150</v>
      </c>
      <c r="K14" s="77">
        <v>0</v>
      </c>
      <c r="L14" s="13">
        <v>0.01</v>
      </c>
      <c r="M14" s="14">
        <f t="shared" si="0"/>
        <v>3150</v>
      </c>
      <c r="N14" s="14">
        <f t="shared" si="1"/>
        <v>0</v>
      </c>
      <c r="O14" s="14">
        <f t="shared" si="2"/>
        <v>-31.5</v>
      </c>
      <c r="P14" s="14">
        <f>M14</f>
        <v>3150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-3118.5</v>
      </c>
      <c r="AJ14" s="15">
        <f t="shared" si="3"/>
        <v>0</v>
      </c>
    </row>
    <row r="15" spans="1:36" ht="12" customHeight="1" x14ac:dyDescent="0.3">
      <c r="A15"/>
      <c r="B15" s="74">
        <v>10532</v>
      </c>
      <c r="C15" s="74">
        <v>853</v>
      </c>
      <c r="D15" s="75" t="s">
        <v>39</v>
      </c>
      <c r="E15" s="76" t="s">
        <v>45</v>
      </c>
      <c r="F15" s="75" t="s">
        <v>754</v>
      </c>
      <c r="G15" s="75" t="s">
        <v>54</v>
      </c>
      <c r="H15" s="28"/>
      <c r="I15" s="28"/>
      <c r="J15" s="23">
        <v>5035</v>
      </c>
      <c r="K15" s="77">
        <v>0</v>
      </c>
      <c r="L15" s="13">
        <v>0.01</v>
      </c>
      <c r="M15" s="14">
        <f t="shared" si="0"/>
        <v>5035</v>
      </c>
      <c r="N15" s="14">
        <f t="shared" si="1"/>
        <v>0</v>
      </c>
      <c r="O15" s="14">
        <f t="shared" si="2"/>
        <v>-50.35</v>
      </c>
      <c r="P15" s="14">
        <f>M15</f>
        <v>5035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-4984.6499999999996</v>
      </c>
      <c r="AJ15" s="15">
        <f t="shared" si="3"/>
        <v>3.6237679523765109E-13</v>
      </c>
    </row>
    <row r="16" spans="1:36" ht="12" customHeight="1" x14ac:dyDescent="0.2">
      <c r="A16" s="73"/>
      <c r="B16" s="74">
        <v>10533</v>
      </c>
      <c r="C16" s="74">
        <v>854</v>
      </c>
      <c r="D16" s="75" t="s">
        <v>39</v>
      </c>
      <c r="E16" s="76" t="s">
        <v>45</v>
      </c>
      <c r="F16" s="75" t="s">
        <v>755</v>
      </c>
      <c r="G16" s="75" t="s">
        <v>57</v>
      </c>
      <c r="H16" s="28"/>
      <c r="I16" s="28"/>
      <c r="J16" s="23">
        <v>2796</v>
      </c>
      <c r="K16" s="77">
        <v>0</v>
      </c>
      <c r="L16" s="13">
        <v>0.01</v>
      </c>
      <c r="M16" s="14">
        <f t="shared" si="0"/>
        <v>2796</v>
      </c>
      <c r="N16" s="14">
        <f t="shared" si="1"/>
        <v>0</v>
      </c>
      <c r="O16" s="14">
        <f t="shared" si="2"/>
        <v>-27.96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2796</v>
      </c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-2768.04</v>
      </c>
      <c r="AJ16" s="15">
        <f t="shared" si="3"/>
        <v>3.5527136788005009E-14</v>
      </c>
    </row>
    <row r="17" spans="1:36" ht="12" customHeight="1" x14ac:dyDescent="0.2">
      <c r="A17" s="73"/>
      <c r="B17" s="74">
        <v>10534</v>
      </c>
      <c r="C17" s="74">
        <v>855</v>
      </c>
      <c r="D17" s="75" t="s">
        <v>40</v>
      </c>
      <c r="E17" s="76" t="s">
        <v>47</v>
      </c>
      <c r="F17" s="75" t="s">
        <v>756</v>
      </c>
      <c r="G17" s="75" t="s">
        <v>54</v>
      </c>
      <c r="H17" s="28"/>
      <c r="I17" s="28"/>
      <c r="J17" s="23">
        <v>3322.94</v>
      </c>
      <c r="K17" s="77">
        <v>0</v>
      </c>
      <c r="L17" s="13">
        <v>0.01</v>
      </c>
      <c r="M17" s="14">
        <f t="shared" si="0"/>
        <v>3322.94</v>
      </c>
      <c r="N17" s="14">
        <f t="shared" si="1"/>
        <v>0</v>
      </c>
      <c r="O17" s="14">
        <f t="shared" si="2"/>
        <v>-33.229399999999998</v>
      </c>
      <c r="P17" s="14">
        <f>M17</f>
        <v>3322.94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-3289.7105999999999</v>
      </c>
      <c r="AJ17" s="15">
        <f>SUM(H17:K17)+AI17+O17</f>
        <v>1.7053025658242404E-13</v>
      </c>
    </row>
    <row r="18" spans="1:36" ht="12" customHeight="1" x14ac:dyDescent="0.2">
      <c r="A18" s="73"/>
      <c r="B18" s="74">
        <v>10535</v>
      </c>
      <c r="C18" s="74">
        <v>856</v>
      </c>
      <c r="D18" s="75" t="s">
        <v>88</v>
      </c>
      <c r="E18" s="76" t="s">
        <v>89</v>
      </c>
      <c r="F18" s="75" t="s">
        <v>757</v>
      </c>
      <c r="G18" s="75" t="s">
        <v>54</v>
      </c>
      <c r="H18" s="28"/>
      <c r="I18" s="28"/>
      <c r="J18" s="23">
        <v>1529</v>
      </c>
      <c r="K18" s="77">
        <v>0</v>
      </c>
      <c r="L18" s="13">
        <v>0.01</v>
      </c>
      <c r="M18" s="14">
        <f t="shared" si="0"/>
        <v>1529</v>
      </c>
      <c r="N18" s="14">
        <f t="shared" si="1"/>
        <v>0</v>
      </c>
      <c r="O18" s="14">
        <f t="shared" si="2"/>
        <v>-15.290000000000001</v>
      </c>
      <c r="P18" s="14">
        <f>M18</f>
        <v>1529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-1513.71</v>
      </c>
      <c r="AJ18" s="15">
        <f t="shared" si="3"/>
        <v>-3.730349362740526E-14</v>
      </c>
    </row>
    <row r="19" spans="1:36" ht="12" customHeight="1" x14ac:dyDescent="0.2">
      <c r="A19" s="73"/>
      <c r="B19" s="74">
        <v>10536</v>
      </c>
      <c r="C19" s="74">
        <v>858</v>
      </c>
      <c r="D19" s="75" t="s">
        <v>88</v>
      </c>
      <c r="E19" s="76" t="s">
        <v>89</v>
      </c>
      <c r="F19" s="75" t="s">
        <v>758</v>
      </c>
      <c r="G19" s="75" t="s">
        <v>57</v>
      </c>
      <c r="H19" s="28"/>
      <c r="I19" s="28"/>
      <c r="J19" s="23">
        <v>475.8</v>
      </c>
      <c r="K19" s="77">
        <v>0</v>
      </c>
      <c r="L19" s="13">
        <v>0.01</v>
      </c>
      <c r="M19" s="14">
        <f t="shared" si="0"/>
        <v>475.8</v>
      </c>
      <c r="N19" s="14">
        <f t="shared" si="1"/>
        <v>0</v>
      </c>
      <c r="O19" s="14">
        <f t="shared" si="2"/>
        <v>-4.758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475.8</v>
      </c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-471.04200000000003</v>
      </c>
      <c r="AJ19" s="15">
        <f t="shared" si="3"/>
        <v>-1.865174681370263E-14</v>
      </c>
    </row>
    <row r="20" spans="1:36" ht="12" customHeight="1" x14ac:dyDescent="0.2">
      <c r="A20" s="73"/>
      <c r="B20" s="74">
        <v>10537</v>
      </c>
      <c r="C20" s="74">
        <v>862</v>
      </c>
      <c r="D20" s="75" t="s">
        <v>58</v>
      </c>
      <c r="E20" s="76" t="s">
        <v>71</v>
      </c>
      <c r="F20" s="75" t="s">
        <v>759</v>
      </c>
      <c r="G20" s="75" t="s">
        <v>54</v>
      </c>
      <c r="H20" s="28"/>
      <c r="I20" s="28"/>
      <c r="J20" s="23">
        <v>0</v>
      </c>
      <c r="K20" s="77">
        <v>4578</v>
      </c>
      <c r="L20" s="13">
        <v>0.01</v>
      </c>
      <c r="M20" s="14">
        <f t="shared" si="0"/>
        <v>4087.4999999999995</v>
      </c>
      <c r="N20" s="14">
        <f t="shared" si="1"/>
        <v>490.49999999999994</v>
      </c>
      <c r="O20" s="14">
        <f t="shared" si="2"/>
        <v>-40.874999999999993</v>
      </c>
      <c r="P20" s="14">
        <f>M20</f>
        <v>4087.4999999999995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-4537.1249999999991</v>
      </c>
      <c r="AJ20" s="15">
        <f t="shared" si="3"/>
        <v>9.1660012913052924E-13</v>
      </c>
    </row>
    <row r="21" spans="1:36" ht="12" customHeight="1" x14ac:dyDescent="0.2">
      <c r="A21" s="73">
        <v>42984</v>
      </c>
      <c r="B21" s="74">
        <v>10538</v>
      </c>
      <c r="C21" s="74">
        <v>863</v>
      </c>
      <c r="D21" s="75" t="s">
        <v>38</v>
      </c>
      <c r="E21" s="76" t="s">
        <v>44</v>
      </c>
      <c r="F21" s="75" t="s">
        <v>760</v>
      </c>
      <c r="G21" s="75" t="s">
        <v>54</v>
      </c>
      <c r="H21" s="28"/>
      <c r="I21" s="28"/>
      <c r="J21" s="23">
        <v>0</v>
      </c>
      <c r="K21" s="77">
        <v>7068</v>
      </c>
      <c r="L21" s="13">
        <v>0.01</v>
      </c>
      <c r="M21" s="14">
        <f t="shared" si="0"/>
        <v>6310.7142857142853</v>
      </c>
      <c r="N21" s="14">
        <f t="shared" si="1"/>
        <v>757.28571428571422</v>
      </c>
      <c r="O21" s="14">
        <f t="shared" si="2"/>
        <v>-63.107142857142854</v>
      </c>
      <c r="P21" s="14">
        <f>M21</f>
        <v>6310.7142857142853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-7004.8928571428569</v>
      </c>
      <c r="AJ21" s="15">
        <f t="shared" si="3"/>
        <v>2.6290081223123707E-13</v>
      </c>
    </row>
    <row r="22" spans="1:36" ht="12" customHeight="1" x14ac:dyDescent="0.2">
      <c r="A22" s="73"/>
      <c r="B22" s="74">
        <v>10539</v>
      </c>
      <c r="C22" s="74">
        <v>865</v>
      </c>
      <c r="D22" s="75" t="s">
        <v>156</v>
      </c>
      <c r="E22" s="76" t="s">
        <v>157</v>
      </c>
      <c r="F22" s="75" t="s">
        <v>761</v>
      </c>
      <c r="G22" s="75" t="s">
        <v>54</v>
      </c>
      <c r="H22" s="28"/>
      <c r="I22" s="28"/>
      <c r="J22" s="23">
        <v>0</v>
      </c>
      <c r="K22" s="77">
        <v>12800</v>
      </c>
      <c r="L22" s="13">
        <v>0.01</v>
      </c>
      <c r="M22" s="14">
        <f t="shared" si="0"/>
        <v>11428.571428571428</v>
      </c>
      <c r="N22" s="14">
        <f t="shared" si="1"/>
        <v>1371.4285714285713</v>
      </c>
      <c r="O22" s="14">
        <f t="shared" si="2"/>
        <v>-114.28571428571428</v>
      </c>
      <c r="P22" s="14">
        <f>M22</f>
        <v>11428.571428571428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-12685.714285714284</v>
      </c>
      <c r="AJ22" s="15">
        <f t="shared" si="3"/>
        <v>1.3073986337985843E-12</v>
      </c>
    </row>
    <row r="23" spans="1:36" s="5" customFormat="1" ht="12" customHeight="1" x14ac:dyDescent="0.2">
      <c r="A23" s="73"/>
      <c r="B23" s="74">
        <v>10540</v>
      </c>
      <c r="C23" s="74">
        <v>861</v>
      </c>
      <c r="D23" s="75" t="s">
        <v>68</v>
      </c>
      <c r="E23" s="76" t="s">
        <v>52</v>
      </c>
      <c r="F23" s="75" t="s">
        <v>762</v>
      </c>
      <c r="G23" s="75" t="s">
        <v>532</v>
      </c>
      <c r="H23" s="28"/>
      <c r="I23" s="28"/>
      <c r="J23" s="23">
        <v>0</v>
      </c>
      <c r="K23" s="77">
        <v>1768</v>
      </c>
      <c r="L23" s="13">
        <v>0.01</v>
      </c>
      <c r="M23" s="14">
        <f t="shared" si="0"/>
        <v>1578.5714285714284</v>
      </c>
      <c r="N23" s="14">
        <f t="shared" si="1"/>
        <v>189.42857142857142</v>
      </c>
      <c r="O23" s="14">
        <f t="shared" si="2"/>
        <v>-15.785714285714285</v>
      </c>
      <c r="P23" s="14"/>
      <c r="Q23" s="14"/>
      <c r="R23" s="14"/>
      <c r="S23" s="14"/>
      <c r="T23" s="14">
        <f>M23</f>
        <v>1578.5714285714284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-1752.2142857142856</v>
      </c>
      <c r="AJ23" s="15">
        <f t="shared" si="3"/>
        <v>1.6342482922482304E-13</v>
      </c>
    </row>
    <row r="24" spans="1:36" s="5" customFormat="1" ht="12" customHeight="1" x14ac:dyDescent="0.2">
      <c r="A24" s="73"/>
      <c r="B24" s="74">
        <v>10540</v>
      </c>
      <c r="C24" s="74">
        <v>861</v>
      </c>
      <c r="D24" s="75" t="s">
        <v>68</v>
      </c>
      <c r="E24" s="76" t="s">
        <v>52</v>
      </c>
      <c r="F24" s="75" t="s">
        <v>762</v>
      </c>
      <c r="G24" s="75" t="s">
        <v>24</v>
      </c>
      <c r="H24" s="28"/>
      <c r="I24" s="28"/>
      <c r="J24" s="23">
        <v>0</v>
      </c>
      <c r="K24" s="77">
        <v>1132</v>
      </c>
      <c r="L24" s="13">
        <v>0.01</v>
      </c>
      <c r="M24" s="14">
        <f t="shared" si="0"/>
        <v>1010.7142857142857</v>
      </c>
      <c r="N24" s="14">
        <f t="shared" si="1"/>
        <v>121.28571428571428</v>
      </c>
      <c r="O24" s="14">
        <f t="shared" si="2"/>
        <v>-10.107142857142858</v>
      </c>
      <c r="P24" s="14"/>
      <c r="Q24" s="14"/>
      <c r="R24" s="14"/>
      <c r="S24" s="14"/>
      <c r="T24" s="14"/>
      <c r="U24" s="14">
        <f>M24</f>
        <v>1010.7142857142857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-1121.8928571428571</v>
      </c>
      <c r="AJ24" s="15">
        <f t="shared" si="3"/>
        <v>3.1974423109204508E-14</v>
      </c>
    </row>
    <row r="25" spans="1:36" s="5" customFormat="1" ht="12" customHeight="1" x14ac:dyDescent="0.2">
      <c r="A25" s="73"/>
      <c r="B25" s="74">
        <v>10541</v>
      </c>
      <c r="C25" s="74">
        <v>864</v>
      </c>
      <c r="D25" s="75" t="s">
        <v>40</v>
      </c>
      <c r="E25" s="76" t="s">
        <v>47</v>
      </c>
      <c r="F25" s="75" t="s">
        <v>763</v>
      </c>
      <c r="G25" s="75" t="s">
        <v>54</v>
      </c>
      <c r="H25" s="28"/>
      <c r="I25" s="28"/>
      <c r="J25" s="23">
        <v>725.2</v>
      </c>
      <c r="K25" s="77">
        <v>0</v>
      </c>
      <c r="L25" s="13">
        <v>0.01</v>
      </c>
      <c r="M25" s="14">
        <f t="shared" si="0"/>
        <v>725.2</v>
      </c>
      <c r="N25" s="14">
        <f t="shared" si="1"/>
        <v>0</v>
      </c>
      <c r="O25" s="14">
        <f t="shared" si="2"/>
        <v>-7.2520000000000007</v>
      </c>
      <c r="P25" s="14">
        <f>M25</f>
        <v>725.2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-717.94800000000009</v>
      </c>
      <c r="AJ25" s="15">
        <f t="shared" si="3"/>
        <v>-4.7961634663806763E-14</v>
      </c>
    </row>
    <row r="26" spans="1:36" s="5" customFormat="1" ht="12" customHeight="1" x14ac:dyDescent="0.2">
      <c r="A26" s="73"/>
      <c r="B26" s="74">
        <v>10542</v>
      </c>
      <c r="C26" s="74">
        <v>866</v>
      </c>
      <c r="D26" s="75" t="s">
        <v>38</v>
      </c>
      <c r="E26" s="76" t="s">
        <v>44</v>
      </c>
      <c r="F26" s="75" t="s">
        <v>764</v>
      </c>
      <c r="G26" s="75" t="s">
        <v>54</v>
      </c>
      <c r="H26" s="28"/>
      <c r="I26" s="28"/>
      <c r="J26" s="23">
        <v>0</v>
      </c>
      <c r="K26" s="77">
        <v>9339</v>
      </c>
      <c r="L26" s="13">
        <v>0.01</v>
      </c>
      <c r="M26" s="14">
        <f t="shared" si="0"/>
        <v>8338.3928571428569</v>
      </c>
      <c r="N26" s="14">
        <f t="shared" si="1"/>
        <v>1000.6071428571428</v>
      </c>
      <c r="O26" s="14">
        <f t="shared" si="2"/>
        <v>-83.383928571428569</v>
      </c>
      <c r="P26" s="14">
        <f>M26</f>
        <v>8338.3928571428569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-9255.6160714285706</v>
      </c>
      <c r="AJ26" s="15">
        <f t="shared" si="3"/>
        <v>7.815970093361102E-13</v>
      </c>
    </row>
    <row r="27" spans="1:36" s="5" customFormat="1" ht="12" customHeight="1" x14ac:dyDescent="0.2">
      <c r="A27" s="73"/>
      <c r="B27" s="74">
        <v>10543</v>
      </c>
      <c r="C27" s="74">
        <v>867</v>
      </c>
      <c r="D27" s="75" t="s">
        <v>38</v>
      </c>
      <c r="E27" s="76" t="s">
        <v>44</v>
      </c>
      <c r="F27" s="75" t="s">
        <v>765</v>
      </c>
      <c r="G27" s="75" t="s">
        <v>54</v>
      </c>
      <c r="H27" s="28"/>
      <c r="I27" s="28"/>
      <c r="J27" s="23">
        <v>0</v>
      </c>
      <c r="K27" s="77">
        <v>3331</v>
      </c>
      <c r="L27" s="13">
        <v>0.01</v>
      </c>
      <c r="M27" s="14">
        <f t="shared" si="0"/>
        <v>2974.1071428571427</v>
      </c>
      <c r="N27" s="14">
        <f t="shared" si="1"/>
        <v>356.89285714285711</v>
      </c>
      <c r="O27" s="14">
        <f t="shared" si="2"/>
        <v>-29.741071428571427</v>
      </c>
      <c r="P27" s="14">
        <f>M27</f>
        <v>2974.1071428571427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-3301.2589285714284</v>
      </c>
      <c r="AJ27" s="15">
        <f t="shared" si="3"/>
        <v>1.3145040611561853E-13</v>
      </c>
    </row>
    <row r="28" spans="1:36" s="5" customFormat="1" ht="12" customHeight="1" x14ac:dyDescent="0.2">
      <c r="A28" s="73">
        <v>42985</v>
      </c>
      <c r="B28" s="74">
        <v>10544</v>
      </c>
      <c r="C28" s="74">
        <v>1298</v>
      </c>
      <c r="D28" s="75" t="s">
        <v>77</v>
      </c>
      <c r="E28" s="76" t="s">
        <v>78</v>
      </c>
      <c r="F28" s="75" t="s">
        <v>766</v>
      </c>
      <c r="G28" s="75" t="s">
        <v>54</v>
      </c>
      <c r="H28" s="28"/>
      <c r="I28" s="28"/>
      <c r="J28" s="23">
        <v>0</v>
      </c>
      <c r="K28" s="77">
        <v>2460</v>
      </c>
      <c r="L28" s="13">
        <v>0.01</v>
      </c>
      <c r="M28" s="14">
        <f t="shared" si="0"/>
        <v>2196.4285714285711</v>
      </c>
      <c r="N28" s="14">
        <f t="shared" si="1"/>
        <v>263.5714285714285</v>
      </c>
      <c r="O28" s="14">
        <f t="shared" si="2"/>
        <v>-21.964285714285712</v>
      </c>
      <c r="P28" s="14">
        <f>M28</f>
        <v>2196.4285714285711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-2438.0357142857138</v>
      </c>
      <c r="AJ28" s="15">
        <f t="shared" si="3"/>
        <v>5.2224891078367364E-13</v>
      </c>
    </row>
    <row r="29" spans="1:36" s="5" customFormat="1" ht="12" customHeight="1" x14ac:dyDescent="0.2">
      <c r="A29" s="73"/>
      <c r="B29" s="74">
        <v>10545</v>
      </c>
      <c r="C29" s="74">
        <v>868</v>
      </c>
      <c r="D29" s="75" t="s">
        <v>73</v>
      </c>
      <c r="E29" s="76" t="s">
        <v>75</v>
      </c>
      <c r="F29" s="75" t="s">
        <v>767</v>
      </c>
      <c r="G29" s="75" t="s">
        <v>54</v>
      </c>
      <c r="H29" s="28"/>
      <c r="I29" s="28"/>
      <c r="J29" s="23">
        <v>2100</v>
      </c>
      <c r="K29" s="77">
        <v>0</v>
      </c>
      <c r="L29" s="13">
        <v>0.01</v>
      </c>
      <c r="M29" s="14">
        <f t="shared" si="0"/>
        <v>2100</v>
      </c>
      <c r="N29" s="14">
        <f t="shared" si="1"/>
        <v>0</v>
      </c>
      <c r="O29" s="14">
        <f t="shared" si="2"/>
        <v>-21</v>
      </c>
      <c r="P29" s="14">
        <f>M29</f>
        <v>2100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-2079</v>
      </c>
      <c r="AJ29" s="15">
        <f t="shared" si="3"/>
        <v>0</v>
      </c>
    </row>
    <row r="30" spans="1:36" s="5" customFormat="1" ht="12" customHeight="1" x14ac:dyDescent="0.2">
      <c r="A30" s="73">
        <v>42986</v>
      </c>
      <c r="B30" s="74">
        <v>10546</v>
      </c>
      <c r="C30" s="74">
        <v>870</v>
      </c>
      <c r="D30" s="75" t="s">
        <v>70</v>
      </c>
      <c r="E30" s="76" t="s">
        <v>50</v>
      </c>
      <c r="F30" s="75" t="s">
        <v>768</v>
      </c>
      <c r="G30" s="75" t="s">
        <v>55</v>
      </c>
      <c r="H30" s="28"/>
      <c r="I30" s="28"/>
      <c r="J30" s="23">
        <v>0</v>
      </c>
      <c r="K30" s="77">
        <v>6220</v>
      </c>
      <c r="L30" s="13">
        <v>0.01</v>
      </c>
      <c r="M30" s="14">
        <f t="shared" si="0"/>
        <v>5553.5714285714284</v>
      </c>
      <c r="N30" s="14">
        <f t="shared" si="1"/>
        <v>666.42857142857144</v>
      </c>
      <c r="O30" s="14">
        <f t="shared" si="2"/>
        <v>-55.535714285714285</v>
      </c>
      <c r="P30" s="14"/>
      <c r="Q30" s="14">
        <f>M30</f>
        <v>5553.5714285714284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-6164.4642857142853</v>
      </c>
      <c r="AJ30" s="15">
        <f t="shared" si="3"/>
        <v>3.907985046680551E-13</v>
      </c>
    </row>
    <row r="31" spans="1:36" s="5" customFormat="1" ht="12" customHeight="1" x14ac:dyDescent="0.2">
      <c r="A31" s="73"/>
      <c r="B31" s="74">
        <v>10547</v>
      </c>
      <c r="C31" s="74">
        <v>869</v>
      </c>
      <c r="D31" s="75" t="s">
        <v>37</v>
      </c>
      <c r="E31" s="76" t="s">
        <v>42</v>
      </c>
      <c r="F31" s="75" t="s">
        <v>769</v>
      </c>
      <c r="G31" s="75" t="s">
        <v>13</v>
      </c>
      <c r="H31" s="28"/>
      <c r="I31" s="28"/>
      <c r="J31" s="23">
        <v>0</v>
      </c>
      <c r="K31" s="77">
        <v>892.1</v>
      </c>
      <c r="L31" s="13">
        <v>0.01</v>
      </c>
      <c r="M31" s="14">
        <f t="shared" si="0"/>
        <v>796.51785714285711</v>
      </c>
      <c r="N31" s="14">
        <f t="shared" si="1"/>
        <v>95.582142857142856</v>
      </c>
      <c r="O31" s="14">
        <f t="shared" si="2"/>
        <v>-7.965178571428571</v>
      </c>
      <c r="P31" s="14"/>
      <c r="Q31" s="14"/>
      <c r="R31" s="14"/>
      <c r="S31" s="14"/>
      <c r="T31" s="14"/>
      <c r="U31" s="14"/>
      <c r="V31" s="14">
        <f>M31</f>
        <v>796.51785714285711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-884.1348214285714</v>
      </c>
      <c r="AJ31" s="15">
        <f t="shared" si="3"/>
        <v>5.2402526762307389E-14</v>
      </c>
    </row>
    <row r="32" spans="1:36" s="5" customFormat="1" ht="12" customHeight="1" x14ac:dyDescent="0.2">
      <c r="A32" s="73">
        <v>42987</v>
      </c>
      <c r="B32" s="74">
        <v>10548</v>
      </c>
      <c r="C32" s="74">
        <v>1297</v>
      </c>
      <c r="D32" s="75" t="s">
        <v>80</v>
      </c>
      <c r="E32" s="76" t="s">
        <v>81</v>
      </c>
      <c r="F32" s="75" t="s">
        <v>770</v>
      </c>
      <c r="G32" s="75" t="s">
        <v>532</v>
      </c>
      <c r="H32" s="28"/>
      <c r="I32" s="28"/>
      <c r="J32" s="23">
        <v>0</v>
      </c>
      <c r="K32" s="77">
        <v>1045</v>
      </c>
      <c r="L32" s="13">
        <v>0.01</v>
      </c>
      <c r="M32" s="14">
        <f t="shared" si="0"/>
        <v>933.03571428571422</v>
      </c>
      <c r="N32" s="14">
        <f t="shared" si="1"/>
        <v>111.96428571428571</v>
      </c>
      <c r="O32" s="14">
        <f t="shared" si="2"/>
        <v>-9.3303571428571423</v>
      </c>
      <c r="P32" s="14"/>
      <c r="Q32" s="14"/>
      <c r="R32" s="14"/>
      <c r="S32" s="14">
        <f>M32</f>
        <v>933.03571428571422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-1035.6696428571429</v>
      </c>
      <c r="AJ32" s="15">
        <f t="shared" si="3"/>
        <v>-3.1974423109204508E-14</v>
      </c>
    </row>
    <row r="33" spans="1:36" s="5" customFormat="1" ht="12" customHeight="1" x14ac:dyDescent="0.2">
      <c r="A33" s="73"/>
      <c r="B33" s="74">
        <v>10549</v>
      </c>
      <c r="C33" s="74">
        <v>872</v>
      </c>
      <c r="D33" s="75" t="s">
        <v>38</v>
      </c>
      <c r="E33" s="76" t="s">
        <v>44</v>
      </c>
      <c r="F33" s="75" t="s">
        <v>771</v>
      </c>
      <c r="G33" s="75" t="s">
        <v>54</v>
      </c>
      <c r="H33" s="28"/>
      <c r="I33" s="28"/>
      <c r="J33" s="23">
        <v>0</v>
      </c>
      <c r="K33" s="77">
        <v>3294</v>
      </c>
      <c r="L33" s="13">
        <v>0.01</v>
      </c>
      <c r="M33" s="14">
        <f t="shared" si="0"/>
        <v>2941.0714285714284</v>
      </c>
      <c r="N33" s="14">
        <f t="shared" si="1"/>
        <v>352.92857142857139</v>
      </c>
      <c r="O33" s="14">
        <f t="shared" si="2"/>
        <v>-29.410714285714285</v>
      </c>
      <c r="P33" s="14">
        <f t="shared" ref="P33:P38" si="5">M33</f>
        <v>2941.0714285714284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-3264.5892857142853</v>
      </c>
      <c r="AJ33" s="15">
        <f t="shared" si="3"/>
        <v>3.907985046680551E-13</v>
      </c>
    </row>
    <row r="34" spans="1:36" s="5" customFormat="1" ht="12" customHeight="1" x14ac:dyDescent="0.2">
      <c r="A34" s="73"/>
      <c r="B34" s="74">
        <v>10550</v>
      </c>
      <c r="C34" s="74">
        <v>873</v>
      </c>
      <c r="D34" s="75" t="s">
        <v>38</v>
      </c>
      <c r="E34" s="76" t="s">
        <v>44</v>
      </c>
      <c r="F34" s="75" t="s">
        <v>772</v>
      </c>
      <c r="G34" s="75" t="s">
        <v>54</v>
      </c>
      <c r="H34" s="28"/>
      <c r="I34" s="28"/>
      <c r="J34" s="23">
        <v>0</v>
      </c>
      <c r="K34" s="77">
        <v>3430</v>
      </c>
      <c r="L34" s="13">
        <v>0.01</v>
      </c>
      <c r="M34" s="14">
        <f t="shared" si="0"/>
        <v>3062.4999999999995</v>
      </c>
      <c r="N34" s="14">
        <f t="shared" si="1"/>
        <v>367.49999999999994</v>
      </c>
      <c r="O34" s="14">
        <f t="shared" si="2"/>
        <v>-30.624999999999996</v>
      </c>
      <c r="P34" s="14">
        <f t="shared" si="5"/>
        <v>3062.4999999999995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-3399.3749999999995</v>
      </c>
      <c r="AJ34" s="15">
        <f t="shared" si="3"/>
        <v>4.5830006456526462E-13</v>
      </c>
    </row>
    <row r="35" spans="1:36" s="5" customFormat="1" ht="12" customHeight="1" x14ac:dyDescent="0.2">
      <c r="A35" s="73">
        <v>42989</v>
      </c>
      <c r="B35" s="74">
        <v>10551</v>
      </c>
      <c r="C35" s="74">
        <v>874</v>
      </c>
      <c r="D35" s="75" t="s">
        <v>73</v>
      </c>
      <c r="E35" s="76" t="s">
        <v>75</v>
      </c>
      <c r="F35" s="75" t="s">
        <v>773</v>
      </c>
      <c r="G35" s="75" t="s">
        <v>54</v>
      </c>
      <c r="H35" s="28"/>
      <c r="I35" s="28"/>
      <c r="J35" s="23">
        <v>4250</v>
      </c>
      <c r="K35" s="77">
        <v>0</v>
      </c>
      <c r="L35" s="13">
        <v>0.01</v>
      </c>
      <c r="M35" s="14">
        <f t="shared" si="0"/>
        <v>4250</v>
      </c>
      <c r="N35" s="14">
        <f t="shared" si="1"/>
        <v>0</v>
      </c>
      <c r="O35" s="14">
        <f t="shared" si="2"/>
        <v>-42.5</v>
      </c>
      <c r="P35" s="14">
        <f t="shared" si="5"/>
        <v>4250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-4207.5</v>
      </c>
      <c r="AJ35" s="15">
        <f t="shared" si="3"/>
        <v>0</v>
      </c>
    </row>
    <row r="36" spans="1:36" s="5" customFormat="1" ht="12" customHeight="1" x14ac:dyDescent="0.2">
      <c r="A36" s="73"/>
      <c r="B36" s="74">
        <v>10552</v>
      </c>
      <c r="C36" s="74">
        <v>875</v>
      </c>
      <c r="D36" s="75" t="s">
        <v>67</v>
      </c>
      <c r="E36" s="76" t="s">
        <v>49</v>
      </c>
      <c r="F36" s="75" t="s">
        <v>774</v>
      </c>
      <c r="G36" s="75" t="s">
        <v>54</v>
      </c>
      <c r="H36" s="28"/>
      <c r="I36" s="28"/>
      <c r="J36" s="23">
        <v>0</v>
      </c>
      <c r="K36" s="77">
        <v>6324</v>
      </c>
      <c r="L36" s="13">
        <v>0.01</v>
      </c>
      <c r="M36" s="14">
        <f t="shared" si="0"/>
        <v>5646.4285714285706</v>
      </c>
      <c r="N36" s="14">
        <f t="shared" si="1"/>
        <v>677.57142857142844</v>
      </c>
      <c r="O36" s="14">
        <f t="shared" si="2"/>
        <v>-56.464285714285708</v>
      </c>
      <c r="P36" s="14">
        <f t="shared" si="5"/>
        <v>5646.4285714285706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-6267.5357142857138</v>
      </c>
      <c r="AJ36" s="15">
        <f t="shared" si="3"/>
        <v>5.2580162446247414E-13</v>
      </c>
    </row>
    <row r="37" spans="1:36" s="5" customFormat="1" ht="12" customHeight="1" x14ac:dyDescent="0.2">
      <c r="A37" s="73"/>
      <c r="B37" s="74">
        <v>10553</v>
      </c>
      <c r="C37" s="74">
        <v>876</v>
      </c>
      <c r="D37" s="75" t="s">
        <v>40</v>
      </c>
      <c r="E37" s="76" t="s">
        <v>47</v>
      </c>
      <c r="F37" s="75" t="s">
        <v>775</v>
      </c>
      <c r="G37" s="75" t="s">
        <v>54</v>
      </c>
      <c r="H37" s="28"/>
      <c r="I37" s="28"/>
      <c r="J37" s="23">
        <v>3466.22</v>
      </c>
      <c r="K37" s="77">
        <v>0</v>
      </c>
      <c r="L37" s="13">
        <v>0.01</v>
      </c>
      <c r="M37" s="14">
        <f t="shared" si="0"/>
        <v>3466.22</v>
      </c>
      <c r="N37" s="14">
        <f t="shared" si="1"/>
        <v>0</v>
      </c>
      <c r="O37" s="14">
        <f t="shared" si="2"/>
        <v>-34.662199999999999</v>
      </c>
      <c r="P37" s="14">
        <f t="shared" si="5"/>
        <v>3466.22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-3431.5577999999996</v>
      </c>
      <c r="AJ37" s="15">
        <f t="shared" si="3"/>
        <v>2.1316282072803006E-13</v>
      </c>
    </row>
    <row r="38" spans="1:36" s="5" customFormat="1" ht="12" customHeight="1" x14ac:dyDescent="0.2">
      <c r="A38" s="73"/>
      <c r="B38" s="74">
        <v>10554</v>
      </c>
      <c r="C38" s="74">
        <v>877</v>
      </c>
      <c r="D38" s="75" t="s">
        <v>39</v>
      </c>
      <c r="E38" s="76" t="s">
        <v>45</v>
      </c>
      <c r="F38" s="75" t="s">
        <v>776</v>
      </c>
      <c r="G38" s="75" t="s">
        <v>54</v>
      </c>
      <c r="H38" s="28"/>
      <c r="I38" s="28"/>
      <c r="J38" s="23">
        <v>5105</v>
      </c>
      <c r="K38" s="77">
        <v>0</v>
      </c>
      <c r="L38" s="13">
        <v>0.01</v>
      </c>
      <c r="M38" s="14">
        <f t="shared" si="0"/>
        <v>5105</v>
      </c>
      <c r="N38" s="14">
        <f t="shared" si="1"/>
        <v>0</v>
      </c>
      <c r="O38" s="14">
        <f t="shared" si="2"/>
        <v>-51.050000000000004</v>
      </c>
      <c r="P38" s="14">
        <f t="shared" si="5"/>
        <v>5105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-5053.95</v>
      </c>
      <c r="AJ38" s="15">
        <f t="shared" si="3"/>
        <v>1.7763568394002505E-13</v>
      </c>
    </row>
    <row r="39" spans="1:36" s="5" customFormat="1" ht="12" customHeight="1" x14ac:dyDescent="0.2">
      <c r="A39" s="73"/>
      <c r="B39" s="74">
        <v>10555</v>
      </c>
      <c r="C39" s="74">
        <v>878</v>
      </c>
      <c r="D39" s="75" t="s">
        <v>39</v>
      </c>
      <c r="E39" s="76" t="s">
        <v>45</v>
      </c>
      <c r="F39" s="75" t="s">
        <v>777</v>
      </c>
      <c r="G39" s="75" t="s">
        <v>57</v>
      </c>
      <c r="H39" s="28"/>
      <c r="I39" s="28"/>
      <c r="J39" s="23">
        <v>2148</v>
      </c>
      <c r="K39" s="77">
        <v>0</v>
      </c>
      <c r="L39" s="13">
        <v>0.01</v>
      </c>
      <c r="M39" s="14">
        <f t="shared" si="0"/>
        <v>2148</v>
      </c>
      <c r="N39" s="14">
        <f t="shared" si="1"/>
        <v>0</v>
      </c>
      <c r="O39" s="14">
        <f t="shared" si="2"/>
        <v>-21.48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>
        <f>M39</f>
        <v>2148</v>
      </c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-2126.52</v>
      </c>
      <c r="AJ39" s="15">
        <f t="shared" si="3"/>
        <v>0</v>
      </c>
    </row>
    <row r="40" spans="1:36" s="5" customFormat="1" ht="12" customHeight="1" x14ac:dyDescent="0.2">
      <c r="A40" s="73"/>
      <c r="B40" s="74">
        <v>10556</v>
      </c>
      <c r="C40" s="74">
        <v>879</v>
      </c>
      <c r="D40" s="75" t="s">
        <v>88</v>
      </c>
      <c r="E40" s="76" t="s">
        <v>89</v>
      </c>
      <c r="F40" s="75" t="s">
        <v>778</v>
      </c>
      <c r="G40" s="75" t="s">
        <v>54</v>
      </c>
      <c r="H40" s="28"/>
      <c r="I40" s="28"/>
      <c r="J40" s="23">
        <v>2166.5</v>
      </c>
      <c r="K40" s="77">
        <v>0</v>
      </c>
      <c r="L40" s="13">
        <v>0.01</v>
      </c>
      <c r="M40" s="14">
        <f t="shared" si="0"/>
        <v>2166.5</v>
      </c>
      <c r="N40" s="14">
        <f t="shared" si="1"/>
        <v>0</v>
      </c>
      <c r="O40" s="14">
        <f t="shared" si="2"/>
        <v>-21.664999999999999</v>
      </c>
      <c r="P40" s="14">
        <f>M40</f>
        <v>2166.5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-2144.835</v>
      </c>
      <c r="AJ40" s="15">
        <f t="shared" si="3"/>
        <v>-3.5527136788005009E-14</v>
      </c>
    </row>
    <row r="41" spans="1:36" s="5" customFormat="1" ht="12" customHeight="1" x14ac:dyDescent="0.2">
      <c r="A41" s="73"/>
      <c r="B41" s="74">
        <v>10557</v>
      </c>
      <c r="C41" s="74">
        <v>880</v>
      </c>
      <c r="D41" s="75" t="s">
        <v>88</v>
      </c>
      <c r="E41" s="76" t="s">
        <v>89</v>
      </c>
      <c r="F41" s="75" t="s">
        <v>779</v>
      </c>
      <c r="G41" s="75" t="s">
        <v>57</v>
      </c>
      <c r="H41" s="28"/>
      <c r="I41" s="28"/>
      <c r="J41" s="23">
        <v>633.75</v>
      </c>
      <c r="K41" s="77">
        <v>0</v>
      </c>
      <c r="L41" s="13">
        <v>0.01</v>
      </c>
      <c r="M41" s="14">
        <f t="shared" si="0"/>
        <v>633.75</v>
      </c>
      <c r="N41" s="14">
        <f t="shared" si="1"/>
        <v>0</v>
      </c>
      <c r="O41" s="14">
        <f t="shared" si="2"/>
        <v>-6.3375000000000004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f>M41</f>
        <v>633.75</v>
      </c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-627.41250000000002</v>
      </c>
      <c r="AJ41" s="15">
        <f t="shared" si="3"/>
        <v>-2.3092638912203256E-14</v>
      </c>
    </row>
    <row r="42" spans="1:36" s="5" customFormat="1" ht="12" customHeight="1" x14ac:dyDescent="0.3">
      <c r="A42" s="73"/>
      <c r="B42" s="74">
        <v>10560</v>
      </c>
      <c r="C42" s="74">
        <v>881</v>
      </c>
      <c r="D42" s="75" t="s">
        <v>64</v>
      </c>
      <c r="E42" s="76" t="s">
        <v>53</v>
      </c>
      <c r="F42" s="63"/>
      <c r="G42" s="75" t="s">
        <v>55</v>
      </c>
      <c r="H42" s="28"/>
      <c r="I42" s="28"/>
      <c r="J42" s="23">
        <v>2210</v>
      </c>
      <c r="K42" s="77">
        <v>0</v>
      </c>
      <c r="L42" s="13">
        <v>0.01</v>
      </c>
      <c r="M42" s="14">
        <f t="shared" si="0"/>
        <v>2210</v>
      </c>
      <c r="N42" s="14">
        <f t="shared" si="1"/>
        <v>0</v>
      </c>
      <c r="O42" s="14">
        <f t="shared" si="2"/>
        <v>-22.1</v>
      </c>
      <c r="P42" s="14"/>
      <c r="Q42" s="14">
        <f>M42</f>
        <v>2210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-2187.9</v>
      </c>
      <c r="AJ42" s="15">
        <f t="shared" si="3"/>
        <v>-9.2370555648813024E-14</v>
      </c>
    </row>
    <row r="43" spans="1:36" s="5" customFormat="1" ht="12" customHeight="1" x14ac:dyDescent="0.3">
      <c r="A43" s="73"/>
      <c r="B43" s="74">
        <v>10561</v>
      </c>
      <c r="C43" s="74">
        <v>882</v>
      </c>
      <c r="D43" s="75" t="s">
        <v>64</v>
      </c>
      <c r="E43" s="76" t="s">
        <v>53</v>
      </c>
      <c r="F43" s="63"/>
      <c r="G43" s="75" t="s">
        <v>55</v>
      </c>
      <c r="H43" s="28"/>
      <c r="I43" s="28"/>
      <c r="J43" s="23">
        <v>2210</v>
      </c>
      <c r="K43" s="77">
        <v>0</v>
      </c>
      <c r="L43" s="13">
        <v>0.01</v>
      </c>
      <c r="M43" s="14">
        <f t="shared" si="0"/>
        <v>2210</v>
      </c>
      <c r="N43" s="14">
        <f t="shared" si="1"/>
        <v>0</v>
      </c>
      <c r="O43" s="14">
        <f t="shared" si="2"/>
        <v>-22.1</v>
      </c>
      <c r="P43" s="14"/>
      <c r="Q43" s="14">
        <f>M43</f>
        <v>2210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-2187.9</v>
      </c>
      <c r="AJ43" s="15">
        <f t="shared" si="3"/>
        <v>-9.2370555648813024E-14</v>
      </c>
    </row>
    <row r="44" spans="1:36" s="5" customFormat="1" ht="12" customHeight="1" x14ac:dyDescent="0.2">
      <c r="A44" s="73">
        <v>42990</v>
      </c>
      <c r="B44" s="74">
        <v>10562</v>
      </c>
      <c r="C44" s="74">
        <v>883</v>
      </c>
      <c r="D44" s="75" t="s">
        <v>63</v>
      </c>
      <c r="E44" s="76" t="s">
        <v>72</v>
      </c>
      <c r="F44" s="75" t="s">
        <v>780</v>
      </c>
      <c r="G44" s="75" t="s">
        <v>62</v>
      </c>
      <c r="H44" s="28"/>
      <c r="I44" s="28"/>
      <c r="J44" s="23">
        <v>0</v>
      </c>
      <c r="K44" s="77">
        <v>3437.52</v>
      </c>
      <c r="L44" s="13">
        <v>0.01</v>
      </c>
      <c r="M44" s="14">
        <f t="shared" si="0"/>
        <v>3069.2142857142853</v>
      </c>
      <c r="N44" s="14">
        <f t="shared" si="1"/>
        <v>368.3057142857142</v>
      </c>
      <c r="O44" s="14">
        <f t="shared" si="2"/>
        <v>-30.692142857142855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>
        <f>M44</f>
        <v>3069.2142857142853</v>
      </c>
      <c r="AI44" s="14">
        <f t="shared" si="4"/>
        <v>-3406.8278571428568</v>
      </c>
      <c r="AJ44" s="15">
        <f t="shared" si="3"/>
        <v>2.9842794901924208E-13</v>
      </c>
    </row>
    <row r="45" spans="1:36" s="5" customFormat="1" ht="12" customHeight="1" x14ac:dyDescent="0.2">
      <c r="A45" s="73">
        <v>42991</v>
      </c>
      <c r="B45" s="74">
        <v>10563</v>
      </c>
      <c r="C45" s="74">
        <v>884</v>
      </c>
      <c r="D45" s="75" t="s">
        <v>39</v>
      </c>
      <c r="E45" s="76" t="s">
        <v>45</v>
      </c>
      <c r="F45" s="75" t="s">
        <v>781</v>
      </c>
      <c r="G45" s="75" t="s">
        <v>54</v>
      </c>
      <c r="H45" s="28"/>
      <c r="I45" s="28"/>
      <c r="J45" s="23">
        <v>840</v>
      </c>
      <c r="K45" s="77">
        <v>0</v>
      </c>
      <c r="L45" s="13">
        <v>0.01</v>
      </c>
      <c r="M45" s="14">
        <f t="shared" si="0"/>
        <v>840</v>
      </c>
      <c r="N45" s="14">
        <f t="shared" si="1"/>
        <v>0</v>
      </c>
      <c r="O45" s="14">
        <f t="shared" si="2"/>
        <v>-8.4</v>
      </c>
      <c r="P45" s="14">
        <f>M45</f>
        <v>840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-831.6</v>
      </c>
      <c r="AJ45" s="15">
        <f t="shared" si="3"/>
        <v>-2.3092638912203256E-14</v>
      </c>
    </row>
    <row r="46" spans="1:36" s="5" customFormat="1" ht="12" customHeight="1" x14ac:dyDescent="0.2">
      <c r="A46" s="73"/>
      <c r="B46" s="74">
        <v>10564</v>
      </c>
      <c r="C46" s="74">
        <v>885</v>
      </c>
      <c r="D46" s="75" t="s">
        <v>38</v>
      </c>
      <c r="E46" s="76" t="s">
        <v>44</v>
      </c>
      <c r="F46" s="75" t="s">
        <v>782</v>
      </c>
      <c r="G46" s="75" t="s">
        <v>54</v>
      </c>
      <c r="H46" s="28"/>
      <c r="I46" s="28"/>
      <c r="J46" s="23">
        <v>0</v>
      </c>
      <c r="K46" s="77">
        <v>2377</v>
      </c>
      <c r="L46" s="13">
        <v>0.01</v>
      </c>
      <c r="M46" s="14">
        <f t="shared" si="0"/>
        <v>2122.3214285714284</v>
      </c>
      <c r="N46" s="14">
        <f t="shared" si="1"/>
        <v>254.67857142857142</v>
      </c>
      <c r="O46" s="14">
        <f t="shared" si="2"/>
        <v>-21.223214285714285</v>
      </c>
      <c r="P46" s="14">
        <f>M46</f>
        <v>2122.3214285714284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-2355.7767857142858</v>
      </c>
      <c r="AJ46" s="15">
        <f t="shared" si="3"/>
        <v>-6.3948846218409017E-14</v>
      </c>
    </row>
    <row r="47" spans="1:36" s="5" customFormat="1" ht="12" customHeight="1" x14ac:dyDescent="0.2">
      <c r="A47" s="73"/>
      <c r="B47" s="74">
        <v>10565</v>
      </c>
      <c r="C47" s="74">
        <v>886</v>
      </c>
      <c r="D47" s="75" t="s">
        <v>38</v>
      </c>
      <c r="E47" s="76" t="s">
        <v>44</v>
      </c>
      <c r="F47" s="75" t="s">
        <v>783</v>
      </c>
      <c r="G47" s="75" t="s">
        <v>54</v>
      </c>
      <c r="H47" s="28"/>
      <c r="I47" s="28"/>
      <c r="J47" s="23">
        <v>0</v>
      </c>
      <c r="K47" s="77">
        <v>3140</v>
      </c>
      <c r="L47" s="13">
        <v>0.01</v>
      </c>
      <c r="M47" s="14">
        <f t="shared" si="0"/>
        <v>2803.5714285714284</v>
      </c>
      <c r="N47" s="14">
        <f t="shared" si="1"/>
        <v>336.42857142857139</v>
      </c>
      <c r="O47" s="14">
        <f t="shared" si="2"/>
        <v>-28.035714285714285</v>
      </c>
      <c r="P47" s="14">
        <f>M47</f>
        <v>2803.5714285714284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-3111.9642857142853</v>
      </c>
      <c r="AJ47" s="15">
        <f t="shared" si="3"/>
        <v>3.907985046680551E-13</v>
      </c>
    </row>
    <row r="48" spans="1:36" s="5" customFormat="1" ht="12" customHeight="1" x14ac:dyDescent="0.2">
      <c r="A48" s="73"/>
      <c r="B48" s="74">
        <v>10566</v>
      </c>
      <c r="C48" s="74">
        <v>871</v>
      </c>
      <c r="D48" s="75" t="s">
        <v>37</v>
      </c>
      <c r="E48" s="76" t="s">
        <v>42</v>
      </c>
      <c r="F48" s="75" t="s">
        <v>784</v>
      </c>
      <c r="G48" s="75" t="s">
        <v>532</v>
      </c>
      <c r="H48" s="28"/>
      <c r="I48" s="28"/>
      <c r="J48" s="23">
        <v>0</v>
      </c>
      <c r="K48" s="77">
        <v>711</v>
      </c>
      <c r="L48" s="13">
        <v>0.01</v>
      </c>
      <c r="M48" s="14">
        <f t="shared" si="0"/>
        <v>634.82142857142856</v>
      </c>
      <c r="N48" s="14">
        <f t="shared" si="1"/>
        <v>76.178571428571431</v>
      </c>
      <c r="O48" s="14">
        <f t="shared" si="2"/>
        <v>-6.3482142857142856</v>
      </c>
      <c r="P48" s="14"/>
      <c r="Q48" s="14"/>
      <c r="R48" s="14"/>
      <c r="S48" s="14"/>
      <c r="T48" s="14">
        <f>M48</f>
        <v>634.82142857142856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-704.65178571428567</v>
      </c>
      <c r="AJ48" s="15">
        <f t="shared" si="3"/>
        <v>4.8849813083506888E-14</v>
      </c>
    </row>
    <row r="49" spans="1:36" s="5" customFormat="1" ht="12" customHeight="1" x14ac:dyDescent="0.2">
      <c r="A49" s="73">
        <v>42993</v>
      </c>
      <c r="B49" s="74">
        <v>10567</v>
      </c>
      <c r="C49" s="74">
        <v>887</v>
      </c>
      <c r="D49" s="75" t="s">
        <v>40</v>
      </c>
      <c r="E49" s="76" t="s">
        <v>47</v>
      </c>
      <c r="F49" s="75" t="s">
        <v>785</v>
      </c>
      <c r="G49" s="75" t="s">
        <v>54</v>
      </c>
      <c r="H49" s="28"/>
      <c r="I49" s="28"/>
      <c r="J49" s="23">
        <v>1279.96</v>
      </c>
      <c r="K49" s="77">
        <v>0</v>
      </c>
      <c r="L49" s="13">
        <v>0.01</v>
      </c>
      <c r="M49" s="14">
        <f t="shared" si="0"/>
        <v>1279.96</v>
      </c>
      <c r="N49" s="14">
        <f t="shared" si="1"/>
        <v>0</v>
      </c>
      <c r="O49" s="14">
        <f t="shared" si="2"/>
        <v>-12.7996</v>
      </c>
      <c r="P49" s="14">
        <f>M49</f>
        <v>1279.96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-1267.1604</v>
      </c>
      <c r="AJ49" s="15">
        <f t="shared" si="3"/>
        <v>5.5067062021407764E-14</v>
      </c>
    </row>
    <row r="50" spans="1:36" s="5" customFormat="1" ht="12" customHeight="1" x14ac:dyDescent="0.2">
      <c r="A50" s="73">
        <v>42994</v>
      </c>
      <c r="B50" s="74">
        <v>10568</v>
      </c>
      <c r="C50" s="74">
        <v>891</v>
      </c>
      <c r="D50" s="75" t="s">
        <v>38</v>
      </c>
      <c r="E50" s="76" t="s">
        <v>44</v>
      </c>
      <c r="F50" s="75" t="s">
        <v>786</v>
      </c>
      <c r="G50" s="75" t="s">
        <v>54</v>
      </c>
      <c r="H50" s="28"/>
      <c r="I50" s="28"/>
      <c r="J50" s="23">
        <v>0</v>
      </c>
      <c r="K50" s="77">
        <v>1526</v>
      </c>
      <c r="L50" s="13">
        <v>0.01</v>
      </c>
      <c r="M50" s="14">
        <f t="shared" si="0"/>
        <v>1362.4999999999998</v>
      </c>
      <c r="N50" s="14">
        <f t="shared" si="1"/>
        <v>163.49999999999997</v>
      </c>
      <c r="O50" s="14">
        <f t="shared" si="2"/>
        <v>-13.624999999999998</v>
      </c>
      <c r="P50" s="14">
        <f>M50</f>
        <v>1362.4999999999998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-1512.3749999999998</v>
      </c>
      <c r="AJ50" s="15">
        <f t="shared" si="3"/>
        <v>2.2915003228263231E-13</v>
      </c>
    </row>
    <row r="51" spans="1:36" s="5" customFormat="1" ht="12" customHeight="1" x14ac:dyDescent="0.2">
      <c r="A51" s="73"/>
      <c r="B51" s="74">
        <v>10568</v>
      </c>
      <c r="C51" s="74">
        <v>891</v>
      </c>
      <c r="D51" s="75" t="s">
        <v>38</v>
      </c>
      <c r="E51" s="76" t="s">
        <v>44</v>
      </c>
      <c r="F51" s="75" t="s">
        <v>786</v>
      </c>
      <c r="G51" s="75" t="s">
        <v>56</v>
      </c>
      <c r="H51" s="28"/>
      <c r="I51" s="28"/>
      <c r="J51" s="23">
        <v>0</v>
      </c>
      <c r="K51" s="77">
        <v>648</v>
      </c>
      <c r="L51" s="13">
        <v>0.01</v>
      </c>
      <c r="M51" s="14">
        <f t="shared" si="0"/>
        <v>578.57142857142856</v>
      </c>
      <c r="N51" s="14">
        <f t="shared" si="1"/>
        <v>69.428571428571431</v>
      </c>
      <c r="O51" s="14">
        <f t="shared" si="2"/>
        <v>-5.7857142857142856</v>
      </c>
      <c r="P51" s="14"/>
      <c r="Q51" s="14"/>
      <c r="R51" s="14"/>
      <c r="S51" s="14"/>
      <c r="T51" s="14"/>
      <c r="U51" s="14"/>
      <c r="V51" s="14"/>
      <c r="W51" s="14">
        <f>M51</f>
        <v>578.57142857142856</v>
      </c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-642.21428571428567</v>
      </c>
      <c r="AJ51" s="15">
        <f t="shared" si="3"/>
        <v>4.8849813083506888E-14</v>
      </c>
    </row>
    <row r="52" spans="1:36" s="5" customFormat="1" ht="12" customHeight="1" x14ac:dyDescent="0.2">
      <c r="A52" s="73"/>
      <c r="B52" s="74">
        <v>10569</v>
      </c>
      <c r="C52" s="74">
        <v>892</v>
      </c>
      <c r="D52" s="75" t="s">
        <v>38</v>
      </c>
      <c r="E52" s="76" t="s">
        <v>44</v>
      </c>
      <c r="F52" s="75" t="s">
        <v>787</v>
      </c>
      <c r="G52" s="75" t="s">
        <v>54</v>
      </c>
      <c r="H52" s="28"/>
      <c r="I52" s="28"/>
      <c r="J52" s="23">
        <v>0</v>
      </c>
      <c r="K52" s="77">
        <v>4131</v>
      </c>
      <c r="L52" s="13">
        <v>0.01</v>
      </c>
      <c r="M52" s="14">
        <f t="shared" si="0"/>
        <v>3688.3928571428569</v>
      </c>
      <c r="N52" s="14">
        <f t="shared" si="1"/>
        <v>442.60714285714283</v>
      </c>
      <c r="O52" s="14">
        <f t="shared" si="2"/>
        <v>-36.883928571428569</v>
      </c>
      <c r="P52" s="14">
        <f>M52</f>
        <v>3688.3928571428569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-4094.1160714285711</v>
      </c>
      <c r="AJ52" s="15">
        <f t="shared" si="3"/>
        <v>3.2684965844964609E-13</v>
      </c>
    </row>
    <row r="53" spans="1:36" s="5" customFormat="1" ht="12" customHeight="1" x14ac:dyDescent="0.2">
      <c r="A53" s="73">
        <v>42996</v>
      </c>
      <c r="B53" s="74">
        <v>10570</v>
      </c>
      <c r="C53" s="74">
        <v>893</v>
      </c>
      <c r="D53" s="75" t="s">
        <v>73</v>
      </c>
      <c r="E53" s="76" t="s">
        <v>75</v>
      </c>
      <c r="F53" s="75" t="s">
        <v>788</v>
      </c>
      <c r="G53" s="75" t="s">
        <v>54</v>
      </c>
      <c r="H53" s="28"/>
      <c r="I53" s="28"/>
      <c r="J53" s="23">
        <v>1850</v>
      </c>
      <c r="K53" s="77">
        <v>0</v>
      </c>
      <c r="L53" s="13">
        <v>0.01</v>
      </c>
      <c r="M53" s="14">
        <f t="shared" si="0"/>
        <v>1850</v>
      </c>
      <c r="N53" s="14">
        <f t="shared" si="1"/>
        <v>0</v>
      </c>
      <c r="O53" s="14">
        <f t="shared" si="2"/>
        <v>-18.5</v>
      </c>
      <c r="P53" s="14">
        <f>M53</f>
        <v>1850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-1831.5</v>
      </c>
      <c r="AJ53" s="15">
        <f t="shared" si="3"/>
        <v>0</v>
      </c>
    </row>
    <row r="54" spans="1:36" s="5" customFormat="1" ht="12" customHeight="1" x14ac:dyDescent="0.2">
      <c r="A54" s="73"/>
      <c r="B54" s="74">
        <v>10571</v>
      </c>
      <c r="C54" s="74">
        <v>894</v>
      </c>
      <c r="D54" s="75" t="s">
        <v>40</v>
      </c>
      <c r="E54" s="76" t="s">
        <v>47</v>
      </c>
      <c r="F54" s="75" t="s">
        <v>789</v>
      </c>
      <c r="G54" s="75" t="s">
        <v>54</v>
      </c>
      <c r="H54" s="28"/>
      <c r="I54" s="28"/>
      <c r="J54" s="23">
        <v>3139.76</v>
      </c>
      <c r="K54" s="77">
        <v>0</v>
      </c>
      <c r="L54" s="13">
        <v>0.01</v>
      </c>
      <c r="M54" s="14">
        <f t="shared" si="0"/>
        <v>3139.76</v>
      </c>
      <c r="N54" s="14">
        <f t="shared" si="1"/>
        <v>0</v>
      </c>
      <c r="O54" s="14">
        <f t="shared" si="2"/>
        <v>-31.397600000000004</v>
      </c>
      <c r="P54" s="14">
        <f>M54</f>
        <v>3139.76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-3108.3624000000004</v>
      </c>
      <c r="AJ54" s="15">
        <f t="shared" si="3"/>
        <v>-2.2026824808563106E-13</v>
      </c>
    </row>
    <row r="55" spans="1:36" s="5" customFormat="1" ht="12" customHeight="1" x14ac:dyDescent="0.2">
      <c r="A55" s="73"/>
      <c r="B55" s="74">
        <v>10572</v>
      </c>
      <c r="C55" s="74">
        <v>895</v>
      </c>
      <c r="D55" s="75" t="s">
        <v>39</v>
      </c>
      <c r="E55" s="76" t="s">
        <v>45</v>
      </c>
      <c r="F55" s="75" t="s">
        <v>790</v>
      </c>
      <c r="G55" s="75" t="s">
        <v>54</v>
      </c>
      <c r="H55" s="28"/>
      <c r="I55" s="28"/>
      <c r="J55" s="23">
        <v>5746</v>
      </c>
      <c r="K55" s="77">
        <v>0</v>
      </c>
      <c r="L55" s="13">
        <v>0.01</v>
      </c>
      <c r="M55" s="14">
        <f t="shared" si="0"/>
        <v>5746</v>
      </c>
      <c r="N55" s="14">
        <f t="shared" si="1"/>
        <v>0</v>
      </c>
      <c r="O55" s="14">
        <f t="shared" si="2"/>
        <v>-57.46</v>
      </c>
      <c r="P55" s="14">
        <f>M55</f>
        <v>5746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-5688.54</v>
      </c>
      <c r="AJ55" s="15">
        <f t="shared" si="3"/>
        <v>0</v>
      </c>
    </row>
    <row r="56" spans="1:36" s="5" customFormat="1" ht="12" customHeight="1" x14ac:dyDescent="0.2">
      <c r="A56" s="73"/>
      <c r="B56" s="74">
        <v>10573</v>
      </c>
      <c r="C56" s="74">
        <v>896</v>
      </c>
      <c r="D56" s="75" t="s">
        <v>39</v>
      </c>
      <c r="E56" s="76" t="s">
        <v>45</v>
      </c>
      <c r="F56" s="75" t="s">
        <v>791</v>
      </c>
      <c r="G56" s="75" t="s">
        <v>57</v>
      </c>
      <c r="H56" s="28"/>
      <c r="I56" s="28"/>
      <c r="J56" s="23">
        <v>2216</v>
      </c>
      <c r="K56" s="77">
        <v>0</v>
      </c>
      <c r="L56" s="13">
        <v>0.01</v>
      </c>
      <c r="M56" s="14">
        <f t="shared" si="0"/>
        <v>2216</v>
      </c>
      <c r="N56" s="14">
        <f t="shared" si="1"/>
        <v>0</v>
      </c>
      <c r="O56" s="14">
        <f t="shared" si="2"/>
        <v>-22.16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>
        <f>M56</f>
        <v>2216</v>
      </c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-2193.84</v>
      </c>
      <c r="AJ56" s="15">
        <f t="shared" si="3"/>
        <v>-1.4566126083082054E-13</v>
      </c>
    </row>
    <row r="57" spans="1:36" s="5" customFormat="1" ht="12" customHeight="1" x14ac:dyDescent="0.2">
      <c r="A57" s="73"/>
      <c r="B57" s="74">
        <v>10574</v>
      </c>
      <c r="C57" s="74">
        <v>897</v>
      </c>
      <c r="D57" s="75" t="s">
        <v>66</v>
      </c>
      <c r="E57" s="76" t="s">
        <v>51</v>
      </c>
      <c r="F57" s="75" t="s">
        <v>792</v>
      </c>
      <c r="G57" s="75" t="s">
        <v>55</v>
      </c>
      <c r="H57" s="28"/>
      <c r="I57" s="28"/>
      <c r="J57" s="23">
        <v>0</v>
      </c>
      <c r="K57" s="77">
        <v>5550</v>
      </c>
      <c r="L57" s="13">
        <v>0.01</v>
      </c>
      <c r="M57" s="14">
        <f t="shared" si="0"/>
        <v>4955.3571428571422</v>
      </c>
      <c r="N57" s="14">
        <f t="shared" si="1"/>
        <v>594.642857142857</v>
      </c>
      <c r="O57" s="14">
        <f t="shared" si="2"/>
        <v>-49.553571428571423</v>
      </c>
      <c r="P57" s="14"/>
      <c r="Q57" s="14">
        <f>M57</f>
        <v>4955.3571428571422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-5500.4464285714275</v>
      </c>
      <c r="AJ57" s="15">
        <f t="shared" si="3"/>
        <v>1.0444978215673473E-12</v>
      </c>
    </row>
    <row r="58" spans="1:36" s="5" customFormat="1" ht="12" customHeight="1" x14ac:dyDescent="0.2">
      <c r="A58" s="73"/>
      <c r="B58" s="74">
        <v>10575</v>
      </c>
      <c r="C58" s="74">
        <v>898</v>
      </c>
      <c r="D58" s="75" t="s">
        <v>88</v>
      </c>
      <c r="E58" s="76" t="s">
        <v>89</v>
      </c>
      <c r="F58" s="75" t="s">
        <v>793</v>
      </c>
      <c r="G58" s="75" t="s">
        <v>54</v>
      </c>
      <c r="H58" s="28"/>
      <c r="I58" s="28"/>
      <c r="J58" s="23">
        <v>2044</v>
      </c>
      <c r="K58" s="77">
        <v>0</v>
      </c>
      <c r="L58" s="13">
        <v>0.01</v>
      </c>
      <c r="M58" s="14">
        <f t="shared" si="0"/>
        <v>2044</v>
      </c>
      <c r="N58" s="14">
        <f t="shared" si="1"/>
        <v>0</v>
      </c>
      <c r="O58" s="14">
        <f t="shared" si="2"/>
        <v>-20.440000000000001</v>
      </c>
      <c r="P58" s="14">
        <f>M58</f>
        <v>2044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-2023.56</v>
      </c>
      <c r="AJ58" s="15">
        <f t="shared" si="3"/>
        <v>5.3290705182007514E-14</v>
      </c>
    </row>
    <row r="59" spans="1:36" s="5" customFormat="1" ht="12" customHeight="1" x14ac:dyDescent="0.2">
      <c r="A59" s="73"/>
      <c r="B59" s="74">
        <v>10576</v>
      </c>
      <c r="C59" s="74">
        <v>899</v>
      </c>
      <c r="D59" s="75" t="s">
        <v>88</v>
      </c>
      <c r="E59" s="76" t="s">
        <v>89</v>
      </c>
      <c r="F59" s="75" t="s">
        <v>794</v>
      </c>
      <c r="G59" s="75" t="s">
        <v>57</v>
      </c>
      <c r="H59" s="28"/>
      <c r="I59" s="28"/>
      <c r="J59" s="23">
        <v>584.70000000000005</v>
      </c>
      <c r="K59" s="77">
        <v>0</v>
      </c>
      <c r="L59" s="13">
        <v>0.01</v>
      </c>
      <c r="M59" s="14">
        <f t="shared" si="0"/>
        <v>584.70000000000005</v>
      </c>
      <c r="N59" s="14">
        <f t="shared" si="1"/>
        <v>0</v>
      </c>
      <c r="O59" s="14">
        <f t="shared" si="2"/>
        <v>-5.8470000000000004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>
        <f>M59</f>
        <v>584.70000000000005</v>
      </c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-578.85300000000007</v>
      </c>
      <c r="AJ59" s="15">
        <f t="shared" si="3"/>
        <v>-2.042810365310288E-14</v>
      </c>
    </row>
    <row r="60" spans="1:36" s="5" customFormat="1" ht="12" customHeight="1" x14ac:dyDescent="0.2">
      <c r="A60" s="73">
        <v>42998</v>
      </c>
      <c r="B60" s="74">
        <v>10577</v>
      </c>
      <c r="C60" s="74">
        <v>890</v>
      </c>
      <c r="D60" s="75" t="s">
        <v>41</v>
      </c>
      <c r="E60" s="76" t="s">
        <v>48</v>
      </c>
      <c r="F60" s="75" t="s">
        <v>179</v>
      </c>
      <c r="G60" s="75" t="s">
        <v>54</v>
      </c>
      <c r="H60" s="28"/>
      <c r="I60" s="28"/>
      <c r="J60" s="23">
        <v>0</v>
      </c>
      <c r="K60" s="77">
        <v>1795</v>
      </c>
      <c r="L60" s="13">
        <v>0.01</v>
      </c>
      <c r="M60" s="14">
        <f t="shared" si="0"/>
        <v>1602.6785714285713</v>
      </c>
      <c r="N60" s="14">
        <f t="shared" si="1"/>
        <v>192.32142857142856</v>
      </c>
      <c r="O60" s="14">
        <f t="shared" si="2"/>
        <v>-16.026785714285715</v>
      </c>
      <c r="P60" s="14">
        <f t="shared" ref="P60:P65" si="6">M60</f>
        <v>1602.6785714285713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-1778.9732142857142</v>
      </c>
      <c r="AJ60" s="15">
        <f t="shared" si="3"/>
        <v>6.3948846218409017E-14</v>
      </c>
    </row>
    <row r="61" spans="1:36" s="5" customFormat="1" ht="12" customHeight="1" x14ac:dyDescent="0.2">
      <c r="A61" s="73"/>
      <c r="B61" s="74">
        <v>10578</v>
      </c>
      <c r="C61" s="74">
        <v>900</v>
      </c>
      <c r="D61" s="75" t="s">
        <v>38</v>
      </c>
      <c r="E61" s="76" t="s">
        <v>44</v>
      </c>
      <c r="F61" s="75" t="s">
        <v>795</v>
      </c>
      <c r="G61" s="75" t="s">
        <v>54</v>
      </c>
      <c r="H61" s="28"/>
      <c r="I61" s="28"/>
      <c r="J61" s="23">
        <v>0</v>
      </c>
      <c r="K61" s="77">
        <v>1247</v>
      </c>
      <c r="L61" s="13">
        <v>0.01</v>
      </c>
      <c r="M61" s="14">
        <f t="shared" si="0"/>
        <v>1113.3928571428571</v>
      </c>
      <c r="N61" s="14">
        <f t="shared" si="1"/>
        <v>133.60714285714286</v>
      </c>
      <c r="O61" s="14">
        <f t="shared" si="2"/>
        <v>-11.133928571428571</v>
      </c>
      <c r="P61" s="14">
        <f t="shared" si="6"/>
        <v>1113.3928571428571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-1235.8660714285713</v>
      </c>
      <c r="AJ61" s="15">
        <f t="shared" si="3"/>
        <v>9.7699626167013776E-14</v>
      </c>
    </row>
    <row r="62" spans="1:36" s="5" customFormat="1" ht="12" customHeight="1" x14ac:dyDescent="0.2">
      <c r="A62" s="73"/>
      <c r="B62" s="74">
        <v>10579</v>
      </c>
      <c r="C62" s="74">
        <v>901</v>
      </c>
      <c r="D62" s="75" t="s">
        <v>38</v>
      </c>
      <c r="E62" s="76" t="s">
        <v>44</v>
      </c>
      <c r="F62" s="75" t="s">
        <v>796</v>
      </c>
      <c r="G62" s="75" t="s">
        <v>54</v>
      </c>
      <c r="H62" s="28"/>
      <c r="I62" s="28"/>
      <c r="J62" s="23">
        <v>0</v>
      </c>
      <c r="K62" s="77">
        <v>2023</v>
      </c>
      <c r="L62" s="13">
        <v>0.01</v>
      </c>
      <c r="M62" s="14">
        <f t="shared" si="0"/>
        <v>1806.2499999999998</v>
      </c>
      <c r="N62" s="14">
        <f t="shared" si="1"/>
        <v>216.74999999999997</v>
      </c>
      <c r="O62" s="14">
        <f t="shared" si="2"/>
        <v>-18.062499999999996</v>
      </c>
      <c r="P62" s="14">
        <f t="shared" si="6"/>
        <v>1806.2499999999998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-2004.9374999999998</v>
      </c>
      <c r="AJ62" s="15">
        <f t="shared" si="3"/>
        <v>2.3092638912203256E-13</v>
      </c>
    </row>
    <row r="63" spans="1:36" s="5" customFormat="1" ht="12" customHeight="1" x14ac:dyDescent="0.2">
      <c r="A63" s="73">
        <v>42999</v>
      </c>
      <c r="B63" s="74">
        <v>10580</v>
      </c>
      <c r="C63" s="74">
        <v>903</v>
      </c>
      <c r="D63" s="75" t="s">
        <v>73</v>
      </c>
      <c r="E63" s="76" t="s">
        <v>75</v>
      </c>
      <c r="F63" s="75" t="s">
        <v>797</v>
      </c>
      <c r="G63" s="75" t="s">
        <v>54</v>
      </c>
      <c r="H63" s="28"/>
      <c r="I63" s="28"/>
      <c r="J63" s="23">
        <v>2100</v>
      </c>
      <c r="K63" s="77">
        <v>0</v>
      </c>
      <c r="L63" s="13">
        <v>0.01</v>
      </c>
      <c r="M63" s="14">
        <f t="shared" si="0"/>
        <v>2100</v>
      </c>
      <c r="N63" s="14">
        <f t="shared" si="1"/>
        <v>0</v>
      </c>
      <c r="O63" s="14">
        <f t="shared" si="2"/>
        <v>-21</v>
      </c>
      <c r="P63" s="14">
        <f t="shared" si="6"/>
        <v>2100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-2079</v>
      </c>
      <c r="AJ63" s="15">
        <f t="shared" si="3"/>
        <v>0</v>
      </c>
    </row>
    <row r="64" spans="1:36" s="5" customFormat="1" ht="12" customHeight="1" x14ac:dyDescent="0.2">
      <c r="A64" s="73"/>
      <c r="B64" s="74">
        <v>10581</v>
      </c>
      <c r="C64" s="74">
        <v>905</v>
      </c>
      <c r="D64" s="75" t="s">
        <v>40</v>
      </c>
      <c r="E64" s="76" t="s">
        <v>47</v>
      </c>
      <c r="F64" s="75" t="s">
        <v>798</v>
      </c>
      <c r="G64" s="75" t="s">
        <v>54</v>
      </c>
      <c r="H64" s="28"/>
      <c r="I64" s="28"/>
      <c r="J64" s="23">
        <v>1463.49</v>
      </c>
      <c r="K64" s="77">
        <v>0</v>
      </c>
      <c r="L64" s="13">
        <v>0.01</v>
      </c>
      <c r="M64" s="14">
        <f t="shared" si="0"/>
        <v>1463.49</v>
      </c>
      <c r="N64" s="14">
        <f t="shared" si="1"/>
        <v>0</v>
      </c>
      <c r="O64" s="14">
        <f t="shared" si="2"/>
        <v>-14.6349</v>
      </c>
      <c r="P64" s="14">
        <f t="shared" si="6"/>
        <v>1463.49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-1448.8551</v>
      </c>
      <c r="AJ64" s="15">
        <f t="shared" si="3"/>
        <v>1.5987211554602254E-14</v>
      </c>
    </row>
    <row r="65" spans="1:36" s="5" customFormat="1" ht="12" customHeight="1" x14ac:dyDescent="0.2">
      <c r="A65" s="73">
        <v>43000</v>
      </c>
      <c r="B65" s="74">
        <v>10582</v>
      </c>
      <c r="C65" s="74">
        <v>888</v>
      </c>
      <c r="D65" s="75" t="s">
        <v>748</v>
      </c>
      <c r="E65" s="76" t="s">
        <v>749</v>
      </c>
      <c r="F65" s="75" t="s">
        <v>799</v>
      </c>
      <c r="G65" s="75" t="s">
        <v>54</v>
      </c>
      <c r="H65" s="28"/>
      <c r="I65" s="28"/>
      <c r="J65" s="23">
        <v>0</v>
      </c>
      <c r="K65" s="77">
        <v>11542</v>
      </c>
      <c r="L65" s="13">
        <v>0.01</v>
      </c>
      <c r="M65" s="14">
        <f t="shared" si="0"/>
        <v>10305.357142857141</v>
      </c>
      <c r="N65" s="14">
        <f t="shared" si="1"/>
        <v>1236.6428571428569</v>
      </c>
      <c r="O65" s="14">
        <f t="shared" si="2"/>
        <v>-103.05357142857142</v>
      </c>
      <c r="P65" s="14">
        <f t="shared" si="6"/>
        <v>10305.357142857141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-11438.946428571428</v>
      </c>
      <c r="AJ65" s="15">
        <f t="shared" si="3"/>
        <v>1.0516032489249483E-12</v>
      </c>
    </row>
    <row r="66" spans="1:36" s="5" customFormat="1" ht="12" customHeight="1" x14ac:dyDescent="0.2">
      <c r="A66" s="73">
        <v>43001</v>
      </c>
      <c r="B66" s="74">
        <v>10583</v>
      </c>
      <c r="C66" s="74">
        <v>904</v>
      </c>
      <c r="D66" s="75" t="s">
        <v>63</v>
      </c>
      <c r="E66" s="76" t="s">
        <v>72</v>
      </c>
      <c r="F66" s="75" t="s">
        <v>800</v>
      </c>
      <c r="G66" s="75" t="s">
        <v>62</v>
      </c>
      <c r="H66" s="28"/>
      <c r="I66" s="28"/>
      <c r="J66" s="23">
        <v>0</v>
      </c>
      <c r="K66" s="77">
        <v>3274.54</v>
      </c>
      <c r="L66" s="13">
        <v>0.01</v>
      </c>
      <c r="M66" s="14">
        <f t="shared" si="0"/>
        <v>2923.6964285714284</v>
      </c>
      <c r="N66" s="14">
        <f t="shared" si="1"/>
        <v>350.84357142857141</v>
      </c>
      <c r="O66" s="14">
        <f t="shared" si="2"/>
        <v>-29.236964285714286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>
        <f>M66</f>
        <v>2923.6964285714284</v>
      </c>
      <c r="AI66" s="14">
        <f t="shared" si="4"/>
        <v>-3245.3030357142857</v>
      </c>
      <c r="AJ66" s="15">
        <f t="shared" si="3"/>
        <v>0</v>
      </c>
    </row>
    <row r="67" spans="1:36" s="5" customFormat="1" ht="12" customHeight="1" x14ac:dyDescent="0.2">
      <c r="A67" s="73"/>
      <c r="B67" s="74">
        <v>10584</v>
      </c>
      <c r="C67" s="74">
        <v>905</v>
      </c>
      <c r="D67" s="75" t="s">
        <v>38</v>
      </c>
      <c r="E67" s="76" t="s">
        <v>44</v>
      </c>
      <c r="F67" s="75" t="s">
        <v>801</v>
      </c>
      <c r="G67" s="75" t="s">
        <v>54</v>
      </c>
      <c r="H67" s="28"/>
      <c r="I67" s="28"/>
      <c r="J67" s="23">
        <v>0</v>
      </c>
      <c r="K67" s="77">
        <v>6122</v>
      </c>
      <c r="L67" s="13">
        <v>0.01</v>
      </c>
      <c r="M67" s="14">
        <f t="shared" si="0"/>
        <v>5466.0714285714284</v>
      </c>
      <c r="N67" s="14">
        <f t="shared" si="1"/>
        <v>655.92857142857144</v>
      </c>
      <c r="O67" s="14">
        <f t="shared" si="2"/>
        <v>-54.660714285714285</v>
      </c>
      <c r="P67" s="14">
        <f>M67</f>
        <v>5466.0714285714284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-6067.3392857142853</v>
      </c>
      <c r="AJ67" s="15">
        <f t="shared" si="3"/>
        <v>3.907985046680551E-13</v>
      </c>
    </row>
    <row r="68" spans="1:36" s="5" customFormat="1" ht="12" customHeight="1" x14ac:dyDescent="0.2">
      <c r="A68" s="73"/>
      <c r="B68" s="74">
        <v>10585</v>
      </c>
      <c r="C68" s="74">
        <v>906</v>
      </c>
      <c r="D68" s="75" t="s">
        <v>38</v>
      </c>
      <c r="E68" s="76" t="s">
        <v>44</v>
      </c>
      <c r="F68" s="75" t="s">
        <v>802</v>
      </c>
      <c r="G68" s="75" t="s">
        <v>54</v>
      </c>
      <c r="H68" s="28"/>
      <c r="I68" s="28"/>
      <c r="J68" s="23">
        <v>0</v>
      </c>
      <c r="K68" s="77">
        <v>3113</v>
      </c>
      <c r="L68" s="13">
        <v>0.01</v>
      </c>
      <c r="M68" s="14">
        <f t="shared" si="0"/>
        <v>2779.4642857142853</v>
      </c>
      <c r="N68" s="14">
        <f t="shared" si="1"/>
        <v>333.53571428571422</v>
      </c>
      <c r="O68" s="14">
        <f t="shared" si="2"/>
        <v>-27.794642857142854</v>
      </c>
      <c r="P68" s="14">
        <f>M68</f>
        <v>2779.4642857142853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-3085.2053571428569</v>
      </c>
      <c r="AJ68" s="15">
        <f t="shared" si="3"/>
        <v>2.6290081223123707E-13</v>
      </c>
    </row>
    <row r="69" spans="1:36" s="5" customFormat="1" ht="12" customHeight="1" x14ac:dyDescent="0.2">
      <c r="A69" s="78"/>
      <c r="B69" s="79">
        <v>10586</v>
      </c>
      <c r="C69" s="79">
        <v>907</v>
      </c>
      <c r="D69" s="80" t="s">
        <v>84</v>
      </c>
      <c r="E69" s="81" t="s">
        <v>85</v>
      </c>
      <c r="F69" s="81" t="s">
        <v>803</v>
      </c>
      <c r="G69" s="80" t="s">
        <v>62</v>
      </c>
      <c r="H69" s="82"/>
      <c r="I69" s="82"/>
      <c r="J69" s="83">
        <v>0</v>
      </c>
      <c r="K69" s="77">
        <v>2800</v>
      </c>
      <c r="L69" s="13">
        <v>0.01</v>
      </c>
      <c r="M69" s="14">
        <f t="shared" si="0"/>
        <v>2499.9999999999995</v>
      </c>
      <c r="N69" s="14">
        <f t="shared" si="1"/>
        <v>299.99999999999994</v>
      </c>
      <c r="O69" s="14">
        <f t="shared" si="2"/>
        <v>-24.999999999999996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>
        <f>M69</f>
        <v>2499.9999999999995</v>
      </c>
      <c r="AE69" s="14"/>
      <c r="AF69" s="14"/>
      <c r="AG69" s="14"/>
      <c r="AH69" s="14"/>
      <c r="AI69" s="14">
        <f t="shared" si="4"/>
        <v>-2774.9999999999995</v>
      </c>
      <c r="AJ69" s="15">
        <f t="shared" si="3"/>
        <v>4.5830006456526462E-13</v>
      </c>
    </row>
    <row r="70" spans="1:36" s="5" customFormat="1" ht="12" customHeight="1" x14ac:dyDescent="0.2">
      <c r="A70" s="73">
        <v>43003</v>
      </c>
      <c r="B70" s="74">
        <v>10587</v>
      </c>
      <c r="C70" s="74">
        <v>918</v>
      </c>
      <c r="D70" s="75" t="s">
        <v>40</v>
      </c>
      <c r="E70" s="76" t="s">
        <v>47</v>
      </c>
      <c r="F70" s="76" t="s">
        <v>804</v>
      </c>
      <c r="G70" s="75" t="s">
        <v>54</v>
      </c>
      <c r="H70" s="28"/>
      <c r="I70" s="28"/>
      <c r="J70" s="23">
        <v>1880.24</v>
      </c>
      <c r="K70" s="77">
        <v>0</v>
      </c>
      <c r="L70" s="13">
        <v>0.01</v>
      </c>
      <c r="M70" s="14">
        <f t="shared" si="0"/>
        <v>1880.24</v>
      </c>
      <c r="N70" s="14">
        <f t="shared" si="1"/>
        <v>0</v>
      </c>
      <c r="O70" s="14">
        <f t="shared" si="2"/>
        <v>-18.802400000000002</v>
      </c>
      <c r="P70" s="14">
        <f>M70</f>
        <v>1880.24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-1861.4376</v>
      </c>
      <c r="AJ70" s="15">
        <f t="shared" si="3"/>
        <v>3.1974423109204508E-14</v>
      </c>
    </row>
    <row r="71" spans="1:36" s="5" customFormat="1" ht="12" customHeight="1" x14ac:dyDescent="0.2">
      <c r="A71" s="73"/>
      <c r="B71" s="74">
        <v>10588</v>
      </c>
      <c r="C71" s="74">
        <v>909</v>
      </c>
      <c r="D71" s="75" t="s">
        <v>39</v>
      </c>
      <c r="E71" s="76" t="s">
        <v>45</v>
      </c>
      <c r="F71" s="76" t="s">
        <v>805</v>
      </c>
      <c r="G71" s="75" t="s">
        <v>54</v>
      </c>
      <c r="H71" s="28"/>
      <c r="I71" s="28"/>
      <c r="J71" s="23">
        <v>5290</v>
      </c>
      <c r="K71" s="77">
        <v>0</v>
      </c>
      <c r="L71" s="13">
        <v>0.01</v>
      </c>
      <c r="M71" s="14">
        <f t="shared" si="0"/>
        <v>5290</v>
      </c>
      <c r="N71" s="14">
        <f t="shared" si="1"/>
        <v>0</v>
      </c>
      <c r="O71" s="14">
        <f t="shared" si="2"/>
        <v>-52.9</v>
      </c>
      <c r="P71" s="14">
        <f>M71</f>
        <v>5290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-5237.1000000000004</v>
      </c>
      <c r="AJ71" s="15">
        <f t="shared" si="3"/>
        <v>-3.6237679523765109E-13</v>
      </c>
    </row>
    <row r="72" spans="1:36" s="5" customFormat="1" ht="12" customHeight="1" x14ac:dyDescent="0.2">
      <c r="A72" s="73"/>
      <c r="B72" s="74">
        <v>10589</v>
      </c>
      <c r="C72" s="74">
        <v>910</v>
      </c>
      <c r="D72" s="75" t="s">
        <v>39</v>
      </c>
      <c r="E72" s="76" t="s">
        <v>45</v>
      </c>
      <c r="F72" s="76" t="s">
        <v>806</v>
      </c>
      <c r="G72" s="75" t="s">
        <v>57</v>
      </c>
      <c r="H72" s="28"/>
      <c r="I72" s="28"/>
      <c r="J72" s="23">
        <v>2365.5</v>
      </c>
      <c r="K72" s="77">
        <v>0</v>
      </c>
      <c r="L72" s="13">
        <v>0.01</v>
      </c>
      <c r="M72" s="14">
        <f t="shared" si="0"/>
        <v>2365.5</v>
      </c>
      <c r="N72" s="14">
        <f t="shared" si="1"/>
        <v>0</v>
      </c>
      <c r="O72" s="14">
        <f t="shared" si="2"/>
        <v>-23.655000000000001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>
        <f>M72</f>
        <v>2365.5</v>
      </c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-2341.8449999999998</v>
      </c>
      <c r="AJ72" s="15">
        <f t="shared" si="3"/>
        <v>1.9895196601282805E-13</v>
      </c>
    </row>
    <row r="73" spans="1:36" s="5" customFormat="1" ht="12" customHeight="1" x14ac:dyDescent="0.2">
      <c r="A73" s="73"/>
      <c r="B73" s="74">
        <v>10590</v>
      </c>
      <c r="C73" s="74">
        <v>911</v>
      </c>
      <c r="D73" s="75" t="s">
        <v>88</v>
      </c>
      <c r="E73" s="76" t="s">
        <v>89</v>
      </c>
      <c r="F73" s="76" t="s">
        <v>807</v>
      </c>
      <c r="G73" s="75" t="s">
        <v>57</v>
      </c>
      <c r="H73" s="28"/>
      <c r="I73" s="28"/>
      <c r="J73" s="23">
        <v>475</v>
      </c>
      <c r="K73" s="77">
        <v>0</v>
      </c>
      <c r="L73" s="13">
        <v>0.01</v>
      </c>
      <c r="M73" s="14">
        <f t="shared" si="0"/>
        <v>475</v>
      </c>
      <c r="N73" s="14">
        <f t="shared" si="1"/>
        <v>0</v>
      </c>
      <c r="O73" s="14">
        <f t="shared" si="2"/>
        <v>-4.75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>
        <f>M73</f>
        <v>475</v>
      </c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-470.25</v>
      </c>
      <c r="AJ73" s="15">
        <f t="shared" si="3"/>
        <v>0</v>
      </c>
    </row>
    <row r="74" spans="1:36" s="5" customFormat="1" ht="12" customHeight="1" x14ac:dyDescent="0.2">
      <c r="A74" s="73"/>
      <c r="B74" s="74">
        <v>10590</v>
      </c>
      <c r="C74" s="74">
        <v>911</v>
      </c>
      <c r="D74" s="75" t="s">
        <v>88</v>
      </c>
      <c r="E74" s="76" t="s">
        <v>89</v>
      </c>
      <c r="F74" s="76" t="s">
        <v>807</v>
      </c>
      <c r="G74" s="75" t="s">
        <v>54</v>
      </c>
      <c r="H74" s="28"/>
      <c r="I74" s="28"/>
      <c r="J74" s="23">
        <v>2037.15</v>
      </c>
      <c r="K74" s="77">
        <v>0</v>
      </c>
      <c r="L74" s="13">
        <v>0.01</v>
      </c>
      <c r="M74" s="14">
        <f t="shared" si="0"/>
        <v>2037.15</v>
      </c>
      <c r="N74" s="14">
        <f t="shared" si="1"/>
        <v>0</v>
      </c>
      <c r="O74" s="14">
        <f t="shared" si="2"/>
        <v>-20.371500000000001</v>
      </c>
      <c r="P74" s="14">
        <f>M74</f>
        <v>2037.15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-2016.7785000000001</v>
      </c>
      <c r="AJ74" s="15">
        <f t="shared" si="3"/>
        <v>-3.1974423109204508E-14</v>
      </c>
    </row>
    <row r="75" spans="1:36" s="5" customFormat="1" ht="12" customHeight="1" x14ac:dyDescent="0.2">
      <c r="A75" s="73">
        <v>43004</v>
      </c>
      <c r="B75" s="74">
        <v>10592</v>
      </c>
      <c r="C75" s="74">
        <v>914</v>
      </c>
      <c r="D75" s="75" t="s">
        <v>40</v>
      </c>
      <c r="E75" s="76" t="s">
        <v>47</v>
      </c>
      <c r="F75" s="76" t="s">
        <v>808</v>
      </c>
      <c r="G75" s="75" t="s">
        <v>54</v>
      </c>
      <c r="H75" s="28"/>
      <c r="I75" s="28"/>
      <c r="J75" s="23">
        <v>748</v>
      </c>
      <c r="K75" s="77">
        <v>0</v>
      </c>
      <c r="L75" s="13">
        <v>0.01</v>
      </c>
      <c r="M75" s="14">
        <f t="shared" si="0"/>
        <v>748</v>
      </c>
      <c r="N75" s="14">
        <f t="shared" si="1"/>
        <v>0</v>
      </c>
      <c r="O75" s="14">
        <f t="shared" si="2"/>
        <v>-7.48</v>
      </c>
      <c r="P75" s="14">
        <f>M75</f>
        <v>748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-740.52</v>
      </c>
      <c r="AJ75" s="15">
        <f t="shared" si="3"/>
        <v>1.7763568394002505E-14</v>
      </c>
    </row>
    <row r="76" spans="1:36" s="5" customFormat="1" ht="12" customHeight="1" x14ac:dyDescent="0.3">
      <c r="A76" s="73"/>
      <c r="B76" s="74">
        <v>10593</v>
      </c>
      <c r="C76" s="74">
        <v>915</v>
      </c>
      <c r="D76" s="75" t="s">
        <v>64</v>
      </c>
      <c r="E76" s="76" t="s">
        <v>53</v>
      </c>
      <c r="F76" s="54"/>
      <c r="G76" s="75" t="s">
        <v>55</v>
      </c>
      <c r="H76" s="28"/>
      <c r="I76" s="28"/>
      <c r="J76" s="23">
        <v>1700</v>
      </c>
      <c r="K76" s="77">
        <v>0</v>
      </c>
      <c r="L76" s="13">
        <v>0.01</v>
      </c>
      <c r="M76" s="14">
        <f t="shared" si="0"/>
        <v>1700</v>
      </c>
      <c r="N76" s="14">
        <f t="shared" si="1"/>
        <v>0</v>
      </c>
      <c r="O76" s="14">
        <f t="shared" si="2"/>
        <v>-17</v>
      </c>
      <c r="P76" s="14"/>
      <c r="Q76" s="14">
        <f>M76</f>
        <v>1700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-1683</v>
      </c>
      <c r="AJ76" s="15">
        <f t="shared" si="3"/>
        <v>0</v>
      </c>
    </row>
    <row r="77" spans="1:36" s="5" customFormat="1" ht="12" customHeight="1" x14ac:dyDescent="0.2">
      <c r="A77" s="73"/>
      <c r="B77" s="74">
        <v>10594</v>
      </c>
      <c r="C77" s="74">
        <v>916</v>
      </c>
      <c r="D77" s="75" t="s">
        <v>70</v>
      </c>
      <c r="E77" s="76" t="s">
        <v>50</v>
      </c>
      <c r="F77" s="76" t="s">
        <v>809</v>
      </c>
      <c r="G77" s="75" t="s">
        <v>55</v>
      </c>
      <c r="H77" s="28"/>
      <c r="I77" s="28"/>
      <c r="J77" s="23">
        <v>0</v>
      </c>
      <c r="K77" s="77">
        <v>3725</v>
      </c>
      <c r="L77" s="13">
        <v>0.01</v>
      </c>
      <c r="M77" s="14">
        <f t="shared" si="0"/>
        <v>3325.8928571428569</v>
      </c>
      <c r="N77" s="14">
        <f t="shared" si="1"/>
        <v>399.10714285714283</v>
      </c>
      <c r="O77" s="14">
        <f t="shared" si="2"/>
        <v>-33.258928571428569</v>
      </c>
      <c r="P77" s="14"/>
      <c r="Q77" s="14">
        <f>M77</f>
        <v>3325.8928571428569</v>
      </c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-3691.7410714285711</v>
      </c>
      <c r="AJ77" s="15">
        <f t="shared" si="3"/>
        <v>3.2684965844964609E-13</v>
      </c>
    </row>
    <row r="78" spans="1:36" s="5" customFormat="1" ht="12" customHeight="1" x14ac:dyDescent="0.2">
      <c r="A78" s="73"/>
      <c r="B78" s="74">
        <v>10595</v>
      </c>
      <c r="C78" s="74">
        <v>913</v>
      </c>
      <c r="D78" s="75" t="s">
        <v>37</v>
      </c>
      <c r="E78" s="76" t="s">
        <v>42</v>
      </c>
      <c r="F78" s="76" t="s">
        <v>810</v>
      </c>
      <c r="G78" s="75" t="s">
        <v>13</v>
      </c>
      <c r="H78" s="28"/>
      <c r="I78" s="28"/>
      <c r="J78" s="23">
        <v>0</v>
      </c>
      <c r="K78" s="77">
        <v>892.1</v>
      </c>
      <c r="L78" s="13">
        <v>0.01</v>
      </c>
      <c r="M78" s="14">
        <f t="shared" si="0"/>
        <v>796.51785714285711</v>
      </c>
      <c r="N78" s="14">
        <f t="shared" si="1"/>
        <v>95.582142857142856</v>
      </c>
      <c r="O78" s="14">
        <f t="shared" si="2"/>
        <v>-7.965178571428571</v>
      </c>
      <c r="P78" s="14"/>
      <c r="Q78" s="14"/>
      <c r="R78" s="14"/>
      <c r="S78" s="14"/>
      <c r="T78" s="14"/>
      <c r="U78" s="14"/>
      <c r="V78" s="14">
        <f>M78</f>
        <v>796.51785714285711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-884.1348214285714</v>
      </c>
      <c r="AJ78" s="15">
        <f t="shared" si="3"/>
        <v>5.2402526762307389E-14</v>
      </c>
    </row>
    <row r="79" spans="1:36" s="5" customFormat="1" ht="12" customHeight="1" x14ac:dyDescent="0.2">
      <c r="A79" s="73">
        <v>43005</v>
      </c>
      <c r="B79" s="74">
        <v>10596</v>
      </c>
      <c r="C79" s="74">
        <v>917</v>
      </c>
      <c r="D79" s="75" t="s">
        <v>40</v>
      </c>
      <c r="E79" s="76" t="s">
        <v>47</v>
      </c>
      <c r="F79" s="76" t="s">
        <v>811</v>
      </c>
      <c r="G79" s="75" t="s">
        <v>54</v>
      </c>
      <c r="H79" s="28"/>
      <c r="I79" s="28"/>
      <c r="J79" s="23">
        <v>336</v>
      </c>
      <c r="K79" s="77">
        <v>0</v>
      </c>
      <c r="L79" s="13">
        <v>0.01</v>
      </c>
      <c r="M79" s="14">
        <f t="shared" si="0"/>
        <v>336</v>
      </c>
      <c r="N79" s="14">
        <f t="shared" si="1"/>
        <v>0</v>
      </c>
      <c r="O79" s="14">
        <f t="shared" si="2"/>
        <v>-3.36</v>
      </c>
      <c r="P79" s="14">
        <f t="shared" ref="P79:P89" si="7">M79</f>
        <v>336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-332.64</v>
      </c>
      <c r="AJ79" s="15">
        <f t="shared" si="3"/>
        <v>1.3766765505351941E-14</v>
      </c>
    </row>
    <row r="80" spans="1:36" s="5" customFormat="1" ht="12" customHeight="1" x14ac:dyDescent="0.2">
      <c r="A80" s="73"/>
      <c r="B80" s="74">
        <v>10597</v>
      </c>
      <c r="C80" s="74">
        <v>918</v>
      </c>
      <c r="D80" s="75" t="s">
        <v>73</v>
      </c>
      <c r="E80" s="76" t="s">
        <v>75</v>
      </c>
      <c r="F80" s="76" t="s">
        <v>812</v>
      </c>
      <c r="G80" s="75" t="s">
        <v>54</v>
      </c>
      <c r="H80" s="28"/>
      <c r="I80" s="28"/>
      <c r="J80" s="23">
        <v>2760</v>
      </c>
      <c r="K80" s="77">
        <v>0</v>
      </c>
      <c r="L80" s="13">
        <v>0.01</v>
      </c>
      <c r="M80" s="14">
        <f t="shared" si="0"/>
        <v>2760</v>
      </c>
      <c r="N80" s="14">
        <f t="shared" si="1"/>
        <v>0</v>
      </c>
      <c r="O80" s="14">
        <f t="shared" si="2"/>
        <v>-27.6</v>
      </c>
      <c r="P80" s="14">
        <f t="shared" si="7"/>
        <v>2760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-2732.4</v>
      </c>
      <c r="AJ80" s="15">
        <f t="shared" si="3"/>
        <v>-9.2370555648813024E-14</v>
      </c>
    </row>
    <row r="81" spans="1:36" s="5" customFormat="1" ht="12" customHeight="1" x14ac:dyDescent="0.2">
      <c r="A81" s="73"/>
      <c r="B81" s="74">
        <v>10598</v>
      </c>
      <c r="C81" s="74">
        <v>919</v>
      </c>
      <c r="D81" s="75" t="s">
        <v>38</v>
      </c>
      <c r="E81" s="76" t="s">
        <v>44</v>
      </c>
      <c r="F81" s="76" t="s">
        <v>813</v>
      </c>
      <c r="G81" s="75" t="s">
        <v>54</v>
      </c>
      <c r="H81" s="28"/>
      <c r="I81" s="28"/>
      <c r="J81" s="23">
        <v>0</v>
      </c>
      <c r="K81" s="77">
        <v>13264</v>
      </c>
      <c r="L81" s="13">
        <v>0.01</v>
      </c>
      <c r="M81" s="14">
        <f t="shared" si="0"/>
        <v>11842.857142857141</v>
      </c>
      <c r="N81" s="14">
        <f t="shared" si="1"/>
        <v>1421.1428571428569</v>
      </c>
      <c r="O81" s="14">
        <f t="shared" si="2"/>
        <v>-118.42857142857142</v>
      </c>
      <c r="P81" s="14">
        <f t="shared" si="7"/>
        <v>11842.857142857141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-13145.571428571428</v>
      </c>
      <c r="AJ81" s="15">
        <f t="shared" si="3"/>
        <v>1.0516032489249483E-12</v>
      </c>
    </row>
    <row r="82" spans="1:36" s="5" customFormat="1" ht="12" customHeight="1" x14ac:dyDescent="0.2">
      <c r="A82" s="73"/>
      <c r="B82" s="74">
        <v>10599</v>
      </c>
      <c r="C82" s="74">
        <v>920</v>
      </c>
      <c r="D82" s="75" t="s">
        <v>38</v>
      </c>
      <c r="E82" s="76" t="s">
        <v>44</v>
      </c>
      <c r="F82" s="76" t="s">
        <v>814</v>
      </c>
      <c r="G82" s="75" t="s">
        <v>54</v>
      </c>
      <c r="H82" s="28"/>
      <c r="I82" s="28"/>
      <c r="J82" s="23">
        <v>0</v>
      </c>
      <c r="K82" s="77">
        <v>1947</v>
      </c>
      <c r="L82" s="13">
        <v>0.01</v>
      </c>
      <c r="M82" s="14">
        <f t="shared" si="0"/>
        <v>1738.3928571428569</v>
      </c>
      <c r="N82" s="14">
        <f t="shared" si="1"/>
        <v>208.6071428571428</v>
      </c>
      <c r="O82" s="14">
        <f t="shared" si="2"/>
        <v>-17.383928571428569</v>
      </c>
      <c r="P82" s="14">
        <f t="shared" si="7"/>
        <v>1738.3928571428569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-1929.6160714285711</v>
      </c>
      <c r="AJ82" s="15">
        <f t="shared" si="3"/>
        <v>3.2684965844964609E-13</v>
      </c>
    </row>
    <row r="83" spans="1:36" s="5" customFormat="1" ht="12" customHeight="1" x14ac:dyDescent="0.2">
      <c r="A83" s="73">
        <v>43006</v>
      </c>
      <c r="B83" s="74">
        <v>10600</v>
      </c>
      <c r="C83" s="74">
        <v>921</v>
      </c>
      <c r="D83" s="75" t="s">
        <v>40</v>
      </c>
      <c r="E83" s="76" t="s">
        <v>47</v>
      </c>
      <c r="F83" s="76" t="s">
        <v>815</v>
      </c>
      <c r="G83" s="75" t="s">
        <v>54</v>
      </c>
      <c r="H83" s="28"/>
      <c r="I83" s="28"/>
      <c r="J83" s="23">
        <v>2070.6</v>
      </c>
      <c r="K83" s="77">
        <v>0</v>
      </c>
      <c r="L83" s="13">
        <v>0.01</v>
      </c>
      <c r="M83" s="14">
        <f t="shared" si="0"/>
        <v>2070.6</v>
      </c>
      <c r="N83" s="14">
        <f t="shared" si="1"/>
        <v>0</v>
      </c>
      <c r="O83" s="14">
        <f t="shared" si="2"/>
        <v>-20.706</v>
      </c>
      <c r="P83" s="14">
        <f t="shared" si="7"/>
        <v>2070.6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-2049.8939999999998</v>
      </c>
      <c r="AJ83" s="15">
        <f t="shared" si="3"/>
        <v>1.3145040611561853E-13</v>
      </c>
    </row>
    <row r="84" spans="1:36" s="5" customFormat="1" ht="12" customHeight="1" x14ac:dyDescent="0.2">
      <c r="A84" s="73"/>
      <c r="B84" s="74">
        <v>10601</v>
      </c>
      <c r="C84" s="74">
        <v>929</v>
      </c>
      <c r="D84" s="75" t="s">
        <v>91</v>
      </c>
      <c r="E84" s="76" t="s">
        <v>92</v>
      </c>
      <c r="F84" s="76" t="s">
        <v>816</v>
      </c>
      <c r="G84" s="75" t="s">
        <v>54</v>
      </c>
      <c r="H84" s="28"/>
      <c r="I84" s="28"/>
      <c r="J84" s="23">
        <v>0</v>
      </c>
      <c r="K84" s="77">
        <v>11042</v>
      </c>
      <c r="L84" s="13">
        <v>0.01</v>
      </c>
      <c r="M84" s="14">
        <f t="shared" si="0"/>
        <v>9858.9285714285706</v>
      </c>
      <c r="N84" s="14">
        <f t="shared" si="1"/>
        <v>1183.0714285714284</v>
      </c>
      <c r="O84" s="14">
        <f t="shared" si="2"/>
        <v>-98.589285714285708</v>
      </c>
      <c r="P84" s="14">
        <f t="shared" si="7"/>
        <v>9858.9285714285706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-10943.410714285714</v>
      </c>
      <c r="AJ84" s="15">
        <f t="shared" si="3"/>
        <v>5.2580162446247414E-13</v>
      </c>
    </row>
    <row r="85" spans="1:36" s="5" customFormat="1" ht="12" customHeight="1" x14ac:dyDescent="0.2">
      <c r="A85" s="73">
        <v>43007</v>
      </c>
      <c r="B85" s="74">
        <v>10602</v>
      </c>
      <c r="C85" s="74">
        <v>930</v>
      </c>
      <c r="D85" s="75" t="s">
        <v>40</v>
      </c>
      <c r="E85" s="76" t="s">
        <v>47</v>
      </c>
      <c r="F85" s="76" t="s">
        <v>817</v>
      </c>
      <c r="G85" s="75" t="s">
        <v>54</v>
      </c>
      <c r="H85" s="28"/>
      <c r="I85" s="28"/>
      <c r="J85" s="23">
        <v>1348.42</v>
      </c>
      <c r="K85" s="77">
        <v>0</v>
      </c>
      <c r="L85" s="13">
        <v>0.01</v>
      </c>
      <c r="M85" s="14">
        <f t="shared" si="0"/>
        <v>1348.42</v>
      </c>
      <c r="N85" s="14">
        <f t="shared" si="1"/>
        <v>0</v>
      </c>
      <c r="O85" s="14">
        <f t="shared" si="2"/>
        <v>-13.484200000000001</v>
      </c>
      <c r="P85" s="14">
        <f t="shared" si="7"/>
        <v>1348.42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-1334.9358</v>
      </c>
      <c r="AJ85" s="15">
        <f t="shared" si="3"/>
        <v>9.9475983006414026E-14</v>
      </c>
    </row>
    <row r="86" spans="1:36" s="5" customFormat="1" ht="12" customHeight="1" x14ac:dyDescent="0.2">
      <c r="A86" s="73"/>
      <c r="B86" s="74">
        <v>10603</v>
      </c>
      <c r="C86" s="74">
        <v>931</v>
      </c>
      <c r="D86" s="75" t="s">
        <v>39</v>
      </c>
      <c r="E86" s="76" t="s">
        <v>45</v>
      </c>
      <c r="F86" s="76" t="s">
        <v>818</v>
      </c>
      <c r="G86" s="75" t="s">
        <v>54</v>
      </c>
      <c r="H86" s="28"/>
      <c r="I86" s="28"/>
      <c r="J86" s="23">
        <v>3320</v>
      </c>
      <c r="K86" s="77">
        <v>0</v>
      </c>
      <c r="L86" s="13">
        <v>0.01</v>
      </c>
      <c r="M86" s="14">
        <f t="shared" si="0"/>
        <v>3320</v>
      </c>
      <c r="N86" s="14">
        <f t="shared" si="1"/>
        <v>0</v>
      </c>
      <c r="O86" s="14">
        <f t="shared" si="2"/>
        <v>-33.200000000000003</v>
      </c>
      <c r="P86" s="14">
        <f t="shared" si="7"/>
        <v>3320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-3286.8</v>
      </c>
      <c r="AJ86" s="15">
        <f t="shared" si="3"/>
        <v>-1.8474111129762605E-13</v>
      </c>
    </row>
    <row r="87" spans="1:36" s="5" customFormat="1" ht="12" customHeight="1" x14ac:dyDescent="0.2">
      <c r="A87" s="73">
        <v>43008</v>
      </c>
      <c r="B87" s="74">
        <v>10604</v>
      </c>
      <c r="C87" s="74">
        <v>932</v>
      </c>
      <c r="D87" s="75" t="s">
        <v>73</v>
      </c>
      <c r="E87" s="76" t="s">
        <v>75</v>
      </c>
      <c r="F87" s="76" t="s">
        <v>819</v>
      </c>
      <c r="G87" s="75" t="s">
        <v>54</v>
      </c>
      <c r="H87" s="28"/>
      <c r="I87" s="28"/>
      <c r="J87" s="23">
        <v>2150</v>
      </c>
      <c r="K87" s="77">
        <v>0</v>
      </c>
      <c r="L87" s="13">
        <v>0.01</v>
      </c>
      <c r="M87" s="14">
        <f t="shared" si="0"/>
        <v>2150</v>
      </c>
      <c r="N87" s="14">
        <f t="shared" si="1"/>
        <v>0</v>
      </c>
      <c r="O87" s="14">
        <f t="shared" si="2"/>
        <v>-21.5</v>
      </c>
      <c r="P87" s="14">
        <f t="shared" si="7"/>
        <v>2150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-2128.5</v>
      </c>
      <c r="AJ87" s="15">
        <f t="shared" si="3"/>
        <v>0</v>
      </c>
    </row>
    <row r="88" spans="1:36" s="5" customFormat="1" ht="12" customHeight="1" x14ac:dyDescent="0.2">
      <c r="A88" s="73"/>
      <c r="B88" s="74">
        <v>10605</v>
      </c>
      <c r="C88" s="74">
        <v>933</v>
      </c>
      <c r="D88" s="75" t="s">
        <v>38</v>
      </c>
      <c r="E88" s="76" t="s">
        <v>44</v>
      </c>
      <c r="F88" s="76" t="s">
        <v>820</v>
      </c>
      <c r="G88" s="75" t="s">
        <v>54</v>
      </c>
      <c r="H88" s="28"/>
      <c r="I88" s="28"/>
      <c r="J88" s="23">
        <v>0</v>
      </c>
      <c r="K88" s="77">
        <v>1788.8</v>
      </c>
      <c r="L88" s="13">
        <v>0.01</v>
      </c>
      <c r="M88" s="14">
        <f t="shared" si="0"/>
        <v>1597.1428571428569</v>
      </c>
      <c r="N88" s="14">
        <f t="shared" si="1"/>
        <v>191.65714285714282</v>
      </c>
      <c r="O88" s="14">
        <f t="shared" si="2"/>
        <v>-15.97142857142857</v>
      </c>
      <c r="P88" s="14">
        <f t="shared" si="7"/>
        <v>1597.1428571428569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-1772.8285714285712</v>
      </c>
      <c r="AJ88" s="15">
        <f t="shared" si="3"/>
        <v>1.900701818158268E-13</v>
      </c>
    </row>
    <row r="89" spans="1:36" s="5" customFormat="1" ht="12" customHeight="1" x14ac:dyDescent="0.2">
      <c r="A89" s="73"/>
      <c r="B89" s="74">
        <v>10606</v>
      </c>
      <c r="C89" s="74">
        <v>934</v>
      </c>
      <c r="D89" s="75" t="s">
        <v>38</v>
      </c>
      <c r="E89" s="76" t="s">
        <v>44</v>
      </c>
      <c r="F89" s="76" t="s">
        <v>821</v>
      </c>
      <c r="G89" s="75" t="s">
        <v>54</v>
      </c>
      <c r="H89" s="28"/>
      <c r="I89" s="28"/>
      <c r="J89" s="23">
        <v>0</v>
      </c>
      <c r="K89" s="77">
        <v>1722</v>
      </c>
      <c r="L89" s="13">
        <v>0.01</v>
      </c>
      <c r="M89" s="14">
        <f t="shared" si="0"/>
        <v>1537.4999999999998</v>
      </c>
      <c r="N89" s="14">
        <f t="shared" si="1"/>
        <v>184.49999999999997</v>
      </c>
      <c r="O89" s="14">
        <f t="shared" si="2"/>
        <v>-15.374999999999998</v>
      </c>
      <c r="P89" s="14">
        <f t="shared" si="7"/>
        <v>1537.4999999999998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-1706.6249999999998</v>
      </c>
      <c r="AJ89" s="15">
        <f t="shared" si="3"/>
        <v>2.2915003228263231E-13</v>
      </c>
    </row>
    <row r="90" spans="1:36" s="5" customFormat="1" ht="12" customHeight="1" x14ac:dyDescent="0.2">
      <c r="A90" s="66"/>
      <c r="B90" s="67"/>
      <c r="C90" s="67"/>
      <c r="D90" s="68"/>
      <c r="E90" s="68"/>
      <c r="F90" s="68"/>
      <c r="G90" s="68"/>
      <c r="H90" s="28"/>
      <c r="I90" s="28"/>
      <c r="J90" s="23">
        <v>0</v>
      </c>
      <c r="K90" s="69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0</v>
      </c>
      <c r="AJ90" s="15">
        <f t="shared" si="3"/>
        <v>0</v>
      </c>
    </row>
    <row r="91" spans="1:36" ht="12" customHeight="1" x14ac:dyDescent="0.2">
      <c r="A91" s="66"/>
      <c r="B91" s="67"/>
      <c r="C91" s="67"/>
      <c r="D91" s="68"/>
      <c r="E91" s="68"/>
      <c r="F91" s="68"/>
      <c r="G91" s="68"/>
      <c r="H91" s="29"/>
      <c r="I91" s="29"/>
      <c r="J91" s="23">
        <v>0</v>
      </c>
      <c r="K91" s="69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0</v>
      </c>
      <c r="AJ91" s="15">
        <f t="shared" si="3"/>
        <v>0</v>
      </c>
    </row>
    <row r="92" spans="1:36" ht="12" customHeight="1" x14ac:dyDescent="0.2">
      <c r="A92" s="66"/>
      <c r="B92" s="67"/>
      <c r="C92" s="67"/>
      <c r="D92" s="68"/>
      <c r="E92" s="68"/>
      <c r="F92" s="68"/>
      <c r="G92" s="68"/>
      <c r="H92" s="29"/>
      <c r="I92" s="29"/>
      <c r="J92" s="23">
        <v>0</v>
      </c>
      <c r="K92" s="69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66"/>
      <c r="B93" s="67"/>
      <c r="C93" s="67"/>
      <c r="D93" s="68"/>
      <c r="E93" s="68"/>
      <c r="F93" s="68"/>
      <c r="G93" s="68"/>
      <c r="H93" s="29"/>
      <c r="I93" s="29"/>
      <c r="J93" s="23">
        <v>0</v>
      </c>
      <c r="K93" s="69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66"/>
      <c r="B94" s="67"/>
      <c r="C94" s="67"/>
      <c r="D94" s="68"/>
      <c r="E94" s="68"/>
      <c r="F94" s="68"/>
      <c r="G94" s="68"/>
      <c r="H94" s="28"/>
      <c r="I94" s="28"/>
      <c r="J94" s="23">
        <v>0</v>
      </c>
      <c r="K94" s="69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66"/>
      <c r="B95" s="67"/>
      <c r="C95" s="67"/>
      <c r="D95" s="68"/>
      <c r="E95" s="68"/>
      <c r="F95" s="68"/>
      <c r="G95" s="68"/>
      <c r="H95" s="28"/>
      <c r="I95" s="28"/>
      <c r="J95" s="23">
        <v>0</v>
      </c>
      <c r="K95" s="69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66"/>
      <c r="B96" s="67"/>
      <c r="C96" s="67"/>
      <c r="D96" s="68"/>
      <c r="E96" s="68"/>
      <c r="F96" s="68"/>
      <c r="G96" s="68"/>
      <c r="H96" s="28"/>
      <c r="I96" s="28"/>
      <c r="J96" s="23">
        <v>0</v>
      </c>
      <c r="K96" s="69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66"/>
      <c r="B97" s="67"/>
      <c r="C97" s="67"/>
      <c r="D97" s="68"/>
      <c r="E97" s="68"/>
      <c r="F97" s="68"/>
      <c r="G97" s="68"/>
      <c r="H97" s="28"/>
      <c r="I97" s="28"/>
      <c r="J97" s="23">
        <v>0</v>
      </c>
      <c r="K97" s="69">
        <v>0</v>
      </c>
      <c r="L97" s="13">
        <v>0.01</v>
      </c>
      <c r="M97" s="14">
        <f t="shared" si="0"/>
        <v>0</v>
      </c>
      <c r="N97" s="14">
        <f t="shared" ref="N97:N109" si="8">K97/1.12*0.12</f>
        <v>0</v>
      </c>
      <c r="O97" s="14">
        <f t="shared" ref="O97:O109" si="9"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 t="shared" ref="AJ97:AJ109" si="10">SUM(H97:K97)+AI97+O97</f>
        <v>0</v>
      </c>
    </row>
    <row r="98" spans="1:36" ht="12" customHeight="1" x14ac:dyDescent="0.2">
      <c r="A98" s="66"/>
      <c r="B98" s="67"/>
      <c r="C98" s="67"/>
      <c r="D98" s="68"/>
      <c r="E98" s="68"/>
      <c r="F98" s="68"/>
      <c r="G98" s="68"/>
      <c r="H98" s="28"/>
      <c r="I98" s="28"/>
      <c r="J98" s="23">
        <v>0</v>
      </c>
      <c r="K98" s="69">
        <v>0</v>
      </c>
      <c r="L98" s="13">
        <v>0.01</v>
      </c>
      <c r="M98" s="14">
        <f t="shared" si="0"/>
        <v>0</v>
      </c>
      <c r="N98" s="14">
        <f t="shared" si="8"/>
        <v>0</v>
      </c>
      <c r="O98" s="14">
        <f t="shared" si="9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4"/>
        <v>0</v>
      </c>
      <c r="AJ98" s="15">
        <f t="shared" si="10"/>
        <v>0</v>
      </c>
    </row>
    <row r="99" spans="1:36" ht="12" customHeight="1" x14ac:dyDescent="0.2">
      <c r="A99" s="66"/>
      <c r="B99" s="67"/>
      <c r="C99" s="67"/>
      <c r="D99" s="68"/>
      <c r="E99" s="68"/>
      <c r="F99" s="68"/>
      <c r="G99" s="68"/>
      <c r="H99" s="28"/>
      <c r="I99" s="28"/>
      <c r="J99" s="23">
        <v>0</v>
      </c>
      <c r="K99" s="69">
        <v>0</v>
      </c>
      <c r="L99" s="13">
        <v>0.01</v>
      </c>
      <c r="M99" s="14">
        <f t="shared" si="0"/>
        <v>0</v>
      </c>
      <c r="N99" s="14">
        <f t="shared" si="8"/>
        <v>0</v>
      </c>
      <c r="O99" s="14">
        <f t="shared" si="9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4"/>
        <v>0</v>
      </c>
      <c r="AJ99" s="15">
        <f t="shared" si="10"/>
        <v>0</v>
      </c>
    </row>
    <row r="100" spans="1:36" ht="12" customHeight="1" x14ac:dyDescent="0.2">
      <c r="A100" s="66"/>
      <c r="B100" s="67"/>
      <c r="C100" s="67"/>
      <c r="D100" s="68"/>
      <c r="E100" s="68"/>
      <c r="F100" s="68"/>
      <c r="G100" s="68"/>
      <c r="H100" s="28"/>
      <c r="I100" s="28"/>
      <c r="J100" s="23">
        <v>0</v>
      </c>
      <c r="K100" s="69">
        <v>0</v>
      </c>
      <c r="L100" s="13">
        <v>0.01</v>
      </c>
      <c r="M100" s="14">
        <f t="shared" si="0"/>
        <v>0</v>
      </c>
      <c r="N100" s="14">
        <f t="shared" si="8"/>
        <v>0</v>
      </c>
      <c r="O100" s="14">
        <f t="shared" si="9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4"/>
        <v>0</v>
      </c>
      <c r="AJ100" s="15">
        <f t="shared" si="10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8"/>
        <v>0</v>
      </c>
      <c r="O101" s="14">
        <f t="shared" si="9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4"/>
        <v>0</v>
      </c>
      <c r="AJ101" s="15">
        <f t="shared" si="10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8"/>
        <v>0</v>
      </c>
      <c r="O102" s="14">
        <f t="shared" si="9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4"/>
        <v>0</v>
      </c>
      <c r="AJ102" s="15">
        <f t="shared" si="10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8"/>
        <v>0</v>
      </c>
      <c r="O103" s="14">
        <f t="shared" si="9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4"/>
        <v>0</v>
      </c>
      <c r="AJ103" s="15">
        <f t="shared" si="10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8"/>
        <v>0</v>
      </c>
      <c r="O104" s="14">
        <f t="shared" si="9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4"/>
        <v>0</v>
      </c>
      <c r="AJ104" s="15">
        <f t="shared" si="10"/>
        <v>0</v>
      </c>
    </row>
    <row r="105" spans="1:36" ht="12" customHeight="1" x14ac:dyDescent="0.2">
      <c r="A105" s="64"/>
      <c r="B105" s="58"/>
      <c r="C105" s="58"/>
      <c r="D105" s="59"/>
      <c r="E105" s="62"/>
      <c r="F105" s="62"/>
      <c r="G105" s="59"/>
      <c r="H105" s="28"/>
      <c r="I105" s="28"/>
      <c r="J105" s="23">
        <v>0</v>
      </c>
      <c r="K105" s="60">
        <v>0</v>
      </c>
      <c r="L105" s="13">
        <v>0.01</v>
      </c>
      <c r="M105" s="14">
        <f t="shared" si="0"/>
        <v>0</v>
      </c>
      <c r="N105" s="14">
        <f t="shared" si="8"/>
        <v>0</v>
      </c>
      <c r="O105" s="14">
        <f t="shared" si="9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4"/>
        <v>0</v>
      </c>
      <c r="AJ105" s="15">
        <f t="shared" si="10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8"/>
        <v>0</v>
      </c>
      <c r="O106" s="14">
        <f t="shared" si="9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4"/>
        <v>0</v>
      </c>
      <c r="AJ106" s="15">
        <f t="shared" si="10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8"/>
        <v>0</v>
      </c>
      <c r="O107" s="14">
        <f t="shared" si="9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4"/>
        <v>0</v>
      </c>
      <c r="AJ107" s="15">
        <f t="shared" si="10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8"/>
        <v>0</v>
      </c>
      <c r="O108" s="14">
        <f t="shared" si="9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4"/>
        <v>0</v>
      </c>
      <c r="AJ108" s="15">
        <f t="shared" si="10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 t="shared" si="8"/>
        <v>0</v>
      </c>
      <c r="O109" s="14">
        <f t="shared" si="9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4"/>
        <v>0</v>
      </c>
      <c r="AJ109" s="15">
        <f t="shared" si="10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>K110/1.12*0.12</f>
        <v>0</v>
      </c>
      <c r="O110" s="14">
        <f>-SUM(I110:J110,K110/1.12)*L110</f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4"/>
        <v>0</v>
      </c>
      <c r="AJ110" s="15">
        <f>SUM(H110:K110)+AI110+O110</f>
        <v>0</v>
      </c>
    </row>
    <row r="111" spans="1:36" x14ac:dyDescent="0.2">
      <c r="A111" s="30"/>
      <c r="B111" s="31"/>
      <c r="C111" s="32"/>
      <c r="D111" s="33"/>
      <c r="E111" s="34"/>
      <c r="F111" s="35"/>
      <c r="G111" s="33"/>
      <c r="H111" s="36"/>
      <c r="I111" s="36"/>
      <c r="J111" s="51"/>
      <c r="K111" s="36"/>
      <c r="L111" s="3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6" s="21" customFormat="1" ht="10.8" thickBot="1" x14ac:dyDescent="0.25">
      <c r="A112" s="38"/>
      <c r="B112" s="17"/>
      <c r="C112" s="39"/>
      <c r="D112" s="18"/>
      <c r="E112" s="19"/>
      <c r="F112" s="20"/>
      <c r="G112" s="18"/>
      <c r="H112" s="40">
        <f>SUM(H6:H110)</f>
        <v>0</v>
      </c>
      <c r="I112" s="40">
        <f>SUM(I6:I110)</f>
        <v>0</v>
      </c>
      <c r="J112" s="24">
        <f>SUM(J5:J110)</f>
        <v>98656.23000000001</v>
      </c>
      <c r="K112" s="24">
        <f>SUM(K5:K110)</f>
        <v>220315.56</v>
      </c>
      <c r="L112" s="41"/>
      <c r="M112" s="24">
        <f t="shared" ref="M112:AI112" si="11">SUM(M5:M110)</f>
        <v>295366.55142857134</v>
      </c>
      <c r="N112" s="24">
        <f t="shared" si="11"/>
        <v>23605.238571428563</v>
      </c>
      <c r="O112" s="24">
        <f t="shared" si="11"/>
        <v>-2953.6655142857144</v>
      </c>
      <c r="P112" s="24">
        <f t="shared" si="11"/>
        <v>242539.0692857143</v>
      </c>
      <c r="Q112" s="24">
        <f t="shared" si="11"/>
        <v>25579.821428571428</v>
      </c>
      <c r="R112" s="24">
        <f t="shared" si="11"/>
        <v>0</v>
      </c>
      <c r="S112" s="24">
        <f t="shared" si="11"/>
        <v>933.03571428571422</v>
      </c>
      <c r="T112" s="24">
        <f t="shared" si="11"/>
        <v>2213.3928571428569</v>
      </c>
      <c r="U112" s="24">
        <f t="shared" si="11"/>
        <v>1010.7142857142857</v>
      </c>
      <c r="V112" s="24">
        <f t="shared" si="11"/>
        <v>1593.0357142857142</v>
      </c>
      <c r="W112" s="24">
        <f t="shared" si="11"/>
        <v>1309.8214285714284</v>
      </c>
      <c r="X112" s="24">
        <f t="shared" si="11"/>
        <v>0</v>
      </c>
      <c r="Y112" s="24">
        <f t="shared" si="11"/>
        <v>0</v>
      </c>
      <c r="Z112" s="24">
        <f t="shared" si="11"/>
        <v>11694.75</v>
      </c>
      <c r="AA112" s="24">
        <f t="shared" si="11"/>
        <v>0</v>
      </c>
      <c r="AB112" s="24">
        <f t="shared" si="11"/>
        <v>0</v>
      </c>
      <c r="AC112" s="24">
        <f t="shared" si="11"/>
        <v>0</v>
      </c>
      <c r="AD112" s="24">
        <f t="shared" si="11"/>
        <v>2499.9999999999995</v>
      </c>
      <c r="AE112" s="24">
        <f t="shared" si="11"/>
        <v>0</v>
      </c>
      <c r="AF112" s="24">
        <f t="shared" si="11"/>
        <v>0</v>
      </c>
      <c r="AG112" s="24">
        <f t="shared" si="11"/>
        <v>0</v>
      </c>
      <c r="AH112" s="24">
        <f t="shared" si="11"/>
        <v>5992.9107142857138</v>
      </c>
      <c r="AI112" s="24">
        <f t="shared" si="11"/>
        <v>-316018.1244857143</v>
      </c>
    </row>
    <row r="113" spans="11:35" ht="10.8" thickTop="1" x14ac:dyDescent="0.2">
      <c r="AH113" s="5" t="s">
        <v>35</v>
      </c>
      <c r="AI113" s="5">
        <f>+N114+AI112</f>
        <v>2953.665514285618</v>
      </c>
    </row>
    <row r="114" spans="11:35" x14ac:dyDescent="0.2">
      <c r="K114" s="5">
        <f>+K112+J112</f>
        <v>318971.79000000004</v>
      </c>
      <c r="N114" s="5">
        <f>+N112+M112</f>
        <v>318971.78999999992</v>
      </c>
      <c r="P114" s="5">
        <f>P112+Q112</f>
        <v>268118.89071428572</v>
      </c>
      <c r="AI114" s="5">
        <f>+AI112-AI113</f>
        <v>-318971.78999999992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114"/>
  <sheetViews>
    <sheetView workbookViewId="0">
      <selection sqref="A1:IV65536"/>
    </sheetView>
  </sheetViews>
  <sheetFormatPr defaultColWidth="9.109375" defaultRowHeight="10.199999999999999" x14ac:dyDescent="0.2"/>
  <cols>
    <col min="1" max="1" width="13.5546875" style="42" customWidth="1"/>
    <col min="2" max="2" width="9.6640625" style="1" customWidth="1"/>
    <col min="3" max="3" width="4.44140625" style="1" customWidth="1"/>
    <col min="4" max="4" width="27.44140625" style="2" bestFit="1" customWidth="1"/>
    <col min="5" max="5" width="13.109375" style="3" customWidth="1"/>
    <col min="6" max="6" width="12.109375" style="4" customWidth="1"/>
    <col min="7" max="7" width="18" style="2" bestFit="1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5.554687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822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73">
        <v>43010</v>
      </c>
      <c r="B5" s="74">
        <v>10607</v>
      </c>
      <c r="C5" s="74">
        <v>944</v>
      </c>
      <c r="D5" s="75" t="s">
        <v>66</v>
      </c>
      <c r="E5" s="76" t="s">
        <v>51</v>
      </c>
      <c r="F5" s="75" t="s">
        <v>823</v>
      </c>
      <c r="G5" s="75" t="s">
        <v>55</v>
      </c>
      <c r="H5" s="28"/>
      <c r="I5" s="28"/>
      <c r="J5" s="23"/>
      <c r="K5" s="77">
        <v>3076</v>
      </c>
      <c r="L5" s="13">
        <v>0.01</v>
      </c>
      <c r="M5" s="14">
        <f t="shared" ref="M5:M110" si="0">SUM(H5:J5,K5/1.12)</f>
        <v>2746.4285714285711</v>
      </c>
      <c r="N5" s="14">
        <f t="shared" ref="N5:N94" si="1">K5/1.12*0.12</f>
        <v>329.5714285714285</v>
      </c>
      <c r="O5" s="14">
        <f t="shared" ref="O5:O94" si="2">-SUM(I5:J5,K5/1.12)*L5</f>
        <v>-27.464285714285712</v>
      </c>
      <c r="P5" s="14"/>
      <c r="Q5" s="14">
        <f>M5</f>
        <v>2746.4285714285711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-3048.5357142857138</v>
      </c>
      <c r="AJ5" s="15">
        <f t="shared" ref="AJ5:AJ94" si="3">SUM(H5:K5)+AI5+O5</f>
        <v>5.2224891078367364E-13</v>
      </c>
    </row>
    <row r="6" spans="1:36" ht="12" customHeight="1" x14ac:dyDescent="0.2">
      <c r="A6" s="73"/>
      <c r="B6" s="74">
        <v>10608</v>
      </c>
      <c r="C6" s="74">
        <v>945</v>
      </c>
      <c r="D6" s="75" t="s">
        <v>67</v>
      </c>
      <c r="E6" s="76" t="s">
        <v>49</v>
      </c>
      <c r="F6" s="75" t="s">
        <v>824</v>
      </c>
      <c r="G6" s="75" t="s">
        <v>54</v>
      </c>
      <c r="H6" s="28"/>
      <c r="I6" s="28"/>
      <c r="J6" s="23"/>
      <c r="K6" s="77">
        <v>6324</v>
      </c>
      <c r="L6" s="13">
        <v>0.01</v>
      </c>
      <c r="M6" s="14">
        <f t="shared" si="0"/>
        <v>5646.4285714285706</v>
      </c>
      <c r="N6" s="14">
        <f t="shared" si="1"/>
        <v>677.57142857142844</v>
      </c>
      <c r="O6" s="14">
        <f t="shared" si="2"/>
        <v>-56.464285714285708</v>
      </c>
      <c r="P6" s="14">
        <f>M6</f>
        <v>5646.4285714285706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10" si="4">-SUM(N6:AH6)</f>
        <v>-6267.5357142857138</v>
      </c>
      <c r="AJ6" s="15">
        <f t="shared" si="3"/>
        <v>5.2580162446247414E-13</v>
      </c>
    </row>
    <row r="7" spans="1:36" ht="12" customHeight="1" x14ac:dyDescent="0.2">
      <c r="A7" s="73"/>
      <c r="B7" s="74">
        <v>10609</v>
      </c>
      <c r="C7" s="74">
        <v>922</v>
      </c>
      <c r="D7" s="75" t="s">
        <v>156</v>
      </c>
      <c r="E7" s="76" t="s">
        <v>157</v>
      </c>
      <c r="F7" s="75" t="s">
        <v>825</v>
      </c>
      <c r="G7" s="75" t="s">
        <v>54</v>
      </c>
      <c r="H7" s="28"/>
      <c r="I7" s="28"/>
      <c r="J7" s="23"/>
      <c r="K7" s="77">
        <v>4400</v>
      </c>
      <c r="L7" s="13">
        <v>0.01</v>
      </c>
      <c r="M7" s="14">
        <f t="shared" si="0"/>
        <v>3928.571428571428</v>
      </c>
      <c r="N7" s="14">
        <f t="shared" si="1"/>
        <v>471.42857142857133</v>
      </c>
      <c r="O7" s="14">
        <f t="shared" si="2"/>
        <v>-39.285714285714278</v>
      </c>
      <c r="P7" s="14">
        <f>M7</f>
        <v>3928.571428571428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-4360.7142857142853</v>
      </c>
      <c r="AJ7" s="15">
        <f t="shared" si="3"/>
        <v>3.979039320256561E-13</v>
      </c>
    </row>
    <row r="8" spans="1:36" ht="12" customHeight="1" x14ac:dyDescent="0.2">
      <c r="A8" s="73"/>
      <c r="B8" s="74">
        <v>10610</v>
      </c>
      <c r="C8" s="74">
        <v>936</v>
      </c>
      <c r="D8" s="75" t="s">
        <v>39</v>
      </c>
      <c r="E8" s="76" t="s">
        <v>45</v>
      </c>
      <c r="F8" s="75" t="s">
        <v>826</v>
      </c>
      <c r="G8" s="75" t="s">
        <v>54</v>
      </c>
      <c r="H8" s="28"/>
      <c r="I8" s="28"/>
      <c r="J8" s="23">
        <v>6864</v>
      </c>
      <c r="K8" s="77">
        <v>0</v>
      </c>
      <c r="L8" s="13">
        <v>0.01</v>
      </c>
      <c r="M8" s="14">
        <f t="shared" si="0"/>
        <v>6864</v>
      </c>
      <c r="N8" s="14">
        <f t="shared" si="1"/>
        <v>0</v>
      </c>
      <c r="O8" s="14">
        <f t="shared" si="2"/>
        <v>-68.64</v>
      </c>
      <c r="P8" s="14">
        <f>M8</f>
        <v>6864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-6795.36</v>
      </c>
      <c r="AJ8" s="15">
        <f t="shared" si="3"/>
        <v>3.2684965844964609E-13</v>
      </c>
    </row>
    <row r="9" spans="1:36" ht="12" customHeight="1" x14ac:dyDescent="0.2">
      <c r="A9" s="73"/>
      <c r="B9" s="74">
        <v>10611</v>
      </c>
      <c r="C9" s="74">
        <v>939</v>
      </c>
      <c r="D9" s="75" t="s">
        <v>39</v>
      </c>
      <c r="E9" s="76" t="s">
        <v>45</v>
      </c>
      <c r="F9" s="75" t="s">
        <v>827</v>
      </c>
      <c r="G9" s="75" t="s">
        <v>57</v>
      </c>
      <c r="H9" s="28"/>
      <c r="I9" s="28"/>
      <c r="J9" s="23">
        <v>2220</v>
      </c>
      <c r="K9" s="77">
        <v>0</v>
      </c>
      <c r="L9" s="13">
        <v>0.01</v>
      </c>
      <c r="M9" s="14">
        <f t="shared" si="0"/>
        <v>2220</v>
      </c>
      <c r="N9" s="14">
        <f t="shared" si="1"/>
        <v>0</v>
      </c>
      <c r="O9" s="14">
        <f t="shared" si="2"/>
        <v>-22.2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2220</v>
      </c>
      <c r="AA9" s="14"/>
      <c r="AB9" s="14"/>
      <c r="AC9" s="14"/>
      <c r="AD9" s="14"/>
      <c r="AE9" s="14"/>
      <c r="AF9" s="14"/>
      <c r="AG9" s="14"/>
      <c r="AH9" s="14"/>
      <c r="AI9" s="14">
        <f t="shared" si="4"/>
        <v>-2197.8000000000002</v>
      </c>
      <c r="AJ9" s="15">
        <f t="shared" si="3"/>
        <v>-1.8118839761882555E-13</v>
      </c>
    </row>
    <row r="10" spans="1:36" ht="12" customHeight="1" x14ac:dyDescent="0.2">
      <c r="A10" s="73"/>
      <c r="B10" s="74">
        <v>10612</v>
      </c>
      <c r="C10" s="74">
        <v>940</v>
      </c>
      <c r="D10" s="75" t="s">
        <v>73</v>
      </c>
      <c r="E10" s="76" t="s">
        <v>75</v>
      </c>
      <c r="F10" s="75" t="s">
        <v>828</v>
      </c>
      <c r="G10" s="75" t="s">
        <v>54</v>
      </c>
      <c r="H10" s="28"/>
      <c r="I10" s="28"/>
      <c r="J10" s="23">
        <v>4000</v>
      </c>
      <c r="K10" s="77">
        <v>0</v>
      </c>
      <c r="L10" s="13">
        <v>0.01</v>
      </c>
      <c r="M10" s="14">
        <f t="shared" si="0"/>
        <v>4000</v>
      </c>
      <c r="N10" s="14">
        <f t="shared" si="1"/>
        <v>0</v>
      </c>
      <c r="O10" s="14">
        <f t="shared" si="2"/>
        <v>-40</v>
      </c>
      <c r="P10" s="14">
        <f>M10</f>
        <v>4000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-3960</v>
      </c>
      <c r="AJ10" s="15">
        <f t="shared" si="3"/>
        <v>0</v>
      </c>
    </row>
    <row r="11" spans="1:36" ht="12" customHeight="1" x14ac:dyDescent="0.2">
      <c r="A11" s="73"/>
      <c r="B11" s="74">
        <v>10613</v>
      </c>
      <c r="C11" s="74">
        <v>941</v>
      </c>
      <c r="D11" s="75" t="s">
        <v>40</v>
      </c>
      <c r="E11" s="76" t="s">
        <v>47</v>
      </c>
      <c r="F11" s="75" t="s">
        <v>829</v>
      </c>
      <c r="G11" s="75" t="s">
        <v>54</v>
      </c>
      <c r="H11" s="28"/>
      <c r="I11" s="28"/>
      <c r="J11" s="23">
        <v>2355.21</v>
      </c>
      <c r="K11" s="77">
        <v>0</v>
      </c>
      <c r="L11" s="13">
        <v>0.01</v>
      </c>
      <c r="M11" s="14">
        <f t="shared" si="0"/>
        <v>2355.21</v>
      </c>
      <c r="N11" s="14">
        <f t="shared" si="1"/>
        <v>0</v>
      </c>
      <c r="O11" s="14">
        <f t="shared" si="2"/>
        <v>-23.552099999999999</v>
      </c>
      <c r="P11" s="14">
        <f>M11</f>
        <v>2355.21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-2331.6579000000002</v>
      </c>
      <c r="AJ11" s="15">
        <f t="shared" si="3"/>
        <v>-1.1723955140041653E-13</v>
      </c>
    </row>
    <row r="12" spans="1:36" ht="12" customHeight="1" x14ac:dyDescent="0.2">
      <c r="A12" s="73"/>
      <c r="B12" s="74">
        <v>10614</v>
      </c>
      <c r="C12" s="74">
        <v>942</v>
      </c>
      <c r="D12" s="75" t="s">
        <v>88</v>
      </c>
      <c r="E12" s="76" t="s">
        <v>89</v>
      </c>
      <c r="F12" s="75" t="s">
        <v>830</v>
      </c>
      <c r="G12" s="75" t="s">
        <v>54</v>
      </c>
      <c r="H12" s="28"/>
      <c r="I12" s="28"/>
      <c r="J12" s="23">
        <v>2240.9</v>
      </c>
      <c r="K12" s="77">
        <v>0</v>
      </c>
      <c r="L12" s="13">
        <v>0.01</v>
      </c>
      <c r="M12" s="14">
        <f t="shared" si="0"/>
        <v>2240.9</v>
      </c>
      <c r="N12" s="14">
        <f t="shared" si="1"/>
        <v>0</v>
      </c>
      <c r="O12" s="14">
        <f t="shared" si="2"/>
        <v>-22.409000000000002</v>
      </c>
      <c r="P12" s="14">
        <f>M12</f>
        <v>2240.9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-2218.491</v>
      </c>
      <c r="AJ12" s="15">
        <f t="shared" si="3"/>
        <v>1.0302869668521453E-13</v>
      </c>
    </row>
    <row r="13" spans="1:36" ht="12" customHeight="1" x14ac:dyDescent="0.2">
      <c r="A13" s="73"/>
      <c r="B13" s="74">
        <v>10615</v>
      </c>
      <c r="C13" s="74">
        <v>943</v>
      </c>
      <c r="D13" s="75" t="s">
        <v>88</v>
      </c>
      <c r="E13" s="76" t="s">
        <v>89</v>
      </c>
      <c r="F13" s="75" t="s">
        <v>831</v>
      </c>
      <c r="G13" s="75" t="s">
        <v>57</v>
      </c>
      <c r="H13" s="28"/>
      <c r="I13" s="28"/>
      <c r="J13" s="23">
        <v>594.20000000000005</v>
      </c>
      <c r="K13" s="77">
        <v>0</v>
      </c>
      <c r="L13" s="13">
        <v>0.01</v>
      </c>
      <c r="M13" s="14">
        <f t="shared" si="0"/>
        <v>594.20000000000005</v>
      </c>
      <c r="N13" s="14">
        <f t="shared" si="1"/>
        <v>0</v>
      </c>
      <c r="O13" s="14">
        <f t="shared" si="2"/>
        <v>-5.9420000000000002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594.20000000000005</v>
      </c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-588.25800000000004</v>
      </c>
      <c r="AJ13" s="15">
        <f t="shared" si="3"/>
        <v>7.1054273576010019E-15</v>
      </c>
    </row>
    <row r="14" spans="1:36" ht="12" customHeight="1" x14ac:dyDescent="0.2">
      <c r="A14" s="73">
        <v>43012</v>
      </c>
      <c r="B14" s="74">
        <v>10616</v>
      </c>
      <c r="C14" s="74">
        <v>947</v>
      </c>
      <c r="D14" s="75" t="s">
        <v>38</v>
      </c>
      <c r="E14" s="76" t="s">
        <v>44</v>
      </c>
      <c r="F14" s="75" t="s">
        <v>832</v>
      </c>
      <c r="G14" s="75" t="s">
        <v>54</v>
      </c>
      <c r="H14" s="28"/>
      <c r="I14" s="28"/>
      <c r="J14" s="23"/>
      <c r="K14" s="77">
        <v>5038</v>
      </c>
      <c r="L14" s="13">
        <v>0.01</v>
      </c>
      <c r="M14" s="14">
        <f t="shared" si="0"/>
        <v>4498.2142857142853</v>
      </c>
      <c r="N14" s="14">
        <f t="shared" si="1"/>
        <v>539.78571428571422</v>
      </c>
      <c r="O14" s="14">
        <f t="shared" si="2"/>
        <v>-44.982142857142854</v>
      </c>
      <c r="P14" s="14">
        <f>M14</f>
        <v>4498.2142857142853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-4993.0178571428569</v>
      </c>
      <c r="AJ14" s="15">
        <f t="shared" si="3"/>
        <v>2.6290081223123707E-13</v>
      </c>
    </row>
    <row r="15" spans="1:36" ht="12" customHeight="1" x14ac:dyDescent="0.2">
      <c r="A15" s="73"/>
      <c r="B15" s="74">
        <v>10617</v>
      </c>
      <c r="C15" s="74">
        <v>946</v>
      </c>
      <c r="D15" s="75" t="s">
        <v>38</v>
      </c>
      <c r="E15" s="76" t="s">
        <v>44</v>
      </c>
      <c r="F15" s="75" t="s">
        <v>833</v>
      </c>
      <c r="G15" s="75" t="s">
        <v>54</v>
      </c>
      <c r="H15" s="28"/>
      <c r="I15" s="28"/>
      <c r="J15" s="23"/>
      <c r="K15" s="77">
        <v>5331</v>
      </c>
      <c r="L15" s="13">
        <v>0.01</v>
      </c>
      <c r="M15" s="14">
        <f t="shared" si="0"/>
        <v>4759.8214285714284</v>
      </c>
      <c r="N15" s="14">
        <f t="shared" si="1"/>
        <v>571.17857142857144</v>
      </c>
      <c r="O15" s="14">
        <f t="shared" si="2"/>
        <v>-47.598214285714285</v>
      </c>
      <c r="P15" s="14">
        <f>M15</f>
        <v>4759.8214285714284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-5283.4017857142853</v>
      </c>
      <c r="AJ15" s="15">
        <f t="shared" si="3"/>
        <v>3.907985046680551E-13</v>
      </c>
    </row>
    <row r="16" spans="1:36" ht="12" customHeight="1" x14ac:dyDescent="0.2">
      <c r="A16" s="73"/>
      <c r="B16" s="74">
        <v>10617</v>
      </c>
      <c r="C16" s="74">
        <v>946</v>
      </c>
      <c r="D16" s="75" t="s">
        <v>38</v>
      </c>
      <c r="E16" s="76" t="s">
        <v>44</v>
      </c>
      <c r="F16" s="75" t="s">
        <v>833</v>
      </c>
      <c r="G16" s="75" t="s">
        <v>56</v>
      </c>
      <c r="H16" s="28"/>
      <c r="I16" s="28"/>
      <c r="J16" s="23"/>
      <c r="K16" s="77">
        <v>648</v>
      </c>
      <c r="L16" s="13">
        <v>0.01</v>
      </c>
      <c r="M16" s="14">
        <f t="shared" si="0"/>
        <v>578.57142857142856</v>
      </c>
      <c r="N16" s="14">
        <f t="shared" si="1"/>
        <v>69.428571428571431</v>
      </c>
      <c r="O16" s="14">
        <f t="shared" si="2"/>
        <v>-5.7857142857142856</v>
      </c>
      <c r="P16" s="14"/>
      <c r="Q16" s="14"/>
      <c r="R16" s="14"/>
      <c r="S16" s="14"/>
      <c r="T16" s="14"/>
      <c r="U16" s="14"/>
      <c r="V16" s="14"/>
      <c r="W16" s="14">
        <f>M16</f>
        <v>578.57142857142856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-642.21428571428567</v>
      </c>
      <c r="AJ16" s="15">
        <f t="shared" si="3"/>
        <v>4.8849813083506888E-14</v>
      </c>
    </row>
    <row r="17" spans="1:36" ht="12" customHeight="1" x14ac:dyDescent="0.2">
      <c r="A17" s="73"/>
      <c r="B17" s="74">
        <v>10618</v>
      </c>
      <c r="C17" s="74">
        <v>925</v>
      </c>
      <c r="D17" s="75" t="s">
        <v>77</v>
      </c>
      <c r="E17" s="76" t="s">
        <v>78</v>
      </c>
      <c r="F17" s="75" t="s">
        <v>834</v>
      </c>
      <c r="G17" s="75" t="s">
        <v>54</v>
      </c>
      <c r="H17" s="28"/>
      <c r="I17" s="28"/>
      <c r="J17" s="23"/>
      <c r="K17" s="77">
        <v>2460</v>
      </c>
      <c r="L17" s="13">
        <v>0.01</v>
      </c>
      <c r="M17" s="14">
        <f t="shared" si="0"/>
        <v>2196.4285714285711</v>
      </c>
      <c r="N17" s="14">
        <f t="shared" si="1"/>
        <v>263.5714285714285</v>
      </c>
      <c r="O17" s="14">
        <f t="shared" si="2"/>
        <v>-21.964285714285712</v>
      </c>
      <c r="P17" s="14">
        <f>M17</f>
        <v>2196.4285714285711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-2438.0357142857138</v>
      </c>
      <c r="AJ17" s="15">
        <f>SUM(H17:K17)+AI17+O17</f>
        <v>5.2224891078367364E-13</v>
      </c>
    </row>
    <row r="18" spans="1:36" ht="12" customHeight="1" x14ac:dyDescent="0.2">
      <c r="A18" s="73"/>
      <c r="B18" s="74">
        <v>10619</v>
      </c>
      <c r="C18" s="74">
        <v>948</v>
      </c>
      <c r="D18" s="75" t="s">
        <v>38</v>
      </c>
      <c r="E18" s="76" t="s">
        <v>44</v>
      </c>
      <c r="F18" s="75" t="s">
        <v>835</v>
      </c>
      <c r="G18" s="75" t="s">
        <v>54</v>
      </c>
      <c r="H18" s="28"/>
      <c r="I18" s="28"/>
      <c r="J18" s="23"/>
      <c r="K18" s="77">
        <v>3539</v>
      </c>
      <c r="L18" s="13">
        <v>0.01</v>
      </c>
      <c r="M18" s="14">
        <f t="shared" si="0"/>
        <v>3159.8214285714284</v>
      </c>
      <c r="N18" s="14">
        <f t="shared" si="1"/>
        <v>379.17857142857139</v>
      </c>
      <c r="O18" s="14">
        <f t="shared" si="2"/>
        <v>-31.598214285714285</v>
      </c>
      <c r="P18" s="14">
        <f>M18</f>
        <v>3159.8214285714284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-3507.4017857142853</v>
      </c>
      <c r="AJ18" s="15">
        <f t="shared" si="3"/>
        <v>3.907985046680551E-13</v>
      </c>
    </row>
    <row r="19" spans="1:36" ht="12" customHeight="1" x14ac:dyDescent="0.2">
      <c r="A19" s="73">
        <v>43013</v>
      </c>
      <c r="B19" s="74">
        <v>10620</v>
      </c>
      <c r="C19" s="74">
        <v>949</v>
      </c>
      <c r="D19" s="75" t="s">
        <v>73</v>
      </c>
      <c r="E19" s="76" t="s">
        <v>75</v>
      </c>
      <c r="F19" s="75" t="s">
        <v>836</v>
      </c>
      <c r="G19" s="75" t="s">
        <v>54</v>
      </c>
      <c r="H19" s="28"/>
      <c r="I19" s="28"/>
      <c r="J19" s="23">
        <v>600</v>
      </c>
      <c r="K19" s="77">
        <v>0</v>
      </c>
      <c r="L19" s="13">
        <v>0.01</v>
      </c>
      <c r="M19" s="14">
        <f t="shared" si="0"/>
        <v>600</v>
      </c>
      <c r="N19" s="14">
        <f t="shared" si="1"/>
        <v>0</v>
      </c>
      <c r="O19" s="14">
        <f t="shared" si="2"/>
        <v>-6</v>
      </c>
      <c r="P19" s="14">
        <f>M19</f>
        <v>600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-594</v>
      </c>
      <c r="AJ19" s="15">
        <f t="shared" si="3"/>
        <v>0</v>
      </c>
    </row>
    <row r="20" spans="1:36" ht="12" customHeight="1" x14ac:dyDescent="0.2">
      <c r="A20" s="73"/>
      <c r="B20" s="74">
        <v>10621</v>
      </c>
      <c r="C20" s="74">
        <v>950</v>
      </c>
      <c r="D20" s="75" t="s">
        <v>63</v>
      </c>
      <c r="E20" s="76" t="s">
        <v>72</v>
      </c>
      <c r="F20" s="75" t="s">
        <v>837</v>
      </c>
      <c r="G20" s="75" t="s">
        <v>62</v>
      </c>
      <c r="H20" s="28"/>
      <c r="I20" s="28"/>
      <c r="J20" s="23"/>
      <c r="K20" s="77">
        <v>4162.63</v>
      </c>
      <c r="L20" s="13">
        <v>0.01</v>
      </c>
      <c r="M20" s="14">
        <f t="shared" si="0"/>
        <v>3716.6339285714284</v>
      </c>
      <c r="N20" s="14">
        <f t="shared" si="1"/>
        <v>445.99607142857138</v>
      </c>
      <c r="O20" s="14">
        <f t="shared" si="2"/>
        <v>-37.166339285714287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>
        <f>M20</f>
        <v>3716.6339285714284</v>
      </c>
      <c r="AI20" s="14">
        <f t="shared" si="4"/>
        <v>-4125.4636607142857</v>
      </c>
      <c r="AJ20" s="15">
        <f t="shared" si="3"/>
        <v>1.7053025658242404E-13</v>
      </c>
    </row>
    <row r="21" spans="1:36" ht="12" customHeight="1" x14ac:dyDescent="0.2">
      <c r="A21" s="73"/>
      <c r="B21" s="74">
        <v>10622</v>
      </c>
      <c r="C21" s="74">
        <v>951</v>
      </c>
      <c r="D21" s="75" t="s">
        <v>40</v>
      </c>
      <c r="E21" s="76" t="s">
        <v>47</v>
      </c>
      <c r="F21" s="75" t="s">
        <v>838</v>
      </c>
      <c r="G21" s="75" t="s">
        <v>54</v>
      </c>
      <c r="H21" s="28"/>
      <c r="I21" s="28"/>
      <c r="J21" s="23">
        <v>1595.38</v>
      </c>
      <c r="K21" s="77">
        <v>0</v>
      </c>
      <c r="L21" s="13">
        <v>0.01</v>
      </c>
      <c r="M21" s="14">
        <f t="shared" si="0"/>
        <v>1595.38</v>
      </c>
      <c r="N21" s="14">
        <f t="shared" si="1"/>
        <v>0</v>
      </c>
      <c r="O21" s="14">
        <f t="shared" si="2"/>
        <v>-15.953800000000001</v>
      </c>
      <c r="P21" s="14">
        <f>M21</f>
        <v>1595.38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-1579.4262000000001</v>
      </c>
      <c r="AJ21" s="15">
        <f t="shared" si="3"/>
        <v>0</v>
      </c>
    </row>
    <row r="22" spans="1:36" ht="12" customHeight="1" x14ac:dyDescent="0.2">
      <c r="A22" s="73"/>
      <c r="B22" s="74">
        <v>10623</v>
      </c>
      <c r="C22" s="74">
        <v>954</v>
      </c>
      <c r="D22" s="75" t="s">
        <v>839</v>
      </c>
      <c r="E22" s="76" t="s">
        <v>840</v>
      </c>
      <c r="F22" s="75" t="s">
        <v>841</v>
      </c>
      <c r="G22" s="75" t="s">
        <v>54</v>
      </c>
      <c r="H22" s="28"/>
      <c r="I22" s="28"/>
      <c r="J22" s="23">
        <v>8947.5</v>
      </c>
      <c r="K22" s="77">
        <v>0</v>
      </c>
      <c r="L22" s="13">
        <v>0.01</v>
      </c>
      <c r="M22" s="14">
        <f t="shared" si="0"/>
        <v>8947.5</v>
      </c>
      <c r="N22" s="14">
        <f t="shared" si="1"/>
        <v>0</v>
      </c>
      <c r="O22" s="14">
        <f t="shared" si="2"/>
        <v>-89.475000000000009</v>
      </c>
      <c r="P22" s="14">
        <f>M22</f>
        <v>8947.5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-8858.0249999999996</v>
      </c>
      <c r="AJ22" s="15">
        <f t="shared" si="3"/>
        <v>3.5527136788005009E-13</v>
      </c>
    </row>
    <row r="23" spans="1:36" s="5" customFormat="1" ht="12" customHeight="1" x14ac:dyDescent="0.2">
      <c r="A23" s="73"/>
      <c r="B23" s="74">
        <v>10624</v>
      </c>
      <c r="C23" s="74">
        <v>953</v>
      </c>
      <c r="D23" s="75" t="s">
        <v>175</v>
      </c>
      <c r="E23" s="76" t="s">
        <v>176</v>
      </c>
      <c r="F23" s="75" t="s">
        <v>842</v>
      </c>
      <c r="G23" s="75" t="s">
        <v>54</v>
      </c>
      <c r="H23" s="28"/>
      <c r="I23" s="28"/>
      <c r="J23" s="23"/>
      <c r="K23" s="77">
        <v>8508.32</v>
      </c>
      <c r="L23" s="13">
        <v>0.01</v>
      </c>
      <c r="M23" s="14">
        <f t="shared" si="0"/>
        <v>7596.7142857142844</v>
      </c>
      <c r="N23" s="14">
        <f t="shared" si="1"/>
        <v>911.60571428571404</v>
      </c>
      <c r="O23" s="14">
        <f t="shared" si="2"/>
        <v>-75.967142857142846</v>
      </c>
      <c r="P23" s="14">
        <f>M23</f>
        <v>7596.7142857142844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-8432.352857142856</v>
      </c>
      <c r="AJ23" s="15">
        <f t="shared" si="3"/>
        <v>8.5265128291212022E-13</v>
      </c>
    </row>
    <row r="24" spans="1:36" s="5" customFormat="1" ht="12" customHeight="1" x14ac:dyDescent="0.2">
      <c r="A24" s="73">
        <v>43014</v>
      </c>
      <c r="B24" s="74">
        <v>10625</v>
      </c>
      <c r="C24" s="74">
        <v>937</v>
      </c>
      <c r="D24" s="75" t="s">
        <v>86</v>
      </c>
      <c r="E24" s="76" t="s">
        <v>87</v>
      </c>
      <c r="F24" s="75" t="s">
        <v>843</v>
      </c>
      <c r="G24" s="75" t="s">
        <v>55</v>
      </c>
      <c r="H24" s="28"/>
      <c r="I24" s="28"/>
      <c r="J24" s="23"/>
      <c r="K24" s="77">
        <v>3017.4</v>
      </c>
      <c r="L24" s="13">
        <v>0.01</v>
      </c>
      <c r="M24" s="14">
        <f t="shared" si="0"/>
        <v>2694.1071428571427</v>
      </c>
      <c r="N24" s="14">
        <f t="shared" si="1"/>
        <v>323.29285714285709</v>
      </c>
      <c r="O24" s="14">
        <f t="shared" si="2"/>
        <v>-26.941071428571426</v>
      </c>
      <c r="P24" s="14"/>
      <c r="Q24" s="14">
        <f>M24</f>
        <v>2694.1071428571427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-2990.4589285714283</v>
      </c>
      <c r="AJ24" s="15">
        <f t="shared" si="3"/>
        <v>4.0500935938325711E-13</v>
      </c>
    </row>
    <row r="25" spans="1:36" s="5" customFormat="1" ht="12" customHeight="1" x14ac:dyDescent="0.2">
      <c r="A25" s="73"/>
      <c r="B25" s="74">
        <v>10626</v>
      </c>
      <c r="C25" s="74">
        <v>956</v>
      </c>
      <c r="D25" s="75" t="s">
        <v>76</v>
      </c>
      <c r="E25" s="76" t="s">
        <v>101</v>
      </c>
      <c r="F25" s="75" t="s">
        <v>844</v>
      </c>
      <c r="G25" s="75" t="s">
        <v>55</v>
      </c>
      <c r="H25" s="28"/>
      <c r="I25" s="28"/>
      <c r="J25" s="23"/>
      <c r="K25" s="77">
        <v>3919.8</v>
      </c>
      <c r="L25" s="13">
        <v>0.01</v>
      </c>
      <c r="M25" s="14">
        <f t="shared" si="0"/>
        <v>3499.8214285714284</v>
      </c>
      <c r="N25" s="14">
        <f t="shared" si="1"/>
        <v>419.9785714285714</v>
      </c>
      <c r="O25" s="14">
        <f t="shared" si="2"/>
        <v>-34.998214285714283</v>
      </c>
      <c r="P25" s="14"/>
      <c r="Q25" s="14">
        <f>M25</f>
        <v>3499.8214285714284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-3884.8017857142854</v>
      </c>
      <c r="AJ25" s="15">
        <f t="shared" si="3"/>
        <v>4.8316906031686813E-13</v>
      </c>
    </row>
    <row r="26" spans="1:36" s="5" customFormat="1" ht="12" customHeight="1" x14ac:dyDescent="0.2">
      <c r="A26" s="73"/>
      <c r="B26" s="74">
        <v>10627</v>
      </c>
      <c r="C26" s="74">
        <v>957</v>
      </c>
      <c r="D26" s="75" t="s">
        <v>91</v>
      </c>
      <c r="E26" s="76" t="s">
        <v>92</v>
      </c>
      <c r="F26" s="75" t="s">
        <v>845</v>
      </c>
      <c r="G26" s="75" t="s">
        <v>54</v>
      </c>
      <c r="H26" s="28"/>
      <c r="I26" s="28"/>
      <c r="J26" s="23"/>
      <c r="K26" s="77">
        <v>7500</v>
      </c>
      <c r="L26" s="13">
        <v>0.01</v>
      </c>
      <c r="M26" s="14">
        <f t="shared" si="0"/>
        <v>6696.4285714285706</v>
      </c>
      <c r="N26" s="14">
        <f t="shared" si="1"/>
        <v>803.57142857142844</v>
      </c>
      <c r="O26" s="14">
        <f t="shared" si="2"/>
        <v>-66.964285714285708</v>
      </c>
      <c r="P26" s="14">
        <f>M26</f>
        <v>6696.4285714285706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-7433.0357142857138</v>
      </c>
      <c r="AJ26" s="15">
        <f t="shared" si="3"/>
        <v>5.2580162446247414E-13</v>
      </c>
    </row>
    <row r="27" spans="1:36" s="5" customFormat="1" ht="12" customHeight="1" x14ac:dyDescent="0.2">
      <c r="A27" s="73"/>
      <c r="B27" s="74">
        <v>10628</v>
      </c>
      <c r="C27" s="74">
        <v>952</v>
      </c>
      <c r="D27" s="75" t="s">
        <v>68</v>
      </c>
      <c r="E27" s="76" t="s">
        <v>52</v>
      </c>
      <c r="F27" s="75" t="s">
        <v>846</v>
      </c>
      <c r="G27" s="75" t="s">
        <v>24</v>
      </c>
      <c r="H27" s="28"/>
      <c r="I27" s="28"/>
      <c r="J27" s="23"/>
      <c r="K27" s="77">
        <v>1768</v>
      </c>
      <c r="L27" s="13">
        <v>0.01</v>
      </c>
      <c r="M27" s="14">
        <f t="shared" si="0"/>
        <v>1578.5714285714284</v>
      </c>
      <c r="N27" s="14">
        <f t="shared" si="1"/>
        <v>189.42857142857142</v>
      </c>
      <c r="O27" s="14">
        <f t="shared" si="2"/>
        <v>-15.785714285714285</v>
      </c>
      <c r="P27" s="14"/>
      <c r="Q27" s="14"/>
      <c r="R27" s="14"/>
      <c r="S27" s="14"/>
      <c r="T27" s="14"/>
      <c r="U27" s="14">
        <f>M27</f>
        <v>1578.5714285714284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-1752.2142857142856</v>
      </c>
      <c r="AJ27" s="15">
        <f t="shared" si="3"/>
        <v>1.6342482922482304E-13</v>
      </c>
    </row>
    <row r="28" spans="1:36" s="5" customFormat="1" ht="12" customHeight="1" x14ac:dyDescent="0.2">
      <c r="A28" s="73"/>
      <c r="B28" s="74">
        <v>10629</v>
      </c>
      <c r="C28" s="74">
        <v>958</v>
      </c>
      <c r="D28" s="75" t="s">
        <v>39</v>
      </c>
      <c r="E28" s="76" t="s">
        <v>45</v>
      </c>
      <c r="F28" s="75" t="s">
        <v>847</v>
      </c>
      <c r="G28" s="75" t="s">
        <v>54</v>
      </c>
      <c r="H28" s="28"/>
      <c r="I28" s="28"/>
      <c r="J28" s="23">
        <v>2510</v>
      </c>
      <c r="K28" s="77">
        <v>0</v>
      </c>
      <c r="L28" s="13">
        <v>0.01</v>
      </c>
      <c r="M28" s="14">
        <f t="shared" si="0"/>
        <v>2510</v>
      </c>
      <c r="N28" s="14">
        <f t="shared" si="1"/>
        <v>0</v>
      </c>
      <c r="O28" s="14">
        <f t="shared" si="2"/>
        <v>-25.1</v>
      </c>
      <c r="P28" s="14">
        <f>M28</f>
        <v>2510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-2484.9</v>
      </c>
      <c r="AJ28" s="15">
        <f t="shared" si="3"/>
        <v>-9.2370555648813024E-14</v>
      </c>
    </row>
    <row r="29" spans="1:36" s="5" customFormat="1" ht="12" customHeight="1" x14ac:dyDescent="0.2">
      <c r="A29" s="73">
        <v>43015</v>
      </c>
      <c r="B29" s="74">
        <v>10630</v>
      </c>
      <c r="C29" s="74">
        <v>938</v>
      </c>
      <c r="D29" s="75" t="s">
        <v>41</v>
      </c>
      <c r="E29" s="76" t="s">
        <v>48</v>
      </c>
      <c r="F29" s="75" t="s">
        <v>848</v>
      </c>
      <c r="G29" s="75" t="s">
        <v>54</v>
      </c>
      <c r="H29" s="28"/>
      <c r="I29" s="28"/>
      <c r="J29" s="23"/>
      <c r="K29" s="77">
        <v>4110</v>
      </c>
      <c r="L29" s="13">
        <v>0.01</v>
      </c>
      <c r="M29" s="14">
        <f t="shared" si="0"/>
        <v>3669.6428571428569</v>
      </c>
      <c r="N29" s="14">
        <f t="shared" si="1"/>
        <v>440.35714285714283</v>
      </c>
      <c r="O29" s="14">
        <f t="shared" si="2"/>
        <v>-36.696428571428569</v>
      </c>
      <c r="P29" s="14">
        <f>M29</f>
        <v>3669.6428571428569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-4073.3035714285711</v>
      </c>
      <c r="AJ29" s="15">
        <f t="shared" si="3"/>
        <v>3.2684965844964609E-13</v>
      </c>
    </row>
    <row r="30" spans="1:36" s="5" customFormat="1" ht="12" customHeight="1" x14ac:dyDescent="0.2">
      <c r="A30" s="73"/>
      <c r="B30" s="74">
        <v>10631</v>
      </c>
      <c r="C30" s="74">
        <v>962</v>
      </c>
      <c r="D30" s="75" t="s">
        <v>82</v>
      </c>
      <c r="E30" s="76" t="s">
        <v>83</v>
      </c>
      <c r="F30" s="75" t="s">
        <v>849</v>
      </c>
      <c r="G30" s="75" t="s">
        <v>54</v>
      </c>
      <c r="H30" s="28"/>
      <c r="I30" s="28"/>
      <c r="J30" s="23">
        <v>1040</v>
      </c>
      <c r="K30" s="77">
        <v>0</v>
      </c>
      <c r="L30" s="13">
        <v>0.01</v>
      </c>
      <c r="M30" s="14">
        <f t="shared" si="0"/>
        <v>1040</v>
      </c>
      <c r="N30" s="14">
        <f t="shared" si="1"/>
        <v>0</v>
      </c>
      <c r="O30" s="14">
        <f t="shared" si="2"/>
        <v>-10.4</v>
      </c>
      <c r="P30" s="14">
        <f>M30</f>
        <v>1040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-1029.5999999999999</v>
      </c>
      <c r="AJ30" s="15">
        <f t="shared" si="3"/>
        <v>9.0594198809412774E-14</v>
      </c>
    </row>
    <row r="31" spans="1:36" s="5" customFormat="1" ht="12" customHeight="1" x14ac:dyDescent="0.2">
      <c r="A31" s="73"/>
      <c r="B31" s="74">
        <v>10632</v>
      </c>
      <c r="C31" s="74">
        <v>963</v>
      </c>
      <c r="D31" s="75" t="s">
        <v>66</v>
      </c>
      <c r="E31" s="76" t="s">
        <v>51</v>
      </c>
      <c r="F31" s="75" t="s">
        <v>850</v>
      </c>
      <c r="G31" s="75" t="s">
        <v>55</v>
      </c>
      <c r="H31" s="28"/>
      <c r="I31" s="28"/>
      <c r="J31" s="23"/>
      <c r="K31" s="77">
        <v>960</v>
      </c>
      <c r="L31" s="13">
        <v>0.01</v>
      </c>
      <c r="M31" s="14">
        <f t="shared" si="0"/>
        <v>857.14285714285711</v>
      </c>
      <c r="N31" s="14">
        <f t="shared" si="1"/>
        <v>102.85714285714285</v>
      </c>
      <c r="O31" s="14">
        <f t="shared" si="2"/>
        <v>-8.5714285714285712</v>
      </c>
      <c r="P31" s="14"/>
      <c r="Q31" s="14">
        <f>M31</f>
        <v>857.14285714285711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-951.42857142857133</v>
      </c>
      <c r="AJ31" s="15">
        <f t="shared" si="3"/>
        <v>9.7699626167013776E-14</v>
      </c>
    </row>
    <row r="32" spans="1:36" s="5" customFormat="1" ht="12" customHeight="1" x14ac:dyDescent="0.2">
      <c r="A32" s="73"/>
      <c r="B32" s="74">
        <v>10633</v>
      </c>
      <c r="C32" s="74">
        <v>961</v>
      </c>
      <c r="D32" s="75" t="s">
        <v>70</v>
      </c>
      <c r="E32" s="76" t="s">
        <v>50</v>
      </c>
      <c r="F32" s="75" t="s">
        <v>851</v>
      </c>
      <c r="G32" s="75" t="s">
        <v>55</v>
      </c>
      <c r="H32" s="28"/>
      <c r="I32" s="28"/>
      <c r="J32" s="23"/>
      <c r="K32" s="77">
        <v>6550</v>
      </c>
      <c r="L32" s="13">
        <v>0.01</v>
      </c>
      <c r="M32" s="14">
        <f t="shared" si="0"/>
        <v>5848.2142857142853</v>
      </c>
      <c r="N32" s="14">
        <f t="shared" si="1"/>
        <v>701.78571428571422</v>
      </c>
      <c r="O32" s="14">
        <f t="shared" si="2"/>
        <v>-58.482142857142854</v>
      </c>
      <c r="P32" s="14"/>
      <c r="Q32" s="14">
        <f>M32</f>
        <v>5848.2142857142853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-6491.5178571428569</v>
      </c>
      <c r="AJ32" s="15">
        <f t="shared" si="3"/>
        <v>2.6290081223123707E-13</v>
      </c>
    </row>
    <row r="33" spans="1:36" s="5" customFormat="1" ht="12" customHeight="1" x14ac:dyDescent="0.2">
      <c r="A33" s="73"/>
      <c r="B33" s="74">
        <v>10634</v>
      </c>
      <c r="C33" s="74">
        <v>964</v>
      </c>
      <c r="D33" s="75" t="s">
        <v>38</v>
      </c>
      <c r="E33" s="76" t="s">
        <v>44</v>
      </c>
      <c r="F33" s="75" t="s">
        <v>852</v>
      </c>
      <c r="G33" s="75" t="s">
        <v>54</v>
      </c>
      <c r="H33" s="28"/>
      <c r="I33" s="28"/>
      <c r="J33" s="23"/>
      <c r="K33" s="77">
        <v>3434</v>
      </c>
      <c r="L33" s="13">
        <v>0.01</v>
      </c>
      <c r="M33" s="14">
        <f t="shared" si="0"/>
        <v>3066.0714285714284</v>
      </c>
      <c r="N33" s="14">
        <f t="shared" si="1"/>
        <v>367.92857142857139</v>
      </c>
      <c r="O33" s="14">
        <f t="shared" si="2"/>
        <v>-30.660714285714285</v>
      </c>
      <c r="P33" s="14">
        <f t="shared" ref="P33:P39" si="5">M33</f>
        <v>3066.0714285714284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-3403.3392857142853</v>
      </c>
      <c r="AJ33" s="15">
        <f t="shared" si="3"/>
        <v>3.907985046680551E-13</v>
      </c>
    </row>
    <row r="34" spans="1:36" s="5" customFormat="1" ht="12" customHeight="1" x14ac:dyDescent="0.2">
      <c r="A34" s="73"/>
      <c r="B34" s="74">
        <v>10635</v>
      </c>
      <c r="C34" s="74">
        <v>965</v>
      </c>
      <c r="D34" s="75" t="s">
        <v>38</v>
      </c>
      <c r="E34" s="76" t="s">
        <v>44</v>
      </c>
      <c r="F34" s="75" t="s">
        <v>853</v>
      </c>
      <c r="G34" s="75" t="s">
        <v>54</v>
      </c>
      <c r="H34" s="28"/>
      <c r="I34" s="28"/>
      <c r="J34" s="23"/>
      <c r="K34" s="77">
        <v>3977</v>
      </c>
      <c r="L34" s="13">
        <v>0.01</v>
      </c>
      <c r="M34" s="14">
        <f t="shared" si="0"/>
        <v>3550.8928571428569</v>
      </c>
      <c r="N34" s="14">
        <f t="shared" si="1"/>
        <v>426.10714285714283</v>
      </c>
      <c r="O34" s="14">
        <f t="shared" si="2"/>
        <v>-35.508928571428569</v>
      </c>
      <c r="P34" s="14">
        <f t="shared" si="5"/>
        <v>3550.8928571428569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-3941.4910714285711</v>
      </c>
      <c r="AJ34" s="15">
        <f t="shared" si="3"/>
        <v>3.2684965844964609E-13</v>
      </c>
    </row>
    <row r="35" spans="1:36" s="5" customFormat="1" ht="12" customHeight="1" x14ac:dyDescent="0.2">
      <c r="A35" s="73">
        <v>43017</v>
      </c>
      <c r="B35" s="74">
        <v>10636</v>
      </c>
      <c r="C35" s="74">
        <v>966</v>
      </c>
      <c r="D35" s="75" t="s">
        <v>604</v>
      </c>
      <c r="E35" s="76" t="s">
        <v>605</v>
      </c>
      <c r="F35" s="75" t="s">
        <v>854</v>
      </c>
      <c r="G35" s="75" t="s">
        <v>54</v>
      </c>
      <c r="H35" s="28"/>
      <c r="I35" s="28"/>
      <c r="J35" s="23"/>
      <c r="K35" s="77">
        <v>1125</v>
      </c>
      <c r="L35" s="13">
        <v>0.01</v>
      </c>
      <c r="M35" s="14">
        <f t="shared" si="0"/>
        <v>1004.4642857142857</v>
      </c>
      <c r="N35" s="14">
        <f t="shared" si="1"/>
        <v>120.53571428571428</v>
      </c>
      <c r="O35" s="14">
        <f t="shared" si="2"/>
        <v>-10.044642857142858</v>
      </c>
      <c r="P35" s="14">
        <f t="shared" si="5"/>
        <v>1004.4642857142857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-1114.9553571428571</v>
      </c>
      <c r="AJ35" s="15">
        <f t="shared" si="3"/>
        <v>3.1974423109204508E-14</v>
      </c>
    </row>
    <row r="36" spans="1:36" s="5" customFormat="1" ht="12" customHeight="1" x14ac:dyDescent="0.2">
      <c r="A36" s="73"/>
      <c r="B36" s="74">
        <v>10637</v>
      </c>
      <c r="C36" s="74">
        <v>967</v>
      </c>
      <c r="D36" s="75" t="s">
        <v>40</v>
      </c>
      <c r="E36" s="76" t="s">
        <v>47</v>
      </c>
      <c r="F36" s="75" t="s">
        <v>855</v>
      </c>
      <c r="G36" s="75" t="s">
        <v>54</v>
      </c>
      <c r="H36" s="28"/>
      <c r="I36" s="28"/>
      <c r="J36" s="23">
        <v>1517.72</v>
      </c>
      <c r="K36" s="77">
        <v>0</v>
      </c>
      <c r="L36" s="13">
        <v>0.01</v>
      </c>
      <c r="M36" s="14">
        <f t="shared" si="0"/>
        <v>1517.72</v>
      </c>
      <c r="N36" s="14">
        <f t="shared" si="1"/>
        <v>0</v>
      </c>
      <c r="O36" s="14">
        <f t="shared" si="2"/>
        <v>-15.177200000000001</v>
      </c>
      <c r="P36" s="14">
        <f t="shared" si="5"/>
        <v>1517.72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-1502.5427999999999</v>
      </c>
      <c r="AJ36" s="15">
        <f t="shared" si="3"/>
        <v>8.3488771451811772E-14</v>
      </c>
    </row>
    <row r="37" spans="1:36" s="5" customFormat="1" ht="12" customHeight="1" x14ac:dyDescent="0.2">
      <c r="A37" s="73"/>
      <c r="B37" s="74">
        <v>10638</v>
      </c>
      <c r="C37" s="74">
        <v>970</v>
      </c>
      <c r="D37" s="75" t="s">
        <v>39</v>
      </c>
      <c r="E37" s="76" t="s">
        <v>45</v>
      </c>
      <c r="F37" s="75" t="s">
        <v>856</v>
      </c>
      <c r="G37" s="75" t="s">
        <v>54</v>
      </c>
      <c r="H37" s="28"/>
      <c r="I37" s="28"/>
      <c r="J37" s="23">
        <v>2910</v>
      </c>
      <c r="K37" s="77">
        <v>0</v>
      </c>
      <c r="L37" s="13">
        <v>0.01</v>
      </c>
      <c r="M37" s="14">
        <f t="shared" si="0"/>
        <v>2910</v>
      </c>
      <c r="N37" s="14">
        <f t="shared" si="1"/>
        <v>0</v>
      </c>
      <c r="O37" s="14">
        <f t="shared" si="2"/>
        <v>-29.1</v>
      </c>
      <c r="P37" s="14">
        <f t="shared" si="5"/>
        <v>2910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-2880.9</v>
      </c>
      <c r="AJ37" s="15">
        <f t="shared" si="3"/>
        <v>-9.2370555648813024E-14</v>
      </c>
    </row>
    <row r="38" spans="1:36" s="5" customFormat="1" ht="12" customHeight="1" x14ac:dyDescent="0.2">
      <c r="A38" s="73"/>
      <c r="B38" s="74">
        <v>10639</v>
      </c>
      <c r="C38" s="74">
        <v>968</v>
      </c>
      <c r="D38" s="75" t="s">
        <v>38</v>
      </c>
      <c r="E38" s="76" t="s">
        <v>44</v>
      </c>
      <c r="F38" s="75" t="s">
        <v>857</v>
      </c>
      <c r="G38" s="75" t="s">
        <v>54</v>
      </c>
      <c r="H38" s="28"/>
      <c r="I38" s="28"/>
      <c r="J38" s="23"/>
      <c r="K38" s="77">
        <v>4980</v>
      </c>
      <c r="L38" s="13">
        <v>0.01</v>
      </c>
      <c r="M38" s="14">
        <f t="shared" si="0"/>
        <v>4446.4285714285706</v>
      </c>
      <c r="N38" s="14">
        <f t="shared" si="1"/>
        <v>533.57142857142844</v>
      </c>
      <c r="O38" s="14">
        <f t="shared" si="2"/>
        <v>-44.464285714285708</v>
      </c>
      <c r="P38" s="14">
        <f t="shared" si="5"/>
        <v>4446.4285714285706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-4935.5357142857138</v>
      </c>
      <c r="AJ38" s="15">
        <f t="shared" si="3"/>
        <v>5.2580162446247414E-13</v>
      </c>
    </row>
    <row r="39" spans="1:36" s="5" customFormat="1" ht="12" customHeight="1" x14ac:dyDescent="0.2">
      <c r="A39" s="73"/>
      <c r="B39" s="74">
        <v>10640</v>
      </c>
      <c r="C39" s="74">
        <v>969</v>
      </c>
      <c r="D39" s="75" t="s">
        <v>38</v>
      </c>
      <c r="E39" s="76" t="s">
        <v>44</v>
      </c>
      <c r="F39" s="75" t="s">
        <v>858</v>
      </c>
      <c r="G39" s="75" t="s">
        <v>54</v>
      </c>
      <c r="H39" s="28"/>
      <c r="I39" s="28"/>
      <c r="J39" s="23"/>
      <c r="K39" s="77">
        <v>2966</v>
      </c>
      <c r="L39" s="13">
        <v>0.01</v>
      </c>
      <c r="M39" s="14">
        <f t="shared" si="0"/>
        <v>2648.2142857142853</v>
      </c>
      <c r="N39" s="14">
        <f t="shared" si="1"/>
        <v>317.78571428571422</v>
      </c>
      <c r="O39" s="14">
        <f t="shared" si="2"/>
        <v>-26.482142857142854</v>
      </c>
      <c r="P39" s="14">
        <f t="shared" si="5"/>
        <v>2648.2142857142853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-2939.5178571428569</v>
      </c>
      <c r="AJ39" s="15">
        <f t="shared" si="3"/>
        <v>2.6290081223123707E-13</v>
      </c>
    </row>
    <row r="40" spans="1:36" s="5" customFormat="1" ht="12" customHeight="1" x14ac:dyDescent="0.2">
      <c r="A40" s="73"/>
      <c r="B40" s="74">
        <v>10641</v>
      </c>
      <c r="C40" s="74">
        <v>935</v>
      </c>
      <c r="D40" s="75" t="s">
        <v>69</v>
      </c>
      <c r="E40" s="76" t="s">
        <v>46</v>
      </c>
      <c r="F40" s="75" t="s">
        <v>859</v>
      </c>
      <c r="G40" s="75" t="s">
        <v>163</v>
      </c>
      <c r="H40" s="28"/>
      <c r="I40" s="28"/>
      <c r="J40" s="23"/>
      <c r="K40" s="77">
        <v>75</v>
      </c>
      <c r="L40" s="13">
        <v>0.01</v>
      </c>
      <c r="M40" s="14">
        <f t="shared" si="0"/>
        <v>66.964285714285708</v>
      </c>
      <c r="N40" s="14">
        <f t="shared" si="1"/>
        <v>8.0357142857142847</v>
      </c>
      <c r="O40" s="14">
        <f t="shared" si="2"/>
        <v>-0.6696428571428571</v>
      </c>
      <c r="P40" s="14"/>
      <c r="Q40" s="14"/>
      <c r="R40" s="14"/>
      <c r="S40" s="14"/>
      <c r="T40" s="14"/>
      <c r="U40" s="14"/>
      <c r="V40" s="14">
        <f>M40</f>
        <v>66.964285714285708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-74.330357142857139</v>
      </c>
      <c r="AJ40" s="15">
        <f t="shared" si="3"/>
        <v>4.1078251911130792E-15</v>
      </c>
    </row>
    <row r="41" spans="1:36" s="5" customFormat="1" ht="12" customHeight="1" x14ac:dyDescent="0.2">
      <c r="A41" s="73"/>
      <c r="B41" s="74">
        <v>10641</v>
      </c>
      <c r="C41" s="74">
        <v>935</v>
      </c>
      <c r="D41" s="75" t="s">
        <v>69</v>
      </c>
      <c r="E41" s="76" t="s">
        <v>46</v>
      </c>
      <c r="F41" s="75" t="s">
        <v>859</v>
      </c>
      <c r="G41" s="75" t="s">
        <v>24</v>
      </c>
      <c r="H41" s="28"/>
      <c r="I41" s="28"/>
      <c r="J41" s="23"/>
      <c r="K41" s="77">
        <v>250</v>
      </c>
      <c r="L41" s="13">
        <v>0.01</v>
      </c>
      <c r="M41" s="14">
        <f t="shared" si="0"/>
        <v>223.21428571428569</v>
      </c>
      <c r="N41" s="14">
        <f t="shared" si="1"/>
        <v>26.785714285714281</v>
      </c>
      <c r="O41" s="14">
        <f t="shared" si="2"/>
        <v>-2.2321428571428572</v>
      </c>
      <c r="P41" s="14"/>
      <c r="Q41" s="14"/>
      <c r="R41" s="14"/>
      <c r="S41" s="14"/>
      <c r="T41" s="14"/>
      <c r="U41" s="14">
        <f>M41</f>
        <v>223.21428571428569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-247.76785714285711</v>
      </c>
      <c r="AJ41" s="15">
        <f t="shared" si="3"/>
        <v>3.2418512319054571E-14</v>
      </c>
    </row>
    <row r="42" spans="1:36" s="5" customFormat="1" ht="12" customHeight="1" x14ac:dyDescent="0.2">
      <c r="A42" s="73"/>
      <c r="B42" s="74">
        <v>10641</v>
      </c>
      <c r="C42" s="74">
        <v>935</v>
      </c>
      <c r="D42" s="75" t="s">
        <v>69</v>
      </c>
      <c r="E42" s="76" t="s">
        <v>46</v>
      </c>
      <c r="F42" s="75" t="s">
        <v>859</v>
      </c>
      <c r="G42" s="75" t="s">
        <v>56</v>
      </c>
      <c r="H42" s="28"/>
      <c r="I42" s="28"/>
      <c r="J42" s="23"/>
      <c r="K42" s="77">
        <v>162</v>
      </c>
      <c r="L42" s="13">
        <v>0.01</v>
      </c>
      <c r="M42" s="14">
        <f t="shared" si="0"/>
        <v>144.64285714285714</v>
      </c>
      <c r="N42" s="14">
        <f t="shared" si="1"/>
        <v>17.357142857142858</v>
      </c>
      <c r="O42" s="14">
        <f t="shared" si="2"/>
        <v>-1.4464285714285714</v>
      </c>
      <c r="P42" s="14"/>
      <c r="Q42" s="14"/>
      <c r="R42" s="14"/>
      <c r="S42" s="14"/>
      <c r="T42" s="14"/>
      <c r="U42" s="14"/>
      <c r="V42" s="14"/>
      <c r="W42" s="14">
        <f>M42</f>
        <v>144.64285714285714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-160.55357142857142</v>
      </c>
      <c r="AJ42" s="15">
        <f t="shared" si="3"/>
        <v>1.2212453270876722E-14</v>
      </c>
    </row>
    <row r="43" spans="1:36" s="5" customFormat="1" ht="12" customHeight="1" x14ac:dyDescent="0.2">
      <c r="A43" s="73"/>
      <c r="B43" s="74">
        <v>10641</v>
      </c>
      <c r="C43" s="74">
        <v>935</v>
      </c>
      <c r="D43" s="75" t="s">
        <v>69</v>
      </c>
      <c r="E43" s="76" t="s">
        <v>46</v>
      </c>
      <c r="F43" s="75" t="s">
        <v>859</v>
      </c>
      <c r="G43" s="75" t="s">
        <v>56</v>
      </c>
      <c r="H43" s="28"/>
      <c r="I43" s="28"/>
      <c r="J43" s="23"/>
      <c r="K43" s="77">
        <v>4180</v>
      </c>
      <c r="L43" s="13">
        <v>0.01</v>
      </c>
      <c r="M43" s="14">
        <f t="shared" si="0"/>
        <v>3732.1428571428569</v>
      </c>
      <c r="N43" s="14">
        <f t="shared" si="1"/>
        <v>447.85714285714283</v>
      </c>
      <c r="O43" s="14">
        <f t="shared" si="2"/>
        <v>-37.321428571428569</v>
      </c>
      <c r="P43" s="14"/>
      <c r="Q43" s="14"/>
      <c r="R43" s="14"/>
      <c r="S43" s="14"/>
      <c r="T43" s="14"/>
      <c r="U43" s="14"/>
      <c r="V43" s="14"/>
      <c r="W43" s="14">
        <f>M43</f>
        <v>3732.1428571428569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-4142.6785714285716</v>
      </c>
      <c r="AJ43" s="15">
        <f t="shared" si="3"/>
        <v>-1.2789769243681803E-13</v>
      </c>
    </row>
    <row r="44" spans="1:36" s="5" customFormat="1" ht="12" customHeight="1" x14ac:dyDescent="0.2">
      <c r="A44" s="73"/>
      <c r="B44" s="74">
        <v>10641</v>
      </c>
      <c r="C44" s="74">
        <v>935</v>
      </c>
      <c r="D44" s="75" t="s">
        <v>69</v>
      </c>
      <c r="E44" s="76" t="s">
        <v>46</v>
      </c>
      <c r="F44" s="75" t="s">
        <v>859</v>
      </c>
      <c r="G44" s="75" t="s">
        <v>56</v>
      </c>
      <c r="H44" s="28"/>
      <c r="I44" s="28"/>
      <c r="J44" s="23"/>
      <c r="K44" s="77">
        <v>120</v>
      </c>
      <c r="L44" s="13">
        <v>0.01</v>
      </c>
      <c r="M44" s="14">
        <f t="shared" si="0"/>
        <v>107.14285714285714</v>
      </c>
      <c r="N44" s="14">
        <f t="shared" si="1"/>
        <v>12.857142857142856</v>
      </c>
      <c r="O44" s="14">
        <f t="shared" si="2"/>
        <v>-1.0714285714285714</v>
      </c>
      <c r="P44" s="14"/>
      <c r="Q44" s="14"/>
      <c r="R44" s="14"/>
      <c r="S44" s="14"/>
      <c r="T44" s="14"/>
      <c r="U44" s="14"/>
      <c r="V44" s="14"/>
      <c r="W44" s="14">
        <f>M44</f>
        <v>107.14285714285714</v>
      </c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-118.92857142857142</v>
      </c>
      <c r="AJ44" s="15">
        <f t="shared" si="3"/>
        <v>1.2212453270876722E-14</v>
      </c>
    </row>
    <row r="45" spans="1:36" s="5" customFormat="1" ht="12" customHeight="1" x14ac:dyDescent="0.2">
      <c r="A45" s="73"/>
      <c r="B45" s="74">
        <v>10642</v>
      </c>
      <c r="C45" s="74">
        <v>971</v>
      </c>
      <c r="D45" s="75" t="s">
        <v>839</v>
      </c>
      <c r="E45" s="76" t="s">
        <v>840</v>
      </c>
      <c r="F45" s="75" t="s">
        <v>860</v>
      </c>
      <c r="G45" s="75" t="s">
        <v>54</v>
      </c>
      <c r="H45" s="28"/>
      <c r="I45" s="28"/>
      <c r="J45" s="23">
        <v>7843.25</v>
      </c>
      <c r="K45" s="77">
        <v>0</v>
      </c>
      <c r="L45" s="13">
        <v>0.01</v>
      </c>
      <c r="M45" s="14">
        <f t="shared" si="0"/>
        <v>7843.25</v>
      </c>
      <c r="N45" s="14">
        <f t="shared" si="1"/>
        <v>0</v>
      </c>
      <c r="O45" s="14">
        <f t="shared" si="2"/>
        <v>-78.432500000000005</v>
      </c>
      <c r="P45" s="14">
        <f>M45</f>
        <v>7843.25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-7764.8175000000001</v>
      </c>
      <c r="AJ45" s="15">
        <f t="shared" si="3"/>
        <v>-1.1368683772161603E-13</v>
      </c>
    </row>
    <row r="46" spans="1:36" s="5" customFormat="1" ht="12" customHeight="1" x14ac:dyDescent="0.2">
      <c r="A46" s="73"/>
      <c r="B46" s="74">
        <v>10643</v>
      </c>
      <c r="C46" s="74">
        <v>972</v>
      </c>
      <c r="D46" s="75" t="s">
        <v>839</v>
      </c>
      <c r="E46" s="76" t="s">
        <v>840</v>
      </c>
      <c r="F46" s="75" t="s">
        <v>861</v>
      </c>
      <c r="G46" s="75" t="s">
        <v>57</v>
      </c>
      <c r="H46" s="28"/>
      <c r="I46" s="28"/>
      <c r="J46" s="23">
        <v>2717.25</v>
      </c>
      <c r="K46" s="77">
        <v>0</v>
      </c>
      <c r="L46" s="13">
        <v>0.01</v>
      </c>
      <c r="M46" s="14">
        <f t="shared" si="0"/>
        <v>2717.25</v>
      </c>
      <c r="N46" s="14">
        <f t="shared" si="1"/>
        <v>0</v>
      </c>
      <c r="O46" s="14">
        <f t="shared" si="2"/>
        <v>-27.172499999999999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2717.25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-2690.0774999999999</v>
      </c>
      <c r="AJ46" s="15">
        <f t="shared" si="3"/>
        <v>1.2789769243681803E-13</v>
      </c>
    </row>
    <row r="47" spans="1:36" s="5" customFormat="1" ht="12" customHeight="1" x14ac:dyDescent="0.2">
      <c r="A47" s="73"/>
      <c r="B47" s="74">
        <v>10644</v>
      </c>
      <c r="C47" s="74">
        <v>959</v>
      </c>
      <c r="D47" s="75" t="s">
        <v>748</v>
      </c>
      <c r="E47" s="76" t="s">
        <v>749</v>
      </c>
      <c r="F47" s="75" t="s">
        <v>862</v>
      </c>
      <c r="G47" s="75" t="s">
        <v>54</v>
      </c>
      <c r="H47" s="28"/>
      <c r="I47" s="28"/>
      <c r="J47" s="23"/>
      <c r="K47" s="77">
        <v>11884</v>
      </c>
      <c r="L47" s="13">
        <v>0.01</v>
      </c>
      <c r="M47" s="14">
        <f t="shared" si="0"/>
        <v>10610.714285714284</v>
      </c>
      <c r="N47" s="14">
        <f t="shared" si="1"/>
        <v>1273.285714285714</v>
      </c>
      <c r="O47" s="14">
        <f t="shared" si="2"/>
        <v>-106.10714285714285</v>
      </c>
      <c r="P47" s="14">
        <f>M47</f>
        <v>10610.714285714284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-11777.892857142855</v>
      </c>
      <c r="AJ47" s="15">
        <f t="shared" si="3"/>
        <v>2.0889956431346945E-12</v>
      </c>
    </row>
    <row r="48" spans="1:36" s="5" customFormat="1" ht="12" customHeight="1" x14ac:dyDescent="0.2">
      <c r="A48" s="73">
        <v>43018</v>
      </c>
      <c r="B48" s="74">
        <v>10645</v>
      </c>
      <c r="C48" s="74">
        <v>973</v>
      </c>
      <c r="D48" s="75" t="s">
        <v>74</v>
      </c>
      <c r="E48" s="76" t="s">
        <v>60</v>
      </c>
      <c r="F48" s="75" t="s">
        <v>863</v>
      </c>
      <c r="G48" s="75" t="s">
        <v>12</v>
      </c>
      <c r="H48" s="28"/>
      <c r="I48" s="28"/>
      <c r="J48" s="23"/>
      <c r="K48" s="77">
        <v>1485</v>
      </c>
      <c r="L48" s="13">
        <v>0.01</v>
      </c>
      <c r="M48" s="14">
        <f t="shared" si="0"/>
        <v>1325.8928571428571</v>
      </c>
      <c r="N48" s="14">
        <f t="shared" si="1"/>
        <v>159.10714285714286</v>
      </c>
      <c r="O48" s="14">
        <f t="shared" si="2"/>
        <v>-13.258928571428571</v>
      </c>
      <c r="P48" s="14"/>
      <c r="Q48" s="14"/>
      <c r="R48" s="14"/>
      <c r="S48" s="14">
        <f>M48</f>
        <v>1325.8928571428571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-1471.7410714285713</v>
      </c>
      <c r="AJ48" s="15">
        <f t="shared" si="3"/>
        <v>9.7699626167013776E-14</v>
      </c>
    </row>
    <row r="49" spans="1:36" s="5" customFormat="1" ht="12" customHeight="1" x14ac:dyDescent="0.2">
      <c r="A49" s="73"/>
      <c r="B49" s="74">
        <v>10645</v>
      </c>
      <c r="C49" s="74">
        <v>973</v>
      </c>
      <c r="D49" s="75" t="s">
        <v>74</v>
      </c>
      <c r="E49" s="76" t="s">
        <v>60</v>
      </c>
      <c r="F49" s="75" t="s">
        <v>863</v>
      </c>
      <c r="G49" s="75" t="s">
        <v>56</v>
      </c>
      <c r="H49" s="28"/>
      <c r="I49" s="28"/>
      <c r="J49" s="23"/>
      <c r="K49" s="77">
        <v>900</v>
      </c>
      <c r="L49" s="13">
        <v>0.01</v>
      </c>
      <c r="M49" s="14">
        <f t="shared" si="0"/>
        <v>803.57142857142844</v>
      </c>
      <c r="N49" s="14">
        <f t="shared" si="1"/>
        <v>96.428571428571416</v>
      </c>
      <c r="O49" s="14">
        <f t="shared" si="2"/>
        <v>-8.0357142857142847</v>
      </c>
      <c r="P49" s="14"/>
      <c r="Q49" s="14"/>
      <c r="R49" s="14"/>
      <c r="S49" s="14"/>
      <c r="T49" s="14"/>
      <c r="U49" s="14"/>
      <c r="V49" s="14"/>
      <c r="W49" s="14">
        <f>M49</f>
        <v>803.57142857142844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-891.96428571428555</v>
      </c>
      <c r="AJ49" s="15">
        <f t="shared" si="3"/>
        <v>1.6342482922482304E-13</v>
      </c>
    </row>
    <row r="50" spans="1:36" s="5" customFormat="1" ht="12" customHeight="1" x14ac:dyDescent="0.2">
      <c r="A50" s="73"/>
      <c r="B50" s="74">
        <v>10646</v>
      </c>
      <c r="C50" s="74">
        <v>955</v>
      </c>
      <c r="D50" s="75" t="s">
        <v>864</v>
      </c>
      <c r="E50" s="76" t="s">
        <v>865</v>
      </c>
      <c r="F50" s="75" t="s">
        <v>866</v>
      </c>
      <c r="G50" s="75" t="s">
        <v>55</v>
      </c>
      <c r="H50" s="28"/>
      <c r="I50" s="28"/>
      <c r="J50" s="23"/>
      <c r="K50" s="77">
        <v>6575</v>
      </c>
      <c r="L50" s="13">
        <v>0.01</v>
      </c>
      <c r="M50" s="14">
        <f t="shared" si="0"/>
        <v>5870.5357142857138</v>
      </c>
      <c r="N50" s="14">
        <f t="shared" si="1"/>
        <v>704.46428571428567</v>
      </c>
      <c r="O50" s="14">
        <f t="shared" si="2"/>
        <v>-58.705357142857139</v>
      </c>
      <c r="P50" s="14"/>
      <c r="Q50" s="14">
        <f>M50</f>
        <v>5870.5357142857138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-6516.2946428571422</v>
      </c>
      <c r="AJ50" s="15">
        <f t="shared" si="3"/>
        <v>6.5369931689929217E-13</v>
      </c>
    </row>
    <row r="51" spans="1:36" s="5" customFormat="1" ht="12" customHeight="1" x14ac:dyDescent="0.2">
      <c r="A51" s="73">
        <v>43019</v>
      </c>
      <c r="B51" s="74">
        <v>10647</v>
      </c>
      <c r="C51" s="74">
        <v>975</v>
      </c>
      <c r="D51" s="75" t="s">
        <v>39</v>
      </c>
      <c r="E51" s="76" t="s">
        <v>45</v>
      </c>
      <c r="F51" s="75" t="s">
        <v>867</v>
      </c>
      <c r="G51" s="75" t="s">
        <v>54</v>
      </c>
      <c r="H51" s="28"/>
      <c r="I51" s="28"/>
      <c r="J51" s="23">
        <v>1920</v>
      </c>
      <c r="K51" s="77">
        <v>0</v>
      </c>
      <c r="L51" s="13">
        <v>0.01</v>
      </c>
      <c r="M51" s="14">
        <f t="shared" si="0"/>
        <v>1920</v>
      </c>
      <c r="N51" s="14">
        <f t="shared" si="1"/>
        <v>0</v>
      </c>
      <c r="O51" s="14">
        <f t="shared" si="2"/>
        <v>-19.2</v>
      </c>
      <c r="P51" s="14">
        <f>M51</f>
        <v>1920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-1900.8</v>
      </c>
      <c r="AJ51" s="15">
        <f t="shared" si="3"/>
        <v>4.6185277824406512E-14</v>
      </c>
    </row>
    <row r="52" spans="1:36" s="5" customFormat="1" ht="12" customHeight="1" x14ac:dyDescent="0.3">
      <c r="A52" s="73">
        <v>43020</v>
      </c>
      <c r="B52" s="74">
        <v>10648</v>
      </c>
      <c r="C52" s="74">
        <v>977</v>
      </c>
      <c r="D52" s="75" t="s">
        <v>64</v>
      </c>
      <c r="E52" s="76" t="s">
        <v>53</v>
      </c>
      <c r="F52" s="63"/>
      <c r="G52" s="75" t="s">
        <v>55</v>
      </c>
      <c r="H52" s="28"/>
      <c r="I52" s="28"/>
      <c r="J52" s="23">
        <v>2040</v>
      </c>
      <c r="K52" s="77">
        <v>0</v>
      </c>
      <c r="L52" s="13">
        <v>0.01</v>
      </c>
      <c r="M52" s="14">
        <f t="shared" si="0"/>
        <v>2040</v>
      </c>
      <c r="N52" s="14">
        <f t="shared" si="1"/>
        <v>0</v>
      </c>
      <c r="O52" s="14">
        <f t="shared" si="2"/>
        <v>-20.400000000000002</v>
      </c>
      <c r="P52" s="14"/>
      <c r="Q52" s="14">
        <f>M52</f>
        <v>2040</v>
      </c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-2019.6</v>
      </c>
      <c r="AJ52" s="15">
        <f t="shared" si="3"/>
        <v>8.8817841970012523E-14</v>
      </c>
    </row>
    <row r="53" spans="1:36" s="5" customFormat="1" ht="12" customHeight="1" x14ac:dyDescent="0.2">
      <c r="A53" s="73"/>
      <c r="B53" s="74">
        <v>10649</v>
      </c>
      <c r="C53" s="74">
        <v>976</v>
      </c>
      <c r="D53" s="75" t="s">
        <v>40</v>
      </c>
      <c r="E53" s="76" t="s">
        <v>47</v>
      </c>
      <c r="F53" s="75" t="s">
        <v>868</v>
      </c>
      <c r="G53" s="75" t="s">
        <v>54</v>
      </c>
      <c r="H53" s="28"/>
      <c r="I53" s="28"/>
      <c r="J53" s="23">
        <v>883.96</v>
      </c>
      <c r="K53" s="77">
        <v>0</v>
      </c>
      <c r="L53" s="13">
        <v>0.01</v>
      </c>
      <c r="M53" s="14">
        <f t="shared" si="0"/>
        <v>883.96</v>
      </c>
      <c r="N53" s="14">
        <f t="shared" si="1"/>
        <v>0</v>
      </c>
      <c r="O53" s="14">
        <f t="shared" si="2"/>
        <v>-8.8396000000000008</v>
      </c>
      <c r="P53" s="14">
        <f>M53</f>
        <v>883.96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-875.12040000000002</v>
      </c>
      <c r="AJ53" s="15">
        <f t="shared" si="3"/>
        <v>1.7763568394002505E-14</v>
      </c>
    </row>
    <row r="54" spans="1:36" s="5" customFormat="1" ht="12" customHeight="1" x14ac:dyDescent="0.2">
      <c r="A54" s="73"/>
      <c r="B54" s="74">
        <v>10650</v>
      </c>
      <c r="C54" s="74">
        <v>978</v>
      </c>
      <c r="D54" s="75" t="s">
        <v>839</v>
      </c>
      <c r="E54" s="76" t="s">
        <v>840</v>
      </c>
      <c r="F54" s="75" t="s">
        <v>869</v>
      </c>
      <c r="G54" s="75" t="s">
        <v>54</v>
      </c>
      <c r="H54" s="28"/>
      <c r="I54" s="28"/>
      <c r="J54" s="23">
        <v>5865</v>
      </c>
      <c r="K54" s="77">
        <v>0</v>
      </c>
      <c r="L54" s="13">
        <v>0.01</v>
      </c>
      <c r="M54" s="14">
        <f t="shared" si="0"/>
        <v>5865</v>
      </c>
      <c r="N54" s="14">
        <f t="shared" si="1"/>
        <v>0</v>
      </c>
      <c r="O54" s="14">
        <f t="shared" si="2"/>
        <v>-58.65</v>
      </c>
      <c r="P54" s="14">
        <f>M54</f>
        <v>5865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4"/>
        <v>-5806.35</v>
      </c>
      <c r="AJ54" s="15">
        <f t="shared" si="3"/>
        <v>-3.6237679523765109E-13</v>
      </c>
    </row>
    <row r="55" spans="1:36" s="5" customFormat="1" ht="12" customHeight="1" x14ac:dyDescent="0.2">
      <c r="A55" s="73"/>
      <c r="B55" s="74">
        <v>10651</v>
      </c>
      <c r="C55" s="74">
        <v>979</v>
      </c>
      <c r="D55" s="75" t="s">
        <v>839</v>
      </c>
      <c r="E55" s="76" t="s">
        <v>840</v>
      </c>
      <c r="F55" s="75" t="s">
        <v>870</v>
      </c>
      <c r="G55" s="75" t="s">
        <v>57</v>
      </c>
      <c r="H55" s="28"/>
      <c r="I55" s="28"/>
      <c r="J55" s="23">
        <v>170</v>
      </c>
      <c r="K55" s="77">
        <v>0</v>
      </c>
      <c r="L55" s="13">
        <v>0.01</v>
      </c>
      <c r="M55" s="14">
        <f t="shared" si="0"/>
        <v>170</v>
      </c>
      <c r="N55" s="14">
        <f t="shared" si="1"/>
        <v>0</v>
      </c>
      <c r="O55" s="14">
        <f t="shared" si="2"/>
        <v>-1.7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>
        <f>M55</f>
        <v>170</v>
      </c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-168.3</v>
      </c>
      <c r="AJ55" s="15">
        <f t="shared" si="3"/>
        <v>-1.1324274851176597E-14</v>
      </c>
    </row>
    <row r="56" spans="1:36" s="5" customFormat="1" ht="12" customHeight="1" x14ac:dyDescent="0.2">
      <c r="A56" s="73"/>
      <c r="B56" s="74">
        <v>10652</v>
      </c>
      <c r="C56" s="74">
        <v>974</v>
      </c>
      <c r="D56" s="75" t="s">
        <v>37</v>
      </c>
      <c r="E56" s="76" t="s">
        <v>42</v>
      </c>
      <c r="F56" s="75" t="s">
        <v>871</v>
      </c>
      <c r="G56" s="75" t="s">
        <v>163</v>
      </c>
      <c r="H56" s="28"/>
      <c r="I56" s="28"/>
      <c r="J56" s="23"/>
      <c r="K56" s="77">
        <v>391.6</v>
      </c>
      <c r="L56" s="13">
        <v>0.01</v>
      </c>
      <c r="M56" s="14">
        <f t="shared" si="0"/>
        <v>349.64285714285711</v>
      </c>
      <c r="N56" s="14">
        <f t="shared" si="1"/>
        <v>41.957142857142848</v>
      </c>
      <c r="O56" s="14">
        <f t="shared" si="2"/>
        <v>-3.496428571428571</v>
      </c>
      <c r="P56" s="14"/>
      <c r="Q56" s="14"/>
      <c r="R56" s="14"/>
      <c r="S56" s="14"/>
      <c r="T56" s="14"/>
      <c r="U56" s="14"/>
      <c r="V56" s="14">
        <f>M56</f>
        <v>349.64285714285711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-388.1035714285714</v>
      </c>
      <c r="AJ56" s="15">
        <f t="shared" si="3"/>
        <v>5.2402526762307389E-14</v>
      </c>
    </row>
    <row r="57" spans="1:36" s="5" customFormat="1" ht="12" customHeight="1" x14ac:dyDescent="0.2">
      <c r="A57" s="73"/>
      <c r="B57" s="74">
        <v>10652</v>
      </c>
      <c r="C57" s="74">
        <v>974</v>
      </c>
      <c r="D57" s="75" t="s">
        <v>37</v>
      </c>
      <c r="E57" s="76" t="s">
        <v>42</v>
      </c>
      <c r="F57" s="75" t="s">
        <v>871</v>
      </c>
      <c r="G57" s="75" t="s">
        <v>163</v>
      </c>
      <c r="H57" s="28"/>
      <c r="I57" s="28"/>
      <c r="J57" s="23"/>
      <c r="K57" s="77">
        <v>892.1</v>
      </c>
      <c r="L57" s="13">
        <v>0.01</v>
      </c>
      <c r="M57" s="14">
        <f t="shared" si="0"/>
        <v>796.51785714285711</v>
      </c>
      <c r="N57" s="14">
        <f t="shared" si="1"/>
        <v>95.582142857142856</v>
      </c>
      <c r="O57" s="14">
        <f t="shared" si="2"/>
        <v>-7.965178571428571</v>
      </c>
      <c r="P57" s="14"/>
      <c r="Q57" s="14"/>
      <c r="R57" s="14"/>
      <c r="S57" s="14"/>
      <c r="T57" s="14"/>
      <c r="U57" s="14"/>
      <c r="V57" s="14">
        <f>M57</f>
        <v>796.51785714285711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-884.1348214285714</v>
      </c>
      <c r="AJ57" s="15">
        <f t="shared" si="3"/>
        <v>5.2402526762307389E-14</v>
      </c>
    </row>
    <row r="58" spans="1:36" s="5" customFormat="1" ht="12" customHeight="1" x14ac:dyDescent="0.2">
      <c r="A58" s="73">
        <v>43022</v>
      </c>
      <c r="B58" s="74">
        <v>10653</v>
      </c>
      <c r="C58" s="74">
        <v>980</v>
      </c>
      <c r="D58" s="75" t="s">
        <v>63</v>
      </c>
      <c r="E58" s="76" t="s">
        <v>72</v>
      </c>
      <c r="F58" s="75" t="s">
        <v>872</v>
      </c>
      <c r="G58" s="75" t="s">
        <v>62</v>
      </c>
      <c r="H58" s="28"/>
      <c r="I58" s="28"/>
      <c r="J58" s="23"/>
      <c r="K58" s="77">
        <v>2597.87</v>
      </c>
      <c r="L58" s="13">
        <v>0.01</v>
      </c>
      <c r="M58" s="14">
        <f t="shared" si="0"/>
        <v>2319.5267857142853</v>
      </c>
      <c r="N58" s="14">
        <f t="shared" si="1"/>
        <v>278.34321428571423</v>
      </c>
      <c r="O58" s="14">
        <f t="shared" si="2"/>
        <v>-23.195267857142852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>
        <f>M58</f>
        <v>2319.5267857142853</v>
      </c>
      <c r="AI58" s="14">
        <f t="shared" si="4"/>
        <v>-2574.6747321428566</v>
      </c>
      <c r="AJ58" s="15">
        <f t="shared" si="3"/>
        <v>4.8316906031686813E-13</v>
      </c>
    </row>
    <row r="59" spans="1:36" s="5" customFormat="1" ht="12" customHeight="1" x14ac:dyDescent="0.2">
      <c r="A59" s="73"/>
      <c r="B59" s="74">
        <v>10654</v>
      </c>
      <c r="C59" s="74">
        <v>981</v>
      </c>
      <c r="D59" s="75" t="s">
        <v>38</v>
      </c>
      <c r="E59" s="76" t="s">
        <v>44</v>
      </c>
      <c r="F59" s="75" t="s">
        <v>873</v>
      </c>
      <c r="G59" s="75" t="s">
        <v>54</v>
      </c>
      <c r="H59" s="28"/>
      <c r="I59" s="28"/>
      <c r="J59" s="23"/>
      <c r="K59" s="77">
        <v>3514</v>
      </c>
      <c r="L59" s="13">
        <v>0.01</v>
      </c>
      <c r="M59" s="14">
        <f t="shared" si="0"/>
        <v>3137.4999999999995</v>
      </c>
      <c r="N59" s="14">
        <f t="shared" si="1"/>
        <v>376.49999999999994</v>
      </c>
      <c r="O59" s="14">
        <f t="shared" si="2"/>
        <v>-31.374999999999996</v>
      </c>
      <c r="P59" s="14">
        <f t="shared" ref="P59:P65" si="6">M59</f>
        <v>3137.4999999999995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-3482.6249999999995</v>
      </c>
      <c r="AJ59" s="15">
        <f t="shared" si="3"/>
        <v>4.5830006456526462E-13</v>
      </c>
    </row>
    <row r="60" spans="1:36" s="5" customFormat="1" ht="12" customHeight="1" x14ac:dyDescent="0.2">
      <c r="A60" s="73"/>
      <c r="B60" s="74">
        <v>10655</v>
      </c>
      <c r="C60" s="74">
        <v>982</v>
      </c>
      <c r="D60" s="75" t="s">
        <v>38</v>
      </c>
      <c r="E60" s="76" t="s">
        <v>44</v>
      </c>
      <c r="F60" s="75" t="s">
        <v>874</v>
      </c>
      <c r="G60" s="75" t="s">
        <v>54</v>
      </c>
      <c r="H60" s="28"/>
      <c r="I60" s="28"/>
      <c r="J60" s="23"/>
      <c r="K60" s="77">
        <v>1934</v>
      </c>
      <c r="L60" s="13">
        <v>0.01</v>
      </c>
      <c r="M60" s="14">
        <f t="shared" si="0"/>
        <v>1726.7857142857142</v>
      </c>
      <c r="N60" s="14">
        <f t="shared" si="1"/>
        <v>207.21428571428569</v>
      </c>
      <c r="O60" s="14">
        <f t="shared" si="2"/>
        <v>-17.267857142857142</v>
      </c>
      <c r="P60" s="14">
        <f t="shared" si="6"/>
        <v>1726.7857142857142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-1916.7321428571427</v>
      </c>
      <c r="AJ60" s="15">
        <f t="shared" si="3"/>
        <v>1.9539925233402755E-13</v>
      </c>
    </row>
    <row r="61" spans="1:36" s="5" customFormat="1" ht="12" customHeight="1" x14ac:dyDescent="0.2">
      <c r="A61" s="73">
        <v>43024</v>
      </c>
      <c r="B61" s="74">
        <v>10656</v>
      </c>
      <c r="C61" s="74">
        <v>983</v>
      </c>
      <c r="D61" s="75" t="s">
        <v>39</v>
      </c>
      <c r="E61" s="76" t="s">
        <v>45</v>
      </c>
      <c r="F61" s="75" t="s">
        <v>875</v>
      </c>
      <c r="G61" s="75" t="s">
        <v>54</v>
      </c>
      <c r="H61" s="28"/>
      <c r="I61" s="28"/>
      <c r="J61" s="23">
        <v>4340</v>
      </c>
      <c r="K61" s="77">
        <v>0</v>
      </c>
      <c r="L61" s="13">
        <v>0.01</v>
      </c>
      <c r="M61" s="14">
        <f t="shared" si="0"/>
        <v>4340</v>
      </c>
      <c r="N61" s="14">
        <f t="shared" si="1"/>
        <v>0</v>
      </c>
      <c r="O61" s="14">
        <f t="shared" si="2"/>
        <v>-43.4</v>
      </c>
      <c r="P61" s="14">
        <f t="shared" si="6"/>
        <v>4340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4"/>
        <v>-4296.6000000000004</v>
      </c>
      <c r="AJ61" s="15">
        <f t="shared" si="3"/>
        <v>-3.6237679523765109E-13</v>
      </c>
    </row>
    <row r="62" spans="1:36" s="5" customFormat="1" ht="12" customHeight="1" x14ac:dyDescent="0.2">
      <c r="A62" s="73"/>
      <c r="B62" s="74">
        <v>10657</v>
      </c>
      <c r="C62" s="74">
        <v>984</v>
      </c>
      <c r="D62" s="75" t="s">
        <v>40</v>
      </c>
      <c r="E62" s="76" t="s">
        <v>47</v>
      </c>
      <c r="F62" s="75" t="s">
        <v>876</v>
      </c>
      <c r="G62" s="75" t="s">
        <v>54</v>
      </c>
      <c r="H62" s="28"/>
      <c r="I62" s="28"/>
      <c r="J62" s="23">
        <v>1929.1</v>
      </c>
      <c r="K62" s="77">
        <v>0</v>
      </c>
      <c r="L62" s="13">
        <v>0.01</v>
      </c>
      <c r="M62" s="14">
        <f t="shared" si="0"/>
        <v>1929.1</v>
      </c>
      <c r="N62" s="14">
        <f t="shared" si="1"/>
        <v>0</v>
      </c>
      <c r="O62" s="14">
        <f t="shared" si="2"/>
        <v>-19.291</v>
      </c>
      <c r="P62" s="14">
        <f t="shared" si="6"/>
        <v>1929.1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4"/>
        <v>-1909.809</v>
      </c>
      <c r="AJ62" s="15">
        <f t="shared" si="3"/>
        <v>-6.0396132539608516E-14</v>
      </c>
    </row>
    <row r="63" spans="1:36" s="5" customFormat="1" ht="12" customHeight="1" x14ac:dyDescent="0.2">
      <c r="A63" s="73"/>
      <c r="B63" s="74">
        <v>10658</v>
      </c>
      <c r="C63" s="74">
        <v>985</v>
      </c>
      <c r="D63" s="75" t="s">
        <v>38</v>
      </c>
      <c r="E63" s="76" t="s">
        <v>44</v>
      </c>
      <c r="F63" s="75" t="s">
        <v>877</v>
      </c>
      <c r="G63" s="75" t="s">
        <v>54</v>
      </c>
      <c r="H63" s="28"/>
      <c r="I63" s="28"/>
      <c r="J63" s="23"/>
      <c r="K63" s="77">
        <v>2600</v>
      </c>
      <c r="L63" s="13">
        <v>0.01</v>
      </c>
      <c r="M63" s="14">
        <f t="shared" si="0"/>
        <v>2321.4285714285711</v>
      </c>
      <c r="N63" s="14">
        <f t="shared" si="1"/>
        <v>278.5714285714285</v>
      </c>
      <c r="O63" s="14">
        <f t="shared" si="2"/>
        <v>-23.214285714285712</v>
      </c>
      <c r="P63" s="14">
        <f t="shared" si="6"/>
        <v>2321.4285714285711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-2576.7857142857138</v>
      </c>
      <c r="AJ63" s="15">
        <f t="shared" si="3"/>
        <v>5.2224891078367364E-13</v>
      </c>
    </row>
    <row r="64" spans="1:36" s="5" customFormat="1" ht="12" customHeight="1" x14ac:dyDescent="0.2">
      <c r="A64" s="73"/>
      <c r="B64" s="74">
        <v>10659</v>
      </c>
      <c r="C64" s="74">
        <v>986</v>
      </c>
      <c r="D64" s="75" t="s">
        <v>38</v>
      </c>
      <c r="E64" s="76" t="s">
        <v>44</v>
      </c>
      <c r="F64" s="75" t="s">
        <v>878</v>
      </c>
      <c r="G64" s="75" t="s">
        <v>54</v>
      </c>
      <c r="H64" s="28"/>
      <c r="I64" s="28"/>
      <c r="J64" s="23"/>
      <c r="K64" s="77">
        <v>3916</v>
      </c>
      <c r="L64" s="13">
        <v>0.01</v>
      </c>
      <c r="M64" s="14">
        <f t="shared" si="0"/>
        <v>3496.4285714285711</v>
      </c>
      <c r="N64" s="14">
        <f t="shared" si="1"/>
        <v>419.5714285714285</v>
      </c>
      <c r="O64" s="14">
        <f t="shared" si="2"/>
        <v>-34.964285714285715</v>
      </c>
      <c r="P64" s="14">
        <f t="shared" si="6"/>
        <v>3496.4285714285711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-3881.0357142857138</v>
      </c>
      <c r="AJ64" s="15">
        <f t="shared" si="3"/>
        <v>5.1869619710487314E-13</v>
      </c>
    </row>
    <row r="65" spans="1:36" s="5" customFormat="1" ht="12" customHeight="1" x14ac:dyDescent="0.2">
      <c r="A65" s="73"/>
      <c r="B65" s="74">
        <v>10660</v>
      </c>
      <c r="C65" s="74">
        <v>987</v>
      </c>
      <c r="D65" s="75" t="s">
        <v>839</v>
      </c>
      <c r="E65" s="76" t="s">
        <v>840</v>
      </c>
      <c r="F65" s="75" t="s">
        <v>879</v>
      </c>
      <c r="G65" s="75" t="s">
        <v>54</v>
      </c>
      <c r="H65" s="28"/>
      <c r="I65" s="28"/>
      <c r="J65" s="23">
        <v>2988</v>
      </c>
      <c r="K65" s="77">
        <v>0</v>
      </c>
      <c r="L65" s="13">
        <v>0.01</v>
      </c>
      <c r="M65" s="14">
        <f t="shared" si="0"/>
        <v>2988</v>
      </c>
      <c r="N65" s="14">
        <f t="shared" si="1"/>
        <v>0</v>
      </c>
      <c r="O65" s="14">
        <f t="shared" si="2"/>
        <v>-29.88</v>
      </c>
      <c r="P65" s="14">
        <f t="shared" si="6"/>
        <v>2988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-2958.12</v>
      </c>
      <c r="AJ65" s="15">
        <f t="shared" si="3"/>
        <v>1.1013412404281553E-13</v>
      </c>
    </row>
    <row r="66" spans="1:36" s="5" customFormat="1" ht="12" customHeight="1" x14ac:dyDescent="0.2">
      <c r="A66" s="73"/>
      <c r="B66" s="74">
        <v>10662</v>
      </c>
      <c r="C66" s="74">
        <v>989</v>
      </c>
      <c r="D66" s="75" t="s">
        <v>839</v>
      </c>
      <c r="E66" s="76" t="s">
        <v>840</v>
      </c>
      <c r="F66" s="75" t="s">
        <v>880</v>
      </c>
      <c r="G66" s="75" t="s">
        <v>57</v>
      </c>
      <c r="H66" s="28"/>
      <c r="I66" s="28"/>
      <c r="J66" s="23">
        <v>3229.65</v>
      </c>
      <c r="K66" s="77">
        <v>0</v>
      </c>
      <c r="L66" s="13">
        <v>0.01</v>
      </c>
      <c r="M66" s="14">
        <f t="shared" si="0"/>
        <v>3229.65</v>
      </c>
      <c r="N66" s="14">
        <f t="shared" si="1"/>
        <v>0</v>
      </c>
      <c r="O66" s="14">
        <f t="shared" si="2"/>
        <v>-32.296500000000002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>
        <f>M66</f>
        <v>3229.65</v>
      </c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-3197.3535000000002</v>
      </c>
      <c r="AJ66" s="15">
        <f t="shared" si="3"/>
        <v>-7.815970093361102E-14</v>
      </c>
    </row>
    <row r="67" spans="1:36" s="5" customFormat="1" ht="12" customHeight="1" x14ac:dyDescent="0.2">
      <c r="A67" s="73">
        <v>43026</v>
      </c>
      <c r="B67" s="74">
        <v>10663</v>
      </c>
      <c r="C67" s="74">
        <v>993</v>
      </c>
      <c r="D67" s="75" t="s">
        <v>40</v>
      </c>
      <c r="E67" s="76" t="s">
        <v>47</v>
      </c>
      <c r="F67" s="75" t="s">
        <v>881</v>
      </c>
      <c r="G67" s="75" t="s">
        <v>54</v>
      </c>
      <c r="H67" s="28"/>
      <c r="I67" s="28"/>
      <c r="J67" s="23">
        <v>1021.68</v>
      </c>
      <c r="K67" s="77">
        <v>0</v>
      </c>
      <c r="L67" s="13">
        <v>0.01</v>
      </c>
      <c r="M67" s="14">
        <f t="shared" si="0"/>
        <v>1021.68</v>
      </c>
      <c r="N67" s="14">
        <f t="shared" si="1"/>
        <v>0</v>
      </c>
      <c r="O67" s="14">
        <f t="shared" si="2"/>
        <v>-10.216799999999999</v>
      </c>
      <c r="P67" s="14">
        <f>M67</f>
        <v>1021.68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-1011.4631999999999</v>
      </c>
      <c r="AJ67" s="15">
        <f t="shared" si="3"/>
        <v>3.5527136788005009E-14</v>
      </c>
    </row>
    <row r="68" spans="1:36" s="5" customFormat="1" ht="12" customHeight="1" x14ac:dyDescent="0.2">
      <c r="A68" s="73"/>
      <c r="B68" s="74">
        <v>10664</v>
      </c>
      <c r="C68" s="74">
        <v>992</v>
      </c>
      <c r="D68" s="75" t="s">
        <v>839</v>
      </c>
      <c r="E68" s="76" t="s">
        <v>840</v>
      </c>
      <c r="F68" s="75" t="s">
        <v>882</v>
      </c>
      <c r="G68" s="75" t="s">
        <v>54</v>
      </c>
      <c r="H68" s="28"/>
      <c r="I68" s="28"/>
      <c r="J68" s="23">
        <v>3475</v>
      </c>
      <c r="K68" s="77">
        <v>0</v>
      </c>
      <c r="L68" s="13">
        <v>0.01</v>
      </c>
      <c r="M68" s="14">
        <f t="shared" si="0"/>
        <v>3475</v>
      </c>
      <c r="N68" s="14">
        <f t="shared" si="1"/>
        <v>0</v>
      </c>
      <c r="O68" s="14">
        <f t="shared" si="2"/>
        <v>-34.75</v>
      </c>
      <c r="P68" s="14">
        <f>M68</f>
        <v>3475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4"/>
        <v>-3440.25</v>
      </c>
      <c r="AJ68" s="15">
        <f t="shared" si="3"/>
        <v>0</v>
      </c>
    </row>
    <row r="69" spans="1:36" s="5" customFormat="1" ht="12" customHeight="1" x14ac:dyDescent="0.2">
      <c r="A69" s="73">
        <v>43028</v>
      </c>
      <c r="B69" s="74">
        <v>10665</v>
      </c>
      <c r="C69" s="74">
        <v>995</v>
      </c>
      <c r="D69" s="75" t="s">
        <v>40</v>
      </c>
      <c r="E69" s="76" t="s">
        <v>47</v>
      </c>
      <c r="F69" s="75" t="s">
        <v>883</v>
      </c>
      <c r="G69" s="75" t="s">
        <v>54</v>
      </c>
      <c r="H69" s="28"/>
      <c r="I69" s="28"/>
      <c r="J69" s="23">
        <v>539.48</v>
      </c>
      <c r="K69" s="77">
        <v>0</v>
      </c>
      <c r="L69" s="13">
        <v>0.01</v>
      </c>
      <c r="M69" s="14">
        <f t="shared" si="0"/>
        <v>539.48</v>
      </c>
      <c r="N69" s="14">
        <f t="shared" si="1"/>
        <v>0</v>
      </c>
      <c r="O69" s="14">
        <f t="shared" si="2"/>
        <v>-5.3948</v>
      </c>
      <c r="P69" s="14">
        <f>M69</f>
        <v>539.48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-534.08519999999999</v>
      </c>
      <c r="AJ69" s="15">
        <f t="shared" si="3"/>
        <v>3.1974423109204508E-14</v>
      </c>
    </row>
    <row r="70" spans="1:36" s="5" customFormat="1" ht="12" customHeight="1" x14ac:dyDescent="0.2">
      <c r="A70" s="73"/>
      <c r="B70" s="74">
        <v>10666</v>
      </c>
      <c r="C70" s="74">
        <v>996</v>
      </c>
      <c r="D70" s="75" t="s">
        <v>839</v>
      </c>
      <c r="E70" s="76" t="s">
        <v>840</v>
      </c>
      <c r="F70" s="75" t="s">
        <v>884</v>
      </c>
      <c r="G70" s="75" t="s">
        <v>54</v>
      </c>
      <c r="H70" s="28"/>
      <c r="I70" s="28"/>
      <c r="J70" s="23">
        <v>480</v>
      </c>
      <c r="K70" s="77">
        <v>0</v>
      </c>
      <c r="L70" s="13">
        <v>0.01</v>
      </c>
      <c r="M70" s="14">
        <f t="shared" si="0"/>
        <v>480</v>
      </c>
      <c r="N70" s="14">
        <f t="shared" si="1"/>
        <v>0</v>
      </c>
      <c r="O70" s="14">
        <f t="shared" si="2"/>
        <v>-4.8</v>
      </c>
      <c r="P70" s="14">
        <f>M70</f>
        <v>480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-475.2</v>
      </c>
      <c r="AJ70" s="15">
        <f t="shared" si="3"/>
        <v>1.1546319456101628E-14</v>
      </c>
    </row>
    <row r="71" spans="1:36" s="5" customFormat="1" ht="12" customHeight="1" x14ac:dyDescent="0.2">
      <c r="A71" s="73">
        <v>43031</v>
      </c>
      <c r="B71" s="74">
        <v>10667</v>
      </c>
      <c r="C71" s="74">
        <v>1000</v>
      </c>
      <c r="D71" s="75" t="s">
        <v>39</v>
      </c>
      <c r="E71" s="76" t="s">
        <v>45</v>
      </c>
      <c r="F71" s="76" t="s">
        <v>885</v>
      </c>
      <c r="G71" s="75" t="s">
        <v>54</v>
      </c>
      <c r="H71" s="28"/>
      <c r="I71" s="28"/>
      <c r="J71" s="23">
        <v>2895</v>
      </c>
      <c r="K71" s="77">
        <v>0</v>
      </c>
      <c r="L71" s="13">
        <v>0.01</v>
      </c>
      <c r="M71" s="14">
        <f t="shared" si="0"/>
        <v>2895</v>
      </c>
      <c r="N71" s="14">
        <f t="shared" si="1"/>
        <v>0</v>
      </c>
      <c r="O71" s="14">
        <f t="shared" si="2"/>
        <v>-28.95</v>
      </c>
      <c r="P71" s="14">
        <f>M71</f>
        <v>2895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-2866.05</v>
      </c>
      <c r="AJ71" s="15">
        <f t="shared" si="3"/>
        <v>-1.8118839761882555E-13</v>
      </c>
    </row>
    <row r="72" spans="1:36" s="5" customFormat="1" ht="12" customHeight="1" x14ac:dyDescent="0.2">
      <c r="A72" s="73"/>
      <c r="B72" s="74">
        <v>10668</v>
      </c>
      <c r="C72" s="74">
        <v>999</v>
      </c>
      <c r="D72" s="75" t="s">
        <v>839</v>
      </c>
      <c r="E72" s="76" t="s">
        <v>840</v>
      </c>
      <c r="F72" s="76" t="s">
        <v>886</v>
      </c>
      <c r="G72" s="75" t="s">
        <v>57</v>
      </c>
      <c r="H72" s="28"/>
      <c r="I72" s="28"/>
      <c r="J72" s="23">
        <v>3378.5</v>
      </c>
      <c r="K72" s="77">
        <v>0</v>
      </c>
      <c r="L72" s="13">
        <v>0.01</v>
      </c>
      <c r="M72" s="14">
        <f t="shared" si="0"/>
        <v>3378.5</v>
      </c>
      <c r="N72" s="14">
        <f t="shared" si="1"/>
        <v>0</v>
      </c>
      <c r="O72" s="14">
        <f t="shared" si="2"/>
        <v>-33.785000000000004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>
        <f>J72</f>
        <v>3378.5</v>
      </c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-3344.7150000000001</v>
      </c>
      <c r="AJ72" s="15">
        <f t="shared" si="3"/>
        <v>-1.4921397450962104E-13</v>
      </c>
    </row>
    <row r="73" spans="1:36" s="5" customFormat="1" ht="12" customHeight="1" x14ac:dyDescent="0.2">
      <c r="A73" s="73"/>
      <c r="B73" s="74">
        <v>10669</v>
      </c>
      <c r="C73" s="74">
        <v>998</v>
      </c>
      <c r="D73" s="75" t="s">
        <v>839</v>
      </c>
      <c r="E73" s="76" t="s">
        <v>840</v>
      </c>
      <c r="F73" s="76" t="s">
        <v>887</v>
      </c>
      <c r="G73" s="75" t="s">
        <v>54</v>
      </c>
      <c r="H73" s="28"/>
      <c r="I73" s="28"/>
      <c r="J73" s="23">
        <v>3046.5</v>
      </c>
      <c r="K73" s="77">
        <v>0</v>
      </c>
      <c r="L73" s="13">
        <v>0.01</v>
      </c>
      <c r="M73" s="14">
        <f t="shared" si="0"/>
        <v>3046.5</v>
      </c>
      <c r="N73" s="14">
        <f t="shared" si="1"/>
        <v>0</v>
      </c>
      <c r="O73" s="14">
        <f t="shared" si="2"/>
        <v>-30.465</v>
      </c>
      <c r="P73" s="14">
        <f>J73</f>
        <v>3046.5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-3016.0349999999999</v>
      </c>
      <c r="AJ73" s="15">
        <f t="shared" si="3"/>
        <v>1.4566126083082054E-13</v>
      </c>
    </row>
    <row r="74" spans="1:36" s="5" customFormat="1" ht="12" customHeight="1" x14ac:dyDescent="0.2">
      <c r="A74" s="73"/>
      <c r="B74" s="74">
        <v>10670</v>
      </c>
      <c r="C74" s="74">
        <v>997</v>
      </c>
      <c r="D74" s="75" t="s">
        <v>40</v>
      </c>
      <c r="E74" s="76" t="s">
        <v>47</v>
      </c>
      <c r="F74" s="76" t="s">
        <v>888</v>
      </c>
      <c r="G74" s="75" t="s">
        <v>54</v>
      </c>
      <c r="H74" s="28"/>
      <c r="I74" s="28"/>
      <c r="J74" s="23">
        <v>1626.83</v>
      </c>
      <c r="K74" s="77">
        <v>0</v>
      </c>
      <c r="L74" s="13">
        <v>0.01</v>
      </c>
      <c r="M74" s="14">
        <f t="shared" si="0"/>
        <v>1626.83</v>
      </c>
      <c r="N74" s="14">
        <f t="shared" si="1"/>
        <v>0</v>
      </c>
      <c r="O74" s="14">
        <f t="shared" si="2"/>
        <v>-16.2683</v>
      </c>
      <c r="P74" s="14">
        <f>M74</f>
        <v>1626.83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-1610.5617</v>
      </c>
      <c r="AJ74" s="15">
        <f t="shared" si="3"/>
        <v>-4.6185277824406512E-14</v>
      </c>
    </row>
    <row r="75" spans="1:36" s="5" customFormat="1" ht="12" customHeight="1" x14ac:dyDescent="0.2">
      <c r="A75" s="73"/>
      <c r="B75" s="74">
        <v>10671</v>
      </c>
      <c r="C75" s="74">
        <v>1001</v>
      </c>
      <c r="D75" s="75" t="s">
        <v>67</v>
      </c>
      <c r="E75" s="76" t="s">
        <v>49</v>
      </c>
      <c r="F75" s="76" t="s">
        <v>889</v>
      </c>
      <c r="G75" s="75" t="s">
        <v>54</v>
      </c>
      <c r="H75" s="28"/>
      <c r="I75" s="28"/>
      <c r="J75" s="23"/>
      <c r="K75" s="77">
        <v>4743</v>
      </c>
      <c r="L75" s="13">
        <v>0.01</v>
      </c>
      <c r="M75" s="14">
        <f t="shared" si="0"/>
        <v>4234.8214285714284</v>
      </c>
      <c r="N75" s="14">
        <f t="shared" si="1"/>
        <v>508.17857142857139</v>
      </c>
      <c r="O75" s="14">
        <f t="shared" si="2"/>
        <v>-42.348214285714285</v>
      </c>
      <c r="P75" s="14">
        <f>M75</f>
        <v>4234.8214285714284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-4700.6517857142853</v>
      </c>
      <c r="AJ75" s="15">
        <f t="shared" si="3"/>
        <v>3.907985046680551E-13</v>
      </c>
    </row>
    <row r="76" spans="1:36" s="5" customFormat="1" ht="12" customHeight="1" x14ac:dyDescent="0.2">
      <c r="A76" s="73"/>
      <c r="B76" s="74">
        <v>10672</v>
      </c>
      <c r="C76" s="74">
        <v>1302</v>
      </c>
      <c r="D76" s="75" t="s">
        <v>38</v>
      </c>
      <c r="E76" s="76" t="s">
        <v>44</v>
      </c>
      <c r="F76" s="76" t="s">
        <v>890</v>
      </c>
      <c r="G76" s="75" t="s">
        <v>54</v>
      </c>
      <c r="H76" s="28"/>
      <c r="I76" s="28"/>
      <c r="J76" s="23"/>
      <c r="K76" s="77">
        <v>10026</v>
      </c>
      <c r="L76" s="13">
        <v>0.01</v>
      </c>
      <c r="M76" s="14">
        <f t="shared" si="0"/>
        <v>8951.7857142857138</v>
      </c>
      <c r="N76" s="14">
        <f t="shared" si="1"/>
        <v>1074.2142857142856</v>
      </c>
      <c r="O76" s="14">
        <f t="shared" si="2"/>
        <v>-89.517857142857139</v>
      </c>
      <c r="P76" s="14">
        <f>M76</f>
        <v>8951.7857142857138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-9936.4821428571413</v>
      </c>
      <c r="AJ76" s="15">
        <f t="shared" si="3"/>
        <v>1.5631940186722204E-12</v>
      </c>
    </row>
    <row r="77" spans="1:36" s="5" customFormat="1" ht="12" customHeight="1" x14ac:dyDescent="0.2">
      <c r="A77" s="73"/>
      <c r="B77" s="74">
        <v>10672</v>
      </c>
      <c r="C77" s="74">
        <v>1302</v>
      </c>
      <c r="D77" s="75" t="s">
        <v>38</v>
      </c>
      <c r="E77" s="76" t="s">
        <v>44</v>
      </c>
      <c r="F77" s="76" t="s">
        <v>890</v>
      </c>
      <c r="G77" s="75" t="s">
        <v>56</v>
      </c>
      <c r="H77" s="28"/>
      <c r="I77" s="28"/>
      <c r="J77" s="23"/>
      <c r="K77" s="77">
        <v>648</v>
      </c>
      <c r="L77" s="13">
        <v>0.01</v>
      </c>
      <c r="M77" s="14">
        <f t="shared" si="0"/>
        <v>578.57142857142856</v>
      </c>
      <c r="N77" s="14">
        <f t="shared" si="1"/>
        <v>69.428571428571431</v>
      </c>
      <c r="O77" s="14">
        <f t="shared" si="2"/>
        <v>-5.7857142857142856</v>
      </c>
      <c r="P77" s="14"/>
      <c r="Q77" s="14"/>
      <c r="R77" s="14"/>
      <c r="S77" s="14"/>
      <c r="T77" s="14"/>
      <c r="U77" s="14"/>
      <c r="V77" s="14"/>
      <c r="W77" s="14">
        <f>M77</f>
        <v>578.57142857142856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-642.21428571428567</v>
      </c>
      <c r="AJ77" s="15">
        <f t="shared" si="3"/>
        <v>4.8849813083506888E-14</v>
      </c>
    </row>
    <row r="78" spans="1:36" s="5" customFormat="1" ht="12" customHeight="1" x14ac:dyDescent="0.2">
      <c r="A78" s="73"/>
      <c r="B78" s="74">
        <v>10673</v>
      </c>
      <c r="C78" s="74">
        <v>1303</v>
      </c>
      <c r="D78" s="75" t="s">
        <v>38</v>
      </c>
      <c r="E78" s="76" t="s">
        <v>44</v>
      </c>
      <c r="F78" s="76" t="s">
        <v>891</v>
      </c>
      <c r="G78" s="75" t="s">
        <v>54</v>
      </c>
      <c r="H78" s="28"/>
      <c r="I78" s="28"/>
      <c r="J78" s="23"/>
      <c r="K78" s="77">
        <v>5214</v>
      </c>
      <c r="L78" s="13">
        <v>0.01</v>
      </c>
      <c r="M78" s="14">
        <f t="shared" si="0"/>
        <v>4655.3571428571422</v>
      </c>
      <c r="N78" s="14">
        <f t="shared" si="1"/>
        <v>558.642857142857</v>
      </c>
      <c r="O78" s="14">
        <f t="shared" si="2"/>
        <v>-46.553571428571423</v>
      </c>
      <c r="P78" s="14">
        <f>M78</f>
        <v>4655.3571428571422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-5167.4464285714275</v>
      </c>
      <c r="AJ78" s="15">
        <f t="shared" si="3"/>
        <v>1.0444978215673473E-12</v>
      </c>
    </row>
    <row r="79" spans="1:36" s="5" customFormat="1" ht="12" customHeight="1" x14ac:dyDescent="0.2">
      <c r="A79" s="73">
        <v>43032</v>
      </c>
      <c r="B79" s="74">
        <v>10674</v>
      </c>
      <c r="C79" s="74">
        <v>1305</v>
      </c>
      <c r="D79" s="75" t="s">
        <v>839</v>
      </c>
      <c r="E79" s="76" t="s">
        <v>840</v>
      </c>
      <c r="F79" s="76" t="s">
        <v>892</v>
      </c>
      <c r="G79" s="75" t="s">
        <v>54</v>
      </c>
      <c r="H79" s="28"/>
      <c r="I79" s="28"/>
      <c r="J79" s="23">
        <v>2465</v>
      </c>
      <c r="K79" s="77">
        <v>0</v>
      </c>
      <c r="L79" s="13">
        <v>0.01</v>
      </c>
      <c r="M79" s="14">
        <f t="shared" si="0"/>
        <v>2465</v>
      </c>
      <c r="N79" s="14">
        <f t="shared" si="1"/>
        <v>0</v>
      </c>
      <c r="O79" s="14">
        <f t="shared" si="2"/>
        <v>-24.650000000000002</v>
      </c>
      <c r="P79" s="14">
        <f>M79</f>
        <v>2465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-2440.35</v>
      </c>
      <c r="AJ79" s="15">
        <f t="shared" si="3"/>
        <v>8.8817841970012523E-14</v>
      </c>
    </row>
    <row r="80" spans="1:36" s="5" customFormat="1" ht="12" customHeight="1" x14ac:dyDescent="0.2">
      <c r="A80" s="73"/>
      <c r="B80" s="74">
        <v>10675</v>
      </c>
      <c r="C80" s="74">
        <v>1304</v>
      </c>
      <c r="D80" s="75" t="s">
        <v>70</v>
      </c>
      <c r="E80" s="76" t="s">
        <v>50</v>
      </c>
      <c r="F80" s="76" t="s">
        <v>893</v>
      </c>
      <c r="G80" s="75" t="s">
        <v>55</v>
      </c>
      <c r="H80" s="28"/>
      <c r="I80" s="28"/>
      <c r="J80" s="23"/>
      <c r="K80" s="77">
        <v>3930</v>
      </c>
      <c r="L80" s="13">
        <v>0.01</v>
      </c>
      <c r="M80" s="14">
        <f t="shared" si="0"/>
        <v>3508.9285714285711</v>
      </c>
      <c r="N80" s="14">
        <f t="shared" si="1"/>
        <v>421.0714285714285</v>
      </c>
      <c r="O80" s="14">
        <f t="shared" si="2"/>
        <v>-35.089285714285715</v>
      </c>
      <c r="P80" s="14"/>
      <c r="Q80" s="14">
        <f>M80</f>
        <v>3508.9285714285711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-3894.9107142857138</v>
      </c>
      <c r="AJ80" s="15">
        <f t="shared" si="3"/>
        <v>5.1869619710487314E-13</v>
      </c>
    </row>
    <row r="81" spans="1:36" s="5" customFormat="1" ht="12" customHeight="1" x14ac:dyDescent="0.3">
      <c r="A81" s="73">
        <v>43033</v>
      </c>
      <c r="B81" s="74">
        <v>10676</v>
      </c>
      <c r="C81" s="74">
        <v>1306</v>
      </c>
      <c r="D81" s="75" t="s">
        <v>64</v>
      </c>
      <c r="E81" s="76" t="s">
        <v>53</v>
      </c>
      <c r="F81" s="54"/>
      <c r="G81" s="75" t="s">
        <v>55</v>
      </c>
      <c r="H81" s="28"/>
      <c r="I81" s="28"/>
      <c r="J81" s="23">
        <v>2040</v>
      </c>
      <c r="K81" s="77">
        <v>0</v>
      </c>
      <c r="L81" s="13">
        <v>0.01</v>
      </c>
      <c r="M81" s="14">
        <f t="shared" si="0"/>
        <v>2040</v>
      </c>
      <c r="N81" s="14">
        <f t="shared" si="1"/>
        <v>0</v>
      </c>
      <c r="O81" s="14">
        <f t="shared" si="2"/>
        <v>-20.400000000000002</v>
      </c>
      <c r="P81" s="14"/>
      <c r="Q81" s="14">
        <f>M81</f>
        <v>2040</v>
      </c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-2019.6</v>
      </c>
      <c r="AJ81" s="15">
        <f t="shared" si="3"/>
        <v>8.8817841970012523E-14</v>
      </c>
    </row>
    <row r="82" spans="1:36" s="5" customFormat="1" ht="12" customHeight="1" x14ac:dyDescent="0.2">
      <c r="A82" s="73"/>
      <c r="B82" s="74">
        <v>10677</v>
      </c>
      <c r="C82" s="74">
        <v>1307</v>
      </c>
      <c r="D82" s="75" t="s">
        <v>66</v>
      </c>
      <c r="E82" s="75" t="s">
        <v>51</v>
      </c>
      <c r="F82" s="75" t="s">
        <v>894</v>
      </c>
      <c r="G82" s="75" t="s">
        <v>55</v>
      </c>
      <c r="H82" s="28"/>
      <c r="I82" s="28"/>
      <c r="J82" s="23"/>
      <c r="K82" s="77">
        <v>2138</v>
      </c>
      <c r="L82" s="13">
        <v>0.01</v>
      </c>
      <c r="M82" s="14">
        <f t="shared" si="0"/>
        <v>1908.9285714285713</v>
      </c>
      <c r="N82" s="14">
        <f t="shared" si="1"/>
        <v>229.07142857142856</v>
      </c>
      <c r="O82" s="14">
        <f t="shared" si="2"/>
        <v>-19.089285714285715</v>
      </c>
      <c r="P82" s="14"/>
      <c r="Q82" s="14">
        <f>M82</f>
        <v>1908.9285714285713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-2118.9107142857142</v>
      </c>
      <c r="AJ82" s="15">
        <f t="shared" si="3"/>
        <v>6.3948846218409017E-14</v>
      </c>
    </row>
    <row r="83" spans="1:36" s="5" customFormat="1" ht="12" customHeight="1" x14ac:dyDescent="0.2">
      <c r="A83" s="73">
        <v>43034</v>
      </c>
      <c r="B83" s="74">
        <v>10678</v>
      </c>
      <c r="C83" s="74">
        <v>1315</v>
      </c>
      <c r="D83" s="75" t="s">
        <v>37</v>
      </c>
      <c r="E83" s="75" t="s">
        <v>42</v>
      </c>
      <c r="F83" s="75" t="s">
        <v>895</v>
      </c>
      <c r="G83" s="75" t="s">
        <v>13</v>
      </c>
      <c r="H83" s="28"/>
      <c r="I83" s="28"/>
      <c r="J83" s="23"/>
      <c r="K83" s="77">
        <v>892.1</v>
      </c>
      <c r="L83" s="13">
        <v>0.01</v>
      </c>
      <c r="M83" s="14">
        <f t="shared" si="0"/>
        <v>796.51785714285711</v>
      </c>
      <c r="N83" s="14">
        <f t="shared" si="1"/>
        <v>95.582142857142856</v>
      </c>
      <c r="O83" s="14">
        <f t="shared" si="2"/>
        <v>-7.965178571428571</v>
      </c>
      <c r="P83" s="14"/>
      <c r="Q83" s="14"/>
      <c r="R83" s="14"/>
      <c r="S83" s="14"/>
      <c r="T83" s="14"/>
      <c r="U83" s="14"/>
      <c r="V83" s="14">
        <f>M83</f>
        <v>796.51785714285711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-884.1348214285714</v>
      </c>
      <c r="AJ83" s="15">
        <f t="shared" si="3"/>
        <v>5.2402526762307389E-14</v>
      </c>
    </row>
    <row r="84" spans="1:36" s="5" customFormat="1" ht="12" customHeight="1" x14ac:dyDescent="0.2">
      <c r="A84" s="73"/>
      <c r="B84" s="74">
        <v>10679</v>
      </c>
      <c r="C84" s="74">
        <v>1316</v>
      </c>
      <c r="D84" s="75" t="s">
        <v>40</v>
      </c>
      <c r="E84" s="75" t="s">
        <v>47</v>
      </c>
      <c r="F84" s="75" t="s">
        <v>896</v>
      </c>
      <c r="G84" s="75" t="s">
        <v>54</v>
      </c>
      <c r="H84" s="28"/>
      <c r="I84" s="28"/>
      <c r="J84" s="23">
        <v>1162.6400000000001</v>
      </c>
      <c r="K84" s="77">
        <v>0</v>
      </c>
      <c r="L84" s="13">
        <v>0.01</v>
      </c>
      <c r="M84" s="14">
        <f t="shared" si="0"/>
        <v>1162.6400000000001</v>
      </c>
      <c r="N84" s="14">
        <f t="shared" si="1"/>
        <v>0</v>
      </c>
      <c r="O84" s="14">
        <f t="shared" si="2"/>
        <v>-11.626400000000002</v>
      </c>
      <c r="P84" s="14">
        <f t="shared" ref="P84:P89" si="7">M84</f>
        <v>1162.6400000000001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-1151.0136</v>
      </c>
      <c r="AJ84" s="15">
        <f t="shared" si="3"/>
        <v>1.0125233984581428E-13</v>
      </c>
    </row>
    <row r="85" spans="1:36" s="5" customFormat="1" ht="12" customHeight="1" x14ac:dyDescent="0.2">
      <c r="A85" s="73">
        <v>43035</v>
      </c>
      <c r="B85" s="74">
        <v>10680</v>
      </c>
      <c r="C85" s="74">
        <v>1317</v>
      </c>
      <c r="D85" s="75" t="s">
        <v>39</v>
      </c>
      <c r="E85" s="76" t="s">
        <v>45</v>
      </c>
      <c r="F85" s="76" t="s">
        <v>897</v>
      </c>
      <c r="G85" s="75" t="s">
        <v>54</v>
      </c>
      <c r="H85" s="28"/>
      <c r="I85" s="28"/>
      <c r="J85" s="23">
        <v>1050</v>
      </c>
      <c r="K85" s="77">
        <v>0</v>
      </c>
      <c r="L85" s="13">
        <v>0.01</v>
      </c>
      <c r="M85" s="14">
        <f t="shared" si="0"/>
        <v>1050</v>
      </c>
      <c r="N85" s="14">
        <f t="shared" si="1"/>
        <v>0</v>
      </c>
      <c r="O85" s="14">
        <f t="shared" si="2"/>
        <v>-10.5</v>
      </c>
      <c r="P85" s="14">
        <f t="shared" si="7"/>
        <v>1050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-1039.5</v>
      </c>
      <c r="AJ85" s="15">
        <f t="shared" si="3"/>
        <v>0</v>
      </c>
    </row>
    <row r="86" spans="1:36" s="5" customFormat="1" ht="12" customHeight="1" x14ac:dyDescent="0.2">
      <c r="A86" s="73"/>
      <c r="B86" s="74">
        <v>10681</v>
      </c>
      <c r="C86" s="74">
        <v>1319</v>
      </c>
      <c r="D86" s="75" t="s">
        <v>38</v>
      </c>
      <c r="E86" s="76" t="s">
        <v>44</v>
      </c>
      <c r="F86" s="76" t="s">
        <v>898</v>
      </c>
      <c r="G86" s="75" t="s">
        <v>54</v>
      </c>
      <c r="H86" s="28"/>
      <c r="I86" s="28"/>
      <c r="J86" s="23"/>
      <c r="K86" s="77">
        <v>2855</v>
      </c>
      <c r="L86" s="13">
        <v>0.01</v>
      </c>
      <c r="M86" s="14">
        <f t="shared" si="0"/>
        <v>2549.1071428571427</v>
      </c>
      <c r="N86" s="14">
        <f t="shared" si="1"/>
        <v>305.89285714285711</v>
      </c>
      <c r="O86" s="14">
        <f t="shared" si="2"/>
        <v>-25.491071428571427</v>
      </c>
      <c r="P86" s="14">
        <f t="shared" si="7"/>
        <v>2549.1071428571427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-2829.5089285714284</v>
      </c>
      <c r="AJ86" s="15">
        <f t="shared" si="3"/>
        <v>1.3145040611561853E-13</v>
      </c>
    </row>
    <row r="87" spans="1:36" s="5" customFormat="1" ht="12" customHeight="1" x14ac:dyDescent="0.2">
      <c r="A87" s="73"/>
      <c r="B87" s="74">
        <v>10682</v>
      </c>
      <c r="C87" s="74">
        <v>1318</v>
      </c>
      <c r="D87" s="75" t="s">
        <v>38</v>
      </c>
      <c r="E87" s="76" t="s">
        <v>44</v>
      </c>
      <c r="F87" s="76" t="s">
        <v>899</v>
      </c>
      <c r="G87" s="75" t="s">
        <v>54</v>
      </c>
      <c r="H87" s="28"/>
      <c r="I87" s="28"/>
      <c r="J87" s="23"/>
      <c r="K87" s="77">
        <v>4964</v>
      </c>
      <c r="L87" s="13">
        <v>0.01</v>
      </c>
      <c r="M87" s="14">
        <f t="shared" si="0"/>
        <v>4432.1428571428569</v>
      </c>
      <c r="N87" s="14">
        <f t="shared" si="1"/>
        <v>531.85714285714278</v>
      </c>
      <c r="O87" s="14">
        <f t="shared" si="2"/>
        <v>-44.321428571428569</v>
      </c>
      <c r="P87" s="14">
        <f t="shared" si="7"/>
        <v>4432.1428571428569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-4919.6785714285706</v>
      </c>
      <c r="AJ87" s="15">
        <f t="shared" si="3"/>
        <v>7.815970093361102E-13</v>
      </c>
    </row>
    <row r="88" spans="1:36" s="5" customFormat="1" ht="12" customHeight="1" x14ac:dyDescent="0.2">
      <c r="A88" s="73">
        <v>43036</v>
      </c>
      <c r="B88" s="74">
        <v>10683</v>
      </c>
      <c r="C88" s="74">
        <v>1320</v>
      </c>
      <c r="D88" s="75" t="s">
        <v>84</v>
      </c>
      <c r="E88" s="76" t="s">
        <v>85</v>
      </c>
      <c r="F88" s="76" t="s">
        <v>900</v>
      </c>
      <c r="G88" s="75" t="s">
        <v>62</v>
      </c>
      <c r="H88" s="28"/>
      <c r="I88" s="28"/>
      <c r="J88" s="23"/>
      <c r="K88" s="77">
        <v>2800</v>
      </c>
      <c r="L88" s="13">
        <v>0.01</v>
      </c>
      <c r="M88" s="14">
        <f t="shared" si="0"/>
        <v>2499.9999999999995</v>
      </c>
      <c r="N88" s="14">
        <f t="shared" si="1"/>
        <v>299.99999999999994</v>
      </c>
      <c r="O88" s="14">
        <f t="shared" si="2"/>
        <v>-24.999999999999996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>
        <f>M88</f>
        <v>2499.9999999999995</v>
      </c>
      <c r="AE88" s="14"/>
      <c r="AF88" s="14"/>
      <c r="AG88" s="14"/>
      <c r="AH88" s="14"/>
      <c r="AI88" s="14">
        <f t="shared" si="4"/>
        <v>-2774.9999999999995</v>
      </c>
      <c r="AJ88" s="15">
        <f t="shared" si="3"/>
        <v>4.5830006456526462E-13</v>
      </c>
    </row>
    <row r="89" spans="1:36" s="5" customFormat="1" ht="12" customHeight="1" x14ac:dyDescent="0.2">
      <c r="A89" s="73">
        <v>43038</v>
      </c>
      <c r="B89" s="74">
        <v>10684</v>
      </c>
      <c r="C89" s="74">
        <v>1323</v>
      </c>
      <c r="D89" s="75" t="s">
        <v>39</v>
      </c>
      <c r="E89" s="76" t="s">
        <v>45</v>
      </c>
      <c r="F89" s="76" t="s">
        <v>901</v>
      </c>
      <c r="G89" s="75" t="s">
        <v>54</v>
      </c>
      <c r="H89" s="28"/>
      <c r="I89" s="28"/>
      <c r="J89" s="23">
        <v>1265</v>
      </c>
      <c r="K89" s="77">
        <v>0</v>
      </c>
      <c r="L89" s="13">
        <v>0.01</v>
      </c>
      <c r="M89" s="14">
        <f t="shared" si="0"/>
        <v>1265</v>
      </c>
      <c r="N89" s="14">
        <f t="shared" si="1"/>
        <v>0</v>
      </c>
      <c r="O89" s="14">
        <f t="shared" si="2"/>
        <v>-12.65</v>
      </c>
      <c r="P89" s="14">
        <f t="shared" si="7"/>
        <v>1265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-1252.3499999999999</v>
      </c>
      <c r="AJ89" s="15">
        <f t="shared" si="3"/>
        <v>9.0594198809412774E-14</v>
      </c>
    </row>
    <row r="90" spans="1:36" s="5" customFormat="1" ht="12" customHeight="1" x14ac:dyDescent="0.2">
      <c r="A90" s="73"/>
      <c r="B90" s="74">
        <v>10685</v>
      </c>
      <c r="C90" s="74">
        <v>0</v>
      </c>
      <c r="D90" s="75" t="s">
        <v>839</v>
      </c>
      <c r="E90" s="76" t="s">
        <v>840</v>
      </c>
      <c r="F90" s="76" t="s">
        <v>902</v>
      </c>
      <c r="G90" s="75" t="s">
        <v>54</v>
      </c>
      <c r="H90" s="28"/>
      <c r="I90" s="28"/>
      <c r="J90" s="23">
        <v>2200</v>
      </c>
      <c r="K90" s="77">
        <v>0</v>
      </c>
      <c r="L90" s="13">
        <v>0.01</v>
      </c>
      <c r="M90" s="14">
        <f t="shared" si="0"/>
        <v>2200</v>
      </c>
      <c r="N90" s="14">
        <f t="shared" si="1"/>
        <v>0</v>
      </c>
      <c r="O90" s="14">
        <f t="shared" si="2"/>
        <v>-22</v>
      </c>
      <c r="P90" s="14">
        <f>M90</f>
        <v>2200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-2178</v>
      </c>
      <c r="AJ90" s="15">
        <f t="shared" si="3"/>
        <v>0</v>
      </c>
    </row>
    <row r="91" spans="1:36" ht="12" customHeight="1" x14ac:dyDescent="0.2">
      <c r="A91" s="73"/>
      <c r="B91" s="74">
        <v>10686</v>
      </c>
      <c r="C91" s="74">
        <v>1322</v>
      </c>
      <c r="D91" s="75" t="s">
        <v>839</v>
      </c>
      <c r="E91" s="76" t="s">
        <v>840</v>
      </c>
      <c r="F91" s="76" t="s">
        <v>903</v>
      </c>
      <c r="G91" s="75" t="s">
        <v>57</v>
      </c>
      <c r="H91" s="29"/>
      <c r="I91" s="29"/>
      <c r="J91" s="23">
        <v>1401.5</v>
      </c>
      <c r="K91" s="77">
        <v>0</v>
      </c>
      <c r="L91" s="13">
        <v>0.01</v>
      </c>
      <c r="M91" s="14">
        <f t="shared" si="0"/>
        <v>1401.5</v>
      </c>
      <c r="N91" s="14">
        <f t="shared" si="1"/>
        <v>0</v>
      </c>
      <c r="O91" s="14">
        <f t="shared" si="2"/>
        <v>-14.015000000000001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>
        <f>M91</f>
        <v>1401.5</v>
      </c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-1387.4849999999999</v>
      </c>
      <c r="AJ91" s="15">
        <f t="shared" si="3"/>
        <v>9.9475983006414026E-14</v>
      </c>
    </row>
    <row r="92" spans="1:36" ht="12" customHeight="1" x14ac:dyDescent="0.2">
      <c r="A92" s="70"/>
      <c r="B92" s="67"/>
      <c r="C92" s="67"/>
      <c r="D92" s="68"/>
      <c r="E92" s="71"/>
      <c r="F92" s="68"/>
      <c r="G92" s="68"/>
      <c r="H92" s="29"/>
      <c r="I92" s="29"/>
      <c r="J92" s="23">
        <v>0</v>
      </c>
      <c r="K92" s="69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70"/>
      <c r="B93" s="67"/>
      <c r="C93" s="67"/>
      <c r="D93" s="68"/>
      <c r="E93" s="71"/>
      <c r="F93" s="68"/>
      <c r="G93" s="68"/>
      <c r="H93" s="29"/>
      <c r="I93" s="29"/>
      <c r="J93" s="23">
        <v>0</v>
      </c>
      <c r="K93" s="69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70"/>
      <c r="B94" s="67"/>
      <c r="C94" s="67"/>
      <c r="D94" s="68"/>
      <c r="E94" s="71"/>
      <c r="F94" s="68"/>
      <c r="G94" s="68"/>
      <c r="H94" s="28"/>
      <c r="I94" s="28"/>
      <c r="J94" s="23">
        <v>0</v>
      </c>
      <c r="K94" s="69">
        <v>0</v>
      </c>
      <c r="L94" s="13">
        <v>0.01</v>
      </c>
      <c r="M94" s="14">
        <f t="shared" si="0"/>
        <v>0</v>
      </c>
      <c r="N94" s="14">
        <f t="shared" si="1"/>
        <v>0</v>
      </c>
      <c r="O94" s="14">
        <f t="shared" si="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 t="shared" si="3"/>
        <v>0</v>
      </c>
    </row>
    <row r="95" spans="1:36" ht="12" customHeight="1" x14ac:dyDescent="0.2">
      <c r="A95" s="70"/>
      <c r="B95" s="67"/>
      <c r="C95" s="67"/>
      <c r="D95" s="68"/>
      <c r="E95" s="71"/>
      <c r="F95" s="68"/>
      <c r="G95" s="68"/>
      <c r="H95" s="28"/>
      <c r="I95" s="28"/>
      <c r="J95" s="23">
        <v>0</v>
      </c>
      <c r="K95" s="69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70"/>
      <c r="B96" s="67"/>
      <c r="C96" s="67"/>
      <c r="D96" s="68"/>
      <c r="E96" s="71"/>
      <c r="F96" s="68"/>
      <c r="G96" s="68"/>
      <c r="H96" s="28"/>
      <c r="I96" s="28"/>
      <c r="J96" s="23">
        <v>0</v>
      </c>
      <c r="K96" s="69">
        <v>0</v>
      </c>
      <c r="L96" s="13">
        <v>0.01</v>
      </c>
      <c r="M96" s="14">
        <f t="shared" si="0"/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>SUM(H96:K96)+AI96+O96</f>
        <v>0</v>
      </c>
    </row>
    <row r="97" spans="1:36" ht="12" customHeight="1" x14ac:dyDescent="0.2">
      <c r="A97" s="70"/>
      <c r="B97" s="67"/>
      <c r="C97" s="67"/>
      <c r="D97" s="68"/>
      <c r="E97" s="71"/>
      <c r="F97" s="68"/>
      <c r="G97" s="68"/>
      <c r="H97" s="28"/>
      <c r="I97" s="28"/>
      <c r="J97" s="23">
        <v>0</v>
      </c>
      <c r="K97" s="69">
        <v>0</v>
      </c>
      <c r="L97" s="13">
        <v>0.01</v>
      </c>
      <c r="M97" s="14">
        <f t="shared" si="0"/>
        <v>0</v>
      </c>
      <c r="N97" s="14">
        <f t="shared" ref="N97:N109" si="8">K97/1.12*0.12</f>
        <v>0</v>
      </c>
      <c r="O97" s="14">
        <f t="shared" ref="O97:O109" si="9"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 t="shared" ref="AJ97:AJ109" si="10">SUM(H97:K97)+AI97+O97</f>
        <v>0</v>
      </c>
    </row>
    <row r="98" spans="1:36" ht="12" customHeight="1" x14ac:dyDescent="0.2">
      <c r="A98" s="70"/>
      <c r="B98" s="67"/>
      <c r="C98" s="67"/>
      <c r="D98" s="68"/>
      <c r="E98" s="71"/>
      <c r="F98" s="68"/>
      <c r="G98" s="68"/>
      <c r="H98" s="28"/>
      <c r="I98" s="28"/>
      <c r="J98" s="23">
        <v>0</v>
      </c>
      <c r="K98" s="69">
        <v>0</v>
      </c>
      <c r="L98" s="13">
        <v>0.01</v>
      </c>
      <c r="M98" s="14">
        <f t="shared" si="0"/>
        <v>0</v>
      </c>
      <c r="N98" s="14">
        <f t="shared" si="8"/>
        <v>0</v>
      </c>
      <c r="O98" s="14">
        <f t="shared" si="9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4"/>
        <v>0</v>
      </c>
      <c r="AJ98" s="15">
        <f t="shared" si="10"/>
        <v>0</v>
      </c>
    </row>
    <row r="99" spans="1:36" ht="12" customHeight="1" x14ac:dyDescent="0.2">
      <c r="A99" s="70"/>
      <c r="B99" s="67"/>
      <c r="C99" s="67"/>
      <c r="D99" s="68"/>
      <c r="E99" s="71"/>
      <c r="F99" s="68"/>
      <c r="G99" s="68"/>
      <c r="H99" s="28"/>
      <c r="I99" s="28"/>
      <c r="J99" s="23">
        <v>0</v>
      </c>
      <c r="K99" s="69">
        <v>0</v>
      </c>
      <c r="L99" s="13">
        <v>0.01</v>
      </c>
      <c r="M99" s="14">
        <f t="shared" si="0"/>
        <v>0</v>
      </c>
      <c r="N99" s="14">
        <f t="shared" si="8"/>
        <v>0</v>
      </c>
      <c r="O99" s="14">
        <f t="shared" si="9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4"/>
        <v>0</v>
      </c>
      <c r="AJ99" s="15">
        <f t="shared" si="10"/>
        <v>0</v>
      </c>
    </row>
    <row r="100" spans="1:36" ht="12" customHeight="1" x14ac:dyDescent="0.2">
      <c r="A100" s="70"/>
      <c r="B100" s="67"/>
      <c r="C100" s="67"/>
      <c r="D100" s="68"/>
      <c r="E100" s="71"/>
      <c r="F100" s="68"/>
      <c r="G100" s="68"/>
      <c r="H100" s="28"/>
      <c r="I100" s="28"/>
      <c r="J100" s="23">
        <v>0</v>
      </c>
      <c r="K100" s="69">
        <v>0</v>
      </c>
      <c r="L100" s="13">
        <v>0.01</v>
      </c>
      <c r="M100" s="14">
        <f t="shared" si="0"/>
        <v>0</v>
      </c>
      <c r="N100" s="14">
        <f t="shared" si="8"/>
        <v>0</v>
      </c>
      <c r="O100" s="14">
        <f t="shared" si="9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4"/>
        <v>0</v>
      </c>
      <c r="AJ100" s="15">
        <f t="shared" si="10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8"/>
        <v>0</v>
      </c>
      <c r="O101" s="14">
        <f t="shared" si="9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4"/>
        <v>0</v>
      </c>
      <c r="AJ101" s="15">
        <f t="shared" si="10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8"/>
        <v>0</v>
      </c>
      <c r="O102" s="14">
        <f t="shared" si="9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4"/>
        <v>0</v>
      </c>
      <c r="AJ102" s="15">
        <f t="shared" si="10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8"/>
        <v>0</v>
      </c>
      <c r="O103" s="14">
        <f t="shared" si="9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4"/>
        <v>0</v>
      </c>
      <c r="AJ103" s="15">
        <f t="shared" si="10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8"/>
        <v>0</v>
      </c>
      <c r="O104" s="14">
        <f t="shared" si="9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4"/>
        <v>0</v>
      </c>
      <c r="AJ104" s="15">
        <f t="shared" si="10"/>
        <v>0</v>
      </c>
    </row>
    <row r="105" spans="1:36" ht="12" customHeight="1" x14ac:dyDescent="0.2">
      <c r="A105" s="64"/>
      <c r="B105" s="58"/>
      <c r="C105" s="58"/>
      <c r="D105" s="59"/>
      <c r="E105" s="62"/>
      <c r="F105" s="62"/>
      <c r="G105" s="59"/>
      <c r="H105" s="28"/>
      <c r="I105" s="28"/>
      <c r="J105" s="23">
        <v>0</v>
      </c>
      <c r="K105" s="60">
        <v>0</v>
      </c>
      <c r="L105" s="13">
        <v>0.01</v>
      </c>
      <c r="M105" s="14">
        <f t="shared" si="0"/>
        <v>0</v>
      </c>
      <c r="N105" s="14">
        <f t="shared" si="8"/>
        <v>0</v>
      </c>
      <c r="O105" s="14">
        <f t="shared" si="9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4"/>
        <v>0</v>
      </c>
      <c r="AJ105" s="15">
        <f t="shared" si="10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8"/>
        <v>0</v>
      </c>
      <c r="O106" s="14">
        <f t="shared" si="9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4"/>
        <v>0</v>
      </c>
      <c r="AJ106" s="15">
        <f t="shared" si="10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8"/>
        <v>0</v>
      </c>
      <c r="O107" s="14">
        <f t="shared" si="9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4"/>
        <v>0</v>
      </c>
      <c r="AJ107" s="15">
        <f t="shared" si="10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8"/>
        <v>0</v>
      </c>
      <c r="O108" s="14">
        <f t="shared" si="9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4"/>
        <v>0</v>
      </c>
      <c r="AJ108" s="15">
        <f t="shared" si="10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 t="shared" si="8"/>
        <v>0</v>
      </c>
      <c r="O109" s="14">
        <f t="shared" si="9"/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4"/>
        <v>0</v>
      </c>
      <c r="AJ109" s="15">
        <f t="shared" si="10"/>
        <v>0</v>
      </c>
    </row>
    <row r="110" spans="1:36" ht="12" customHeight="1" x14ac:dyDescent="0.2">
      <c r="A110" s="45"/>
      <c r="B110" s="52"/>
      <c r="C110" s="44"/>
      <c r="D110" s="43"/>
      <c r="E110" s="46"/>
      <c r="F110" s="47"/>
      <c r="G110" s="48"/>
      <c r="H110" s="28"/>
      <c r="I110" s="28"/>
      <c r="J110" s="23">
        <v>0</v>
      </c>
      <c r="K110" s="53">
        <v>0</v>
      </c>
      <c r="L110" s="13">
        <v>0.01</v>
      </c>
      <c r="M110" s="14">
        <f t="shared" si="0"/>
        <v>0</v>
      </c>
      <c r="N110" s="14">
        <f>K110/1.12*0.12</f>
        <v>0</v>
      </c>
      <c r="O110" s="14">
        <f>-SUM(I110:J110,K110/1.12)*L110</f>
        <v>0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>
        <f t="shared" si="4"/>
        <v>0</v>
      </c>
      <c r="AJ110" s="15">
        <f>SUM(H110:K110)+AI110+O110</f>
        <v>0</v>
      </c>
    </row>
    <row r="111" spans="1:36" x14ac:dyDescent="0.2">
      <c r="A111" s="30"/>
      <c r="B111" s="31"/>
      <c r="C111" s="32"/>
      <c r="D111" s="33"/>
      <c r="E111" s="34"/>
      <c r="F111" s="35"/>
      <c r="G111" s="33"/>
      <c r="H111" s="36"/>
      <c r="I111" s="36"/>
      <c r="J111" s="51"/>
      <c r="K111" s="36"/>
      <c r="L111" s="37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6" s="21" customFormat="1" ht="10.8" thickBot="1" x14ac:dyDescent="0.25">
      <c r="A112" s="38"/>
      <c r="B112" s="17"/>
      <c r="C112" s="39"/>
      <c r="D112" s="18"/>
      <c r="E112" s="19"/>
      <c r="F112" s="20"/>
      <c r="G112" s="18"/>
      <c r="H112" s="40">
        <f>SUM(H6:H110)</f>
        <v>0</v>
      </c>
      <c r="I112" s="40">
        <f>SUM(I6:I110)</f>
        <v>0</v>
      </c>
      <c r="J112" s="24">
        <f>SUM(J5:J110)</f>
        <v>99368.249999999985</v>
      </c>
      <c r="K112" s="24">
        <f>SUM(K5:K110)</f>
        <v>167480.82</v>
      </c>
      <c r="L112" s="41"/>
      <c r="M112" s="24">
        <f t="shared" ref="M112:AI112" si="11">SUM(M5:M110)</f>
        <v>248904.69642857148</v>
      </c>
      <c r="N112" s="24">
        <f t="shared" si="11"/>
        <v>17944.373571428572</v>
      </c>
      <c r="O112" s="24">
        <f t="shared" si="11"/>
        <v>-2489.0469642857161</v>
      </c>
      <c r="P112" s="24">
        <f t="shared" si="11"/>
        <v>184561.36428571428</v>
      </c>
      <c r="Q112" s="24">
        <f t="shared" si="11"/>
        <v>31014.107142857141</v>
      </c>
      <c r="R112" s="24">
        <f t="shared" si="11"/>
        <v>0</v>
      </c>
      <c r="S112" s="24">
        <f t="shared" si="11"/>
        <v>1325.8928571428571</v>
      </c>
      <c r="T112" s="24">
        <f t="shared" si="11"/>
        <v>0</v>
      </c>
      <c r="U112" s="24">
        <f t="shared" si="11"/>
        <v>1801.7857142857142</v>
      </c>
      <c r="V112" s="24">
        <f t="shared" si="11"/>
        <v>2009.6428571428571</v>
      </c>
      <c r="W112" s="24">
        <f t="shared" si="11"/>
        <v>5944.642857142856</v>
      </c>
      <c r="X112" s="24">
        <f t="shared" si="11"/>
        <v>0</v>
      </c>
      <c r="Y112" s="24">
        <f t="shared" si="11"/>
        <v>0</v>
      </c>
      <c r="Z112" s="24">
        <f t="shared" si="11"/>
        <v>13711.1</v>
      </c>
      <c r="AA112" s="24">
        <f t="shared" si="11"/>
        <v>0</v>
      </c>
      <c r="AB112" s="24">
        <f t="shared" si="11"/>
        <v>0</v>
      </c>
      <c r="AC112" s="24">
        <f t="shared" si="11"/>
        <v>0</v>
      </c>
      <c r="AD112" s="24">
        <f t="shared" si="11"/>
        <v>2499.9999999999995</v>
      </c>
      <c r="AE112" s="24">
        <f t="shared" si="11"/>
        <v>0</v>
      </c>
      <c r="AF112" s="24">
        <f t="shared" si="11"/>
        <v>0</v>
      </c>
      <c r="AG112" s="24">
        <f t="shared" si="11"/>
        <v>0</v>
      </c>
      <c r="AH112" s="24">
        <f t="shared" si="11"/>
        <v>6036.1607142857138</v>
      </c>
      <c r="AI112" s="24">
        <f t="shared" si="11"/>
        <v>-264360.02303571417</v>
      </c>
    </row>
    <row r="113" spans="11:35" ht="10.8" thickTop="1" x14ac:dyDescent="0.2">
      <c r="AH113" s="5" t="s">
        <v>35</v>
      </c>
      <c r="AI113" s="5">
        <f>+N114+AI112</f>
        <v>2489.0469642858952</v>
      </c>
    </row>
    <row r="114" spans="11:35" x14ac:dyDescent="0.2">
      <c r="K114" s="5">
        <f>+K112+J112</f>
        <v>266849.07</v>
      </c>
      <c r="N114" s="5">
        <f>+N112+M112</f>
        <v>266849.07000000007</v>
      </c>
      <c r="P114" s="5">
        <f>P112+Q112</f>
        <v>215575.47142857141</v>
      </c>
      <c r="AI114" s="5">
        <f>+AI112-AI113</f>
        <v>-266849.07000000007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113"/>
  <sheetViews>
    <sheetView topLeftCell="A37" workbookViewId="0">
      <selection sqref="A1:IV65536"/>
    </sheetView>
  </sheetViews>
  <sheetFormatPr defaultColWidth="9.109375" defaultRowHeight="10.199999999999999" x14ac:dyDescent="0.2"/>
  <cols>
    <col min="1" max="1" width="13.33203125" style="42" customWidth="1"/>
    <col min="2" max="2" width="9.6640625" style="1" customWidth="1"/>
    <col min="3" max="3" width="4.44140625" style="1" customWidth="1"/>
    <col min="4" max="4" width="40.44140625" style="2" bestFit="1" customWidth="1"/>
    <col min="5" max="5" width="13.109375" style="3" customWidth="1"/>
    <col min="6" max="6" width="11.33203125" style="4" customWidth="1"/>
    <col min="7" max="7" width="18" style="2" bestFit="1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8.664062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904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73">
        <v>43041</v>
      </c>
      <c r="B5" s="74">
        <v>10687</v>
      </c>
      <c r="C5" s="74">
        <v>1314</v>
      </c>
      <c r="D5" s="75" t="s">
        <v>259</v>
      </c>
      <c r="E5" s="76" t="s">
        <v>260</v>
      </c>
      <c r="F5" s="76" t="s">
        <v>905</v>
      </c>
      <c r="G5" s="75" t="s">
        <v>54</v>
      </c>
      <c r="H5" s="28"/>
      <c r="I5" s="28"/>
      <c r="J5" s="23"/>
      <c r="K5" s="77">
        <v>1219</v>
      </c>
      <c r="L5" s="13">
        <v>0.01</v>
      </c>
      <c r="M5" s="14">
        <f t="shared" ref="M5:M109" si="0">SUM(H5:J5,K5/1.12)</f>
        <v>1088.3928571428571</v>
      </c>
      <c r="N5" s="14">
        <f t="shared" ref="N5:N93" si="1">K5/1.12*0.12</f>
        <v>130.60714285714286</v>
      </c>
      <c r="O5" s="14">
        <f t="shared" ref="O5:O93" si="2">-SUM(I5:J5,K5/1.12)*L5</f>
        <v>-10.883928571428571</v>
      </c>
      <c r="P5" s="14">
        <f t="shared" ref="P5:P12" si="3">M5</f>
        <v>1088.3928571428571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-1208.1160714285713</v>
      </c>
      <c r="AJ5" s="15">
        <f t="shared" ref="AJ5:AJ93" si="4">SUM(H5:K5)+AI5+O5</f>
        <v>9.7699626167013776E-14</v>
      </c>
    </row>
    <row r="6" spans="1:36" ht="12" customHeight="1" x14ac:dyDescent="0.2">
      <c r="A6" s="73"/>
      <c r="B6" s="74">
        <v>10688</v>
      </c>
      <c r="C6" s="74">
        <v>1313</v>
      </c>
      <c r="D6" s="75" t="s">
        <v>41</v>
      </c>
      <c r="E6" s="76" t="s">
        <v>48</v>
      </c>
      <c r="F6" s="76" t="s">
        <v>906</v>
      </c>
      <c r="G6" s="75" t="s">
        <v>54</v>
      </c>
      <c r="H6" s="28"/>
      <c r="I6" s="28"/>
      <c r="J6" s="23"/>
      <c r="K6" s="77">
        <v>4705</v>
      </c>
      <c r="L6" s="13">
        <v>0.01</v>
      </c>
      <c r="M6" s="14">
        <f t="shared" si="0"/>
        <v>4200.8928571428569</v>
      </c>
      <c r="N6" s="14">
        <f t="shared" si="1"/>
        <v>504.10714285714283</v>
      </c>
      <c r="O6" s="14">
        <f t="shared" si="2"/>
        <v>-42.008928571428569</v>
      </c>
      <c r="P6" s="14">
        <f t="shared" si="3"/>
        <v>4200.8928571428569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09" si="5">-SUM(N6:AH6)</f>
        <v>-4662.9910714285716</v>
      </c>
      <c r="AJ6" s="15">
        <f t="shared" si="4"/>
        <v>-1.2789769243681803E-13</v>
      </c>
    </row>
    <row r="7" spans="1:36" ht="12" customHeight="1" x14ac:dyDescent="0.2">
      <c r="A7" s="73"/>
      <c r="B7" s="74">
        <v>10689</v>
      </c>
      <c r="C7" s="74">
        <v>1325</v>
      </c>
      <c r="D7" s="75" t="s">
        <v>604</v>
      </c>
      <c r="E7" s="76" t="s">
        <v>605</v>
      </c>
      <c r="F7" s="76" t="s">
        <v>907</v>
      </c>
      <c r="G7" s="75" t="s">
        <v>54</v>
      </c>
      <c r="H7" s="28"/>
      <c r="I7" s="28"/>
      <c r="J7" s="23"/>
      <c r="K7" s="77">
        <v>1350</v>
      </c>
      <c r="L7" s="13">
        <v>0.01</v>
      </c>
      <c r="M7" s="14">
        <f t="shared" si="0"/>
        <v>1205.3571428571427</v>
      </c>
      <c r="N7" s="14">
        <f t="shared" si="1"/>
        <v>144.64285714285711</v>
      </c>
      <c r="O7" s="14">
        <f t="shared" si="2"/>
        <v>-12.053571428571427</v>
      </c>
      <c r="P7" s="14">
        <f t="shared" si="3"/>
        <v>1205.3571428571427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5"/>
        <v>-1337.9464285714284</v>
      </c>
      <c r="AJ7" s="15">
        <f t="shared" si="4"/>
        <v>1.3145040611561853E-13</v>
      </c>
    </row>
    <row r="8" spans="1:36" ht="12" customHeight="1" x14ac:dyDescent="0.2">
      <c r="A8" s="73"/>
      <c r="B8" s="74">
        <v>10690</v>
      </c>
      <c r="C8" s="74">
        <v>1326</v>
      </c>
      <c r="D8" s="75" t="s">
        <v>839</v>
      </c>
      <c r="E8" s="76" t="s">
        <v>840</v>
      </c>
      <c r="F8" s="76" t="s">
        <v>908</v>
      </c>
      <c r="G8" s="75" t="s">
        <v>54</v>
      </c>
      <c r="H8" s="28"/>
      <c r="I8" s="28"/>
      <c r="J8" s="23">
        <v>9884</v>
      </c>
      <c r="K8" s="77">
        <v>0</v>
      </c>
      <c r="L8" s="13">
        <v>0.01</v>
      </c>
      <c r="M8" s="14">
        <f t="shared" si="0"/>
        <v>9884</v>
      </c>
      <c r="N8" s="14">
        <f t="shared" si="1"/>
        <v>0</v>
      </c>
      <c r="O8" s="14">
        <f t="shared" si="2"/>
        <v>-98.84</v>
      </c>
      <c r="P8" s="14">
        <f t="shared" si="3"/>
        <v>9884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5"/>
        <v>-9785.16</v>
      </c>
      <c r="AJ8" s="15">
        <f t="shared" si="4"/>
        <v>1.4210854715202004E-13</v>
      </c>
    </row>
    <row r="9" spans="1:36" ht="12" customHeight="1" x14ac:dyDescent="0.2">
      <c r="A9" s="73"/>
      <c r="B9" s="74">
        <v>10691</v>
      </c>
      <c r="C9" s="74">
        <v>1327</v>
      </c>
      <c r="D9" s="75" t="s">
        <v>40</v>
      </c>
      <c r="E9" s="76" t="s">
        <v>47</v>
      </c>
      <c r="F9" s="76" t="s">
        <v>909</v>
      </c>
      <c r="G9" s="75" t="s">
        <v>54</v>
      </c>
      <c r="H9" s="28"/>
      <c r="I9" s="28"/>
      <c r="J9" s="23">
        <v>1331.64</v>
      </c>
      <c r="K9" s="77">
        <v>0</v>
      </c>
      <c r="L9" s="13">
        <v>0.01</v>
      </c>
      <c r="M9" s="14">
        <f t="shared" si="0"/>
        <v>1331.64</v>
      </c>
      <c r="N9" s="14">
        <f t="shared" si="1"/>
        <v>0</v>
      </c>
      <c r="O9" s="14">
        <f t="shared" si="2"/>
        <v>-13.316400000000002</v>
      </c>
      <c r="P9" s="14">
        <f t="shared" si="3"/>
        <v>1331.64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5"/>
        <v>-1318.3236000000002</v>
      </c>
      <c r="AJ9" s="15">
        <f t="shared" si="4"/>
        <v>-7.1054273576010019E-14</v>
      </c>
    </row>
    <row r="10" spans="1:36" ht="12" customHeight="1" x14ac:dyDescent="0.2">
      <c r="A10" s="73"/>
      <c r="B10" s="74">
        <v>10692</v>
      </c>
      <c r="C10" s="74">
        <v>1308</v>
      </c>
      <c r="D10" s="75" t="s">
        <v>748</v>
      </c>
      <c r="E10" s="76" t="s">
        <v>749</v>
      </c>
      <c r="F10" s="76" t="s">
        <v>910</v>
      </c>
      <c r="G10" s="75" t="s">
        <v>54</v>
      </c>
      <c r="H10" s="28"/>
      <c r="I10" s="28"/>
      <c r="J10" s="23"/>
      <c r="K10" s="77">
        <v>20902.5</v>
      </c>
      <c r="L10" s="13">
        <v>0.01</v>
      </c>
      <c r="M10" s="14">
        <f t="shared" si="0"/>
        <v>18662.946428571428</v>
      </c>
      <c r="N10" s="14">
        <f t="shared" si="1"/>
        <v>2239.5535714285711</v>
      </c>
      <c r="O10" s="14">
        <f t="shared" si="2"/>
        <v>-186.62946428571428</v>
      </c>
      <c r="P10" s="14">
        <f t="shared" si="3"/>
        <v>18662.946428571428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5"/>
        <v>-20715.870535714283</v>
      </c>
      <c r="AJ10" s="15">
        <f t="shared" si="4"/>
        <v>3.1263880373444408E-12</v>
      </c>
    </row>
    <row r="11" spans="1:36" ht="12" customHeight="1" x14ac:dyDescent="0.2">
      <c r="A11" s="73">
        <v>43042</v>
      </c>
      <c r="B11" s="74">
        <v>10694</v>
      </c>
      <c r="C11" s="74">
        <v>1328</v>
      </c>
      <c r="D11" s="75" t="s">
        <v>38</v>
      </c>
      <c r="E11" s="76" t="s">
        <v>44</v>
      </c>
      <c r="F11" s="76" t="s">
        <v>912</v>
      </c>
      <c r="G11" s="75" t="s">
        <v>54</v>
      </c>
      <c r="H11" s="28"/>
      <c r="I11" s="28"/>
      <c r="J11" s="23"/>
      <c r="K11" s="77">
        <v>9882.2000000000007</v>
      </c>
      <c r="L11" s="13">
        <v>0.01</v>
      </c>
      <c r="M11" s="14">
        <f t="shared" si="0"/>
        <v>8823.3928571428569</v>
      </c>
      <c r="N11" s="14">
        <f t="shared" si="1"/>
        <v>1058.8071428571427</v>
      </c>
      <c r="O11" s="14">
        <f t="shared" si="2"/>
        <v>-88.233928571428564</v>
      </c>
      <c r="P11" s="14">
        <f t="shared" si="3"/>
        <v>8823.3928571428569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5"/>
        <v>-9793.966071428571</v>
      </c>
      <c r="AJ11" s="15">
        <f t="shared" si="4"/>
        <v>1.1510792319313623E-12</v>
      </c>
    </row>
    <row r="12" spans="1:36" ht="12" customHeight="1" x14ac:dyDescent="0.2">
      <c r="A12" s="73"/>
      <c r="B12" s="74">
        <v>10695</v>
      </c>
      <c r="C12" s="74">
        <v>1329</v>
      </c>
      <c r="D12" s="75" t="s">
        <v>38</v>
      </c>
      <c r="E12" s="76" t="s">
        <v>44</v>
      </c>
      <c r="F12" s="76" t="s">
        <v>913</v>
      </c>
      <c r="G12" s="75" t="s">
        <v>54</v>
      </c>
      <c r="H12" s="28"/>
      <c r="I12" s="28"/>
      <c r="J12" s="23"/>
      <c r="K12" s="77">
        <v>5048</v>
      </c>
      <c r="L12" s="13">
        <v>0.01</v>
      </c>
      <c r="M12" s="14">
        <f t="shared" si="0"/>
        <v>4507.1428571428569</v>
      </c>
      <c r="N12" s="14">
        <f t="shared" si="1"/>
        <v>540.85714285714278</v>
      </c>
      <c r="O12" s="14">
        <f t="shared" si="2"/>
        <v>-45.071428571428569</v>
      </c>
      <c r="P12" s="14">
        <f t="shared" si="3"/>
        <v>4507.1428571428569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5"/>
        <v>-5002.9285714285706</v>
      </c>
      <c r="AJ12" s="15">
        <f t="shared" si="4"/>
        <v>7.815970093361102E-13</v>
      </c>
    </row>
    <row r="13" spans="1:36" ht="12" customHeight="1" x14ac:dyDescent="0.2">
      <c r="A13" s="73">
        <v>43043</v>
      </c>
      <c r="B13" s="74">
        <v>10696</v>
      </c>
      <c r="C13" s="74">
        <v>1330</v>
      </c>
      <c r="D13" s="75" t="s">
        <v>63</v>
      </c>
      <c r="E13" s="76" t="s">
        <v>72</v>
      </c>
      <c r="F13" s="76" t="s">
        <v>914</v>
      </c>
      <c r="G13" s="75" t="s">
        <v>62</v>
      </c>
      <c r="H13" s="28"/>
      <c r="I13" s="28"/>
      <c r="J13" s="23"/>
      <c r="K13" s="77">
        <v>6011.48</v>
      </c>
      <c r="L13" s="13">
        <v>0.01</v>
      </c>
      <c r="M13" s="14">
        <f t="shared" si="0"/>
        <v>5367.392857142856</v>
      </c>
      <c r="N13" s="14">
        <f t="shared" si="1"/>
        <v>644.08714285714268</v>
      </c>
      <c r="O13" s="14">
        <f t="shared" si="2"/>
        <v>-53.673928571428561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>
        <f>M13</f>
        <v>5367.392857142856</v>
      </c>
      <c r="AI13" s="14">
        <f t="shared" si="5"/>
        <v>-5957.8060714285702</v>
      </c>
      <c r="AJ13" s="15">
        <f t="shared" si="4"/>
        <v>7.531752999057062E-13</v>
      </c>
    </row>
    <row r="14" spans="1:36" ht="12" customHeight="1" x14ac:dyDescent="0.2">
      <c r="A14" s="73"/>
      <c r="B14" s="74">
        <v>10697</v>
      </c>
      <c r="C14" s="74">
        <v>1312</v>
      </c>
      <c r="D14" s="75" t="s">
        <v>156</v>
      </c>
      <c r="E14" s="76" t="s">
        <v>157</v>
      </c>
      <c r="F14" s="76" t="s">
        <v>915</v>
      </c>
      <c r="G14" s="75" t="s">
        <v>54</v>
      </c>
      <c r="H14" s="28"/>
      <c r="I14" s="28"/>
      <c r="J14" s="23"/>
      <c r="K14" s="77">
        <v>4400</v>
      </c>
      <c r="L14" s="13">
        <v>0.01</v>
      </c>
      <c r="M14" s="14">
        <f t="shared" si="0"/>
        <v>3928.571428571428</v>
      </c>
      <c r="N14" s="14">
        <f t="shared" si="1"/>
        <v>471.42857142857133</v>
      </c>
      <c r="O14" s="14">
        <f t="shared" si="2"/>
        <v>-39.285714285714278</v>
      </c>
      <c r="P14" s="14">
        <f>M14</f>
        <v>3928.571428571428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5"/>
        <v>-4360.7142857142853</v>
      </c>
      <c r="AJ14" s="15">
        <f t="shared" si="4"/>
        <v>3.979039320256561E-13</v>
      </c>
    </row>
    <row r="15" spans="1:36" ht="12" customHeight="1" x14ac:dyDescent="0.2">
      <c r="A15" s="73"/>
      <c r="B15" s="74">
        <v>10698</v>
      </c>
      <c r="C15" s="74">
        <v>1310</v>
      </c>
      <c r="D15" s="75" t="s">
        <v>77</v>
      </c>
      <c r="E15" s="76" t="s">
        <v>78</v>
      </c>
      <c r="F15" s="76" t="s">
        <v>916</v>
      </c>
      <c r="G15" s="75" t="s">
        <v>54</v>
      </c>
      <c r="H15" s="28"/>
      <c r="I15" s="28"/>
      <c r="J15" s="23"/>
      <c r="K15" s="77">
        <v>2460</v>
      </c>
      <c r="L15" s="13">
        <v>0.01</v>
      </c>
      <c r="M15" s="14">
        <f t="shared" si="0"/>
        <v>2196.4285714285711</v>
      </c>
      <c r="N15" s="14">
        <f t="shared" si="1"/>
        <v>263.5714285714285</v>
      </c>
      <c r="O15" s="14">
        <f t="shared" si="2"/>
        <v>-21.964285714285712</v>
      </c>
      <c r="P15" s="14">
        <f>M15</f>
        <v>2196.4285714285711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5"/>
        <v>-2438.0357142857138</v>
      </c>
      <c r="AJ15" s="15">
        <f t="shared" si="4"/>
        <v>5.2224891078367364E-13</v>
      </c>
    </row>
    <row r="16" spans="1:36" ht="12" customHeight="1" x14ac:dyDescent="0.2">
      <c r="A16" s="73"/>
      <c r="B16" s="74">
        <v>10699</v>
      </c>
      <c r="C16" s="74">
        <v>1324</v>
      </c>
      <c r="D16" s="75" t="s">
        <v>86</v>
      </c>
      <c r="E16" s="76" t="s">
        <v>87</v>
      </c>
      <c r="F16" s="76" t="s">
        <v>917</v>
      </c>
      <c r="G16" s="75" t="s">
        <v>55</v>
      </c>
      <c r="H16" s="28"/>
      <c r="I16" s="28"/>
      <c r="J16" s="23"/>
      <c r="K16" s="77">
        <v>4023.2</v>
      </c>
      <c r="L16" s="13">
        <v>0.01</v>
      </c>
      <c r="M16" s="14">
        <f t="shared" si="0"/>
        <v>3592.1428571428564</v>
      </c>
      <c r="N16" s="14">
        <f t="shared" si="1"/>
        <v>431.05714285714276</v>
      </c>
      <c r="O16" s="14">
        <f t="shared" si="2"/>
        <v>-35.921428571428564</v>
      </c>
      <c r="P16" s="14"/>
      <c r="Q16" s="14">
        <f>M16</f>
        <v>3592.1428571428564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-3987.2785714285706</v>
      </c>
      <c r="AJ16" s="15">
        <f>SUM(H16:K16)+AI16+O16</f>
        <v>6.9633188104489818E-13</v>
      </c>
    </row>
    <row r="17" spans="1:36" ht="12" customHeight="1" x14ac:dyDescent="0.2">
      <c r="A17" s="73">
        <v>43045</v>
      </c>
      <c r="B17" s="74">
        <v>10700</v>
      </c>
      <c r="C17" s="74">
        <v>1334</v>
      </c>
      <c r="D17" s="75" t="s">
        <v>91</v>
      </c>
      <c r="E17" s="76" t="s">
        <v>92</v>
      </c>
      <c r="F17" s="76" t="s">
        <v>918</v>
      </c>
      <c r="G17" s="75" t="s">
        <v>54</v>
      </c>
      <c r="H17" s="28"/>
      <c r="I17" s="28"/>
      <c r="J17" s="23"/>
      <c r="K17" s="77">
        <v>6000</v>
      </c>
      <c r="L17" s="13">
        <v>0.01</v>
      </c>
      <c r="M17" s="14">
        <f t="shared" si="0"/>
        <v>5357.1428571428569</v>
      </c>
      <c r="N17" s="14">
        <f t="shared" si="1"/>
        <v>642.85714285714278</v>
      </c>
      <c r="O17" s="14">
        <f t="shared" si="2"/>
        <v>-53.571428571428569</v>
      </c>
      <c r="P17" s="14">
        <f>M17</f>
        <v>5357.1428571428569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5"/>
        <v>-5946.4285714285706</v>
      </c>
      <c r="AJ17" s="15">
        <f t="shared" si="4"/>
        <v>7.815970093361102E-13</v>
      </c>
    </row>
    <row r="18" spans="1:36" ht="12" customHeight="1" x14ac:dyDescent="0.2">
      <c r="A18" s="73"/>
      <c r="B18" s="74">
        <v>10701</v>
      </c>
      <c r="C18" s="74">
        <v>1335</v>
      </c>
      <c r="D18" s="75" t="s">
        <v>39</v>
      </c>
      <c r="E18" s="76" t="s">
        <v>45</v>
      </c>
      <c r="F18" s="76" t="s">
        <v>919</v>
      </c>
      <c r="G18" s="75" t="s">
        <v>54</v>
      </c>
      <c r="H18" s="28"/>
      <c r="I18" s="28"/>
      <c r="J18" s="23">
        <v>4730</v>
      </c>
      <c r="K18" s="77">
        <v>0</v>
      </c>
      <c r="L18" s="13">
        <v>0.01</v>
      </c>
      <c r="M18" s="14">
        <f t="shared" si="0"/>
        <v>4730</v>
      </c>
      <c r="N18" s="14">
        <f t="shared" si="1"/>
        <v>0</v>
      </c>
      <c r="O18" s="14">
        <f t="shared" si="2"/>
        <v>-47.300000000000004</v>
      </c>
      <c r="P18" s="14">
        <f>M18</f>
        <v>4730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5"/>
        <v>-4682.7</v>
      </c>
      <c r="AJ18" s="15">
        <f t="shared" si="4"/>
        <v>1.7763568394002505E-13</v>
      </c>
    </row>
    <row r="19" spans="1:36" ht="12" customHeight="1" x14ac:dyDescent="0.2">
      <c r="A19" s="73"/>
      <c r="B19" s="74">
        <v>10702</v>
      </c>
      <c r="C19" s="74">
        <v>1336</v>
      </c>
      <c r="D19" s="75" t="s">
        <v>40</v>
      </c>
      <c r="E19" s="76" t="s">
        <v>47</v>
      </c>
      <c r="F19" s="76" t="s">
        <v>920</v>
      </c>
      <c r="G19" s="75" t="s">
        <v>54</v>
      </c>
      <c r="H19" s="28"/>
      <c r="I19" s="28"/>
      <c r="J19" s="23">
        <v>1475.09</v>
      </c>
      <c r="K19" s="77">
        <v>0</v>
      </c>
      <c r="L19" s="13">
        <v>0.01</v>
      </c>
      <c r="M19" s="14">
        <f t="shared" si="0"/>
        <v>1475.09</v>
      </c>
      <c r="N19" s="14">
        <f t="shared" si="1"/>
        <v>0</v>
      </c>
      <c r="O19" s="14">
        <f t="shared" si="2"/>
        <v>-14.7509</v>
      </c>
      <c r="P19" s="14">
        <f>M19</f>
        <v>1475.09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5"/>
        <v>-1460.3390999999999</v>
      </c>
      <c r="AJ19" s="15">
        <f t="shared" si="4"/>
        <v>0</v>
      </c>
    </row>
    <row r="20" spans="1:36" ht="12" customHeight="1" x14ac:dyDescent="0.2">
      <c r="A20" s="73"/>
      <c r="B20" s="74">
        <v>10703</v>
      </c>
      <c r="C20" s="74">
        <v>0</v>
      </c>
      <c r="D20" s="75" t="s">
        <v>839</v>
      </c>
      <c r="E20" s="76" t="s">
        <v>840</v>
      </c>
      <c r="F20" s="76" t="s">
        <v>911</v>
      </c>
      <c r="G20" s="75" t="s">
        <v>54</v>
      </c>
      <c r="H20" s="28"/>
      <c r="I20" s="28"/>
      <c r="J20" s="23">
        <v>7619.8</v>
      </c>
      <c r="K20" s="77">
        <v>0</v>
      </c>
      <c r="L20" s="13">
        <v>0.01</v>
      </c>
      <c r="M20" s="14">
        <f>SUM(H20:J20,K20/1.12)</f>
        <v>7619.8</v>
      </c>
      <c r="N20" s="14">
        <f>K20/1.12*0.12</f>
        <v>0</v>
      </c>
      <c r="O20" s="14">
        <f>-SUM(I20:J20,K20/1.12)*L20</f>
        <v>-76.198000000000008</v>
      </c>
      <c r="P20" s="14">
        <f>M20</f>
        <v>7619.8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-7543.6019999999999</v>
      </c>
      <c r="AJ20" s="15">
        <f>SUM(H20:K20)+AI20+O20</f>
        <v>3.1263880373444408E-13</v>
      </c>
    </row>
    <row r="21" spans="1:36" ht="12" customHeight="1" x14ac:dyDescent="0.2">
      <c r="A21" s="73"/>
      <c r="B21" s="74">
        <v>10704</v>
      </c>
      <c r="C21" s="74">
        <v>1339</v>
      </c>
      <c r="D21" s="75" t="s">
        <v>839</v>
      </c>
      <c r="E21" s="76" t="s">
        <v>840</v>
      </c>
      <c r="F21" s="76" t="s">
        <v>921</v>
      </c>
      <c r="G21" s="75" t="s">
        <v>57</v>
      </c>
      <c r="H21" s="28"/>
      <c r="I21" s="28"/>
      <c r="J21" s="23">
        <v>3008.25</v>
      </c>
      <c r="K21" s="77">
        <v>0</v>
      </c>
      <c r="L21" s="13">
        <v>0.01</v>
      </c>
      <c r="M21" s="14">
        <f t="shared" si="0"/>
        <v>3008.25</v>
      </c>
      <c r="N21" s="14">
        <f t="shared" si="1"/>
        <v>0</v>
      </c>
      <c r="O21" s="14">
        <f t="shared" si="2"/>
        <v>-30.0825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3008.25</v>
      </c>
      <c r="AA21" s="14"/>
      <c r="AB21" s="14"/>
      <c r="AC21" s="14"/>
      <c r="AD21" s="14"/>
      <c r="AE21" s="14"/>
      <c r="AF21" s="14"/>
      <c r="AG21" s="14"/>
      <c r="AH21" s="14"/>
      <c r="AI21" s="14">
        <f t="shared" si="5"/>
        <v>-2978.1675</v>
      </c>
      <c r="AJ21" s="15">
        <f t="shared" si="4"/>
        <v>0</v>
      </c>
    </row>
    <row r="22" spans="1:36" ht="12" customHeight="1" x14ac:dyDescent="0.2">
      <c r="A22" s="73"/>
      <c r="B22" s="74">
        <v>10705</v>
      </c>
      <c r="C22" s="74">
        <v>1340</v>
      </c>
      <c r="D22" s="75" t="s">
        <v>38</v>
      </c>
      <c r="E22" s="76" t="s">
        <v>44</v>
      </c>
      <c r="F22" s="76" t="s">
        <v>922</v>
      </c>
      <c r="G22" s="75" t="s">
        <v>54</v>
      </c>
      <c r="H22" s="28"/>
      <c r="I22" s="28"/>
      <c r="J22" s="23"/>
      <c r="K22" s="77">
        <v>3855.2</v>
      </c>
      <c r="L22" s="13">
        <v>0.01</v>
      </c>
      <c r="M22" s="14">
        <f t="shared" si="0"/>
        <v>3442.1428571428564</v>
      </c>
      <c r="N22" s="14">
        <f t="shared" si="1"/>
        <v>413.05714285714276</v>
      </c>
      <c r="O22" s="14">
        <f t="shared" si="2"/>
        <v>-34.421428571428564</v>
      </c>
      <c r="P22" s="14">
        <f>M22</f>
        <v>3442.1428571428564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5"/>
        <v>-3820.7785714285706</v>
      </c>
      <c r="AJ22" s="15">
        <f t="shared" si="4"/>
        <v>6.9633188104489818E-13</v>
      </c>
    </row>
    <row r="23" spans="1:36" s="5" customFormat="1" ht="12" customHeight="1" x14ac:dyDescent="0.2">
      <c r="A23" s="73"/>
      <c r="B23" s="74">
        <v>10706</v>
      </c>
      <c r="C23" s="74">
        <v>1341</v>
      </c>
      <c r="D23" s="75" t="s">
        <v>38</v>
      </c>
      <c r="E23" s="76" t="s">
        <v>44</v>
      </c>
      <c r="F23" s="76" t="s">
        <v>923</v>
      </c>
      <c r="G23" s="75" t="s">
        <v>54</v>
      </c>
      <c r="H23" s="28"/>
      <c r="I23" s="28"/>
      <c r="J23" s="23"/>
      <c r="K23" s="77">
        <v>2584</v>
      </c>
      <c r="L23" s="13">
        <v>0.01</v>
      </c>
      <c r="M23" s="14">
        <f t="shared" si="0"/>
        <v>2307.1428571428569</v>
      </c>
      <c r="N23" s="14">
        <f t="shared" si="1"/>
        <v>276.85714285714283</v>
      </c>
      <c r="O23" s="14">
        <f t="shared" si="2"/>
        <v>-23.071428571428569</v>
      </c>
      <c r="P23" s="14">
        <f>M23</f>
        <v>2307.1428571428569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5"/>
        <v>-2560.9285714285711</v>
      </c>
      <c r="AJ23" s="15">
        <f t="shared" si="4"/>
        <v>3.2684965844964609E-13</v>
      </c>
    </row>
    <row r="24" spans="1:36" s="5" customFormat="1" ht="12" customHeight="1" x14ac:dyDescent="0.2">
      <c r="A24" s="73">
        <v>43046</v>
      </c>
      <c r="B24" s="74">
        <v>10707</v>
      </c>
      <c r="C24" s="74">
        <v>1342</v>
      </c>
      <c r="D24" s="75" t="s">
        <v>40</v>
      </c>
      <c r="E24" s="76" t="s">
        <v>47</v>
      </c>
      <c r="F24" s="76" t="s">
        <v>924</v>
      </c>
      <c r="G24" s="75" t="s">
        <v>54</v>
      </c>
      <c r="H24" s="28"/>
      <c r="I24" s="28"/>
      <c r="J24" s="23">
        <v>394.94</v>
      </c>
      <c r="K24" s="77">
        <v>0</v>
      </c>
      <c r="L24" s="13">
        <v>0.01</v>
      </c>
      <c r="M24" s="14">
        <f t="shared" si="0"/>
        <v>394.94</v>
      </c>
      <c r="N24" s="14">
        <f t="shared" si="1"/>
        <v>0</v>
      </c>
      <c r="O24" s="14">
        <f t="shared" si="2"/>
        <v>-3.9494000000000002</v>
      </c>
      <c r="P24" s="14">
        <f>M24</f>
        <v>394.94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5"/>
        <v>-390.99059999999997</v>
      </c>
      <c r="AJ24" s="15">
        <f t="shared" si="4"/>
        <v>2.5313084961453569E-14</v>
      </c>
    </row>
    <row r="25" spans="1:36" s="5" customFormat="1" ht="12" customHeight="1" x14ac:dyDescent="0.2">
      <c r="A25" s="73"/>
      <c r="B25" s="74">
        <v>10708</v>
      </c>
      <c r="C25" s="74">
        <v>1343</v>
      </c>
      <c r="D25" s="75" t="s">
        <v>67</v>
      </c>
      <c r="E25" s="76" t="s">
        <v>49</v>
      </c>
      <c r="F25" s="76" t="s">
        <v>925</v>
      </c>
      <c r="G25" s="75" t="s">
        <v>54</v>
      </c>
      <c r="H25" s="28"/>
      <c r="I25" s="28"/>
      <c r="J25" s="23"/>
      <c r="K25" s="77">
        <v>6324</v>
      </c>
      <c r="L25" s="13">
        <v>0.01</v>
      </c>
      <c r="M25" s="14">
        <f t="shared" si="0"/>
        <v>5646.4285714285706</v>
      </c>
      <c r="N25" s="14">
        <f t="shared" si="1"/>
        <v>677.57142857142844</v>
      </c>
      <c r="O25" s="14">
        <f t="shared" si="2"/>
        <v>-56.464285714285708</v>
      </c>
      <c r="P25" s="14">
        <f>M25</f>
        <v>5646.4285714285706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5"/>
        <v>-6267.5357142857138</v>
      </c>
      <c r="AJ25" s="15">
        <f t="shared" si="4"/>
        <v>5.2580162446247414E-13</v>
      </c>
    </row>
    <row r="26" spans="1:36" s="5" customFormat="1" ht="12" customHeight="1" x14ac:dyDescent="0.2">
      <c r="A26" s="73">
        <v>43047</v>
      </c>
      <c r="B26" s="74">
        <v>10709</v>
      </c>
      <c r="C26" s="74">
        <v>1344</v>
      </c>
      <c r="D26" s="75" t="s">
        <v>66</v>
      </c>
      <c r="E26" s="76" t="s">
        <v>51</v>
      </c>
      <c r="F26" s="76" t="s">
        <v>926</v>
      </c>
      <c r="G26" s="75" t="s">
        <v>55</v>
      </c>
      <c r="H26" s="28"/>
      <c r="I26" s="28"/>
      <c r="J26" s="23"/>
      <c r="K26" s="77">
        <v>6436</v>
      </c>
      <c r="L26" s="13">
        <v>0.01</v>
      </c>
      <c r="M26" s="14">
        <f t="shared" si="0"/>
        <v>5746.4285714285706</v>
      </c>
      <c r="N26" s="14">
        <f t="shared" si="1"/>
        <v>689.57142857142844</v>
      </c>
      <c r="O26" s="14">
        <f t="shared" si="2"/>
        <v>-57.464285714285708</v>
      </c>
      <c r="P26" s="14"/>
      <c r="Q26" s="14">
        <f>M26</f>
        <v>5746.4285714285706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5"/>
        <v>-6378.5357142857138</v>
      </c>
      <c r="AJ26" s="15">
        <f t="shared" si="4"/>
        <v>5.2580162446247414E-13</v>
      </c>
    </row>
    <row r="27" spans="1:36" s="5" customFormat="1" ht="12" customHeight="1" x14ac:dyDescent="0.2">
      <c r="A27" s="73"/>
      <c r="B27" s="74">
        <v>10710</v>
      </c>
      <c r="C27" s="74">
        <v>1345</v>
      </c>
      <c r="D27" s="75" t="s">
        <v>73</v>
      </c>
      <c r="E27" s="76" t="s">
        <v>75</v>
      </c>
      <c r="F27" s="76" t="s">
        <v>927</v>
      </c>
      <c r="G27" s="75" t="s">
        <v>54</v>
      </c>
      <c r="H27" s="28"/>
      <c r="I27" s="28"/>
      <c r="J27" s="23">
        <v>1200</v>
      </c>
      <c r="K27" s="77">
        <v>0</v>
      </c>
      <c r="L27" s="13">
        <v>0.01</v>
      </c>
      <c r="M27" s="14">
        <f t="shared" si="0"/>
        <v>1200</v>
      </c>
      <c r="N27" s="14">
        <f t="shared" si="1"/>
        <v>0</v>
      </c>
      <c r="O27" s="14">
        <f t="shared" si="2"/>
        <v>-12</v>
      </c>
      <c r="P27" s="14">
        <f>M27</f>
        <v>1200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5"/>
        <v>-1188</v>
      </c>
      <c r="AJ27" s="15">
        <f t="shared" si="4"/>
        <v>0</v>
      </c>
    </row>
    <row r="28" spans="1:36" s="5" customFormat="1" ht="12" customHeight="1" x14ac:dyDescent="0.2">
      <c r="A28" s="73"/>
      <c r="B28" s="74">
        <v>10711</v>
      </c>
      <c r="C28" s="74">
        <v>1346</v>
      </c>
      <c r="D28" s="75" t="s">
        <v>39</v>
      </c>
      <c r="E28" s="76" t="s">
        <v>45</v>
      </c>
      <c r="F28" s="76" t="s">
        <v>928</v>
      </c>
      <c r="G28" s="75" t="s">
        <v>54</v>
      </c>
      <c r="H28" s="28"/>
      <c r="I28" s="28"/>
      <c r="J28" s="23">
        <v>3875</v>
      </c>
      <c r="K28" s="77">
        <v>0</v>
      </c>
      <c r="L28" s="13">
        <v>0.01</v>
      </c>
      <c r="M28" s="14">
        <f t="shared" si="0"/>
        <v>3875</v>
      </c>
      <c r="N28" s="14">
        <f t="shared" si="1"/>
        <v>0</v>
      </c>
      <c r="O28" s="14">
        <f t="shared" si="2"/>
        <v>-38.75</v>
      </c>
      <c r="P28" s="14">
        <f>M28</f>
        <v>3875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5"/>
        <v>-3836.25</v>
      </c>
      <c r="AJ28" s="15">
        <f t="shared" si="4"/>
        <v>0</v>
      </c>
    </row>
    <row r="29" spans="1:36" s="5" customFormat="1" ht="12" customHeight="1" x14ac:dyDescent="0.2">
      <c r="A29" s="73">
        <v>43048</v>
      </c>
      <c r="B29" s="74">
        <v>10712</v>
      </c>
      <c r="C29" s="74">
        <v>1347</v>
      </c>
      <c r="D29" s="75" t="s">
        <v>40</v>
      </c>
      <c r="E29" s="76" t="s">
        <v>47</v>
      </c>
      <c r="F29" s="76" t="s">
        <v>929</v>
      </c>
      <c r="G29" s="75" t="s">
        <v>54</v>
      </c>
      <c r="H29" s="28"/>
      <c r="I29" s="28"/>
      <c r="J29" s="23">
        <v>785.06</v>
      </c>
      <c r="K29" s="77">
        <v>0</v>
      </c>
      <c r="L29" s="13">
        <v>0.01</v>
      </c>
      <c r="M29" s="14">
        <f t="shared" si="0"/>
        <v>785.06</v>
      </c>
      <c r="N29" s="14">
        <f t="shared" si="1"/>
        <v>0</v>
      </c>
      <c r="O29" s="14">
        <f t="shared" si="2"/>
        <v>-7.8506</v>
      </c>
      <c r="P29" s="14">
        <f>M29</f>
        <v>785.06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5"/>
        <v>-777.20939999999996</v>
      </c>
      <c r="AJ29" s="15">
        <f t="shared" si="4"/>
        <v>-1.4210854715202004E-14</v>
      </c>
    </row>
    <row r="30" spans="1:36" s="5" customFormat="1" ht="12" customHeight="1" x14ac:dyDescent="0.2">
      <c r="A30" s="73"/>
      <c r="B30" s="74">
        <v>10713</v>
      </c>
      <c r="C30" s="74">
        <v>1348</v>
      </c>
      <c r="D30" s="75" t="s">
        <v>839</v>
      </c>
      <c r="E30" s="76" t="s">
        <v>840</v>
      </c>
      <c r="F30" s="76" t="s">
        <v>930</v>
      </c>
      <c r="G30" s="75" t="s">
        <v>54</v>
      </c>
      <c r="H30" s="28"/>
      <c r="I30" s="28"/>
      <c r="J30" s="23">
        <v>1100</v>
      </c>
      <c r="K30" s="77">
        <v>0</v>
      </c>
      <c r="L30" s="13">
        <v>0.01</v>
      </c>
      <c r="M30" s="14">
        <f t="shared" si="0"/>
        <v>1100</v>
      </c>
      <c r="N30" s="14">
        <f t="shared" si="1"/>
        <v>0</v>
      </c>
      <c r="O30" s="14">
        <f t="shared" si="2"/>
        <v>-11</v>
      </c>
      <c r="P30" s="14">
        <f>M30</f>
        <v>1100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5"/>
        <v>-1089</v>
      </c>
      <c r="AJ30" s="15">
        <f t="shared" si="4"/>
        <v>0</v>
      </c>
    </row>
    <row r="31" spans="1:36" s="5" customFormat="1" ht="12" customHeight="1" x14ac:dyDescent="0.2">
      <c r="A31" s="73"/>
      <c r="B31" s="74">
        <v>10714</v>
      </c>
      <c r="C31" s="74">
        <v>1349</v>
      </c>
      <c r="D31" s="75" t="s">
        <v>70</v>
      </c>
      <c r="E31" s="76" t="s">
        <v>50</v>
      </c>
      <c r="F31" s="76" t="s">
        <v>931</v>
      </c>
      <c r="G31" s="75" t="s">
        <v>55</v>
      </c>
      <c r="H31" s="28"/>
      <c r="I31" s="28"/>
      <c r="J31" s="23"/>
      <c r="K31" s="77">
        <v>7509</v>
      </c>
      <c r="L31" s="13">
        <v>0.01</v>
      </c>
      <c r="M31" s="14">
        <f t="shared" si="0"/>
        <v>6704.4642857142853</v>
      </c>
      <c r="N31" s="14">
        <f t="shared" si="1"/>
        <v>804.53571428571422</v>
      </c>
      <c r="O31" s="14">
        <f t="shared" si="2"/>
        <v>-67.044642857142861</v>
      </c>
      <c r="P31" s="14"/>
      <c r="Q31" s="14">
        <f>M31</f>
        <v>6704.4642857142853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5"/>
        <v>-7441.9553571428569</v>
      </c>
      <c r="AJ31" s="15">
        <f t="shared" si="4"/>
        <v>2.5579538487363607E-13</v>
      </c>
    </row>
    <row r="32" spans="1:36" s="5" customFormat="1" ht="12" customHeight="1" x14ac:dyDescent="0.2">
      <c r="A32" s="73"/>
      <c r="B32" s="74">
        <v>10715</v>
      </c>
      <c r="C32" s="74">
        <v>1332</v>
      </c>
      <c r="D32" s="75" t="s">
        <v>69</v>
      </c>
      <c r="E32" s="76" t="s">
        <v>46</v>
      </c>
      <c r="F32" s="76" t="s">
        <v>932</v>
      </c>
      <c r="G32" s="75" t="s">
        <v>163</v>
      </c>
      <c r="H32" s="28"/>
      <c r="I32" s="28"/>
      <c r="J32" s="23"/>
      <c r="K32" s="77">
        <v>45</v>
      </c>
      <c r="L32" s="13">
        <v>0.01</v>
      </c>
      <c r="M32" s="14">
        <f t="shared" si="0"/>
        <v>40.178571428571423</v>
      </c>
      <c r="N32" s="14">
        <f t="shared" si="1"/>
        <v>4.8214285714285703</v>
      </c>
      <c r="O32" s="14">
        <f t="shared" si="2"/>
        <v>-0.40178571428571425</v>
      </c>
      <c r="P32" s="14"/>
      <c r="Q32" s="14"/>
      <c r="R32" s="14"/>
      <c r="S32" s="14"/>
      <c r="T32" s="14"/>
      <c r="U32" s="14"/>
      <c r="V32" s="14">
        <f>M32</f>
        <v>40.178571428571423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5"/>
        <v>-44.598214285714278</v>
      </c>
      <c r="AJ32" s="15">
        <f t="shared" si="4"/>
        <v>8.1601392309949006E-15</v>
      </c>
    </row>
    <row r="33" spans="1:36" s="5" customFormat="1" ht="12" customHeight="1" x14ac:dyDescent="0.2">
      <c r="A33" s="73"/>
      <c r="B33" s="74">
        <v>10715</v>
      </c>
      <c r="C33" s="74">
        <v>1332</v>
      </c>
      <c r="D33" s="75" t="s">
        <v>69</v>
      </c>
      <c r="E33" s="76" t="s">
        <v>46</v>
      </c>
      <c r="F33" s="76" t="s">
        <v>932</v>
      </c>
      <c r="G33" s="75" t="s">
        <v>56</v>
      </c>
      <c r="H33" s="28"/>
      <c r="I33" s="28"/>
      <c r="J33" s="23"/>
      <c r="K33" s="77">
        <v>22</v>
      </c>
      <c r="L33" s="13">
        <v>0.01</v>
      </c>
      <c r="M33" s="14">
        <f t="shared" si="0"/>
        <v>19.642857142857142</v>
      </c>
      <c r="N33" s="14">
        <f t="shared" si="1"/>
        <v>2.3571428571428572</v>
      </c>
      <c r="O33" s="14">
        <f t="shared" si="2"/>
        <v>-0.19642857142857142</v>
      </c>
      <c r="P33" s="14"/>
      <c r="Q33" s="14"/>
      <c r="R33" s="14"/>
      <c r="S33" s="14"/>
      <c r="T33" s="14"/>
      <c r="U33" s="14"/>
      <c r="V33" s="14"/>
      <c r="W33" s="14">
        <f>M33</f>
        <v>19.642857142857142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5"/>
        <v>-21.803571428571427</v>
      </c>
      <c r="AJ33" s="15">
        <f t="shared" si="4"/>
        <v>1.5265566588595902E-15</v>
      </c>
    </row>
    <row r="34" spans="1:36" s="5" customFormat="1" ht="12" customHeight="1" x14ac:dyDescent="0.2">
      <c r="A34" s="73"/>
      <c r="B34" s="74">
        <v>10715</v>
      </c>
      <c r="C34" s="74">
        <v>1332</v>
      </c>
      <c r="D34" s="75" t="s">
        <v>69</v>
      </c>
      <c r="E34" s="76" t="s">
        <v>46</v>
      </c>
      <c r="F34" s="76" t="s">
        <v>932</v>
      </c>
      <c r="G34" s="75" t="s">
        <v>56</v>
      </c>
      <c r="H34" s="28"/>
      <c r="I34" s="28"/>
      <c r="J34" s="23"/>
      <c r="K34" s="77">
        <v>4610</v>
      </c>
      <c r="L34" s="13">
        <v>0.01</v>
      </c>
      <c r="M34" s="14">
        <f t="shared" si="0"/>
        <v>4116.0714285714284</v>
      </c>
      <c r="N34" s="14">
        <f t="shared" si="1"/>
        <v>493.92857142857139</v>
      </c>
      <c r="O34" s="14">
        <f t="shared" si="2"/>
        <v>-41.160714285714285</v>
      </c>
      <c r="P34" s="14"/>
      <c r="Q34" s="14"/>
      <c r="R34" s="14"/>
      <c r="S34" s="14"/>
      <c r="T34" s="14"/>
      <c r="U34" s="14"/>
      <c r="V34" s="14"/>
      <c r="W34" s="14">
        <f>M34</f>
        <v>4116.0714285714284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5"/>
        <v>-4568.8392857142853</v>
      </c>
      <c r="AJ34" s="15">
        <f t="shared" si="4"/>
        <v>3.907985046680551E-13</v>
      </c>
    </row>
    <row r="35" spans="1:36" s="5" customFormat="1" ht="12" customHeight="1" x14ac:dyDescent="0.2">
      <c r="A35" s="73"/>
      <c r="B35" s="74">
        <v>10715</v>
      </c>
      <c r="C35" s="74">
        <v>1332</v>
      </c>
      <c r="D35" s="75" t="s">
        <v>69</v>
      </c>
      <c r="E35" s="76" t="s">
        <v>46</v>
      </c>
      <c r="F35" s="76" t="s">
        <v>932</v>
      </c>
      <c r="G35" s="75" t="s">
        <v>56</v>
      </c>
      <c r="H35" s="28"/>
      <c r="I35" s="28"/>
      <c r="J35" s="23"/>
      <c r="K35" s="77">
        <v>90</v>
      </c>
      <c r="L35" s="13">
        <v>0.01</v>
      </c>
      <c r="M35" s="14">
        <f t="shared" si="0"/>
        <v>80.357142857142847</v>
      </c>
      <c r="N35" s="14">
        <f t="shared" si="1"/>
        <v>9.6428571428571406</v>
      </c>
      <c r="O35" s="14">
        <f t="shared" si="2"/>
        <v>-0.80357142857142849</v>
      </c>
      <c r="P35" s="14"/>
      <c r="Q35" s="14"/>
      <c r="R35" s="14"/>
      <c r="S35" s="14"/>
      <c r="T35" s="14"/>
      <c r="U35" s="14"/>
      <c r="V35" s="14"/>
      <c r="W35" s="14">
        <f>M35</f>
        <v>80.357142857142847</v>
      </c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5"/>
        <v>-89.196428571428555</v>
      </c>
      <c r="AJ35" s="15">
        <f t="shared" si="4"/>
        <v>1.6320278461989801E-14</v>
      </c>
    </row>
    <row r="36" spans="1:36" s="5" customFormat="1" ht="12" customHeight="1" x14ac:dyDescent="0.2">
      <c r="A36" s="73">
        <v>43050</v>
      </c>
      <c r="B36" s="74">
        <v>10716</v>
      </c>
      <c r="C36" s="74">
        <v>1350</v>
      </c>
      <c r="D36" s="75" t="s">
        <v>37</v>
      </c>
      <c r="E36" s="76" t="s">
        <v>42</v>
      </c>
      <c r="F36" s="76" t="s">
        <v>933</v>
      </c>
      <c r="G36" s="75" t="s">
        <v>13</v>
      </c>
      <c r="H36" s="28"/>
      <c r="I36" s="28"/>
      <c r="J36" s="23"/>
      <c r="K36" s="77">
        <v>892.1</v>
      </c>
      <c r="L36" s="13">
        <v>0.01</v>
      </c>
      <c r="M36" s="14">
        <f t="shared" si="0"/>
        <v>796.51785714285711</v>
      </c>
      <c r="N36" s="14">
        <f t="shared" si="1"/>
        <v>95.582142857142856</v>
      </c>
      <c r="O36" s="14">
        <f t="shared" si="2"/>
        <v>-7.965178571428571</v>
      </c>
      <c r="P36" s="14"/>
      <c r="Q36" s="14"/>
      <c r="R36" s="14"/>
      <c r="S36" s="14"/>
      <c r="T36" s="14"/>
      <c r="U36" s="14"/>
      <c r="V36" s="14">
        <f>M36</f>
        <v>796.51785714285711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5"/>
        <v>-884.1348214285714</v>
      </c>
      <c r="AJ36" s="15">
        <f t="shared" si="4"/>
        <v>5.2402526762307389E-14</v>
      </c>
    </row>
    <row r="37" spans="1:36" s="5" customFormat="1" ht="12" customHeight="1" x14ac:dyDescent="0.2">
      <c r="A37" s="73"/>
      <c r="B37" s="74">
        <v>10717</v>
      </c>
      <c r="C37" s="74">
        <v>1333</v>
      </c>
      <c r="D37" s="75" t="s">
        <v>68</v>
      </c>
      <c r="E37" s="76" t="s">
        <v>52</v>
      </c>
      <c r="F37" s="76" t="s">
        <v>934</v>
      </c>
      <c r="G37" s="75" t="s">
        <v>24</v>
      </c>
      <c r="H37" s="28"/>
      <c r="I37" s="28"/>
      <c r="J37" s="23"/>
      <c r="K37" s="77">
        <v>1768</v>
      </c>
      <c r="L37" s="13">
        <v>0.01</v>
      </c>
      <c r="M37" s="14">
        <f t="shared" si="0"/>
        <v>1578.5714285714284</v>
      </c>
      <c r="N37" s="14">
        <f t="shared" si="1"/>
        <v>189.42857142857142</v>
      </c>
      <c r="O37" s="14">
        <f t="shared" si="2"/>
        <v>-15.785714285714285</v>
      </c>
      <c r="P37" s="14"/>
      <c r="Q37" s="14"/>
      <c r="R37" s="14"/>
      <c r="S37" s="14"/>
      <c r="T37" s="14"/>
      <c r="U37" s="14">
        <f>M37</f>
        <v>1578.5714285714284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5"/>
        <v>-1752.2142857142856</v>
      </c>
      <c r="AJ37" s="15">
        <f t="shared" si="4"/>
        <v>1.6342482922482304E-13</v>
      </c>
    </row>
    <row r="38" spans="1:36" s="5" customFormat="1" ht="12" customHeight="1" x14ac:dyDescent="0.2">
      <c r="A38" s="73">
        <v>43055</v>
      </c>
      <c r="B38" s="74">
        <v>10718</v>
      </c>
      <c r="C38" s="74">
        <v>1001</v>
      </c>
      <c r="D38" s="75" t="s">
        <v>40</v>
      </c>
      <c r="E38" s="76" t="s">
        <v>47</v>
      </c>
      <c r="F38" s="76" t="s">
        <v>935</v>
      </c>
      <c r="G38" s="75" t="s">
        <v>54</v>
      </c>
      <c r="H38" s="28"/>
      <c r="I38" s="28"/>
      <c r="J38" s="23">
        <v>1745.37</v>
      </c>
      <c r="K38" s="77">
        <v>0</v>
      </c>
      <c r="L38" s="13">
        <v>0.01</v>
      </c>
      <c r="M38" s="14">
        <f t="shared" si="0"/>
        <v>1745.37</v>
      </c>
      <c r="N38" s="14">
        <f t="shared" si="1"/>
        <v>0</v>
      </c>
      <c r="O38" s="14">
        <f t="shared" si="2"/>
        <v>-17.453699999999998</v>
      </c>
      <c r="P38" s="14">
        <f>M38</f>
        <v>1745.37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5"/>
        <v>-1727.9162999999999</v>
      </c>
      <c r="AJ38" s="15">
        <f t="shared" si="4"/>
        <v>2.8421709430404007E-14</v>
      </c>
    </row>
    <row r="39" spans="1:36" s="5" customFormat="1" ht="12" customHeight="1" x14ac:dyDescent="0.2">
      <c r="A39" s="73"/>
      <c r="B39" s="74">
        <v>10719</v>
      </c>
      <c r="C39" s="74">
        <v>1004</v>
      </c>
      <c r="D39" s="75" t="s">
        <v>839</v>
      </c>
      <c r="E39" s="76" t="s">
        <v>840</v>
      </c>
      <c r="F39" s="76" t="s">
        <v>936</v>
      </c>
      <c r="G39" s="75" t="s">
        <v>54</v>
      </c>
      <c r="H39" s="28"/>
      <c r="I39" s="28"/>
      <c r="J39" s="23">
        <v>5288.25</v>
      </c>
      <c r="K39" s="77">
        <v>0</v>
      </c>
      <c r="L39" s="13">
        <v>0.01</v>
      </c>
      <c r="M39" s="14">
        <f t="shared" si="0"/>
        <v>5288.25</v>
      </c>
      <c r="N39" s="14">
        <f t="shared" si="1"/>
        <v>0</v>
      </c>
      <c r="O39" s="14">
        <f t="shared" si="2"/>
        <v>-52.8825</v>
      </c>
      <c r="P39" s="14">
        <f>M39</f>
        <v>5288.25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5"/>
        <v>-5235.3675000000003</v>
      </c>
      <c r="AJ39" s="15">
        <f t="shared" si="4"/>
        <v>-2.9132252166164108E-13</v>
      </c>
    </row>
    <row r="40" spans="1:36" s="5" customFormat="1" ht="12" customHeight="1" x14ac:dyDescent="0.2">
      <c r="A40" s="73"/>
      <c r="B40" s="74">
        <v>10720</v>
      </c>
      <c r="C40" s="74">
        <v>1006</v>
      </c>
      <c r="D40" s="75" t="s">
        <v>839</v>
      </c>
      <c r="E40" s="76" t="s">
        <v>840</v>
      </c>
      <c r="F40" s="76" t="s">
        <v>937</v>
      </c>
      <c r="G40" s="75" t="s">
        <v>57</v>
      </c>
      <c r="H40" s="28"/>
      <c r="I40" s="28"/>
      <c r="J40" s="23">
        <v>1071.4000000000001</v>
      </c>
      <c r="K40" s="77">
        <v>0</v>
      </c>
      <c r="L40" s="13">
        <v>0.01</v>
      </c>
      <c r="M40" s="14">
        <f t="shared" si="0"/>
        <v>1071.4000000000001</v>
      </c>
      <c r="N40" s="14">
        <f t="shared" si="1"/>
        <v>0</v>
      </c>
      <c r="O40" s="14">
        <f t="shared" si="2"/>
        <v>-10.714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1071.4000000000001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5"/>
        <v>-1060.6860000000001</v>
      </c>
      <c r="AJ40" s="15">
        <f t="shared" si="4"/>
        <v>-5.8619775700208265E-14</v>
      </c>
    </row>
    <row r="41" spans="1:36" s="5" customFormat="1" ht="12" customHeight="1" x14ac:dyDescent="0.3">
      <c r="A41" s="73"/>
      <c r="B41" s="74">
        <v>10721</v>
      </c>
      <c r="C41" s="74">
        <v>1007</v>
      </c>
      <c r="D41" s="75" t="s">
        <v>64</v>
      </c>
      <c r="E41" s="76" t="s">
        <v>53</v>
      </c>
      <c r="F41" s="54"/>
      <c r="G41" s="75" t="s">
        <v>55</v>
      </c>
      <c r="H41" s="28"/>
      <c r="I41" s="28"/>
      <c r="J41" s="23">
        <v>2210</v>
      </c>
      <c r="K41" s="77">
        <v>0</v>
      </c>
      <c r="L41" s="13">
        <v>0.01</v>
      </c>
      <c r="M41" s="14">
        <f t="shared" si="0"/>
        <v>2210</v>
      </c>
      <c r="N41" s="14">
        <f t="shared" si="1"/>
        <v>0</v>
      </c>
      <c r="O41" s="14">
        <f t="shared" si="2"/>
        <v>-22.1</v>
      </c>
      <c r="P41" s="14"/>
      <c r="Q41" s="14">
        <f>M41</f>
        <v>2210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5"/>
        <v>-2187.9</v>
      </c>
      <c r="AJ41" s="15">
        <f t="shared" si="4"/>
        <v>-9.2370555648813024E-14</v>
      </c>
    </row>
    <row r="42" spans="1:36" s="5" customFormat="1" ht="12" customHeight="1" x14ac:dyDescent="0.2">
      <c r="A42" s="73">
        <v>43056</v>
      </c>
      <c r="B42" s="74">
        <v>10722</v>
      </c>
      <c r="C42" s="74">
        <v>1008</v>
      </c>
      <c r="D42" s="75" t="s">
        <v>39</v>
      </c>
      <c r="E42" s="76" t="s">
        <v>45</v>
      </c>
      <c r="F42" s="76" t="s">
        <v>938</v>
      </c>
      <c r="G42" s="75" t="s">
        <v>54</v>
      </c>
      <c r="H42" s="28"/>
      <c r="I42" s="28"/>
      <c r="J42" s="23">
        <v>5800</v>
      </c>
      <c r="K42" s="77">
        <v>0</v>
      </c>
      <c r="L42" s="13">
        <v>0.01</v>
      </c>
      <c r="M42" s="14">
        <f t="shared" si="0"/>
        <v>5800</v>
      </c>
      <c r="N42" s="14">
        <f t="shared" si="1"/>
        <v>0</v>
      </c>
      <c r="O42" s="14">
        <f t="shared" si="2"/>
        <v>-58</v>
      </c>
      <c r="P42" s="14">
        <f>M42</f>
        <v>5800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5"/>
        <v>-5742</v>
      </c>
      <c r="AJ42" s="15">
        <f t="shared" si="4"/>
        <v>0</v>
      </c>
    </row>
    <row r="43" spans="1:36" s="5" customFormat="1" ht="12" customHeight="1" x14ac:dyDescent="0.2">
      <c r="A43" s="73"/>
      <c r="B43" s="74">
        <v>10723</v>
      </c>
      <c r="C43" s="74">
        <v>1009</v>
      </c>
      <c r="D43" s="75" t="s">
        <v>73</v>
      </c>
      <c r="E43" s="76" t="s">
        <v>75</v>
      </c>
      <c r="F43" s="76" t="s">
        <v>939</v>
      </c>
      <c r="G43" s="75" t="s">
        <v>54</v>
      </c>
      <c r="H43" s="28"/>
      <c r="I43" s="28"/>
      <c r="J43" s="23">
        <v>600</v>
      </c>
      <c r="K43" s="77">
        <v>0</v>
      </c>
      <c r="L43" s="13">
        <v>0.01</v>
      </c>
      <c r="M43" s="14">
        <f t="shared" si="0"/>
        <v>600</v>
      </c>
      <c r="N43" s="14">
        <f t="shared" si="1"/>
        <v>0</v>
      </c>
      <c r="O43" s="14">
        <f t="shared" si="2"/>
        <v>-6</v>
      </c>
      <c r="P43" s="14">
        <f>M43</f>
        <v>600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5"/>
        <v>-594</v>
      </c>
      <c r="AJ43" s="15">
        <f t="shared" si="4"/>
        <v>0</v>
      </c>
    </row>
    <row r="44" spans="1:36" s="5" customFormat="1" ht="12" customHeight="1" x14ac:dyDescent="0.2">
      <c r="A44" s="73"/>
      <c r="B44" s="74">
        <v>10724</v>
      </c>
      <c r="C44" s="74">
        <v>1010</v>
      </c>
      <c r="D44" s="75" t="s">
        <v>38</v>
      </c>
      <c r="E44" s="76" t="s">
        <v>44</v>
      </c>
      <c r="F44" s="76" t="s">
        <v>940</v>
      </c>
      <c r="G44" s="75" t="s">
        <v>54</v>
      </c>
      <c r="H44" s="28"/>
      <c r="I44" s="28"/>
      <c r="J44" s="23"/>
      <c r="K44" s="77">
        <v>3582</v>
      </c>
      <c r="L44" s="13">
        <v>0.01</v>
      </c>
      <c r="M44" s="14">
        <f t="shared" si="0"/>
        <v>3198.2142857142853</v>
      </c>
      <c r="N44" s="14">
        <f t="shared" si="1"/>
        <v>383.78571428571422</v>
      </c>
      <c r="O44" s="14">
        <f t="shared" si="2"/>
        <v>-31.982142857142854</v>
      </c>
      <c r="P44" s="14">
        <f>M44</f>
        <v>3198.2142857142853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5"/>
        <v>-3550.0178571428569</v>
      </c>
      <c r="AJ44" s="15">
        <f t="shared" si="4"/>
        <v>2.6290081223123707E-13</v>
      </c>
    </row>
    <row r="45" spans="1:36" s="5" customFormat="1" ht="12" customHeight="1" x14ac:dyDescent="0.2">
      <c r="A45" s="73"/>
      <c r="B45" s="74">
        <v>10725</v>
      </c>
      <c r="C45" s="74">
        <v>1011</v>
      </c>
      <c r="D45" s="75" t="s">
        <v>38</v>
      </c>
      <c r="E45" s="76" t="s">
        <v>44</v>
      </c>
      <c r="F45" s="76" t="s">
        <v>941</v>
      </c>
      <c r="G45" s="75" t="s">
        <v>54</v>
      </c>
      <c r="H45" s="28"/>
      <c r="I45" s="28"/>
      <c r="J45" s="23"/>
      <c r="K45" s="77">
        <v>7668</v>
      </c>
      <c r="L45" s="13">
        <v>0.01</v>
      </c>
      <c r="M45" s="14">
        <f t="shared" si="0"/>
        <v>6846.4285714285706</v>
      </c>
      <c r="N45" s="14">
        <f t="shared" si="1"/>
        <v>821.57142857142844</v>
      </c>
      <c r="O45" s="14">
        <f t="shared" si="2"/>
        <v>-68.464285714285708</v>
      </c>
      <c r="P45" s="14">
        <f>M45</f>
        <v>6846.4285714285706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5"/>
        <v>-7599.5357142857138</v>
      </c>
      <c r="AJ45" s="15">
        <f t="shared" si="4"/>
        <v>5.2580162446247414E-13</v>
      </c>
    </row>
    <row r="46" spans="1:36" s="5" customFormat="1" ht="12" customHeight="1" x14ac:dyDescent="0.2">
      <c r="A46" s="73">
        <v>43059</v>
      </c>
      <c r="B46" s="74">
        <v>10726</v>
      </c>
      <c r="C46" s="74">
        <v>1012</v>
      </c>
      <c r="D46" s="75" t="s">
        <v>839</v>
      </c>
      <c r="E46" s="76" t="s">
        <v>840</v>
      </c>
      <c r="F46" s="76" t="s">
        <v>942</v>
      </c>
      <c r="G46" s="75" t="s">
        <v>57</v>
      </c>
      <c r="H46" s="28"/>
      <c r="I46" s="28"/>
      <c r="J46" s="23">
        <v>3008</v>
      </c>
      <c r="K46" s="77">
        <v>0</v>
      </c>
      <c r="L46" s="13">
        <v>0.01</v>
      </c>
      <c r="M46" s="14">
        <f t="shared" si="0"/>
        <v>3008</v>
      </c>
      <c r="N46" s="14">
        <f t="shared" si="1"/>
        <v>0</v>
      </c>
      <c r="O46" s="14">
        <f t="shared" si="2"/>
        <v>-30.080000000000002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3008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5"/>
        <v>-2977.92</v>
      </c>
      <c r="AJ46" s="15">
        <f t="shared" si="4"/>
        <v>-7.460698725481052E-14</v>
      </c>
    </row>
    <row r="47" spans="1:36" s="5" customFormat="1" ht="12" customHeight="1" x14ac:dyDescent="0.2">
      <c r="A47" s="73"/>
      <c r="B47" s="74">
        <v>10727</v>
      </c>
      <c r="C47" s="74">
        <v>1013</v>
      </c>
      <c r="D47" s="75" t="s">
        <v>839</v>
      </c>
      <c r="E47" s="76" t="s">
        <v>840</v>
      </c>
      <c r="F47" s="76" t="s">
        <v>942</v>
      </c>
      <c r="G47" s="75" t="s">
        <v>54</v>
      </c>
      <c r="H47" s="28"/>
      <c r="I47" s="28"/>
      <c r="J47" s="23">
        <v>1316</v>
      </c>
      <c r="K47" s="77">
        <v>0</v>
      </c>
      <c r="L47" s="13">
        <v>0.01</v>
      </c>
      <c r="M47" s="14">
        <f t="shared" si="0"/>
        <v>1316</v>
      </c>
      <c r="N47" s="14">
        <f t="shared" si="1"/>
        <v>0</v>
      </c>
      <c r="O47" s="14">
        <f t="shared" si="2"/>
        <v>-13.16</v>
      </c>
      <c r="P47" s="14">
        <f>M47</f>
        <v>1316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5"/>
        <v>-1302.8399999999999</v>
      </c>
      <c r="AJ47" s="15">
        <f t="shared" si="4"/>
        <v>8.1712414612411521E-14</v>
      </c>
    </row>
    <row r="48" spans="1:36" s="5" customFormat="1" ht="12" customHeight="1" x14ac:dyDescent="0.2">
      <c r="A48" s="73"/>
      <c r="B48" s="74">
        <v>10728</v>
      </c>
      <c r="C48" s="74">
        <v>1014</v>
      </c>
      <c r="D48" s="75" t="s">
        <v>839</v>
      </c>
      <c r="E48" s="76" t="s">
        <v>840</v>
      </c>
      <c r="F48" s="76" t="s">
        <v>943</v>
      </c>
      <c r="G48" s="75" t="s">
        <v>54</v>
      </c>
      <c r="H48" s="28"/>
      <c r="I48" s="28"/>
      <c r="J48" s="23">
        <v>3500</v>
      </c>
      <c r="K48" s="77">
        <v>0</v>
      </c>
      <c r="L48" s="13">
        <v>0.01</v>
      </c>
      <c r="M48" s="14">
        <f t="shared" si="0"/>
        <v>3500</v>
      </c>
      <c r="N48" s="14">
        <f t="shared" si="1"/>
        <v>0</v>
      </c>
      <c r="O48" s="14">
        <f t="shared" si="2"/>
        <v>-35</v>
      </c>
      <c r="P48" s="14">
        <f>M48</f>
        <v>3500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5"/>
        <v>-3465</v>
      </c>
      <c r="AJ48" s="15">
        <f t="shared" si="4"/>
        <v>0</v>
      </c>
    </row>
    <row r="49" spans="1:36" s="5" customFormat="1" ht="12" customHeight="1" x14ac:dyDescent="0.2">
      <c r="A49" s="73"/>
      <c r="B49" s="74">
        <v>10729</v>
      </c>
      <c r="C49" s="74">
        <v>1016</v>
      </c>
      <c r="D49" s="75" t="s">
        <v>944</v>
      </c>
      <c r="E49" s="76" t="s">
        <v>945</v>
      </c>
      <c r="F49" s="76" t="s">
        <v>946</v>
      </c>
      <c r="G49" s="75" t="s">
        <v>246</v>
      </c>
      <c r="H49" s="28"/>
      <c r="I49" s="28"/>
      <c r="J49" s="23"/>
      <c r="K49" s="77">
        <v>480</v>
      </c>
      <c r="L49" s="13">
        <v>0.01</v>
      </c>
      <c r="M49" s="14">
        <f t="shared" si="0"/>
        <v>428.57142857142856</v>
      </c>
      <c r="N49" s="14">
        <f t="shared" si="1"/>
        <v>51.428571428571423</v>
      </c>
      <c r="O49" s="14">
        <f t="shared" si="2"/>
        <v>-4.2857142857142856</v>
      </c>
      <c r="P49" s="14"/>
      <c r="Q49" s="14"/>
      <c r="R49" s="14">
        <f>M49</f>
        <v>428.57142857142856</v>
      </c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5"/>
        <v>-475.71428571428567</v>
      </c>
      <c r="AJ49" s="15">
        <f t="shared" si="4"/>
        <v>4.8849813083506888E-14</v>
      </c>
    </row>
    <row r="50" spans="1:36" s="5" customFormat="1" ht="12" customHeight="1" x14ac:dyDescent="0.2">
      <c r="A50" s="73"/>
      <c r="B50" s="74">
        <v>10729</v>
      </c>
      <c r="C50" s="74">
        <v>1016</v>
      </c>
      <c r="D50" s="75" t="s">
        <v>944</v>
      </c>
      <c r="E50" s="76" t="s">
        <v>945</v>
      </c>
      <c r="F50" s="76" t="s">
        <v>946</v>
      </c>
      <c r="G50" s="75" t="s">
        <v>204</v>
      </c>
      <c r="H50" s="28"/>
      <c r="I50" s="28"/>
      <c r="J50" s="23"/>
      <c r="K50" s="77">
        <v>2075</v>
      </c>
      <c r="L50" s="13">
        <v>0.01</v>
      </c>
      <c r="M50" s="14">
        <f t="shared" si="0"/>
        <v>1852.6785714285713</v>
      </c>
      <c r="N50" s="14">
        <f t="shared" si="1"/>
        <v>222.32142857142856</v>
      </c>
      <c r="O50" s="14">
        <f t="shared" si="2"/>
        <v>-18.526785714285715</v>
      </c>
      <c r="P50" s="14"/>
      <c r="Q50" s="14"/>
      <c r="R50" s="14"/>
      <c r="S50" s="14"/>
      <c r="T50" s="14"/>
      <c r="U50" s="14"/>
      <c r="V50" s="14"/>
      <c r="W50" s="14"/>
      <c r="X50" s="14"/>
      <c r="Y50" s="14">
        <f>M50</f>
        <v>1852.6785714285713</v>
      </c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5"/>
        <v>-2056.4732142857142</v>
      </c>
      <c r="AJ50" s="15">
        <f t="shared" si="4"/>
        <v>6.3948846218409017E-14</v>
      </c>
    </row>
    <row r="51" spans="1:36" s="5" customFormat="1" ht="12" customHeight="1" x14ac:dyDescent="0.2">
      <c r="A51" s="73"/>
      <c r="B51" s="74">
        <v>10730</v>
      </c>
      <c r="C51" s="74">
        <v>1017</v>
      </c>
      <c r="D51" s="75" t="s">
        <v>40</v>
      </c>
      <c r="E51" s="76" t="s">
        <v>47</v>
      </c>
      <c r="F51" s="76" t="s">
        <v>947</v>
      </c>
      <c r="G51" s="75" t="s">
        <v>54</v>
      </c>
      <c r="H51" s="28"/>
      <c r="I51" s="28"/>
      <c r="J51" s="23">
        <v>1514.71</v>
      </c>
      <c r="K51" s="77">
        <v>0</v>
      </c>
      <c r="L51" s="13">
        <v>0.01</v>
      </c>
      <c r="M51" s="14">
        <f t="shared" si="0"/>
        <v>1514.71</v>
      </c>
      <c r="N51" s="14">
        <f t="shared" si="1"/>
        <v>0</v>
      </c>
      <c r="O51" s="14">
        <f t="shared" si="2"/>
        <v>-15.1471</v>
      </c>
      <c r="P51" s="14">
        <f>M51</f>
        <v>1514.71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5"/>
        <v>-1499.5629000000001</v>
      </c>
      <c r="AJ51" s="15">
        <f t="shared" si="4"/>
        <v>-9.0594198809412774E-14</v>
      </c>
    </row>
    <row r="52" spans="1:36" s="5" customFormat="1" ht="12" customHeight="1" x14ac:dyDescent="0.2">
      <c r="A52" s="73"/>
      <c r="B52" s="74">
        <v>10731</v>
      </c>
      <c r="C52" s="74">
        <v>1018</v>
      </c>
      <c r="D52" s="75" t="s">
        <v>38</v>
      </c>
      <c r="E52" s="76" t="s">
        <v>44</v>
      </c>
      <c r="F52" s="76" t="s">
        <v>948</v>
      </c>
      <c r="G52" s="75" t="s">
        <v>54</v>
      </c>
      <c r="H52" s="28"/>
      <c r="I52" s="28"/>
      <c r="J52" s="23"/>
      <c r="K52" s="77">
        <v>7734</v>
      </c>
      <c r="L52" s="13">
        <v>0.01</v>
      </c>
      <c r="M52" s="14">
        <f t="shared" si="0"/>
        <v>6905.3571428571422</v>
      </c>
      <c r="N52" s="14">
        <f t="shared" si="1"/>
        <v>828.642857142857</v>
      </c>
      <c r="O52" s="14">
        <f t="shared" si="2"/>
        <v>-69.053571428571431</v>
      </c>
      <c r="P52" s="14">
        <f>M52</f>
        <v>6905.3571428571422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5"/>
        <v>-7664.9464285714275</v>
      </c>
      <c r="AJ52" s="15">
        <f t="shared" si="4"/>
        <v>1.0373923942097463E-12</v>
      </c>
    </row>
    <row r="53" spans="1:36" s="5" customFormat="1" ht="12" customHeight="1" x14ac:dyDescent="0.2">
      <c r="A53" s="73">
        <v>43060</v>
      </c>
      <c r="B53" s="74">
        <v>10733</v>
      </c>
      <c r="C53" s="74">
        <v>1021</v>
      </c>
      <c r="D53" s="75" t="s">
        <v>839</v>
      </c>
      <c r="E53" s="76" t="s">
        <v>840</v>
      </c>
      <c r="F53" s="76" t="s">
        <v>950</v>
      </c>
      <c r="G53" s="75" t="s">
        <v>54</v>
      </c>
      <c r="H53" s="28"/>
      <c r="I53" s="28"/>
      <c r="J53" s="23">
        <v>1950</v>
      </c>
      <c r="K53" s="77">
        <v>0</v>
      </c>
      <c r="L53" s="13">
        <v>0.01</v>
      </c>
      <c r="M53" s="14">
        <f t="shared" si="0"/>
        <v>1950</v>
      </c>
      <c r="N53" s="14">
        <f t="shared" si="1"/>
        <v>0</v>
      </c>
      <c r="O53" s="14">
        <f t="shared" si="2"/>
        <v>-19.5</v>
      </c>
      <c r="P53" s="14">
        <f>M53</f>
        <v>1950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5"/>
        <v>-1930.5</v>
      </c>
      <c r="AJ53" s="15">
        <f t="shared" si="4"/>
        <v>0</v>
      </c>
    </row>
    <row r="54" spans="1:36" s="5" customFormat="1" ht="12" customHeight="1" x14ac:dyDescent="0.2">
      <c r="A54" s="73"/>
      <c r="B54" s="74">
        <v>10734</v>
      </c>
      <c r="C54" s="74">
        <v>1020</v>
      </c>
      <c r="D54" s="75" t="s">
        <v>38</v>
      </c>
      <c r="E54" s="76" t="s">
        <v>44</v>
      </c>
      <c r="F54" s="76" t="s">
        <v>949</v>
      </c>
      <c r="G54" s="75" t="s">
        <v>54</v>
      </c>
      <c r="H54" s="28"/>
      <c r="I54" s="28"/>
      <c r="J54" s="23"/>
      <c r="K54" s="77">
        <v>10721</v>
      </c>
      <c r="L54" s="13">
        <v>0.01</v>
      </c>
      <c r="M54" s="14">
        <f>SUM(H54:J54,K54/1.12)</f>
        <v>9572.3214285714275</v>
      </c>
      <c r="N54" s="14">
        <f>K54/1.12*0.12</f>
        <v>1148.6785714285713</v>
      </c>
      <c r="O54" s="14">
        <f>-SUM(I54:J54,K54/1.12)*L54</f>
        <v>-95.723214285714278</v>
      </c>
      <c r="P54" s="14">
        <f>M54</f>
        <v>9572.3214285714275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-10625.276785714284</v>
      </c>
      <c r="AJ54" s="15">
        <f>SUM(H54:K54)+AI54+O54</f>
        <v>1.3073986337985843E-12</v>
      </c>
    </row>
    <row r="55" spans="1:36" s="5" customFormat="1" ht="12" customHeight="1" x14ac:dyDescent="0.2">
      <c r="A55" s="73"/>
      <c r="B55" s="74">
        <v>10735</v>
      </c>
      <c r="C55" s="74">
        <v>1022</v>
      </c>
      <c r="D55" s="75" t="s">
        <v>74</v>
      </c>
      <c r="E55" s="76" t="s">
        <v>60</v>
      </c>
      <c r="F55" s="76" t="s">
        <v>951</v>
      </c>
      <c r="G55" s="75" t="s">
        <v>56</v>
      </c>
      <c r="H55" s="28"/>
      <c r="I55" s="28"/>
      <c r="J55" s="23"/>
      <c r="K55" s="77">
        <v>1255</v>
      </c>
      <c r="L55" s="13">
        <v>0.01</v>
      </c>
      <c r="M55" s="14">
        <f t="shared" si="0"/>
        <v>1120.5357142857142</v>
      </c>
      <c r="N55" s="14">
        <f t="shared" si="1"/>
        <v>134.46428571428569</v>
      </c>
      <c r="O55" s="14">
        <f t="shared" si="2"/>
        <v>-11.205357142857142</v>
      </c>
      <c r="P55" s="14"/>
      <c r="Q55" s="14"/>
      <c r="R55" s="14"/>
      <c r="S55" s="14"/>
      <c r="T55" s="14"/>
      <c r="U55" s="14"/>
      <c r="V55" s="14"/>
      <c r="W55" s="14">
        <f>M55</f>
        <v>1120.5357142857142</v>
      </c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5"/>
        <v>-1243.7946428571427</v>
      </c>
      <c r="AJ55" s="15">
        <f t="shared" si="4"/>
        <v>1.9539925233402755E-13</v>
      </c>
    </row>
    <row r="56" spans="1:36" s="5" customFormat="1" ht="12" customHeight="1" x14ac:dyDescent="0.2">
      <c r="A56" s="73">
        <v>43061</v>
      </c>
      <c r="B56" s="74">
        <v>10736</v>
      </c>
      <c r="C56" s="74">
        <v>1023</v>
      </c>
      <c r="D56" s="75" t="s">
        <v>40</v>
      </c>
      <c r="E56" s="76" t="s">
        <v>47</v>
      </c>
      <c r="F56" s="76" t="s">
        <v>953</v>
      </c>
      <c r="G56" s="75" t="s">
        <v>54</v>
      </c>
      <c r="H56" s="28"/>
      <c r="I56" s="28"/>
      <c r="J56" s="23">
        <v>2791.34</v>
      </c>
      <c r="K56" s="77">
        <v>0</v>
      </c>
      <c r="L56" s="13">
        <v>0.01</v>
      </c>
      <c r="M56" s="14">
        <f t="shared" si="0"/>
        <v>2791.34</v>
      </c>
      <c r="N56" s="14">
        <f t="shared" si="1"/>
        <v>0</v>
      </c>
      <c r="O56" s="14">
        <f t="shared" si="2"/>
        <v>-27.913400000000003</v>
      </c>
      <c r="P56" s="14">
        <f>M56</f>
        <v>2791.34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5"/>
        <v>-2763.4266000000002</v>
      </c>
      <c r="AJ56" s="15">
        <f t="shared" si="4"/>
        <v>-9.2370555648813024E-14</v>
      </c>
    </row>
    <row r="57" spans="1:36" s="5" customFormat="1" ht="12" customHeight="1" x14ac:dyDescent="0.2">
      <c r="A57" s="73"/>
      <c r="B57" s="74">
        <v>10737</v>
      </c>
      <c r="C57" s="74">
        <v>1025</v>
      </c>
      <c r="D57" s="75" t="s">
        <v>91</v>
      </c>
      <c r="E57" s="76" t="s">
        <v>92</v>
      </c>
      <c r="F57" s="76" t="s">
        <v>954</v>
      </c>
      <c r="G57" s="75" t="s">
        <v>54</v>
      </c>
      <c r="H57" s="28"/>
      <c r="I57" s="28"/>
      <c r="J57" s="23"/>
      <c r="K57" s="77">
        <v>5125</v>
      </c>
      <c r="L57" s="13">
        <v>0.01</v>
      </c>
      <c r="M57" s="14">
        <f t="shared" si="0"/>
        <v>4575.8928571428569</v>
      </c>
      <c r="N57" s="14">
        <f t="shared" si="1"/>
        <v>549.10714285714278</v>
      </c>
      <c r="O57" s="14">
        <f t="shared" si="2"/>
        <v>-45.758928571428569</v>
      </c>
      <c r="P57" s="14">
        <f>M57</f>
        <v>4575.8928571428569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5"/>
        <v>-5079.2410714285706</v>
      </c>
      <c r="AJ57" s="15">
        <f t="shared" si="4"/>
        <v>7.815970093361102E-13</v>
      </c>
    </row>
    <row r="58" spans="1:36" s="5" customFormat="1" ht="12" customHeight="1" x14ac:dyDescent="0.2">
      <c r="A58" s="73"/>
      <c r="B58" s="74">
        <v>10738</v>
      </c>
      <c r="C58" s="74">
        <v>1026</v>
      </c>
      <c r="D58" s="75" t="s">
        <v>58</v>
      </c>
      <c r="E58" s="76" t="s">
        <v>71</v>
      </c>
      <c r="F58" s="76" t="s">
        <v>955</v>
      </c>
      <c r="G58" s="75" t="s">
        <v>54</v>
      </c>
      <c r="H58" s="28"/>
      <c r="I58" s="28"/>
      <c r="J58" s="23"/>
      <c r="K58" s="77">
        <v>4578</v>
      </c>
      <c r="L58" s="13">
        <v>0.01</v>
      </c>
      <c r="M58" s="14">
        <f t="shared" si="0"/>
        <v>4087.4999999999995</v>
      </c>
      <c r="N58" s="14">
        <f t="shared" si="1"/>
        <v>490.49999999999994</v>
      </c>
      <c r="O58" s="14">
        <f t="shared" si="2"/>
        <v>-40.874999999999993</v>
      </c>
      <c r="P58" s="14">
        <f>M58</f>
        <v>4087.4999999999995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5"/>
        <v>-4537.1249999999991</v>
      </c>
      <c r="AJ58" s="15">
        <f t="shared" si="4"/>
        <v>9.1660012913052924E-13</v>
      </c>
    </row>
    <row r="59" spans="1:36" s="5" customFormat="1" ht="12" customHeight="1" x14ac:dyDescent="0.2">
      <c r="A59" s="73"/>
      <c r="B59" s="74">
        <v>10739</v>
      </c>
      <c r="C59" s="74">
        <v>1027</v>
      </c>
      <c r="D59" s="75" t="s">
        <v>70</v>
      </c>
      <c r="E59" s="76" t="s">
        <v>50</v>
      </c>
      <c r="F59" s="76" t="s">
        <v>956</v>
      </c>
      <c r="G59" s="75" t="s">
        <v>55</v>
      </c>
      <c r="H59" s="28"/>
      <c r="I59" s="28"/>
      <c r="J59" s="23"/>
      <c r="K59" s="77">
        <v>5925</v>
      </c>
      <c r="L59" s="13">
        <v>0.01</v>
      </c>
      <c r="M59" s="14">
        <f t="shared" si="0"/>
        <v>5290.1785714285706</v>
      </c>
      <c r="N59" s="14">
        <f t="shared" si="1"/>
        <v>634.82142857142844</v>
      </c>
      <c r="O59" s="14">
        <f t="shared" si="2"/>
        <v>-52.901785714285708</v>
      </c>
      <c r="P59" s="14"/>
      <c r="Q59" s="14">
        <f>M59</f>
        <v>5290.1785714285706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5"/>
        <v>-5872.0982142857138</v>
      </c>
      <c r="AJ59" s="15">
        <f t="shared" si="4"/>
        <v>5.2580162446247414E-13</v>
      </c>
    </row>
    <row r="60" spans="1:36" s="5" customFormat="1" ht="12" customHeight="1" x14ac:dyDescent="0.2">
      <c r="A60" s="73"/>
      <c r="B60" s="74">
        <v>10740</v>
      </c>
      <c r="C60" s="74">
        <v>1028</v>
      </c>
      <c r="D60" s="75" t="s">
        <v>41</v>
      </c>
      <c r="E60" s="76" t="s">
        <v>48</v>
      </c>
      <c r="F60" s="76" t="s">
        <v>957</v>
      </c>
      <c r="G60" s="75" t="s">
        <v>54</v>
      </c>
      <c r="H60" s="28"/>
      <c r="I60" s="28"/>
      <c r="J60" s="23"/>
      <c r="K60" s="77">
        <v>4190</v>
      </c>
      <c r="L60" s="13">
        <v>0.01</v>
      </c>
      <c r="M60" s="14">
        <f t="shared" si="0"/>
        <v>3741.0714285714284</v>
      </c>
      <c r="N60" s="14">
        <f t="shared" si="1"/>
        <v>448.92857142857139</v>
      </c>
      <c r="O60" s="14">
        <f t="shared" si="2"/>
        <v>-37.410714285714285</v>
      </c>
      <c r="P60" s="14">
        <f>M60</f>
        <v>3741.0714285714284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5"/>
        <v>-4152.5892857142853</v>
      </c>
      <c r="AJ60" s="15">
        <f t="shared" si="4"/>
        <v>3.907985046680551E-13</v>
      </c>
    </row>
    <row r="61" spans="1:36" s="5" customFormat="1" ht="12" customHeight="1" x14ac:dyDescent="0.2">
      <c r="A61" s="73"/>
      <c r="B61" s="74">
        <v>10741</v>
      </c>
      <c r="C61" s="74">
        <v>1032</v>
      </c>
      <c r="D61" s="75" t="s">
        <v>63</v>
      </c>
      <c r="E61" s="76" t="s">
        <v>72</v>
      </c>
      <c r="F61" s="76" t="s">
        <v>952</v>
      </c>
      <c r="G61" s="75" t="s">
        <v>62</v>
      </c>
      <c r="H61" s="28"/>
      <c r="I61" s="28"/>
      <c r="J61" s="23"/>
      <c r="K61" s="77">
        <v>3920.44</v>
      </c>
      <c r="L61" s="13">
        <v>0.01</v>
      </c>
      <c r="M61" s="14">
        <f>SUM(H61:J61,K61/1.12)</f>
        <v>3500.3928571428569</v>
      </c>
      <c r="N61" s="14">
        <f>K61/1.12*0.12</f>
        <v>420.04714285714283</v>
      </c>
      <c r="O61" s="14">
        <f>-SUM(I61:J61,K61/1.12)*L61</f>
        <v>-35.003928571428567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>
        <f>M61</f>
        <v>3500.3928571428569</v>
      </c>
      <c r="AI61" s="14">
        <f>-SUM(N61:AH61)</f>
        <v>-3885.4360714285713</v>
      </c>
      <c r="AJ61" s="15">
        <f>SUM(H61:K61)+AI61+O61</f>
        <v>2.2026824808563106E-13</v>
      </c>
    </row>
    <row r="62" spans="1:36" s="5" customFormat="1" ht="12" customHeight="1" x14ac:dyDescent="0.3">
      <c r="A62" s="73"/>
      <c r="B62" s="74">
        <v>10742</v>
      </c>
      <c r="C62" s="74">
        <v>1034</v>
      </c>
      <c r="D62" s="75" t="s">
        <v>64</v>
      </c>
      <c r="E62" s="76" t="s">
        <v>53</v>
      </c>
      <c r="F62" s="54"/>
      <c r="G62" s="75" t="s">
        <v>55</v>
      </c>
      <c r="H62" s="28"/>
      <c r="I62" s="28"/>
      <c r="J62" s="23">
        <v>1530</v>
      </c>
      <c r="K62" s="77">
        <v>0</v>
      </c>
      <c r="L62" s="13">
        <v>0.01</v>
      </c>
      <c r="M62" s="14">
        <f>SUM(H62:J62,K62/1.12)</f>
        <v>1530</v>
      </c>
      <c r="N62" s="14">
        <f>K62/1.12*0.12</f>
        <v>0</v>
      </c>
      <c r="O62" s="14">
        <f>-SUM(I62:J62,K62/1.12)*L62</f>
        <v>-15.3</v>
      </c>
      <c r="P62" s="14"/>
      <c r="Q62" s="14">
        <f>M62</f>
        <v>1530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-1514.7</v>
      </c>
      <c r="AJ62" s="15">
        <f>SUM(H62:K62)+AI62+O62</f>
        <v>-4.6185277824406512E-14</v>
      </c>
    </row>
    <row r="63" spans="1:36" s="5" customFormat="1" ht="12" customHeight="1" x14ac:dyDescent="0.2">
      <c r="A63" s="73">
        <v>43063</v>
      </c>
      <c r="B63" s="74">
        <v>10744</v>
      </c>
      <c r="C63" s="74">
        <v>1035</v>
      </c>
      <c r="D63" s="75" t="s">
        <v>839</v>
      </c>
      <c r="E63" s="76" t="s">
        <v>840</v>
      </c>
      <c r="F63" s="76" t="s">
        <v>958</v>
      </c>
      <c r="G63" s="75" t="s">
        <v>54</v>
      </c>
      <c r="H63" s="28"/>
      <c r="I63" s="28"/>
      <c r="J63" s="23">
        <v>975</v>
      </c>
      <c r="K63" s="77">
        <v>0</v>
      </c>
      <c r="L63" s="13">
        <v>0.01</v>
      </c>
      <c r="M63" s="14">
        <f t="shared" si="0"/>
        <v>975</v>
      </c>
      <c r="N63" s="14">
        <f t="shared" si="1"/>
        <v>0</v>
      </c>
      <c r="O63" s="14">
        <f t="shared" si="2"/>
        <v>-9.75</v>
      </c>
      <c r="P63" s="14">
        <f>M63</f>
        <v>975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5"/>
        <v>-965.25</v>
      </c>
      <c r="AJ63" s="15">
        <f t="shared" si="4"/>
        <v>0</v>
      </c>
    </row>
    <row r="64" spans="1:36" s="5" customFormat="1" ht="12" customHeight="1" x14ac:dyDescent="0.2">
      <c r="A64" s="73"/>
      <c r="B64" s="74">
        <v>10745</v>
      </c>
      <c r="C64" s="74">
        <v>1036</v>
      </c>
      <c r="D64" s="75" t="s">
        <v>40</v>
      </c>
      <c r="E64" s="76" t="s">
        <v>47</v>
      </c>
      <c r="F64" s="76" t="s">
        <v>959</v>
      </c>
      <c r="G64" s="75" t="s">
        <v>54</v>
      </c>
      <c r="H64" s="28"/>
      <c r="I64" s="28"/>
      <c r="J64" s="23">
        <v>517.65</v>
      </c>
      <c r="K64" s="77">
        <v>0</v>
      </c>
      <c r="L64" s="13">
        <v>0.01</v>
      </c>
      <c r="M64" s="14">
        <f t="shared" si="0"/>
        <v>517.65</v>
      </c>
      <c r="N64" s="14">
        <f t="shared" si="1"/>
        <v>0</v>
      </c>
      <c r="O64" s="14">
        <f t="shared" si="2"/>
        <v>-5.1764999999999999</v>
      </c>
      <c r="P64" s="14">
        <f>M64</f>
        <v>517.65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5"/>
        <v>-512.47349999999994</v>
      </c>
      <c r="AJ64" s="15">
        <f t="shared" si="4"/>
        <v>3.2862601528904634E-14</v>
      </c>
    </row>
    <row r="65" spans="1:36" s="5" customFormat="1" ht="12" customHeight="1" x14ac:dyDescent="0.2">
      <c r="A65" s="73"/>
      <c r="B65" s="74">
        <v>10746</v>
      </c>
      <c r="C65" s="74">
        <v>1037</v>
      </c>
      <c r="D65" s="75" t="s">
        <v>38</v>
      </c>
      <c r="E65" s="76" t="s">
        <v>44</v>
      </c>
      <c r="F65" s="76" t="s">
        <v>960</v>
      </c>
      <c r="G65" s="75" t="s">
        <v>54</v>
      </c>
      <c r="H65" s="28"/>
      <c r="I65" s="28"/>
      <c r="J65" s="23"/>
      <c r="K65" s="77">
        <v>1830</v>
      </c>
      <c r="L65" s="13">
        <v>0.01</v>
      </c>
      <c r="M65" s="14">
        <f t="shared" si="0"/>
        <v>1633.9285714285713</v>
      </c>
      <c r="N65" s="14">
        <f t="shared" si="1"/>
        <v>196.07142857142856</v>
      </c>
      <c r="O65" s="14">
        <f t="shared" si="2"/>
        <v>-16.339285714285715</v>
      </c>
      <c r="P65" s="14">
        <f>M65</f>
        <v>1633.9285714285713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5"/>
        <v>-1813.6607142857142</v>
      </c>
      <c r="AJ65" s="15">
        <f t="shared" si="4"/>
        <v>6.3948846218409017E-14</v>
      </c>
    </row>
    <row r="66" spans="1:36" s="5" customFormat="1" ht="12" customHeight="1" x14ac:dyDescent="0.2">
      <c r="A66" s="73"/>
      <c r="B66" s="74">
        <v>10746</v>
      </c>
      <c r="C66" s="74">
        <v>1037</v>
      </c>
      <c r="D66" s="75" t="s">
        <v>38</v>
      </c>
      <c r="E66" s="76" t="s">
        <v>44</v>
      </c>
      <c r="F66" s="76" t="s">
        <v>960</v>
      </c>
      <c r="G66" s="75" t="s">
        <v>56</v>
      </c>
      <c r="H66" s="28"/>
      <c r="I66" s="28"/>
      <c r="J66" s="23"/>
      <c r="K66" s="77">
        <v>4146</v>
      </c>
      <c r="L66" s="13">
        <v>0.01</v>
      </c>
      <c r="M66" s="14">
        <f t="shared" si="0"/>
        <v>3701.7857142857138</v>
      </c>
      <c r="N66" s="14">
        <f t="shared" si="1"/>
        <v>444.21428571428561</v>
      </c>
      <c r="O66" s="14">
        <f t="shared" si="2"/>
        <v>-37.017857142857139</v>
      </c>
      <c r="P66" s="14"/>
      <c r="Q66" s="14"/>
      <c r="R66" s="14"/>
      <c r="S66" s="14"/>
      <c r="T66" s="14"/>
      <c r="U66" s="14"/>
      <c r="V66" s="14"/>
      <c r="W66" s="14">
        <f>M66</f>
        <v>3701.7857142857138</v>
      </c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5"/>
        <v>-4108.9821428571422</v>
      </c>
      <c r="AJ66" s="15">
        <f t="shared" si="4"/>
        <v>6.5369931689929217E-13</v>
      </c>
    </row>
    <row r="67" spans="1:36" s="5" customFormat="1" ht="12" customHeight="1" x14ac:dyDescent="0.2">
      <c r="A67" s="73"/>
      <c r="B67" s="74">
        <v>10747</v>
      </c>
      <c r="C67" s="74">
        <v>1038</v>
      </c>
      <c r="D67" s="75" t="s">
        <v>38</v>
      </c>
      <c r="E67" s="76" t="s">
        <v>44</v>
      </c>
      <c r="F67" s="76" t="s">
        <v>961</v>
      </c>
      <c r="G67" s="75" t="s">
        <v>54</v>
      </c>
      <c r="H67" s="28"/>
      <c r="I67" s="28"/>
      <c r="J67" s="23"/>
      <c r="K67" s="77">
        <v>1656</v>
      </c>
      <c r="L67" s="13">
        <v>0.01</v>
      </c>
      <c r="M67" s="14">
        <f t="shared" si="0"/>
        <v>1478.5714285714284</v>
      </c>
      <c r="N67" s="14">
        <f t="shared" si="1"/>
        <v>177.42857142857142</v>
      </c>
      <c r="O67" s="14">
        <f t="shared" si="2"/>
        <v>-14.785714285714285</v>
      </c>
      <c r="P67" s="14">
        <f t="shared" ref="P67:P73" si="6">M67</f>
        <v>1478.5714285714284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5"/>
        <v>-1641.2142857142856</v>
      </c>
      <c r="AJ67" s="15">
        <f t="shared" si="4"/>
        <v>1.6342482922482304E-13</v>
      </c>
    </row>
    <row r="68" spans="1:36" s="5" customFormat="1" ht="12" customHeight="1" x14ac:dyDescent="0.2">
      <c r="A68" s="73">
        <v>43064</v>
      </c>
      <c r="B68" s="74">
        <v>10748</v>
      </c>
      <c r="C68" s="74">
        <v>1039</v>
      </c>
      <c r="D68" s="75" t="s">
        <v>40</v>
      </c>
      <c r="E68" s="76" t="s">
        <v>47</v>
      </c>
      <c r="F68" s="76" t="s">
        <v>962</v>
      </c>
      <c r="G68" s="75" t="s">
        <v>54</v>
      </c>
      <c r="H68" s="28"/>
      <c r="I68" s="28"/>
      <c r="J68" s="23">
        <v>540.6</v>
      </c>
      <c r="K68" s="77">
        <v>0</v>
      </c>
      <c r="L68" s="13">
        <v>0.01</v>
      </c>
      <c r="M68" s="14">
        <f t="shared" si="0"/>
        <v>540.6</v>
      </c>
      <c r="N68" s="14">
        <f t="shared" si="1"/>
        <v>0</v>
      </c>
      <c r="O68" s="14">
        <f t="shared" si="2"/>
        <v>-5.4060000000000006</v>
      </c>
      <c r="P68" s="14">
        <f t="shared" si="6"/>
        <v>540.6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5"/>
        <v>-535.19400000000007</v>
      </c>
      <c r="AJ68" s="15">
        <f t="shared" si="4"/>
        <v>-5.1514348342607263E-14</v>
      </c>
    </row>
    <row r="69" spans="1:36" s="5" customFormat="1" ht="12" customHeight="1" x14ac:dyDescent="0.2">
      <c r="A69" s="73"/>
      <c r="B69" s="74">
        <v>10749</v>
      </c>
      <c r="C69" s="74">
        <v>1031</v>
      </c>
      <c r="D69" s="75" t="s">
        <v>77</v>
      </c>
      <c r="E69" s="76" t="s">
        <v>78</v>
      </c>
      <c r="F69" s="76" t="s">
        <v>963</v>
      </c>
      <c r="G69" s="75" t="s">
        <v>54</v>
      </c>
      <c r="H69" s="28"/>
      <c r="I69" s="28"/>
      <c r="J69" s="23"/>
      <c r="K69" s="77">
        <v>1230</v>
      </c>
      <c r="L69" s="13">
        <v>0.01</v>
      </c>
      <c r="M69" s="14">
        <f t="shared" si="0"/>
        <v>1098.2142857142856</v>
      </c>
      <c r="N69" s="14">
        <f t="shared" si="1"/>
        <v>131.78571428571425</v>
      </c>
      <c r="O69" s="14">
        <f t="shared" si="2"/>
        <v>-10.982142857142856</v>
      </c>
      <c r="P69" s="14">
        <f t="shared" si="6"/>
        <v>1098.2142857142856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5"/>
        <v>-1219.0178571428569</v>
      </c>
      <c r="AJ69" s="15">
        <f t="shared" si="4"/>
        <v>2.6112445539183682E-13</v>
      </c>
    </row>
    <row r="70" spans="1:36" s="5" customFormat="1" ht="12" customHeight="1" x14ac:dyDescent="0.2">
      <c r="A70" s="73"/>
      <c r="B70" s="74">
        <v>10750</v>
      </c>
      <c r="C70" s="74">
        <v>1040</v>
      </c>
      <c r="D70" s="75" t="s">
        <v>39</v>
      </c>
      <c r="E70" s="76" t="s">
        <v>45</v>
      </c>
      <c r="F70" s="76" t="s">
        <v>964</v>
      </c>
      <c r="G70" s="75" t="s">
        <v>54</v>
      </c>
      <c r="H70" s="28"/>
      <c r="I70" s="28"/>
      <c r="J70" s="23">
        <v>2190</v>
      </c>
      <c r="K70" s="77">
        <v>0</v>
      </c>
      <c r="L70" s="13">
        <v>0.01</v>
      </c>
      <c r="M70" s="14">
        <f t="shared" si="0"/>
        <v>2190</v>
      </c>
      <c r="N70" s="14">
        <f t="shared" si="1"/>
        <v>0</v>
      </c>
      <c r="O70" s="14">
        <f t="shared" si="2"/>
        <v>-21.900000000000002</v>
      </c>
      <c r="P70" s="14">
        <f t="shared" si="6"/>
        <v>2190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5"/>
        <v>-2168.1</v>
      </c>
      <c r="AJ70" s="15">
        <f t="shared" si="4"/>
        <v>8.8817841970012523E-14</v>
      </c>
    </row>
    <row r="71" spans="1:36" s="5" customFormat="1" ht="12" customHeight="1" x14ac:dyDescent="0.2">
      <c r="A71" s="73"/>
      <c r="B71" s="74">
        <v>10751</v>
      </c>
      <c r="C71" s="74">
        <v>1041</v>
      </c>
      <c r="D71" s="75" t="s">
        <v>40</v>
      </c>
      <c r="E71" s="76" t="s">
        <v>47</v>
      </c>
      <c r="F71" s="76" t="s">
        <v>965</v>
      </c>
      <c r="G71" s="75" t="s">
        <v>54</v>
      </c>
      <c r="H71" s="28"/>
      <c r="I71" s="28"/>
      <c r="J71" s="23">
        <v>2214.25</v>
      </c>
      <c r="K71" s="77">
        <v>0</v>
      </c>
      <c r="L71" s="13">
        <v>0.01</v>
      </c>
      <c r="M71" s="14">
        <f t="shared" si="0"/>
        <v>2214.25</v>
      </c>
      <c r="N71" s="14">
        <f t="shared" si="1"/>
        <v>0</v>
      </c>
      <c r="O71" s="14">
        <f t="shared" si="2"/>
        <v>-22.142500000000002</v>
      </c>
      <c r="P71" s="14">
        <f t="shared" si="6"/>
        <v>2214.25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5"/>
        <v>-2192.1075000000001</v>
      </c>
      <c r="AJ71" s="15">
        <f t="shared" si="4"/>
        <v>-7.460698725481052E-14</v>
      </c>
    </row>
    <row r="72" spans="1:36" s="5" customFormat="1" ht="12" customHeight="1" x14ac:dyDescent="0.2">
      <c r="A72" s="73"/>
      <c r="B72" s="74">
        <v>10752</v>
      </c>
      <c r="C72" s="74">
        <v>1042</v>
      </c>
      <c r="D72" s="75" t="s">
        <v>839</v>
      </c>
      <c r="E72" s="76" t="s">
        <v>840</v>
      </c>
      <c r="F72" s="76" t="s">
        <v>966</v>
      </c>
      <c r="G72" s="75" t="s">
        <v>54</v>
      </c>
      <c r="H72" s="28"/>
      <c r="I72" s="28"/>
      <c r="J72" s="23">
        <v>1019.5</v>
      </c>
      <c r="K72" s="77">
        <v>0</v>
      </c>
      <c r="L72" s="13">
        <v>0.01</v>
      </c>
      <c r="M72" s="14">
        <f t="shared" si="0"/>
        <v>1019.5</v>
      </c>
      <c r="N72" s="14">
        <f t="shared" si="1"/>
        <v>0</v>
      </c>
      <c r="O72" s="14">
        <f t="shared" si="2"/>
        <v>-10.195</v>
      </c>
      <c r="P72" s="14">
        <f t="shared" si="6"/>
        <v>1019.5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5"/>
        <v>-1009.3049999999999</v>
      </c>
      <c r="AJ72" s="15">
        <f t="shared" si="4"/>
        <v>4.9737991503207013E-14</v>
      </c>
    </row>
    <row r="73" spans="1:36" s="5" customFormat="1" ht="12" customHeight="1" x14ac:dyDescent="0.2">
      <c r="A73" s="73"/>
      <c r="B73" s="74">
        <v>10753</v>
      </c>
      <c r="C73" s="74">
        <v>1043</v>
      </c>
      <c r="D73" s="75" t="s">
        <v>839</v>
      </c>
      <c r="E73" s="76" t="s">
        <v>840</v>
      </c>
      <c r="F73" s="76" t="s">
        <v>967</v>
      </c>
      <c r="G73" s="75" t="s">
        <v>54</v>
      </c>
      <c r="H73" s="28"/>
      <c r="I73" s="28"/>
      <c r="J73" s="23">
        <v>5867.7</v>
      </c>
      <c r="K73" s="77">
        <v>0</v>
      </c>
      <c r="L73" s="13">
        <v>0.01</v>
      </c>
      <c r="M73" s="14">
        <f t="shared" si="0"/>
        <v>5867.7</v>
      </c>
      <c r="N73" s="14">
        <f t="shared" si="1"/>
        <v>0</v>
      </c>
      <c r="O73" s="14">
        <f t="shared" si="2"/>
        <v>-58.677</v>
      </c>
      <c r="P73" s="14">
        <f t="shared" si="6"/>
        <v>5867.7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5"/>
        <v>-5809.0230000000001</v>
      </c>
      <c r="AJ73" s="15">
        <f t="shared" si="4"/>
        <v>-3.1974423109204508E-13</v>
      </c>
    </row>
    <row r="74" spans="1:36" s="5" customFormat="1" ht="12" customHeight="1" x14ac:dyDescent="0.2">
      <c r="A74" s="73"/>
      <c r="B74" s="74">
        <v>10754</v>
      </c>
      <c r="C74" s="74">
        <v>1044</v>
      </c>
      <c r="D74" s="75" t="s">
        <v>839</v>
      </c>
      <c r="E74" s="76" t="s">
        <v>840</v>
      </c>
      <c r="F74" s="76" t="s">
        <v>968</v>
      </c>
      <c r="G74" s="75" t="s">
        <v>57</v>
      </c>
      <c r="H74" s="28"/>
      <c r="I74" s="28"/>
      <c r="J74" s="23">
        <v>2773.5</v>
      </c>
      <c r="K74" s="77">
        <v>0</v>
      </c>
      <c r="L74" s="13">
        <v>0.01</v>
      </c>
      <c r="M74" s="14">
        <f t="shared" si="0"/>
        <v>2773.5</v>
      </c>
      <c r="N74" s="14">
        <f t="shared" si="1"/>
        <v>0</v>
      </c>
      <c r="O74" s="14">
        <f t="shared" si="2"/>
        <v>-27.734999999999999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>
        <f>M74</f>
        <v>2773.5</v>
      </c>
      <c r="AA74" s="14"/>
      <c r="AB74" s="14"/>
      <c r="AC74" s="14"/>
      <c r="AD74" s="14"/>
      <c r="AE74" s="14"/>
      <c r="AF74" s="14"/>
      <c r="AG74" s="14"/>
      <c r="AH74" s="14"/>
      <c r="AI74" s="14">
        <f t="shared" si="5"/>
        <v>-2745.7649999999999</v>
      </c>
      <c r="AJ74" s="15">
        <f t="shared" si="4"/>
        <v>1.2789769243681803E-13</v>
      </c>
    </row>
    <row r="75" spans="1:36" s="5" customFormat="1" ht="12" customHeight="1" x14ac:dyDescent="0.2">
      <c r="A75" s="73"/>
      <c r="B75" s="74">
        <v>10755</v>
      </c>
      <c r="C75" s="74">
        <v>1045</v>
      </c>
      <c r="D75" s="75" t="s">
        <v>38</v>
      </c>
      <c r="E75" s="76" t="s">
        <v>44</v>
      </c>
      <c r="F75" s="76" t="s">
        <v>969</v>
      </c>
      <c r="G75" s="75" t="s">
        <v>54</v>
      </c>
      <c r="H75" s="28"/>
      <c r="I75" s="28"/>
      <c r="J75" s="23"/>
      <c r="K75" s="77">
        <v>10352</v>
      </c>
      <c r="L75" s="13">
        <v>0.01</v>
      </c>
      <c r="M75" s="14">
        <f t="shared" si="0"/>
        <v>9242.8571428571413</v>
      </c>
      <c r="N75" s="14">
        <f t="shared" si="1"/>
        <v>1109.1428571428569</v>
      </c>
      <c r="O75" s="14">
        <f t="shared" si="2"/>
        <v>-92.428571428571416</v>
      </c>
      <c r="P75" s="14">
        <f>M75</f>
        <v>9242.8571428571413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5"/>
        <v>-10259.571428571428</v>
      </c>
      <c r="AJ75" s="15">
        <f t="shared" si="4"/>
        <v>1.0516032489249483E-12</v>
      </c>
    </row>
    <row r="76" spans="1:36" s="5" customFormat="1" ht="12" customHeight="1" x14ac:dyDescent="0.2">
      <c r="A76" s="73"/>
      <c r="B76" s="74">
        <v>10756</v>
      </c>
      <c r="C76" s="74">
        <v>1046</v>
      </c>
      <c r="D76" s="75" t="s">
        <v>38</v>
      </c>
      <c r="E76" s="76" t="s">
        <v>44</v>
      </c>
      <c r="F76" s="76" t="s">
        <v>970</v>
      </c>
      <c r="G76" s="75" t="s">
        <v>54</v>
      </c>
      <c r="H76" s="28"/>
      <c r="I76" s="28"/>
      <c r="J76" s="23"/>
      <c r="K76" s="77">
        <v>7099</v>
      </c>
      <c r="L76" s="13">
        <v>0.01</v>
      </c>
      <c r="M76" s="14">
        <f t="shared" si="0"/>
        <v>6338.3928571428569</v>
      </c>
      <c r="N76" s="14">
        <f t="shared" si="1"/>
        <v>760.60714285714278</v>
      </c>
      <c r="O76" s="14">
        <f t="shared" si="2"/>
        <v>-63.383928571428569</v>
      </c>
      <c r="P76" s="14">
        <f>M76</f>
        <v>6338.3928571428569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5"/>
        <v>-7035.6160714285706</v>
      </c>
      <c r="AJ76" s="15">
        <f t="shared" si="4"/>
        <v>7.815970093361102E-13</v>
      </c>
    </row>
    <row r="77" spans="1:36" s="5" customFormat="1" ht="12" customHeight="1" x14ac:dyDescent="0.2">
      <c r="A77" s="73"/>
      <c r="B77" s="74">
        <v>10757</v>
      </c>
      <c r="C77" s="74">
        <v>1029</v>
      </c>
      <c r="D77" s="75" t="s">
        <v>748</v>
      </c>
      <c r="E77" s="76" t="s">
        <v>749</v>
      </c>
      <c r="F77" s="76" t="s">
        <v>971</v>
      </c>
      <c r="G77" s="75" t="s">
        <v>54</v>
      </c>
      <c r="H77" s="28"/>
      <c r="I77" s="28"/>
      <c r="J77" s="23"/>
      <c r="K77" s="77">
        <v>7282.25</v>
      </c>
      <c r="L77" s="13">
        <v>0.01</v>
      </c>
      <c r="M77" s="14">
        <f t="shared" si="0"/>
        <v>6502.0089285714275</v>
      </c>
      <c r="N77" s="14">
        <f t="shared" si="1"/>
        <v>780.24107142857133</v>
      </c>
      <c r="O77" s="14">
        <f t="shared" si="2"/>
        <v>-65.020089285714278</v>
      </c>
      <c r="P77" s="14">
        <f>M77</f>
        <v>6502.0089285714275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5"/>
        <v>-7217.2299107142844</v>
      </c>
      <c r="AJ77" s="15">
        <f t="shared" si="4"/>
        <v>1.3073986337985843E-12</v>
      </c>
    </row>
    <row r="78" spans="1:36" s="5" customFormat="1" ht="12" customHeight="1" x14ac:dyDescent="0.2">
      <c r="A78" s="73">
        <v>43068</v>
      </c>
      <c r="B78" s="74">
        <v>10758</v>
      </c>
      <c r="C78" s="74">
        <v>1048</v>
      </c>
      <c r="D78" s="75" t="s">
        <v>40</v>
      </c>
      <c r="E78" s="76" t="s">
        <v>47</v>
      </c>
      <c r="F78" s="76" t="s">
        <v>972</v>
      </c>
      <c r="G78" s="75" t="s">
        <v>54</v>
      </c>
      <c r="H78" s="28"/>
      <c r="I78" s="28"/>
      <c r="J78" s="23">
        <v>421.68</v>
      </c>
      <c r="K78" s="77">
        <v>0</v>
      </c>
      <c r="L78" s="13">
        <v>0.01</v>
      </c>
      <c r="M78" s="14">
        <f t="shared" si="0"/>
        <v>421.68</v>
      </c>
      <c r="N78" s="14">
        <f t="shared" si="1"/>
        <v>0</v>
      </c>
      <c r="O78" s="14">
        <f t="shared" si="2"/>
        <v>-4.2168000000000001</v>
      </c>
      <c r="P78" s="14">
        <f>M78</f>
        <v>421.68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5"/>
        <v>-417.46320000000003</v>
      </c>
      <c r="AJ78" s="15">
        <f t="shared" si="4"/>
        <v>-2.2204460492503131E-14</v>
      </c>
    </row>
    <row r="79" spans="1:36" s="5" customFormat="1" ht="12" customHeight="1" x14ac:dyDescent="0.2">
      <c r="A79" s="73"/>
      <c r="B79" s="74">
        <v>10759</v>
      </c>
      <c r="C79" s="74">
        <v>1049</v>
      </c>
      <c r="D79" s="75" t="s">
        <v>39</v>
      </c>
      <c r="E79" s="76" t="s">
        <v>45</v>
      </c>
      <c r="F79" s="76" t="s">
        <v>973</v>
      </c>
      <c r="G79" s="75" t="s">
        <v>54</v>
      </c>
      <c r="H79" s="28"/>
      <c r="I79" s="28"/>
      <c r="J79" s="23">
        <v>1225</v>
      </c>
      <c r="K79" s="77">
        <v>0</v>
      </c>
      <c r="L79" s="13">
        <v>0.01</v>
      </c>
      <c r="M79" s="14">
        <f t="shared" si="0"/>
        <v>1225</v>
      </c>
      <c r="N79" s="14">
        <f t="shared" si="1"/>
        <v>0</v>
      </c>
      <c r="O79" s="14">
        <f t="shared" si="2"/>
        <v>-12.25</v>
      </c>
      <c r="P79" s="14">
        <f>M79</f>
        <v>1225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5"/>
        <v>-1212.75</v>
      </c>
      <c r="AJ79" s="15">
        <f t="shared" si="4"/>
        <v>0</v>
      </c>
    </row>
    <row r="80" spans="1:36" s="5" customFormat="1" ht="12" customHeight="1" x14ac:dyDescent="0.2">
      <c r="A80" s="73"/>
      <c r="B80" s="74">
        <v>10760</v>
      </c>
      <c r="C80" s="74">
        <v>1050</v>
      </c>
      <c r="D80" s="75" t="s">
        <v>66</v>
      </c>
      <c r="E80" s="76" t="s">
        <v>51</v>
      </c>
      <c r="F80" s="76" t="s">
        <v>974</v>
      </c>
      <c r="G80" s="75" t="s">
        <v>55</v>
      </c>
      <c r="H80" s="28"/>
      <c r="I80" s="28"/>
      <c r="J80" s="23"/>
      <c r="K80" s="77">
        <v>3076</v>
      </c>
      <c r="L80" s="13">
        <v>0.01</v>
      </c>
      <c r="M80" s="14">
        <f t="shared" si="0"/>
        <v>2746.4285714285711</v>
      </c>
      <c r="N80" s="14">
        <f t="shared" si="1"/>
        <v>329.5714285714285</v>
      </c>
      <c r="O80" s="14">
        <f t="shared" si="2"/>
        <v>-27.464285714285712</v>
      </c>
      <c r="P80" s="14"/>
      <c r="Q80" s="14">
        <f>M80</f>
        <v>2746.4285714285711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5"/>
        <v>-3048.5357142857138</v>
      </c>
      <c r="AJ80" s="15">
        <f t="shared" si="4"/>
        <v>5.2224891078367364E-13</v>
      </c>
    </row>
    <row r="81" spans="1:36" s="5" customFormat="1" ht="12" customHeight="1" x14ac:dyDescent="0.2">
      <c r="A81" s="73"/>
      <c r="B81" s="74"/>
      <c r="C81" s="74"/>
      <c r="D81" s="75"/>
      <c r="E81" s="75"/>
      <c r="F81" s="75"/>
      <c r="G81" s="75"/>
      <c r="H81" s="28"/>
      <c r="I81" s="28"/>
      <c r="J81" s="23">
        <v>0</v>
      </c>
      <c r="K81" s="77">
        <v>0</v>
      </c>
      <c r="L81" s="13">
        <v>0.01</v>
      </c>
      <c r="M81" s="14">
        <f t="shared" si="0"/>
        <v>0</v>
      </c>
      <c r="N81" s="14">
        <f t="shared" si="1"/>
        <v>0</v>
      </c>
      <c r="O81" s="14">
        <f t="shared" si="2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5"/>
        <v>0</v>
      </c>
      <c r="AJ81" s="15">
        <f t="shared" si="4"/>
        <v>0</v>
      </c>
    </row>
    <row r="82" spans="1:36" s="5" customFormat="1" ht="12" customHeight="1" x14ac:dyDescent="0.2">
      <c r="A82" s="73"/>
      <c r="B82" s="74"/>
      <c r="C82" s="74"/>
      <c r="D82" s="75"/>
      <c r="E82" s="75"/>
      <c r="F82" s="75"/>
      <c r="G82" s="75"/>
      <c r="H82" s="28"/>
      <c r="I82" s="28"/>
      <c r="J82" s="23">
        <v>0</v>
      </c>
      <c r="K82" s="77">
        <v>0</v>
      </c>
      <c r="L82" s="13">
        <v>0.01</v>
      </c>
      <c r="M82" s="14">
        <f t="shared" si="0"/>
        <v>0</v>
      </c>
      <c r="N82" s="14">
        <f t="shared" si="1"/>
        <v>0</v>
      </c>
      <c r="O82" s="14">
        <f t="shared" si="2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5"/>
        <v>0</v>
      </c>
      <c r="AJ82" s="15">
        <f t="shared" si="4"/>
        <v>0</v>
      </c>
    </row>
    <row r="83" spans="1:36" s="5" customFormat="1" ht="12" customHeight="1" x14ac:dyDescent="0.2">
      <c r="A83" s="73"/>
      <c r="B83" s="74"/>
      <c r="C83" s="74"/>
      <c r="D83" s="75"/>
      <c r="E83" s="75"/>
      <c r="F83" s="75"/>
      <c r="G83" s="75"/>
      <c r="H83" s="28"/>
      <c r="I83" s="28"/>
      <c r="J83" s="23">
        <v>0</v>
      </c>
      <c r="K83" s="77">
        <v>0</v>
      </c>
      <c r="L83" s="13">
        <v>0.01</v>
      </c>
      <c r="M83" s="14">
        <f t="shared" si="0"/>
        <v>0</v>
      </c>
      <c r="N83" s="14">
        <f t="shared" si="1"/>
        <v>0</v>
      </c>
      <c r="O83" s="14">
        <f t="shared" si="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5"/>
        <v>0</v>
      </c>
      <c r="AJ83" s="15">
        <f t="shared" si="4"/>
        <v>0</v>
      </c>
    </row>
    <row r="84" spans="1:36" s="5" customFormat="1" ht="12" customHeight="1" x14ac:dyDescent="0.2">
      <c r="A84" s="73"/>
      <c r="B84" s="74"/>
      <c r="C84" s="74"/>
      <c r="D84" s="75"/>
      <c r="E84" s="76"/>
      <c r="F84" s="76"/>
      <c r="G84" s="75"/>
      <c r="H84" s="28"/>
      <c r="I84" s="28"/>
      <c r="J84" s="23">
        <v>0</v>
      </c>
      <c r="K84" s="77">
        <v>0</v>
      </c>
      <c r="L84" s="13">
        <v>0.01</v>
      </c>
      <c r="M84" s="14">
        <f t="shared" si="0"/>
        <v>0</v>
      </c>
      <c r="N84" s="14">
        <f t="shared" si="1"/>
        <v>0</v>
      </c>
      <c r="O84" s="14">
        <f t="shared" si="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5"/>
        <v>0</v>
      </c>
      <c r="AJ84" s="15">
        <f t="shared" si="4"/>
        <v>0</v>
      </c>
    </row>
    <row r="85" spans="1:36" s="5" customFormat="1" ht="12" customHeight="1" x14ac:dyDescent="0.2">
      <c r="A85" s="73"/>
      <c r="B85" s="74"/>
      <c r="C85" s="74"/>
      <c r="D85" s="75"/>
      <c r="E85" s="76"/>
      <c r="F85" s="76"/>
      <c r="G85" s="75"/>
      <c r="H85" s="28"/>
      <c r="I85" s="28"/>
      <c r="J85" s="23">
        <v>0</v>
      </c>
      <c r="K85" s="77">
        <v>0</v>
      </c>
      <c r="L85" s="13">
        <v>0.01</v>
      </c>
      <c r="M85" s="14">
        <f t="shared" si="0"/>
        <v>0</v>
      </c>
      <c r="N85" s="14">
        <f t="shared" si="1"/>
        <v>0</v>
      </c>
      <c r="O85" s="14">
        <f t="shared" si="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5"/>
        <v>0</v>
      </c>
      <c r="AJ85" s="15">
        <f t="shared" si="4"/>
        <v>0</v>
      </c>
    </row>
    <row r="86" spans="1:36" s="5" customFormat="1" ht="12" customHeight="1" x14ac:dyDescent="0.2">
      <c r="A86" s="73"/>
      <c r="B86" s="74"/>
      <c r="C86" s="74"/>
      <c r="D86" s="75"/>
      <c r="E86" s="76"/>
      <c r="F86" s="76"/>
      <c r="G86" s="75"/>
      <c r="H86" s="28"/>
      <c r="I86" s="28"/>
      <c r="J86" s="23">
        <v>0</v>
      </c>
      <c r="K86" s="77">
        <v>0</v>
      </c>
      <c r="L86" s="13">
        <v>0.01</v>
      </c>
      <c r="M86" s="14">
        <f t="shared" si="0"/>
        <v>0</v>
      </c>
      <c r="N86" s="14">
        <f t="shared" si="1"/>
        <v>0</v>
      </c>
      <c r="O86" s="14">
        <f t="shared" si="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5"/>
        <v>0</v>
      </c>
      <c r="AJ86" s="15">
        <f t="shared" si="4"/>
        <v>0</v>
      </c>
    </row>
    <row r="87" spans="1:36" s="5" customFormat="1" ht="12" customHeight="1" x14ac:dyDescent="0.2">
      <c r="A87" s="73"/>
      <c r="B87" s="74"/>
      <c r="C87" s="74"/>
      <c r="D87" s="75"/>
      <c r="E87" s="76"/>
      <c r="F87" s="76"/>
      <c r="G87" s="75"/>
      <c r="H87" s="28"/>
      <c r="I87" s="28"/>
      <c r="J87" s="23">
        <v>0</v>
      </c>
      <c r="K87" s="77">
        <v>0</v>
      </c>
      <c r="L87" s="13">
        <v>0.01</v>
      </c>
      <c r="M87" s="14">
        <f t="shared" si="0"/>
        <v>0</v>
      </c>
      <c r="N87" s="14">
        <f t="shared" si="1"/>
        <v>0</v>
      </c>
      <c r="O87" s="14">
        <f t="shared" si="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5"/>
        <v>0</v>
      </c>
      <c r="AJ87" s="15">
        <f t="shared" si="4"/>
        <v>0</v>
      </c>
    </row>
    <row r="88" spans="1:36" s="5" customFormat="1" ht="12" customHeight="1" x14ac:dyDescent="0.2">
      <c r="A88" s="73"/>
      <c r="B88" s="74"/>
      <c r="C88" s="74"/>
      <c r="D88" s="75"/>
      <c r="E88" s="76"/>
      <c r="F88" s="76"/>
      <c r="G88" s="75"/>
      <c r="H88" s="28"/>
      <c r="I88" s="28"/>
      <c r="J88" s="23">
        <v>0</v>
      </c>
      <c r="K88" s="77">
        <v>0</v>
      </c>
      <c r="L88" s="13">
        <v>0.01</v>
      </c>
      <c r="M88" s="14">
        <f t="shared" si="0"/>
        <v>0</v>
      </c>
      <c r="N88" s="14">
        <f t="shared" si="1"/>
        <v>0</v>
      </c>
      <c r="O88" s="14">
        <f t="shared" si="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5"/>
        <v>0</v>
      </c>
      <c r="AJ88" s="15">
        <f t="shared" si="4"/>
        <v>0</v>
      </c>
    </row>
    <row r="89" spans="1:36" s="5" customFormat="1" ht="12" customHeight="1" x14ac:dyDescent="0.2">
      <c r="A89" s="73"/>
      <c r="B89" s="74"/>
      <c r="C89" s="74"/>
      <c r="D89" s="75"/>
      <c r="E89" s="76"/>
      <c r="F89" s="76"/>
      <c r="G89" s="75"/>
      <c r="H89" s="28"/>
      <c r="I89" s="28"/>
      <c r="J89" s="23">
        <v>0</v>
      </c>
      <c r="K89" s="77">
        <v>0</v>
      </c>
      <c r="L89" s="13">
        <v>0.01</v>
      </c>
      <c r="M89" s="14">
        <f t="shared" si="0"/>
        <v>0</v>
      </c>
      <c r="N89" s="14">
        <f t="shared" si="1"/>
        <v>0</v>
      </c>
      <c r="O89" s="14">
        <f t="shared" si="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5"/>
        <v>0</v>
      </c>
      <c r="AJ89" s="15">
        <f t="shared" si="4"/>
        <v>0</v>
      </c>
    </row>
    <row r="90" spans="1:36" ht="12" customHeight="1" x14ac:dyDescent="0.2">
      <c r="A90" s="73"/>
      <c r="B90" s="74"/>
      <c r="C90" s="74"/>
      <c r="D90" s="75"/>
      <c r="E90" s="76"/>
      <c r="F90" s="76"/>
      <c r="G90" s="75"/>
      <c r="H90" s="29"/>
      <c r="I90" s="29"/>
      <c r="J90" s="23">
        <v>0</v>
      </c>
      <c r="K90" s="77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5"/>
        <v>0</v>
      </c>
      <c r="AJ90" s="15">
        <f t="shared" si="4"/>
        <v>0</v>
      </c>
    </row>
    <row r="91" spans="1:36" ht="12" customHeight="1" x14ac:dyDescent="0.2">
      <c r="A91" s="70"/>
      <c r="B91" s="67"/>
      <c r="C91" s="67"/>
      <c r="D91" s="68"/>
      <c r="E91" s="71"/>
      <c r="F91" s="68"/>
      <c r="G91" s="68"/>
      <c r="H91" s="29"/>
      <c r="I91" s="29"/>
      <c r="J91" s="23">
        <v>0</v>
      </c>
      <c r="K91" s="69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5"/>
        <v>0</v>
      </c>
      <c r="AJ91" s="15">
        <f t="shared" si="4"/>
        <v>0</v>
      </c>
    </row>
    <row r="92" spans="1:36" ht="12" customHeight="1" x14ac:dyDescent="0.2">
      <c r="A92" s="70"/>
      <c r="B92" s="67"/>
      <c r="C92" s="67"/>
      <c r="D92" s="68"/>
      <c r="E92" s="71"/>
      <c r="F92" s="68"/>
      <c r="G92" s="68"/>
      <c r="H92" s="29"/>
      <c r="I92" s="29"/>
      <c r="J92" s="23">
        <v>0</v>
      </c>
      <c r="K92" s="69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5"/>
        <v>0</v>
      </c>
      <c r="AJ92" s="15">
        <f t="shared" si="4"/>
        <v>0</v>
      </c>
    </row>
    <row r="93" spans="1:36" ht="12" customHeight="1" x14ac:dyDescent="0.2">
      <c r="A93" s="70"/>
      <c r="B93" s="67"/>
      <c r="C93" s="67"/>
      <c r="D93" s="68"/>
      <c r="E93" s="71"/>
      <c r="F93" s="68"/>
      <c r="G93" s="68"/>
      <c r="H93" s="28"/>
      <c r="I93" s="28"/>
      <c r="J93" s="23">
        <v>0</v>
      </c>
      <c r="K93" s="69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5"/>
        <v>0</v>
      </c>
      <c r="AJ93" s="15">
        <f t="shared" si="4"/>
        <v>0</v>
      </c>
    </row>
    <row r="94" spans="1:36" ht="12" customHeight="1" x14ac:dyDescent="0.2">
      <c r="A94" s="70"/>
      <c r="B94" s="67"/>
      <c r="C94" s="67"/>
      <c r="D94" s="68"/>
      <c r="E94" s="71"/>
      <c r="F94" s="68"/>
      <c r="G94" s="68"/>
      <c r="H94" s="28"/>
      <c r="I94" s="28"/>
      <c r="J94" s="23">
        <v>0</v>
      </c>
      <c r="K94" s="69">
        <v>0</v>
      </c>
      <c r="L94" s="13">
        <v>0.01</v>
      </c>
      <c r="M94" s="14">
        <f t="shared" si="0"/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5"/>
        <v>0</v>
      </c>
      <c r="AJ94" s="15">
        <f>SUM(H94:K94)+AI94+O94</f>
        <v>0</v>
      </c>
    </row>
    <row r="95" spans="1:36" ht="12" customHeight="1" x14ac:dyDescent="0.2">
      <c r="A95" s="70"/>
      <c r="B95" s="67"/>
      <c r="C95" s="67"/>
      <c r="D95" s="68"/>
      <c r="E95" s="71"/>
      <c r="F95" s="68"/>
      <c r="G95" s="68"/>
      <c r="H95" s="28"/>
      <c r="I95" s="28"/>
      <c r="J95" s="23">
        <v>0</v>
      </c>
      <c r="K95" s="69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5"/>
        <v>0</v>
      </c>
      <c r="AJ95" s="15">
        <f>SUM(H95:K95)+AI95+O95</f>
        <v>0</v>
      </c>
    </row>
    <row r="96" spans="1:36" ht="12" customHeight="1" x14ac:dyDescent="0.2">
      <c r="A96" s="70"/>
      <c r="B96" s="67"/>
      <c r="C96" s="67"/>
      <c r="D96" s="68"/>
      <c r="E96" s="71"/>
      <c r="F96" s="68"/>
      <c r="G96" s="68"/>
      <c r="H96" s="28"/>
      <c r="I96" s="28"/>
      <c r="J96" s="23">
        <v>0</v>
      </c>
      <c r="K96" s="69">
        <v>0</v>
      </c>
      <c r="L96" s="13">
        <v>0.01</v>
      </c>
      <c r="M96" s="14">
        <f t="shared" si="0"/>
        <v>0</v>
      </c>
      <c r="N96" s="14">
        <f t="shared" ref="N96:N108" si="7">K96/1.12*0.12</f>
        <v>0</v>
      </c>
      <c r="O96" s="14">
        <f t="shared" ref="O96:O108" si="8"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5"/>
        <v>0</v>
      </c>
      <c r="AJ96" s="15">
        <f t="shared" ref="AJ96:AJ108" si="9">SUM(H96:K96)+AI96+O96</f>
        <v>0</v>
      </c>
    </row>
    <row r="97" spans="1:36" ht="12" customHeight="1" x14ac:dyDescent="0.2">
      <c r="A97" s="70"/>
      <c r="B97" s="67"/>
      <c r="C97" s="67"/>
      <c r="D97" s="68"/>
      <c r="E97" s="71"/>
      <c r="F97" s="68"/>
      <c r="G97" s="68"/>
      <c r="H97" s="28"/>
      <c r="I97" s="28"/>
      <c r="J97" s="23">
        <v>0</v>
      </c>
      <c r="K97" s="69">
        <v>0</v>
      </c>
      <c r="L97" s="13">
        <v>0.01</v>
      </c>
      <c r="M97" s="14">
        <f t="shared" si="0"/>
        <v>0</v>
      </c>
      <c r="N97" s="14">
        <f t="shared" si="7"/>
        <v>0</v>
      </c>
      <c r="O97" s="14">
        <f t="shared" si="8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5"/>
        <v>0</v>
      </c>
      <c r="AJ97" s="15">
        <f t="shared" si="9"/>
        <v>0</v>
      </c>
    </row>
    <row r="98" spans="1:36" ht="12" customHeight="1" x14ac:dyDescent="0.2">
      <c r="A98" s="70"/>
      <c r="B98" s="67"/>
      <c r="C98" s="67"/>
      <c r="D98" s="68"/>
      <c r="E98" s="71"/>
      <c r="F98" s="68"/>
      <c r="G98" s="68"/>
      <c r="H98" s="28"/>
      <c r="I98" s="28"/>
      <c r="J98" s="23">
        <v>0</v>
      </c>
      <c r="K98" s="69">
        <v>0</v>
      </c>
      <c r="L98" s="13">
        <v>0.01</v>
      </c>
      <c r="M98" s="14">
        <f t="shared" si="0"/>
        <v>0</v>
      </c>
      <c r="N98" s="14">
        <f t="shared" si="7"/>
        <v>0</v>
      </c>
      <c r="O98" s="14">
        <f t="shared" si="8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5"/>
        <v>0</v>
      </c>
      <c r="AJ98" s="15">
        <f t="shared" si="9"/>
        <v>0</v>
      </c>
    </row>
    <row r="99" spans="1:36" ht="12" customHeight="1" x14ac:dyDescent="0.2">
      <c r="A99" s="70"/>
      <c r="B99" s="67"/>
      <c r="C99" s="67"/>
      <c r="D99" s="68"/>
      <c r="E99" s="71"/>
      <c r="F99" s="68"/>
      <c r="G99" s="68"/>
      <c r="H99" s="28"/>
      <c r="I99" s="28"/>
      <c r="J99" s="23">
        <v>0</v>
      </c>
      <c r="K99" s="69">
        <v>0</v>
      </c>
      <c r="L99" s="13">
        <v>0.01</v>
      </c>
      <c r="M99" s="14">
        <f t="shared" si="0"/>
        <v>0</v>
      </c>
      <c r="N99" s="14">
        <f t="shared" si="7"/>
        <v>0</v>
      </c>
      <c r="O99" s="14">
        <f t="shared" si="8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5"/>
        <v>0</v>
      </c>
      <c r="AJ99" s="15">
        <f t="shared" si="9"/>
        <v>0</v>
      </c>
    </row>
    <row r="100" spans="1:36" ht="12" customHeight="1" x14ac:dyDescent="0.2">
      <c r="A100" s="64"/>
      <c r="B100" s="58"/>
      <c r="C100" s="58"/>
      <c r="D100" s="59"/>
      <c r="E100" s="62"/>
      <c r="F100" s="62"/>
      <c r="G100" s="59"/>
      <c r="H100" s="28"/>
      <c r="I100" s="28"/>
      <c r="J100" s="23">
        <v>0</v>
      </c>
      <c r="K100" s="60">
        <v>0</v>
      </c>
      <c r="L100" s="13">
        <v>0.01</v>
      </c>
      <c r="M100" s="14">
        <f t="shared" si="0"/>
        <v>0</v>
      </c>
      <c r="N100" s="14">
        <f t="shared" si="7"/>
        <v>0</v>
      </c>
      <c r="O100" s="14">
        <f t="shared" si="8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5"/>
        <v>0</v>
      </c>
      <c r="AJ100" s="15">
        <f t="shared" si="9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7"/>
        <v>0</v>
      </c>
      <c r="O101" s="14">
        <f t="shared" si="8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5"/>
        <v>0</v>
      </c>
      <c r="AJ101" s="15">
        <f t="shared" si="9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7"/>
        <v>0</v>
      </c>
      <c r="O102" s="14">
        <f t="shared" si="8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5"/>
        <v>0</v>
      </c>
      <c r="AJ102" s="15">
        <f t="shared" si="9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7"/>
        <v>0</v>
      </c>
      <c r="O103" s="14">
        <f t="shared" si="8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5"/>
        <v>0</v>
      </c>
      <c r="AJ103" s="15">
        <f t="shared" si="9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7"/>
        <v>0</v>
      </c>
      <c r="O104" s="14">
        <f t="shared" si="8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5"/>
        <v>0</v>
      </c>
      <c r="AJ104" s="15">
        <f t="shared" si="9"/>
        <v>0</v>
      </c>
    </row>
    <row r="105" spans="1:36" ht="12" customHeight="1" x14ac:dyDescent="0.2">
      <c r="A105" s="45"/>
      <c r="B105" s="52"/>
      <c r="C105" s="44"/>
      <c r="D105" s="43"/>
      <c r="E105" s="46"/>
      <c r="F105" s="47"/>
      <c r="G105" s="48"/>
      <c r="H105" s="28"/>
      <c r="I105" s="28"/>
      <c r="J105" s="23">
        <v>0</v>
      </c>
      <c r="K105" s="53">
        <v>0</v>
      </c>
      <c r="L105" s="13">
        <v>0.01</v>
      </c>
      <c r="M105" s="14">
        <f t="shared" si="0"/>
        <v>0</v>
      </c>
      <c r="N105" s="14">
        <f t="shared" si="7"/>
        <v>0</v>
      </c>
      <c r="O105" s="14">
        <f t="shared" si="8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5"/>
        <v>0</v>
      </c>
      <c r="AJ105" s="15">
        <f t="shared" si="9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7"/>
        <v>0</v>
      </c>
      <c r="O106" s="14">
        <f t="shared" si="8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5"/>
        <v>0</v>
      </c>
      <c r="AJ106" s="15">
        <f t="shared" si="9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7"/>
        <v>0</v>
      </c>
      <c r="O107" s="14">
        <f t="shared" si="8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5"/>
        <v>0</v>
      </c>
      <c r="AJ107" s="15">
        <f t="shared" si="9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7"/>
        <v>0</v>
      </c>
      <c r="O108" s="14">
        <f t="shared" si="8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5"/>
        <v>0</v>
      </c>
      <c r="AJ108" s="15">
        <f t="shared" si="9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>K109/1.12*0.12</f>
        <v>0</v>
      </c>
      <c r="O109" s="14">
        <f>-SUM(I109:J109,K109/1.12)*L109</f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5"/>
        <v>0</v>
      </c>
      <c r="AJ109" s="15">
        <f>SUM(H109:K109)+AI109+O109</f>
        <v>0</v>
      </c>
    </row>
    <row r="110" spans="1:36" x14ac:dyDescent="0.2">
      <c r="A110" s="30"/>
      <c r="B110" s="31"/>
      <c r="C110" s="32"/>
      <c r="D110" s="33"/>
      <c r="E110" s="34"/>
      <c r="F110" s="35"/>
      <c r="G110" s="33"/>
      <c r="H110" s="36"/>
      <c r="I110" s="36"/>
      <c r="J110" s="51"/>
      <c r="K110" s="36"/>
      <c r="L110" s="3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6" s="21" customFormat="1" ht="10.8" thickBot="1" x14ac:dyDescent="0.25">
      <c r="A111" s="38"/>
      <c r="B111" s="17"/>
      <c r="C111" s="39"/>
      <c r="D111" s="18"/>
      <c r="E111" s="19"/>
      <c r="F111" s="20"/>
      <c r="G111" s="18"/>
      <c r="H111" s="40">
        <f>SUM(H6:H109)</f>
        <v>0</v>
      </c>
      <c r="I111" s="40">
        <f>SUM(I6:I109)</f>
        <v>0</v>
      </c>
      <c r="J111" s="24">
        <f>SUM(J5:J109)</f>
        <v>85473.73</v>
      </c>
      <c r="K111" s="24">
        <f>SUM(K5:K109)</f>
        <v>194061.37</v>
      </c>
      <c r="L111" s="41"/>
      <c r="M111" s="24">
        <f t="shared" ref="M111:AI111" si="10">SUM(M5:M109)</f>
        <v>258742.81035714282</v>
      </c>
      <c r="N111" s="24">
        <f t="shared" si="10"/>
        <v>20792.289642857144</v>
      </c>
      <c r="O111" s="24">
        <f t="shared" si="10"/>
        <v>-2587.4281035714289</v>
      </c>
      <c r="P111" s="24">
        <f t="shared" si="10"/>
        <v>198459.32107142857</v>
      </c>
      <c r="Q111" s="24">
        <f t="shared" si="10"/>
        <v>27819.642857142855</v>
      </c>
      <c r="R111" s="24">
        <f t="shared" si="10"/>
        <v>428.57142857142856</v>
      </c>
      <c r="S111" s="24">
        <f t="shared" si="10"/>
        <v>0</v>
      </c>
      <c r="T111" s="24">
        <f t="shared" si="10"/>
        <v>0</v>
      </c>
      <c r="U111" s="24">
        <f t="shared" si="10"/>
        <v>1578.5714285714284</v>
      </c>
      <c r="V111" s="24">
        <f t="shared" si="10"/>
        <v>836.69642857142856</v>
      </c>
      <c r="W111" s="24">
        <f t="shared" si="10"/>
        <v>9038.3928571428569</v>
      </c>
      <c r="X111" s="24">
        <f t="shared" si="10"/>
        <v>0</v>
      </c>
      <c r="Y111" s="24">
        <f t="shared" si="10"/>
        <v>1852.6785714285713</v>
      </c>
      <c r="Z111" s="24">
        <f t="shared" si="10"/>
        <v>9861.15</v>
      </c>
      <c r="AA111" s="24">
        <f t="shared" si="10"/>
        <v>0</v>
      </c>
      <c r="AB111" s="24">
        <f t="shared" si="10"/>
        <v>0</v>
      </c>
      <c r="AC111" s="24">
        <f t="shared" si="10"/>
        <v>0</v>
      </c>
      <c r="AD111" s="24">
        <f t="shared" si="10"/>
        <v>0</v>
      </c>
      <c r="AE111" s="24">
        <f t="shared" si="10"/>
        <v>0</v>
      </c>
      <c r="AF111" s="24">
        <f t="shared" si="10"/>
        <v>0</v>
      </c>
      <c r="AG111" s="24">
        <f t="shared" si="10"/>
        <v>0</v>
      </c>
      <c r="AH111" s="24">
        <f t="shared" si="10"/>
        <v>8867.7857142857138</v>
      </c>
      <c r="AI111" s="24">
        <f t="shared" si="10"/>
        <v>-276947.67189642851</v>
      </c>
    </row>
    <row r="112" spans="1:36" ht="10.8" thickTop="1" x14ac:dyDescent="0.2">
      <c r="AH112" s="5" t="s">
        <v>35</v>
      </c>
      <c r="AI112" s="5">
        <f>+N113+AI111</f>
        <v>2587.4281035714666</v>
      </c>
    </row>
    <row r="113" spans="11:35" x14ac:dyDescent="0.2">
      <c r="K113" s="5">
        <f>+K111+J111</f>
        <v>279535.09999999998</v>
      </c>
      <c r="N113" s="5">
        <f>+N111+M111</f>
        <v>279535.09999999998</v>
      </c>
      <c r="P113" s="5">
        <f>P111+Q111</f>
        <v>226278.96392857144</v>
      </c>
      <c r="AI113" s="5">
        <f>+AI111-AI112</f>
        <v>-279535.09999999998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13"/>
  <sheetViews>
    <sheetView workbookViewId="0">
      <selection activeCell="B82" sqref="B82"/>
    </sheetView>
  </sheetViews>
  <sheetFormatPr defaultColWidth="9.109375" defaultRowHeight="10.199999999999999" x14ac:dyDescent="0.2"/>
  <cols>
    <col min="1" max="1" width="13.33203125" style="42" customWidth="1"/>
    <col min="2" max="2" width="9.6640625" style="1" customWidth="1"/>
    <col min="3" max="3" width="4.44140625" style="1" customWidth="1"/>
    <col min="4" max="4" width="33.44140625" style="2" bestFit="1" customWidth="1"/>
    <col min="5" max="5" width="13.109375" style="3" customWidth="1"/>
    <col min="6" max="6" width="11.33203125" style="4" customWidth="1"/>
    <col min="7" max="7" width="18" style="2" bestFit="1" customWidth="1"/>
    <col min="8" max="8" width="6" style="5" customWidth="1"/>
    <col min="9" max="9" width="9" style="5" customWidth="1"/>
    <col min="10" max="10" width="9" style="49" customWidth="1"/>
    <col min="11" max="11" width="9.88671875" style="5" customWidth="1"/>
    <col min="12" max="12" width="8.109375" style="6" customWidth="1"/>
    <col min="13" max="14" width="9.88671875" style="5" customWidth="1"/>
    <col min="15" max="15" width="8.6640625" style="5" customWidth="1"/>
    <col min="16" max="17" width="10" style="5" bestFit="1" customWidth="1"/>
    <col min="18" max="18" width="12.33203125" style="5" bestFit="1" customWidth="1"/>
    <col min="19" max="21" width="8.33203125" style="5" bestFit="1" customWidth="1"/>
    <col min="22" max="22" width="9.109375" style="5" bestFit="1" customWidth="1"/>
    <col min="23" max="23" width="10.5546875" style="5" bestFit="1" customWidth="1"/>
    <col min="24" max="24" width="8.44140625" style="5" bestFit="1" customWidth="1"/>
    <col min="25" max="25" width="9.6640625" style="5" bestFit="1" customWidth="1"/>
    <col min="26" max="26" width="9" style="5" bestFit="1" customWidth="1"/>
    <col min="27" max="27" width="9.33203125" style="5" bestFit="1" customWidth="1"/>
    <col min="28" max="28" width="10.33203125" style="5" bestFit="1" customWidth="1"/>
    <col min="29" max="29" width="7.88671875" style="5" bestFit="1" customWidth="1"/>
    <col min="30" max="30" width="11.33203125" style="5" bestFit="1" customWidth="1"/>
    <col min="31" max="31" width="9.44140625" style="5" bestFit="1" customWidth="1"/>
    <col min="32" max="32" width="11.109375" style="5" bestFit="1" customWidth="1"/>
    <col min="33" max="33" width="9.88671875" style="5" bestFit="1" customWidth="1"/>
    <col min="34" max="34" width="8.109375" style="5" bestFit="1" customWidth="1"/>
    <col min="35" max="35" width="10.44140625" style="5" bestFit="1" customWidth="1"/>
    <col min="36" max="36" width="8.6640625" style="2" bestFit="1" customWidth="1"/>
    <col min="37" max="16384" width="9.109375" style="2"/>
  </cols>
  <sheetData>
    <row r="1" spans="1:36" x14ac:dyDescent="0.2">
      <c r="A1" s="25" t="s">
        <v>36</v>
      </c>
    </row>
    <row r="2" spans="1:36" x14ac:dyDescent="0.2">
      <c r="A2" s="26" t="s">
        <v>17</v>
      </c>
    </row>
    <row r="3" spans="1:36" x14ac:dyDescent="0.2">
      <c r="A3" s="25" t="s">
        <v>975</v>
      </c>
      <c r="B3" s="22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2" customFormat="1" ht="41.25" customHeight="1" x14ac:dyDescent="0.3">
      <c r="A4" s="27" t="s">
        <v>18</v>
      </c>
      <c r="B4" s="8" t="s">
        <v>19</v>
      </c>
      <c r="C4" s="8" t="s">
        <v>20</v>
      </c>
      <c r="D4" s="9" t="s">
        <v>21</v>
      </c>
      <c r="E4" s="9" t="s">
        <v>16</v>
      </c>
      <c r="F4" s="9" t="s">
        <v>0</v>
      </c>
      <c r="G4" s="9" t="s">
        <v>1</v>
      </c>
      <c r="H4" s="9" t="s">
        <v>2</v>
      </c>
      <c r="I4" s="9" t="s">
        <v>3</v>
      </c>
      <c r="J4" s="50" t="s">
        <v>4</v>
      </c>
      <c r="K4" s="9" t="s">
        <v>5</v>
      </c>
      <c r="L4" s="10" t="s">
        <v>6</v>
      </c>
      <c r="M4" s="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6" customFormat="1" ht="12" customHeight="1" x14ac:dyDescent="0.2">
      <c r="A5" s="73">
        <v>43070</v>
      </c>
      <c r="B5" s="74">
        <v>10761</v>
      </c>
      <c r="C5" s="74">
        <v>1052</v>
      </c>
      <c r="D5" s="75" t="s">
        <v>39</v>
      </c>
      <c r="E5" s="76" t="s">
        <v>45</v>
      </c>
      <c r="F5" s="76" t="s">
        <v>976</v>
      </c>
      <c r="G5" s="75" t="s">
        <v>54</v>
      </c>
      <c r="H5" s="28"/>
      <c r="I5" s="28"/>
      <c r="J5" s="23">
        <v>2730</v>
      </c>
      <c r="K5" s="77">
        <v>0</v>
      </c>
      <c r="L5" s="13">
        <v>0.01</v>
      </c>
      <c r="M5" s="14">
        <f t="shared" ref="M5:M109" si="0">SUM(H5:J5,K5/1.12)</f>
        <v>2730</v>
      </c>
      <c r="N5" s="14">
        <f t="shared" ref="N5:N93" si="1">K5/1.12*0.12</f>
        <v>0</v>
      </c>
      <c r="O5" s="14">
        <f t="shared" ref="O5:O93" si="2">-SUM(I5:J5,K5/1.12)*L5</f>
        <v>-27.3</v>
      </c>
      <c r="P5" s="14">
        <f>M5</f>
        <v>2730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-2702.7</v>
      </c>
      <c r="AJ5" s="15">
        <f t="shared" ref="AJ5:AJ93" si="3">SUM(H5:K5)+AI5+O5</f>
        <v>1.8118839761882555E-13</v>
      </c>
    </row>
    <row r="6" spans="1:36" ht="12" customHeight="1" x14ac:dyDescent="0.2">
      <c r="A6" s="73"/>
      <c r="B6" s="74">
        <v>10762</v>
      </c>
      <c r="C6" s="74">
        <v>1055</v>
      </c>
      <c r="D6" s="75" t="s">
        <v>839</v>
      </c>
      <c r="E6" s="76" t="s">
        <v>840</v>
      </c>
      <c r="F6" s="76" t="s">
        <v>977</v>
      </c>
      <c r="G6" s="75" t="s">
        <v>54</v>
      </c>
      <c r="H6" s="28"/>
      <c r="I6" s="28"/>
      <c r="J6" s="23">
        <v>4750</v>
      </c>
      <c r="K6" s="77">
        <v>0</v>
      </c>
      <c r="L6" s="13">
        <v>0.01</v>
      </c>
      <c r="M6" s="14">
        <f t="shared" si="0"/>
        <v>4750</v>
      </c>
      <c r="N6" s="14">
        <f t="shared" si="1"/>
        <v>0</v>
      </c>
      <c r="O6" s="14">
        <f t="shared" si="2"/>
        <v>-47.5</v>
      </c>
      <c r="P6" s="14">
        <f>M6</f>
        <v>4750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ref="AI6:AI109" si="4">-SUM(N6:AH6)</f>
        <v>-4702.5</v>
      </c>
      <c r="AJ6" s="15">
        <f t="shared" si="3"/>
        <v>0</v>
      </c>
    </row>
    <row r="7" spans="1:36" ht="12" customHeight="1" x14ac:dyDescent="0.2">
      <c r="A7" s="73">
        <v>43071</v>
      </c>
      <c r="B7" s="74">
        <v>10763</v>
      </c>
      <c r="C7" s="74">
        <v>1056</v>
      </c>
      <c r="D7" s="75" t="s">
        <v>70</v>
      </c>
      <c r="E7" s="76" t="s">
        <v>50</v>
      </c>
      <c r="F7" s="76" t="s">
        <v>978</v>
      </c>
      <c r="G7" s="75" t="s">
        <v>55</v>
      </c>
      <c r="H7" s="28"/>
      <c r="I7" s="28"/>
      <c r="J7" s="23"/>
      <c r="K7" s="77">
        <v>6550</v>
      </c>
      <c r="L7" s="13">
        <v>0.01</v>
      </c>
      <c r="M7" s="14">
        <f t="shared" si="0"/>
        <v>5848.2142857142853</v>
      </c>
      <c r="N7" s="14">
        <f t="shared" si="1"/>
        <v>701.78571428571422</v>
      </c>
      <c r="O7" s="14">
        <f t="shared" si="2"/>
        <v>-58.482142857142854</v>
      </c>
      <c r="P7" s="14"/>
      <c r="Q7" s="14">
        <f>M7</f>
        <v>5848.2142857142853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-6491.5178571428569</v>
      </c>
      <c r="AJ7" s="15">
        <f t="shared" si="3"/>
        <v>2.6290081223123707E-13</v>
      </c>
    </row>
    <row r="8" spans="1:36" ht="12" customHeight="1" x14ac:dyDescent="0.3">
      <c r="A8" s="73">
        <v>43073</v>
      </c>
      <c r="B8" s="74">
        <v>10764</v>
      </c>
      <c r="C8" s="74">
        <v>1057</v>
      </c>
      <c r="D8" s="75" t="s">
        <v>67</v>
      </c>
      <c r="E8" s="76" t="s">
        <v>49</v>
      </c>
      <c r="F8" s="54"/>
      <c r="G8" s="75" t="s">
        <v>54</v>
      </c>
      <c r="H8" s="28"/>
      <c r="I8" s="28"/>
      <c r="J8" s="23">
        <v>0</v>
      </c>
      <c r="K8" s="77">
        <v>6324</v>
      </c>
      <c r="L8" s="13">
        <v>0.01</v>
      </c>
      <c r="M8" s="14">
        <f t="shared" si="0"/>
        <v>5646.4285714285706</v>
      </c>
      <c r="N8" s="14">
        <f t="shared" si="1"/>
        <v>677.57142857142844</v>
      </c>
      <c r="O8" s="14">
        <f t="shared" si="2"/>
        <v>-56.464285714285708</v>
      </c>
      <c r="P8" s="14">
        <f>M8</f>
        <v>5646.4285714285706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-6267.5357142857138</v>
      </c>
      <c r="AJ8" s="15">
        <f t="shared" si="3"/>
        <v>5.2580162446247414E-13</v>
      </c>
    </row>
    <row r="9" spans="1:36" ht="12" customHeight="1" x14ac:dyDescent="0.2">
      <c r="A9" s="73"/>
      <c r="B9" s="74">
        <v>10765</v>
      </c>
      <c r="C9" s="74">
        <v>1058</v>
      </c>
      <c r="D9" s="75" t="s">
        <v>40</v>
      </c>
      <c r="E9" s="76" t="s">
        <v>47</v>
      </c>
      <c r="F9" s="76" t="s">
        <v>979</v>
      </c>
      <c r="G9" s="75" t="s">
        <v>54</v>
      </c>
      <c r="H9" s="28"/>
      <c r="I9" s="28"/>
      <c r="J9" s="23">
        <v>2782.32</v>
      </c>
      <c r="K9" s="77">
        <v>0</v>
      </c>
      <c r="L9" s="13">
        <v>0.01</v>
      </c>
      <c r="M9" s="14">
        <f t="shared" si="0"/>
        <v>2782.32</v>
      </c>
      <c r="N9" s="14">
        <f t="shared" si="1"/>
        <v>0</v>
      </c>
      <c r="O9" s="14">
        <f t="shared" si="2"/>
        <v>-27.823200000000003</v>
      </c>
      <c r="P9" s="14">
        <f>M9</f>
        <v>2782.32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-2754.4968000000003</v>
      </c>
      <c r="AJ9" s="15">
        <f t="shared" si="3"/>
        <v>-1.8829382497642655E-13</v>
      </c>
    </row>
    <row r="10" spans="1:36" ht="12" customHeight="1" x14ac:dyDescent="0.2">
      <c r="A10" s="73"/>
      <c r="B10" s="74">
        <v>10766</v>
      </c>
      <c r="C10" s="74">
        <v>1059</v>
      </c>
      <c r="D10" s="75" t="s">
        <v>38</v>
      </c>
      <c r="E10" s="76" t="s">
        <v>44</v>
      </c>
      <c r="F10" s="76" t="s">
        <v>980</v>
      </c>
      <c r="G10" s="75" t="s">
        <v>54</v>
      </c>
      <c r="H10" s="28"/>
      <c r="I10" s="28"/>
      <c r="J10" s="23">
        <v>0</v>
      </c>
      <c r="K10" s="77">
        <v>4730</v>
      </c>
      <c r="L10" s="13">
        <v>0.01</v>
      </c>
      <c r="M10" s="14">
        <f t="shared" si="0"/>
        <v>4223.2142857142853</v>
      </c>
      <c r="N10" s="14">
        <f t="shared" si="1"/>
        <v>506.78571428571422</v>
      </c>
      <c r="O10" s="14">
        <f t="shared" si="2"/>
        <v>-42.232142857142854</v>
      </c>
      <c r="P10" s="14">
        <f>M10</f>
        <v>4223.2142857142853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-4687.7678571428569</v>
      </c>
      <c r="AJ10" s="15">
        <f t="shared" si="3"/>
        <v>2.6290081223123707E-13</v>
      </c>
    </row>
    <row r="11" spans="1:36" ht="12" customHeight="1" x14ac:dyDescent="0.2">
      <c r="A11" s="73"/>
      <c r="B11" s="74">
        <v>10766</v>
      </c>
      <c r="C11" s="74">
        <v>1059</v>
      </c>
      <c r="D11" s="75" t="s">
        <v>38</v>
      </c>
      <c r="E11" s="76" t="s">
        <v>44</v>
      </c>
      <c r="F11" s="76" t="s">
        <v>980</v>
      </c>
      <c r="G11" s="75" t="s">
        <v>56</v>
      </c>
      <c r="H11" s="28"/>
      <c r="I11" s="28"/>
      <c r="J11" s="23">
        <v>0</v>
      </c>
      <c r="K11" s="77">
        <v>819</v>
      </c>
      <c r="L11" s="13">
        <v>0.01</v>
      </c>
      <c r="M11" s="14">
        <f t="shared" si="0"/>
        <v>731.24999999999989</v>
      </c>
      <c r="N11" s="14">
        <f t="shared" si="1"/>
        <v>87.749999999999986</v>
      </c>
      <c r="O11" s="14">
        <f t="shared" si="2"/>
        <v>-7.3124999999999991</v>
      </c>
      <c r="P11" s="14"/>
      <c r="Q11" s="14"/>
      <c r="R11" s="14"/>
      <c r="S11" s="14"/>
      <c r="T11" s="14"/>
      <c r="U11" s="14"/>
      <c r="V11" s="14"/>
      <c r="W11" s="14">
        <f>M11</f>
        <v>731.24999999999989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-811.68749999999989</v>
      </c>
      <c r="AJ11" s="15">
        <f t="shared" si="3"/>
        <v>1.1457501614131615E-13</v>
      </c>
    </row>
    <row r="12" spans="1:36" ht="12" customHeight="1" x14ac:dyDescent="0.2">
      <c r="A12" s="73"/>
      <c r="B12" s="74">
        <v>10767</v>
      </c>
      <c r="C12" s="74">
        <v>1060</v>
      </c>
      <c r="D12" s="75" t="s">
        <v>38</v>
      </c>
      <c r="E12" s="76" t="s">
        <v>44</v>
      </c>
      <c r="F12" s="76" t="s">
        <v>981</v>
      </c>
      <c r="G12" s="75" t="s">
        <v>54</v>
      </c>
      <c r="H12" s="28"/>
      <c r="I12" s="28"/>
      <c r="J12" s="23">
        <v>0</v>
      </c>
      <c r="K12" s="77">
        <v>3381</v>
      </c>
      <c r="L12" s="13">
        <v>0.01</v>
      </c>
      <c r="M12" s="14">
        <f t="shared" si="0"/>
        <v>3018.7499999999995</v>
      </c>
      <c r="N12" s="14">
        <f t="shared" si="1"/>
        <v>362.24999999999994</v>
      </c>
      <c r="O12" s="14">
        <f t="shared" si="2"/>
        <v>-30.187499999999996</v>
      </c>
      <c r="P12" s="14">
        <f>M12</f>
        <v>3018.7499999999995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4"/>
        <v>-3350.8124999999995</v>
      </c>
      <c r="AJ12" s="15">
        <f t="shared" si="3"/>
        <v>4.5830006456526462E-13</v>
      </c>
    </row>
    <row r="13" spans="1:36" ht="12" customHeight="1" x14ac:dyDescent="0.2">
      <c r="A13" s="73"/>
      <c r="B13" s="74">
        <v>10768</v>
      </c>
      <c r="C13" s="74">
        <v>1061</v>
      </c>
      <c r="D13" s="75" t="s">
        <v>39</v>
      </c>
      <c r="E13" s="76" t="s">
        <v>45</v>
      </c>
      <c r="F13" s="76" t="s">
        <v>982</v>
      </c>
      <c r="G13" s="75" t="s">
        <v>54</v>
      </c>
      <c r="H13" s="28"/>
      <c r="I13" s="28"/>
      <c r="J13" s="23">
        <v>4330</v>
      </c>
      <c r="K13" s="77">
        <v>0</v>
      </c>
      <c r="L13" s="13">
        <v>0.01</v>
      </c>
      <c r="M13" s="14">
        <f t="shared" si="0"/>
        <v>4330</v>
      </c>
      <c r="N13" s="14">
        <f t="shared" si="1"/>
        <v>0</v>
      </c>
      <c r="O13" s="14">
        <f t="shared" si="2"/>
        <v>-43.300000000000004</v>
      </c>
      <c r="P13" s="14">
        <f>M13</f>
        <v>4330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-4286.7</v>
      </c>
      <c r="AJ13" s="15">
        <f t="shared" si="3"/>
        <v>1.7763568394002505E-13</v>
      </c>
    </row>
    <row r="14" spans="1:36" ht="12" customHeight="1" x14ac:dyDescent="0.2">
      <c r="A14" s="73"/>
      <c r="B14" s="74">
        <v>10769</v>
      </c>
      <c r="C14" s="74">
        <v>1071</v>
      </c>
      <c r="D14" s="75" t="s">
        <v>839</v>
      </c>
      <c r="E14" s="76" t="s">
        <v>840</v>
      </c>
      <c r="F14" s="76" t="s">
        <v>983</v>
      </c>
      <c r="G14" s="75" t="s">
        <v>54</v>
      </c>
      <c r="H14" s="28"/>
      <c r="I14" s="28"/>
      <c r="J14" s="23">
        <v>2310</v>
      </c>
      <c r="K14" s="77">
        <v>0</v>
      </c>
      <c r="L14" s="13">
        <v>0.01</v>
      </c>
      <c r="M14" s="14">
        <f t="shared" si="0"/>
        <v>2310</v>
      </c>
      <c r="N14" s="14">
        <f t="shared" si="1"/>
        <v>0</v>
      </c>
      <c r="O14" s="14">
        <f t="shared" si="2"/>
        <v>-23.1</v>
      </c>
      <c r="P14" s="14">
        <f>M14</f>
        <v>2310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-2286.9</v>
      </c>
      <c r="AJ14" s="15">
        <f t="shared" si="3"/>
        <v>-9.2370555648813024E-14</v>
      </c>
    </row>
    <row r="15" spans="1:36" ht="12" customHeight="1" x14ac:dyDescent="0.2">
      <c r="A15" s="73"/>
      <c r="B15" s="74">
        <v>10770</v>
      </c>
      <c r="C15" s="74">
        <v>1072</v>
      </c>
      <c r="D15" s="75" t="s">
        <v>839</v>
      </c>
      <c r="E15" s="76" t="s">
        <v>840</v>
      </c>
      <c r="F15" s="76" t="s">
        <v>984</v>
      </c>
      <c r="G15" s="75" t="s">
        <v>57</v>
      </c>
      <c r="H15" s="28"/>
      <c r="I15" s="28"/>
      <c r="J15" s="23">
        <v>2080.75</v>
      </c>
      <c r="K15" s="77">
        <v>0</v>
      </c>
      <c r="L15" s="13">
        <v>0.01</v>
      </c>
      <c r="M15" s="14">
        <f t="shared" si="0"/>
        <v>2080.75</v>
      </c>
      <c r="N15" s="14">
        <f t="shared" si="1"/>
        <v>0</v>
      </c>
      <c r="O15" s="14">
        <f t="shared" si="2"/>
        <v>-20.807500000000001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2080.75</v>
      </c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-2059.9425000000001</v>
      </c>
      <c r="AJ15" s="15">
        <f t="shared" si="3"/>
        <v>-1.1013412404281553E-13</v>
      </c>
    </row>
    <row r="16" spans="1:36" ht="12" customHeight="1" x14ac:dyDescent="0.2">
      <c r="A16" s="73">
        <v>43074</v>
      </c>
      <c r="B16" s="74">
        <v>10771</v>
      </c>
      <c r="C16" s="74">
        <v>1073</v>
      </c>
      <c r="D16" s="75" t="s">
        <v>77</v>
      </c>
      <c r="E16" s="76" t="s">
        <v>78</v>
      </c>
      <c r="F16" s="76" t="s">
        <v>985</v>
      </c>
      <c r="G16" s="75" t="s">
        <v>54</v>
      </c>
      <c r="H16" s="28"/>
      <c r="I16" s="28"/>
      <c r="J16" s="23">
        <v>0</v>
      </c>
      <c r="K16" s="77">
        <v>1230</v>
      </c>
      <c r="L16" s="13">
        <v>0.01</v>
      </c>
      <c r="M16" s="14">
        <f t="shared" si="0"/>
        <v>1098.2142857142856</v>
      </c>
      <c r="N16" s="14">
        <f t="shared" si="1"/>
        <v>131.78571428571425</v>
      </c>
      <c r="O16" s="14">
        <f t="shared" si="2"/>
        <v>-10.982142857142856</v>
      </c>
      <c r="P16" s="14">
        <f>M16</f>
        <v>1098.2142857142856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-1219.0178571428569</v>
      </c>
      <c r="AJ16" s="15">
        <f>SUM(H16:K16)+AI16+O16</f>
        <v>2.6112445539183682E-13</v>
      </c>
    </row>
    <row r="17" spans="1:36" ht="12" customHeight="1" x14ac:dyDescent="0.2">
      <c r="A17" s="73"/>
      <c r="B17" s="74">
        <v>10772</v>
      </c>
      <c r="C17" s="74">
        <v>1074</v>
      </c>
      <c r="D17" s="75" t="s">
        <v>86</v>
      </c>
      <c r="E17" s="76" t="s">
        <v>87</v>
      </c>
      <c r="F17" s="76" t="s">
        <v>986</v>
      </c>
      <c r="G17" s="75" t="s">
        <v>55</v>
      </c>
      <c r="H17" s="28"/>
      <c r="I17" s="28"/>
      <c r="J17" s="23">
        <v>0</v>
      </c>
      <c r="K17" s="77">
        <v>2011.6</v>
      </c>
      <c r="L17" s="13">
        <v>0.01</v>
      </c>
      <c r="M17" s="14">
        <f t="shared" si="0"/>
        <v>1796.0714285714282</v>
      </c>
      <c r="N17" s="14">
        <f t="shared" si="1"/>
        <v>215.52857142857138</v>
      </c>
      <c r="O17" s="14">
        <f t="shared" si="2"/>
        <v>-17.960714285714282</v>
      </c>
      <c r="P17" s="14"/>
      <c r="Q17" s="14">
        <f>M17</f>
        <v>1796.0714285714282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-1993.6392857142853</v>
      </c>
      <c r="AJ17" s="15">
        <f t="shared" si="3"/>
        <v>3.4816594052244909E-13</v>
      </c>
    </row>
    <row r="18" spans="1:36" ht="12" customHeight="1" x14ac:dyDescent="0.2">
      <c r="A18" s="73"/>
      <c r="B18" s="74">
        <v>10773</v>
      </c>
      <c r="C18" s="74">
        <v>1076</v>
      </c>
      <c r="D18" s="75" t="s">
        <v>76</v>
      </c>
      <c r="E18" s="76" t="s">
        <v>101</v>
      </c>
      <c r="F18" s="76" t="s">
        <v>987</v>
      </c>
      <c r="G18" s="75" t="s">
        <v>55</v>
      </c>
      <c r="H18" s="28"/>
      <c r="I18" s="28"/>
      <c r="J18" s="23">
        <v>0</v>
      </c>
      <c r="K18" s="77">
        <v>2989.2</v>
      </c>
      <c r="L18" s="13">
        <v>0.01</v>
      </c>
      <c r="M18" s="14">
        <f t="shared" si="0"/>
        <v>2668.9285714285711</v>
      </c>
      <c r="N18" s="14">
        <f t="shared" si="1"/>
        <v>320.27142857142854</v>
      </c>
      <c r="O18" s="14">
        <f t="shared" si="2"/>
        <v>-26.689285714285713</v>
      </c>
      <c r="P18" s="14"/>
      <c r="Q18" s="14">
        <f>M18</f>
        <v>2668.9285714285711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-2962.5107142857141</v>
      </c>
      <c r="AJ18" s="15">
        <f t="shared" si="3"/>
        <v>0</v>
      </c>
    </row>
    <row r="19" spans="1:36" ht="12" customHeight="1" x14ac:dyDescent="0.2">
      <c r="A19" s="73"/>
      <c r="B19" s="74">
        <v>10774</v>
      </c>
      <c r="C19" s="74">
        <v>1075</v>
      </c>
      <c r="D19" s="75" t="s">
        <v>37</v>
      </c>
      <c r="E19" s="76" t="s">
        <v>42</v>
      </c>
      <c r="F19" s="76" t="s">
        <v>988</v>
      </c>
      <c r="G19" s="75" t="s">
        <v>163</v>
      </c>
      <c r="H19" s="28"/>
      <c r="I19" s="28"/>
      <c r="J19" s="23">
        <v>0</v>
      </c>
      <c r="K19" s="77">
        <v>892.1</v>
      </c>
      <c r="L19" s="13">
        <v>0.01</v>
      </c>
      <c r="M19" s="14">
        <f t="shared" si="0"/>
        <v>796.51785714285711</v>
      </c>
      <c r="N19" s="14">
        <f t="shared" si="1"/>
        <v>95.582142857142856</v>
      </c>
      <c r="O19" s="14">
        <f t="shared" si="2"/>
        <v>-7.965178571428571</v>
      </c>
      <c r="P19" s="14"/>
      <c r="Q19" s="14"/>
      <c r="R19" s="14"/>
      <c r="S19" s="14"/>
      <c r="T19" s="14"/>
      <c r="U19" s="14"/>
      <c r="V19" s="14">
        <f>M19</f>
        <v>796.51785714285711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-884.1348214285714</v>
      </c>
      <c r="AJ19" s="15">
        <f t="shared" si="3"/>
        <v>5.2402526762307389E-14</v>
      </c>
    </row>
    <row r="20" spans="1:36" ht="12" customHeight="1" x14ac:dyDescent="0.2">
      <c r="A20" s="73"/>
      <c r="B20" s="74">
        <v>10775</v>
      </c>
      <c r="C20" s="74">
        <v>1054</v>
      </c>
      <c r="D20" s="75" t="s">
        <v>69</v>
      </c>
      <c r="E20" s="76" t="s">
        <v>46</v>
      </c>
      <c r="F20" s="76" t="s">
        <v>989</v>
      </c>
      <c r="G20" s="75" t="s">
        <v>163</v>
      </c>
      <c r="H20" s="28"/>
      <c r="I20" s="28"/>
      <c r="J20" s="23">
        <v>0</v>
      </c>
      <c r="K20" s="77">
        <v>45</v>
      </c>
      <c r="L20" s="13">
        <v>0.01</v>
      </c>
      <c r="M20" s="14">
        <f>SUM(H20:J20,K20/1.12)</f>
        <v>40.178571428571423</v>
      </c>
      <c r="N20" s="14">
        <f>K20/1.12*0.12</f>
        <v>4.8214285714285703</v>
      </c>
      <c r="O20" s="14">
        <f>-SUM(I20:J20,K20/1.12)*L20</f>
        <v>-0.40178571428571425</v>
      </c>
      <c r="P20" s="14"/>
      <c r="Q20" s="14"/>
      <c r="R20" s="14"/>
      <c r="S20" s="14"/>
      <c r="T20" s="14"/>
      <c r="U20" s="14"/>
      <c r="V20" s="14">
        <f>M20</f>
        <v>40.178571428571423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-44.598214285714278</v>
      </c>
      <c r="AJ20" s="15">
        <f>SUM(H20:K20)+AI20+O20</f>
        <v>8.1601392309949006E-15</v>
      </c>
    </row>
    <row r="21" spans="1:36" ht="12" customHeight="1" x14ac:dyDescent="0.2">
      <c r="A21" s="73"/>
      <c r="B21" s="74">
        <v>10775</v>
      </c>
      <c r="C21" s="74">
        <v>1054</v>
      </c>
      <c r="D21" s="75" t="s">
        <v>69</v>
      </c>
      <c r="E21" s="76" t="s">
        <v>46</v>
      </c>
      <c r="F21" s="76" t="s">
        <v>989</v>
      </c>
      <c r="G21" s="75" t="s">
        <v>24</v>
      </c>
      <c r="H21" s="28"/>
      <c r="I21" s="28"/>
      <c r="J21" s="23">
        <v>0</v>
      </c>
      <c r="K21" s="77">
        <v>250</v>
      </c>
      <c r="L21" s="13">
        <v>0.01</v>
      </c>
      <c r="M21" s="14">
        <f t="shared" si="0"/>
        <v>223.21428571428569</v>
      </c>
      <c r="N21" s="14">
        <f t="shared" si="1"/>
        <v>26.785714285714281</v>
      </c>
      <c r="O21" s="14">
        <f t="shared" si="2"/>
        <v>-2.2321428571428572</v>
      </c>
      <c r="P21" s="14"/>
      <c r="Q21" s="14"/>
      <c r="R21" s="14"/>
      <c r="S21" s="14"/>
      <c r="T21" s="14"/>
      <c r="U21" s="14">
        <f>M21</f>
        <v>223.21428571428569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-247.76785714285711</v>
      </c>
      <c r="AJ21" s="15">
        <f t="shared" si="3"/>
        <v>3.2418512319054571E-14</v>
      </c>
    </row>
    <row r="22" spans="1:36" ht="12" customHeight="1" x14ac:dyDescent="0.2">
      <c r="A22" s="73"/>
      <c r="B22" s="74">
        <v>10775</v>
      </c>
      <c r="C22" s="74">
        <v>1054</v>
      </c>
      <c r="D22" s="75" t="s">
        <v>69</v>
      </c>
      <c r="E22" s="76" t="s">
        <v>46</v>
      </c>
      <c r="F22" s="76" t="s">
        <v>989</v>
      </c>
      <c r="G22" s="75" t="s">
        <v>163</v>
      </c>
      <c r="H22" s="28"/>
      <c r="I22" s="28"/>
      <c r="J22" s="23">
        <v>0</v>
      </c>
      <c r="K22" s="77">
        <v>44</v>
      </c>
      <c r="L22" s="13">
        <v>0.01</v>
      </c>
      <c r="M22" s="14">
        <f t="shared" si="0"/>
        <v>39.285714285714285</v>
      </c>
      <c r="N22" s="14">
        <f t="shared" si="1"/>
        <v>4.7142857142857144</v>
      </c>
      <c r="O22" s="14">
        <f t="shared" si="2"/>
        <v>-0.39285714285714285</v>
      </c>
      <c r="P22" s="14"/>
      <c r="Q22" s="14"/>
      <c r="R22" s="14"/>
      <c r="S22" s="14"/>
      <c r="T22" s="14"/>
      <c r="U22" s="14"/>
      <c r="V22" s="14">
        <f>M22</f>
        <v>39.285714285714285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-43.607142857142854</v>
      </c>
      <c r="AJ22" s="15">
        <f t="shared" si="3"/>
        <v>3.0531133177191805E-15</v>
      </c>
    </row>
    <row r="23" spans="1:36" s="5" customFormat="1" ht="12" customHeight="1" x14ac:dyDescent="0.2">
      <c r="A23" s="73"/>
      <c r="B23" s="74">
        <v>10775</v>
      </c>
      <c r="C23" s="74">
        <v>1054</v>
      </c>
      <c r="D23" s="75" t="s">
        <v>69</v>
      </c>
      <c r="E23" s="76" t="s">
        <v>46</v>
      </c>
      <c r="F23" s="76" t="s">
        <v>989</v>
      </c>
      <c r="G23" s="75" t="s">
        <v>56</v>
      </c>
      <c r="H23" s="28"/>
      <c r="I23" s="28"/>
      <c r="J23" s="23">
        <v>0</v>
      </c>
      <c r="K23" s="77">
        <v>3590</v>
      </c>
      <c r="L23" s="13">
        <v>0.01</v>
      </c>
      <c r="M23" s="14">
        <f t="shared" si="0"/>
        <v>3205.3571428571427</v>
      </c>
      <c r="N23" s="14">
        <f t="shared" si="1"/>
        <v>384.64285714285711</v>
      </c>
      <c r="O23" s="14">
        <f t="shared" si="2"/>
        <v>-32.053571428571431</v>
      </c>
      <c r="P23" s="14"/>
      <c r="Q23" s="14"/>
      <c r="R23" s="14"/>
      <c r="S23" s="14"/>
      <c r="T23" s="14"/>
      <c r="U23" s="14"/>
      <c r="V23" s="14"/>
      <c r="W23" s="14">
        <f>M23</f>
        <v>3205.3571428571427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-3557.9464285714284</v>
      </c>
      <c r="AJ23" s="15">
        <f t="shared" si="3"/>
        <v>1.2789769243681803E-13</v>
      </c>
    </row>
    <row r="24" spans="1:36" s="5" customFormat="1" ht="12" customHeight="1" x14ac:dyDescent="0.2">
      <c r="A24" s="73"/>
      <c r="B24" s="74">
        <v>10775</v>
      </c>
      <c r="C24" s="74">
        <v>1054</v>
      </c>
      <c r="D24" s="75" t="s">
        <v>69</v>
      </c>
      <c r="E24" s="76" t="s">
        <v>46</v>
      </c>
      <c r="F24" s="76" t="s">
        <v>989</v>
      </c>
      <c r="G24" s="75" t="s">
        <v>56</v>
      </c>
      <c r="H24" s="28"/>
      <c r="I24" s="28"/>
      <c r="J24" s="23">
        <v>0</v>
      </c>
      <c r="K24" s="77">
        <v>180</v>
      </c>
      <c r="L24" s="13">
        <v>0.01</v>
      </c>
      <c r="M24" s="14">
        <f t="shared" si="0"/>
        <v>160.71428571428569</v>
      </c>
      <c r="N24" s="14">
        <f t="shared" si="1"/>
        <v>19.285714285714281</v>
      </c>
      <c r="O24" s="14">
        <f t="shared" si="2"/>
        <v>-1.607142857142857</v>
      </c>
      <c r="P24" s="14"/>
      <c r="Q24" s="14"/>
      <c r="R24" s="14"/>
      <c r="S24" s="14"/>
      <c r="T24" s="14"/>
      <c r="U24" s="14"/>
      <c r="V24" s="14"/>
      <c r="W24" s="14">
        <f>M24</f>
        <v>160.71428571428569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-178.39285714285711</v>
      </c>
      <c r="AJ24" s="15">
        <f t="shared" si="3"/>
        <v>3.2640556923979602E-14</v>
      </c>
    </row>
    <row r="25" spans="1:36" s="5" customFormat="1" ht="12" customHeight="1" x14ac:dyDescent="0.2">
      <c r="A25" s="73">
        <v>43075</v>
      </c>
      <c r="B25" s="74">
        <v>10776</v>
      </c>
      <c r="C25" s="74">
        <v>1067</v>
      </c>
      <c r="D25" s="75" t="s">
        <v>74</v>
      </c>
      <c r="E25" s="76" t="s">
        <v>60</v>
      </c>
      <c r="F25" s="76" t="s">
        <v>990</v>
      </c>
      <c r="G25" s="75" t="s">
        <v>56</v>
      </c>
      <c r="H25" s="28"/>
      <c r="I25" s="28"/>
      <c r="J25" s="23">
        <v>0</v>
      </c>
      <c r="K25" s="77">
        <v>2210</v>
      </c>
      <c r="L25" s="13">
        <v>0.01</v>
      </c>
      <c r="M25" s="14">
        <f t="shared" si="0"/>
        <v>1973.2142857142856</v>
      </c>
      <c r="N25" s="14">
        <f t="shared" si="1"/>
        <v>236.78571428571425</v>
      </c>
      <c r="O25" s="14">
        <f t="shared" si="2"/>
        <v>-19.732142857142858</v>
      </c>
      <c r="P25" s="14"/>
      <c r="Q25" s="14"/>
      <c r="R25" s="14"/>
      <c r="S25" s="14"/>
      <c r="T25" s="14"/>
      <c r="U25" s="14"/>
      <c r="V25" s="14"/>
      <c r="W25" s="14">
        <f>M25</f>
        <v>1973.2142857142856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-2190.2678571428569</v>
      </c>
      <c r="AJ25" s="15">
        <f t="shared" si="3"/>
        <v>2.5934809855243657E-13</v>
      </c>
    </row>
    <row r="26" spans="1:36" s="5" customFormat="1" ht="12" customHeight="1" x14ac:dyDescent="0.2">
      <c r="A26" s="73"/>
      <c r="B26" s="74">
        <v>10776</v>
      </c>
      <c r="C26" s="74">
        <v>1067</v>
      </c>
      <c r="D26" s="75" t="s">
        <v>74</v>
      </c>
      <c r="E26" s="76" t="s">
        <v>60</v>
      </c>
      <c r="F26" s="76" t="s">
        <v>990</v>
      </c>
      <c r="G26" s="75" t="s">
        <v>56</v>
      </c>
      <c r="H26" s="28"/>
      <c r="I26" s="28"/>
      <c r="J26" s="23">
        <v>0</v>
      </c>
      <c r="K26" s="77">
        <v>450</v>
      </c>
      <c r="L26" s="13">
        <v>0.01</v>
      </c>
      <c r="M26" s="14">
        <f t="shared" si="0"/>
        <v>401.78571428571422</v>
      </c>
      <c r="N26" s="14">
        <f t="shared" si="1"/>
        <v>48.214285714285708</v>
      </c>
      <c r="O26" s="14">
        <f t="shared" si="2"/>
        <v>-4.0178571428571423</v>
      </c>
      <c r="P26" s="14"/>
      <c r="Q26" s="14"/>
      <c r="R26" s="14"/>
      <c r="S26" s="14"/>
      <c r="T26" s="14"/>
      <c r="U26" s="14"/>
      <c r="V26" s="14"/>
      <c r="W26" s="14">
        <f>M26</f>
        <v>401.78571428571422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-445.98214285714278</v>
      </c>
      <c r="AJ26" s="15">
        <f t="shared" si="3"/>
        <v>8.1712414612411521E-14</v>
      </c>
    </row>
    <row r="27" spans="1:36" s="5" customFormat="1" ht="12" customHeight="1" x14ac:dyDescent="0.2">
      <c r="A27" s="73"/>
      <c r="B27" s="74">
        <v>10777</v>
      </c>
      <c r="C27" s="74">
        <v>1077</v>
      </c>
      <c r="D27" s="75" t="s">
        <v>839</v>
      </c>
      <c r="E27" s="76" t="s">
        <v>840</v>
      </c>
      <c r="F27" s="76" t="s">
        <v>991</v>
      </c>
      <c r="G27" s="75" t="s">
        <v>54</v>
      </c>
      <c r="H27" s="28"/>
      <c r="I27" s="28"/>
      <c r="J27" s="23">
        <v>3588.75</v>
      </c>
      <c r="K27" s="77">
        <v>0</v>
      </c>
      <c r="L27" s="13">
        <v>0.01</v>
      </c>
      <c r="M27" s="14">
        <f t="shared" si="0"/>
        <v>3588.75</v>
      </c>
      <c r="N27" s="14">
        <f t="shared" si="1"/>
        <v>0</v>
      </c>
      <c r="O27" s="14">
        <f t="shared" si="2"/>
        <v>-35.887500000000003</v>
      </c>
      <c r="P27" s="14">
        <f>M27</f>
        <v>3588.75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-3552.8625000000002</v>
      </c>
      <c r="AJ27" s="15">
        <f t="shared" si="3"/>
        <v>-1.8474111129762605E-13</v>
      </c>
    </row>
    <row r="28" spans="1:36" s="5" customFormat="1" ht="12" customHeight="1" x14ac:dyDescent="0.2">
      <c r="A28" s="73">
        <v>43076</v>
      </c>
      <c r="B28" s="74">
        <v>10778</v>
      </c>
      <c r="C28" s="74">
        <v>1078</v>
      </c>
      <c r="D28" s="75" t="s">
        <v>63</v>
      </c>
      <c r="E28" s="76" t="s">
        <v>72</v>
      </c>
      <c r="F28" s="76" t="s">
        <v>992</v>
      </c>
      <c r="G28" s="75" t="s">
        <v>62</v>
      </c>
      <c r="H28" s="28"/>
      <c r="I28" s="28"/>
      <c r="J28" s="23">
        <v>0</v>
      </c>
      <c r="K28" s="77">
        <v>5600.11</v>
      </c>
      <c r="L28" s="13">
        <v>0.01</v>
      </c>
      <c r="M28" s="14">
        <f t="shared" si="0"/>
        <v>5000.0982142857138</v>
      </c>
      <c r="N28" s="14">
        <f t="shared" si="1"/>
        <v>600.01178571428568</v>
      </c>
      <c r="O28" s="14">
        <f t="shared" si="2"/>
        <v>-50.00098214285714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>
        <f>M28</f>
        <v>5000.0982142857138</v>
      </c>
      <c r="AI28" s="14">
        <f t="shared" si="4"/>
        <v>-5550.1090178571421</v>
      </c>
      <c r="AJ28" s="15">
        <f t="shared" si="3"/>
        <v>3.979039320256561E-13</v>
      </c>
    </row>
    <row r="29" spans="1:36" s="5" customFormat="1" ht="12" customHeight="1" x14ac:dyDescent="0.2">
      <c r="A29" s="73"/>
      <c r="B29" s="74">
        <v>10779</v>
      </c>
      <c r="C29" s="74">
        <v>1079</v>
      </c>
      <c r="D29" s="75" t="s">
        <v>40</v>
      </c>
      <c r="E29" s="76" t="s">
        <v>47</v>
      </c>
      <c r="F29" s="76" t="s">
        <v>993</v>
      </c>
      <c r="G29" s="75" t="s">
        <v>54</v>
      </c>
      <c r="H29" s="28"/>
      <c r="I29" s="28"/>
      <c r="J29" s="23">
        <v>1701.52</v>
      </c>
      <c r="K29" s="77">
        <v>0</v>
      </c>
      <c r="L29" s="13">
        <v>0.01</v>
      </c>
      <c r="M29" s="14">
        <f t="shared" si="0"/>
        <v>1701.52</v>
      </c>
      <c r="N29" s="14">
        <f t="shared" si="1"/>
        <v>0</v>
      </c>
      <c r="O29" s="14">
        <f t="shared" si="2"/>
        <v>-17.0152</v>
      </c>
      <c r="P29" s="14">
        <f>M29</f>
        <v>1701.52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-1684.5047999999999</v>
      </c>
      <c r="AJ29" s="15">
        <f t="shared" si="3"/>
        <v>4.9737991503207013E-14</v>
      </c>
    </row>
    <row r="30" spans="1:36" s="5" customFormat="1" ht="12" customHeight="1" x14ac:dyDescent="0.2">
      <c r="A30" s="73">
        <v>43077</v>
      </c>
      <c r="B30" s="74">
        <v>10780</v>
      </c>
      <c r="C30" s="74">
        <v>1080</v>
      </c>
      <c r="D30" s="75" t="s">
        <v>73</v>
      </c>
      <c r="E30" s="76" t="s">
        <v>75</v>
      </c>
      <c r="F30" s="76" t="s">
        <v>994</v>
      </c>
      <c r="G30" s="75" t="s">
        <v>54</v>
      </c>
      <c r="H30" s="28"/>
      <c r="I30" s="28"/>
      <c r="J30" s="23">
        <v>1050</v>
      </c>
      <c r="K30" s="77">
        <v>0</v>
      </c>
      <c r="L30" s="13">
        <v>0.01</v>
      </c>
      <c r="M30" s="14">
        <f t="shared" si="0"/>
        <v>1050</v>
      </c>
      <c r="N30" s="14">
        <f t="shared" si="1"/>
        <v>0</v>
      </c>
      <c r="O30" s="14">
        <f t="shared" si="2"/>
        <v>-10.5</v>
      </c>
      <c r="P30" s="14">
        <f>M30</f>
        <v>1050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-1039.5</v>
      </c>
      <c r="AJ30" s="15">
        <f t="shared" si="3"/>
        <v>0</v>
      </c>
    </row>
    <row r="31" spans="1:36" s="5" customFormat="1" ht="12" customHeight="1" x14ac:dyDescent="0.2">
      <c r="A31" s="73"/>
      <c r="B31" s="74">
        <v>10781</v>
      </c>
      <c r="C31" s="74">
        <v>1081</v>
      </c>
      <c r="D31" s="75" t="s">
        <v>39</v>
      </c>
      <c r="E31" s="76" t="s">
        <v>45</v>
      </c>
      <c r="F31" s="76" t="s">
        <v>995</v>
      </c>
      <c r="G31" s="75" t="s">
        <v>54</v>
      </c>
      <c r="H31" s="28"/>
      <c r="I31" s="28"/>
      <c r="J31" s="23">
        <v>4812</v>
      </c>
      <c r="K31" s="77">
        <v>0</v>
      </c>
      <c r="L31" s="13">
        <v>0.01</v>
      </c>
      <c r="M31" s="14">
        <f t="shared" si="0"/>
        <v>4812</v>
      </c>
      <c r="N31" s="14">
        <f t="shared" si="1"/>
        <v>0</v>
      </c>
      <c r="O31" s="14">
        <f t="shared" si="2"/>
        <v>-48.120000000000005</v>
      </c>
      <c r="P31" s="14">
        <f>M31</f>
        <v>4812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-4763.88</v>
      </c>
      <c r="AJ31" s="15">
        <f t="shared" si="3"/>
        <v>-1.1368683772161603E-13</v>
      </c>
    </row>
    <row r="32" spans="1:36" s="5" customFormat="1" ht="12" customHeight="1" x14ac:dyDescent="0.2">
      <c r="A32" s="73"/>
      <c r="B32" s="74">
        <v>10782</v>
      </c>
      <c r="C32" s="74">
        <v>1082</v>
      </c>
      <c r="D32" s="75" t="s">
        <v>40</v>
      </c>
      <c r="E32" s="76" t="s">
        <v>47</v>
      </c>
      <c r="F32" s="76" t="s">
        <v>996</v>
      </c>
      <c r="G32" s="75" t="s">
        <v>54</v>
      </c>
      <c r="H32" s="28"/>
      <c r="I32" s="28"/>
      <c r="J32" s="23">
        <v>292</v>
      </c>
      <c r="K32" s="77">
        <v>0</v>
      </c>
      <c r="L32" s="13">
        <v>0.01</v>
      </c>
      <c r="M32" s="14">
        <f t="shared" si="0"/>
        <v>292</v>
      </c>
      <c r="N32" s="14">
        <f t="shared" si="1"/>
        <v>0</v>
      </c>
      <c r="O32" s="14">
        <f t="shared" si="2"/>
        <v>-2.92</v>
      </c>
      <c r="P32" s="14">
        <f>M32</f>
        <v>292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4"/>
        <v>-289.08</v>
      </c>
      <c r="AJ32" s="15">
        <f t="shared" si="3"/>
        <v>1.5987211554602254E-14</v>
      </c>
    </row>
    <row r="33" spans="1:36" s="5" customFormat="1" ht="12" customHeight="1" x14ac:dyDescent="0.2">
      <c r="A33" s="73"/>
      <c r="B33" s="74">
        <v>10783</v>
      </c>
      <c r="C33" s="74">
        <v>1065</v>
      </c>
      <c r="D33" s="75" t="s">
        <v>748</v>
      </c>
      <c r="E33" s="76" t="s">
        <v>749</v>
      </c>
      <c r="F33" s="76" t="s">
        <v>997</v>
      </c>
      <c r="G33" s="75" t="s">
        <v>54</v>
      </c>
      <c r="H33" s="28"/>
      <c r="I33" s="28"/>
      <c r="J33" s="23">
        <v>0</v>
      </c>
      <c r="K33" s="77">
        <v>20009.75</v>
      </c>
      <c r="L33" s="13">
        <v>0.01</v>
      </c>
      <c r="M33" s="14">
        <f t="shared" si="0"/>
        <v>17865.848214285714</v>
      </c>
      <c r="N33" s="14">
        <f t="shared" si="1"/>
        <v>2143.9017857142858</v>
      </c>
      <c r="O33" s="14">
        <f t="shared" si="2"/>
        <v>-178.65848214285714</v>
      </c>
      <c r="P33" s="14">
        <f>M33</f>
        <v>17865.848214285714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-19831.091517857141</v>
      </c>
      <c r="AJ33" s="15">
        <f t="shared" si="3"/>
        <v>1.5631940186722204E-12</v>
      </c>
    </row>
    <row r="34" spans="1:36" s="5" customFormat="1" ht="12" customHeight="1" x14ac:dyDescent="0.2">
      <c r="A34" s="73"/>
      <c r="B34" s="74">
        <v>10785</v>
      </c>
      <c r="C34" s="74">
        <v>1083</v>
      </c>
      <c r="D34" s="75" t="s">
        <v>84</v>
      </c>
      <c r="E34" s="76" t="s">
        <v>85</v>
      </c>
      <c r="F34" s="76" t="s">
        <v>998</v>
      </c>
      <c r="G34" s="75" t="s">
        <v>62</v>
      </c>
      <c r="H34" s="28"/>
      <c r="I34" s="28"/>
      <c r="J34" s="23">
        <v>0</v>
      </c>
      <c r="K34" s="77">
        <v>2800</v>
      </c>
      <c r="L34" s="13">
        <v>0.01</v>
      </c>
      <c r="M34" s="14">
        <f t="shared" si="0"/>
        <v>2499.9999999999995</v>
      </c>
      <c r="N34" s="14">
        <f t="shared" si="1"/>
        <v>299.99999999999994</v>
      </c>
      <c r="O34" s="14">
        <f t="shared" si="2"/>
        <v>-24.999999999999996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f>M34</f>
        <v>2499.9999999999995</v>
      </c>
      <c r="AE34" s="14"/>
      <c r="AF34" s="14"/>
      <c r="AG34" s="14"/>
      <c r="AH34" s="14"/>
      <c r="AI34" s="14">
        <f t="shared" si="4"/>
        <v>-2774.9999999999995</v>
      </c>
      <c r="AJ34" s="15">
        <f t="shared" si="3"/>
        <v>4.5830006456526462E-13</v>
      </c>
    </row>
    <row r="35" spans="1:36" s="5" customFormat="1" ht="12" customHeight="1" x14ac:dyDescent="0.2">
      <c r="A35" s="73">
        <v>43078</v>
      </c>
      <c r="B35" s="74">
        <v>10786</v>
      </c>
      <c r="C35" s="74">
        <v>1084</v>
      </c>
      <c r="D35" s="75" t="s">
        <v>58</v>
      </c>
      <c r="E35" s="76" t="s">
        <v>71</v>
      </c>
      <c r="F35" s="76" t="s">
        <v>999</v>
      </c>
      <c r="G35" s="75" t="s">
        <v>54</v>
      </c>
      <c r="H35" s="28"/>
      <c r="I35" s="28"/>
      <c r="J35" s="23">
        <v>0</v>
      </c>
      <c r="K35" s="77">
        <v>4578</v>
      </c>
      <c r="L35" s="13">
        <v>0.01</v>
      </c>
      <c r="M35" s="14">
        <f t="shared" si="0"/>
        <v>4087.4999999999995</v>
      </c>
      <c r="N35" s="14">
        <f t="shared" si="1"/>
        <v>490.49999999999994</v>
      </c>
      <c r="O35" s="14">
        <f t="shared" si="2"/>
        <v>-40.874999999999993</v>
      </c>
      <c r="P35" s="14">
        <f>M35</f>
        <v>4087.4999999999995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-4537.1249999999991</v>
      </c>
      <c r="AJ35" s="15">
        <f t="shared" si="3"/>
        <v>9.1660012913052924E-13</v>
      </c>
    </row>
    <row r="36" spans="1:36" s="5" customFormat="1" ht="12" customHeight="1" x14ac:dyDescent="0.2">
      <c r="A36" s="73"/>
      <c r="B36" s="74">
        <v>10787</v>
      </c>
      <c r="C36" s="74">
        <v>1085</v>
      </c>
      <c r="D36" s="75" t="s">
        <v>38</v>
      </c>
      <c r="E36" s="76" t="s">
        <v>44</v>
      </c>
      <c r="F36" s="76" t="s">
        <v>1000</v>
      </c>
      <c r="G36" s="75" t="s">
        <v>54</v>
      </c>
      <c r="H36" s="28"/>
      <c r="I36" s="28"/>
      <c r="J36" s="23">
        <v>0</v>
      </c>
      <c r="K36" s="77">
        <v>2065</v>
      </c>
      <c r="L36" s="13">
        <v>0.01</v>
      </c>
      <c r="M36" s="14">
        <f t="shared" si="0"/>
        <v>1843.7499999999998</v>
      </c>
      <c r="N36" s="14">
        <f t="shared" si="1"/>
        <v>221.24999999999997</v>
      </c>
      <c r="O36" s="14">
        <f t="shared" si="2"/>
        <v>-18.437499999999996</v>
      </c>
      <c r="P36" s="14">
        <f>M36</f>
        <v>1843.7499999999998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-2046.5624999999998</v>
      </c>
      <c r="AJ36" s="15">
        <f t="shared" si="3"/>
        <v>2.3092638912203256E-13</v>
      </c>
    </row>
    <row r="37" spans="1:36" s="5" customFormat="1" ht="12" customHeight="1" x14ac:dyDescent="0.2">
      <c r="A37" s="73">
        <v>43080</v>
      </c>
      <c r="B37" s="74">
        <v>10788</v>
      </c>
      <c r="C37" s="74">
        <v>1090</v>
      </c>
      <c r="D37" s="75" t="s">
        <v>73</v>
      </c>
      <c r="E37" s="76" t="s">
        <v>75</v>
      </c>
      <c r="F37" s="76" t="s">
        <v>1001</v>
      </c>
      <c r="G37" s="75" t="s">
        <v>54</v>
      </c>
      <c r="H37" s="28"/>
      <c r="I37" s="28"/>
      <c r="J37" s="23">
        <v>2100</v>
      </c>
      <c r="K37" s="77">
        <v>0</v>
      </c>
      <c r="L37" s="13">
        <v>0.01</v>
      </c>
      <c r="M37" s="14">
        <f t="shared" si="0"/>
        <v>2100</v>
      </c>
      <c r="N37" s="14">
        <f t="shared" si="1"/>
        <v>0</v>
      </c>
      <c r="O37" s="14">
        <f t="shared" si="2"/>
        <v>-21</v>
      </c>
      <c r="P37" s="14">
        <f>M37</f>
        <v>2100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si="4"/>
        <v>-2079</v>
      </c>
      <c r="AJ37" s="15">
        <f t="shared" si="3"/>
        <v>0</v>
      </c>
    </row>
    <row r="38" spans="1:36" s="5" customFormat="1" ht="12" customHeight="1" x14ac:dyDescent="0.2">
      <c r="A38" s="73"/>
      <c r="B38" s="74">
        <v>10789</v>
      </c>
      <c r="C38" s="74">
        <v>1086</v>
      </c>
      <c r="D38" s="75" t="s">
        <v>40</v>
      </c>
      <c r="E38" s="76" t="s">
        <v>47</v>
      </c>
      <c r="F38" s="76" t="s">
        <v>1002</v>
      </c>
      <c r="G38" s="75" t="s">
        <v>54</v>
      </c>
      <c r="H38" s="28"/>
      <c r="I38" s="28"/>
      <c r="J38" s="23">
        <v>895.95</v>
      </c>
      <c r="K38" s="77">
        <v>0</v>
      </c>
      <c r="L38" s="13">
        <v>0.01</v>
      </c>
      <c r="M38" s="14">
        <f t="shared" si="0"/>
        <v>895.95</v>
      </c>
      <c r="N38" s="14">
        <f t="shared" si="1"/>
        <v>0</v>
      </c>
      <c r="O38" s="14">
        <f t="shared" si="2"/>
        <v>-8.9595000000000002</v>
      </c>
      <c r="P38" s="14">
        <f>M38</f>
        <v>895.95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4"/>
        <v>-886.9905</v>
      </c>
      <c r="AJ38" s="15">
        <f t="shared" si="3"/>
        <v>4.7961634663806763E-14</v>
      </c>
    </row>
    <row r="39" spans="1:36" s="5" customFormat="1" ht="12" customHeight="1" x14ac:dyDescent="0.2">
      <c r="A39" s="73"/>
      <c r="B39" s="74">
        <v>10790</v>
      </c>
      <c r="C39" s="74">
        <v>1093</v>
      </c>
      <c r="D39" s="75" t="s">
        <v>39</v>
      </c>
      <c r="E39" s="76" t="s">
        <v>45</v>
      </c>
      <c r="F39" s="76" t="s">
        <v>1003</v>
      </c>
      <c r="G39" s="75" t="s">
        <v>54</v>
      </c>
      <c r="H39" s="28"/>
      <c r="I39" s="28"/>
      <c r="J39" s="23">
        <v>4764</v>
      </c>
      <c r="K39" s="77">
        <v>0</v>
      </c>
      <c r="L39" s="13">
        <v>0.01</v>
      </c>
      <c r="M39" s="14">
        <f t="shared" si="0"/>
        <v>4764</v>
      </c>
      <c r="N39" s="14">
        <f t="shared" si="1"/>
        <v>0</v>
      </c>
      <c r="O39" s="14">
        <f t="shared" si="2"/>
        <v>-47.64</v>
      </c>
      <c r="P39" s="14">
        <f>M39</f>
        <v>4764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4"/>
        <v>-4716.3599999999997</v>
      </c>
      <c r="AJ39" s="15">
        <f t="shared" si="3"/>
        <v>3.2684965844964609E-13</v>
      </c>
    </row>
    <row r="40" spans="1:36" s="5" customFormat="1" ht="12" customHeight="1" x14ac:dyDescent="0.2">
      <c r="A40" s="73"/>
      <c r="B40" s="74">
        <v>10791</v>
      </c>
      <c r="C40" s="74">
        <v>1091</v>
      </c>
      <c r="D40" s="75" t="s">
        <v>39</v>
      </c>
      <c r="E40" s="76" t="s">
        <v>45</v>
      </c>
      <c r="F40" s="76" t="s">
        <v>1004</v>
      </c>
      <c r="G40" s="75" t="s">
        <v>57</v>
      </c>
      <c r="H40" s="28"/>
      <c r="I40" s="28"/>
      <c r="J40" s="23">
        <v>3249</v>
      </c>
      <c r="K40" s="77">
        <v>0</v>
      </c>
      <c r="L40" s="13">
        <v>0.01</v>
      </c>
      <c r="M40" s="14">
        <f t="shared" si="0"/>
        <v>3249</v>
      </c>
      <c r="N40" s="14">
        <f t="shared" si="1"/>
        <v>0</v>
      </c>
      <c r="O40" s="14">
        <f t="shared" si="2"/>
        <v>-32.49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3249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4"/>
        <v>-3216.51</v>
      </c>
      <c r="AJ40" s="15">
        <f t="shared" si="3"/>
        <v>-2.2026824808563106E-13</v>
      </c>
    </row>
    <row r="41" spans="1:36" s="5" customFormat="1" ht="12" customHeight="1" x14ac:dyDescent="0.2">
      <c r="A41" s="73"/>
      <c r="B41" s="74">
        <v>10792</v>
      </c>
      <c r="C41" s="74">
        <v>1088</v>
      </c>
      <c r="D41" s="75" t="s">
        <v>38</v>
      </c>
      <c r="E41" s="76" t="s">
        <v>44</v>
      </c>
      <c r="F41" s="76" t="s">
        <v>1005</v>
      </c>
      <c r="G41" s="75" t="s">
        <v>54</v>
      </c>
      <c r="H41" s="28"/>
      <c r="I41" s="28"/>
      <c r="J41" s="23">
        <v>0</v>
      </c>
      <c r="K41" s="77">
        <v>2208</v>
      </c>
      <c r="L41" s="13">
        <v>0.01</v>
      </c>
      <c r="M41" s="14">
        <f t="shared" si="0"/>
        <v>1971.4285714285713</v>
      </c>
      <c r="N41" s="14">
        <f t="shared" si="1"/>
        <v>236.57142857142856</v>
      </c>
      <c r="O41" s="14">
        <f t="shared" si="2"/>
        <v>-19.714285714285715</v>
      </c>
      <c r="P41" s="14">
        <f>M41</f>
        <v>1971.4285714285713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4"/>
        <v>-2188.2857142857142</v>
      </c>
      <c r="AJ41" s="15">
        <f t="shared" si="3"/>
        <v>6.3948846218409017E-14</v>
      </c>
    </row>
    <row r="42" spans="1:36" s="5" customFormat="1" ht="12" customHeight="1" x14ac:dyDescent="0.2">
      <c r="A42" s="73"/>
      <c r="B42" s="74">
        <v>10793</v>
      </c>
      <c r="C42" s="74">
        <v>1087</v>
      </c>
      <c r="D42" s="75" t="s">
        <v>38</v>
      </c>
      <c r="E42" s="76" t="s">
        <v>44</v>
      </c>
      <c r="F42" s="76" t="s">
        <v>1006</v>
      </c>
      <c r="G42" s="75" t="s">
        <v>54</v>
      </c>
      <c r="H42" s="28"/>
      <c r="I42" s="28"/>
      <c r="J42" s="23">
        <v>0</v>
      </c>
      <c r="K42" s="77">
        <v>10726.4</v>
      </c>
      <c r="L42" s="13">
        <v>0.01</v>
      </c>
      <c r="M42" s="14">
        <f t="shared" si="0"/>
        <v>9577.1428571428551</v>
      </c>
      <c r="N42" s="14">
        <f t="shared" si="1"/>
        <v>1149.2571428571425</v>
      </c>
      <c r="O42" s="14">
        <f t="shared" si="2"/>
        <v>-95.771428571428558</v>
      </c>
      <c r="P42" s="14">
        <f>M42</f>
        <v>9577.1428571428551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4"/>
        <v>-10630.62857142857</v>
      </c>
      <c r="AJ42" s="15">
        <f t="shared" si="3"/>
        <v>1.5205614545266144E-12</v>
      </c>
    </row>
    <row r="43" spans="1:36" s="5" customFormat="1" ht="12" customHeight="1" x14ac:dyDescent="0.2">
      <c r="A43" s="73"/>
      <c r="B43" s="74">
        <v>10794</v>
      </c>
      <c r="C43" s="74">
        <v>1092</v>
      </c>
      <c r="D43" s="75" t="s">
        <v>38</v>
      </c>
      <c r="E43" s="76" t="s">
        <v>44</v>
      </c>
      <c r="F43" s="76" t="s">
        <v>1007</v>
      </c>
      <c r="G43" s="75" t="s">
        <v>54</v>
      </c>
      <c r="H43" s="28"/>
      <c r="I43" s="28"/>
      <c r="J43" s="23">
        <v>0</v>
      </c>
      <c r="K43" s="77">
        <v>7773</v>
      </c>
      <c r="L43" s="13">
        <v>0.01</v>
      </c>
      <c r="M43" s="14">
        <f t="shared" si="0"/>
        <v>6940.1785714285706</v>
      </c>
      <c r="N43" s="14">
        <f t="shared" si="1"/>
        <v>832.82142857142844</v>
      </c>
      <c r="O43" s="14">
        <f t="shared" si="2"/>
        <v>-69.401785714285708</v>
      </c>
      <c r="P43" s="14">
        <f>M43</f>
        <v>6940.1785714285706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4"/>
        <v>-7703.5982142857138</v>
      </c>
      <c r="AJ43" s="15">
        <f t="shared" si="3"/>
        <v>5.2580162446247414E-13</v>
      </c>
    </row>
    <row r="44" spans="1:36" s="5" customFormat="1" ht="12" customHeight="1" x14ac:dyDescent="0.2">
      <c r="A44" s="73"/>
      <c r="B44" s="74">
        <v>10797</v>
      </c>
      <c r="C44" s="74">
        <v>1099</v>
      </c>
      <c r="D44" s="75" t="s">
        <v>88</v>
      </c>
      <c r="E44" s="76" t="s">
        <v>89</v>
      </c>
      <c r="F44" s="76" t="s">
        <v>1008</v>
      </c>
      <c r="G44" s="75" t="s">
        <v>57</v>
      </c>
      <c r="H44" s="28"/>
      <c r="I44" s="28"/>
      <c r="J44" s="23">
        <v>507.5</v>
      </c>
      <c r="K44" s="77">
        <v>0</v>
      </c>
      <c r="L44" s="13">
        <v>0.01</v>
      </c>
      <c r="M44" s="14">
        <f t="shared" si="0"/>
        <v>507.5</v>
      </c>
      <c r="N44" s="14">
        <f t="shared" si="1"/>
        <v>0</v>
      </c>
      <c r="O44" s="14">
        <f t="shared" si="2"/>
        <v>-5.0750000000000002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>
        <f>M44</f>
        <v>507.5</v>
      </c>
      <c r="AA44" s="14"/>
      <c r="AB44" s="14"/>
      <c r="AC44" s="14"/>
      <c r="AD44" s="14"/>
      <c r="AE44" s="14"/>
      <c r="AF44" s="14"/>
      <c r="AG44" s="14"/>
      <c r="AH44" s="14"/>
      <c r="AI44" s="14">
        <f t="shared" si="4"/>
        <v>-502.42500000000001</v>
      </c>
      <c r="AJ44" s="15">
        <f t="shared" si="3"/>
        <v>-1.1546319456101628E-14</v>
      </c>
    </row>
    <row r="45" spans="1:36" s="5" customFormat="1" ht="12" customHeight="1" x14ac:dyDescent="0.2">
      <c r="A45" s="73"/>
      <c r="B45" s="74">
        <v>10797</v>
      </c>
      <c r="C45" s="74">
        <v>1099</v>
      </c>
      <c r="D45" s="75" t="s">
        <v>88</v>
      </c>
      <c r="E45" s="76" t="s">
        <v>89</v>
      </c>
      <c r="F45" s="76" t="s">
        <v>1008</v>
      </c>
      <c r="G45" s="75" t="s">
        <v>54</v>
      </c>
      <c r="H45" s="28"/>
      <c r="I45" s="28"/>
      <c r="J45" s="23">
        <v>2197</v>
      </c>
      <c r="K45" s="77">
        <v>0</v>
      </c>
      <c r="L45" s="13">
        <v>0.01</v>
      </c>
      <c r="M45" s="14">
        <f t="shared" si="0"/>
        <v>2197</v>
      </c>
      <c r="N45" s="14">
        <f t="shared" si="1"/>
        <v>0</v>
      </c>
      <c r="O45" s="14">
        <f t="shared" si="2"/>
        <v>-21.97</v>
      </c>
      <c r="P45" s="14">
        <f>M45</f>
        <v>2197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4"/>
        <v>-2175.0300000000002</v>
      </c>
      <c r="AJ45" s="15">
        <f t="shared" si="3"/>
        <v>-1.9895196601282805E-13</v>
      </c>
    </row>
    <row r="46" spans="1:36" s="5" customFormat="1" ht="12" customHeight="1" x14ac:dyDescent="0.3">
      <c r="A46" s="73"/>
      <c r="B46" s="74">
        <v>10799</v>
      </c>
      <c r="C46" s="74">
        <v>1101</v>
      </c>
      <c r="D46" s="75" t="s">
        <v>64</v>
      </c>
      <c r="E46" s="76" t="s">
        <v>53</v>
      </c>
      <c r="F46" s="54"/>
      <c r="G46" s="75" t="s">
        <v>55</v>
      </c>
      <c r="H46" s="28"/>
      <c r="I46" s="28"/>
      <c r="J46" s="23">
        <v>2210</v>
      </c>
      <c r="K46" s="77">
        <v>0</v>
      </c>
      <c r="L46" s="13">
        <v>0.01</v>
      </c>
      <c r="M46" s="14">
        <f t="shared" si="0"/>
        <v>2210</v>
      </c>
      <c r="N46" s="14">
        <f t="shared" si="1"/>
        <v>0</v>
      </c>
      <c r="O46" s="14">
        <f t="shared" si="2"/>
        <v>-22.1</v>
      </c>
      <c r="P46" s="14"/>
      <c r="Q46" s="14">
        <f>M46</f>
        <v>2210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4"/>
        <v>-2187.9</v>
      </c>
      <c r="AJ46" s="15">
        <f t="shared" si="3"/>
        <v>-9.2370555648813024E-14</v>
      </c>
    </row>
    <row r="47" spans="1:36" s="5" customFormat="1" ht="12" customHeight="1" x14ac:dyDescent="0.2">
      <c r="A47" s="73">
        <v>43082</v>
      </c>
      <c r="B47" s="74">
        <v>10795</v>
      </c>
      <c r="C47" s="74">
        <v>1096</v>
      </c>
      <c r="D47" s="75" t="s">
        <v>40</v>
      </c>
      <c r="E47" s="76" t="s">
        <v>47</v>
      </c>
      <c r="F47" s="76" t="s">
        <v>1009</v>
      </c>
      <c r="G47" s="75" t="s">
        <v>54</v>
      </c>
      <c r="H47" s="28"/>
      <c r="I47" s="28"/>
      <c r="J47" s="23">
        <v>636.54</v>
      </c>
      <c r="K47" s="77">
        <v>0</v>
      </c>
      <c r="L47" s="13">
        <v>0.01</v>
      </c>
      <c r="M47" s="14">
        <f t="shared" si="0"/>
        <v>636.54</v>
      </c>
      <c r="N47" s="14">
        <f t="shared" si="1"/>
        <v>0</v>
      </c>
      <c r="O47" s="14">
        <f t="shared" si="2"/>
        <v>-6.3654000000000002</v>
      </c>
      <c r="P47" s="14">
        <f>M47</f>
        <v>636.54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4"/>
        <v>-630.17459999999994</v>
      </c>
      <c r="AJ47" s="15">
        <f t="shared" si="3"/>
        <v>2.2204460492503131E-14</v>
      </c>
    </row>
    <row r="48" spans="1:36" s="5" customFormat="1" ht="12" customHeight="1" x14ac:dyDescent="0.2">
      <c r="A48" s="73"/>
      <c r="B48" s="74">
        <v>10796</v>
      </c>
      <c r="C48" s="74">
        <v>1097</v>
      </c>
      <c r="D48" s="75" t="s">
        <v>91</v>
      </c>
      <c r="E48" s="76" t="s">
        <v>92</v>
      </c>
      <c r="F48" s="76" t="s">
        <v>1010</v>
      </c>
      <c r="G48" s="75" t="s">
        <v>54</v>
      </c>
      <c r="H48" s="28"/>
      <c r="I48" s="28"/>
      <c r="J48" s="23">
        <v>0</v>
      </c>
      <c r="K48" s="77">
        <v>6540</v>
      </c>
      <c r="L48" s="13">
        <v>0.01</v>
      </c>
      <c r="M48" s="14">
        <f t="shared" si="0"/>
        <v>5839.2857142857138</v>
      </c>
      <c r="N48" s="14">
        <f t="shared" si="1"/>
        <v>700.71428571428567</v>
      </c>
      <c r="O48" s="14">
        <f t="shared" si="2"/>
        <v>-58.392857142857139</v>
      </c>
      <c r="P48" s="14">
        <f>M48</f>
        <v>5839.2857142857138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4"/>
        <v>-6481.6071428571422</v>
      </c>
      <c r="AJ48" s="15">
        <f t="shared" si="3"/>
        <v>6.5369931689929217E-13</v>
      </c>
    </row>
    <row r="49" spans="1:36" s="5" customFormat="1" ht="12" customHeight="1" x14ac:dyDescent="0.2">
      <c r="A49" s="73">
        <v>43083</v>
      </c>
      <c r="B49" s="74">
        <v>10800</v>
      </c>
      <c r="C49" s="74">
        <v>1095</v>
      </c>
      <c r="D49" s="75" t="s">
        <v>37</v>
      </c>
      <c r="E49" s="76" t="s">
        <v>42</v>
      </c>
      <c r="F49" s="76" t="s">
        <v>1011</v>
      </c>
      <c r="G49" s="75" t="s">
        <v>13</v>
      </c>
      <c r="H49" s="28"/>
      <c r="I49" s="28"/>
      <c r="J49" s="23">
        <v>0</v>
      </c>
      <c r="K49" s="77">
        <v>892.1</v>
      </c>
      <c r="L49" s="13">
        <v>0.01</v>
      </c>
      <c r="M49" s="14">
        <f t="shared" si="0"/>
        <v>796.51785714285711</v>
      </c>
      <c r="N49" s="14">
        <f t="shared" si="1"/>
        <v>95.582142857142856</v>
      </c>
      <c r="O49" s="14">
        <f t="shared" si="2"/>
        <v>-7.965178571428571</v>
      </c>
      <c r="P49" s="14"/>
      <c r="Q49" s="14"/>
      <c r="R49" s="14"/>
      <c r="S49" s="14"/>
      <c r="T49" s="14"/>
      <c r="U49" s="14"/>
      <c r="V49" s="14">
        <f>M49</f>
        <v>796.51785714285711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4"/>
        <v>-884.1348214285714</v>
      </c>
      <c r="AJ49" s="15">
        <f t="shared" si="3"/>
        <v>5.2402526762307389E-14</v>
      </c>
    </row>
    <row r="50" spans="1:36" s="5" customFormat="1" ht="12" customHeight="1" x14ac:dyDescent="0.2">
      <c r="A50" s="73"/>
      <c r="B50" s="74">
        <v>10800</v>
      </c>
      <c r="C50" s="74">
        <v>1095</v>
      </c>
      <c r="D50" s="75" t="s">
        <v>37</v>
      </c>
      <c r="E50" s="76" t="s">
        <v>42</v>
      </c>
      <c r="F50" s="76" t="s">
        <v>1011</v>
      </c>
      <c r="G50" s="75" t="s">
        <v>532</v>
      </c>
      <c r="H50" s="28"/>
      <c r="I50" s="28"/>
      <c r="J50" s="23">
        <v>0</v>
      </c>
      <c r="K50" s="77">
        <v>711</v>
      </c>
      <c r="L50" s="13">
        <v>0.01</v>
      </c>
      <c r="M50" s="14">
        <f t="shared" si="0"/>
        <v>634.82142857142856</v>
      </c>
      <c r="N50" s="14">
        <f t="shared" si="1"/>
        <v>76.178571428571431</v>
      </c>
      <c r="O50" s="14">
        <f t="shared" si="2"/>
        <v>-6.3482142857142856</v>
      </c>
      <c r="P50" s="14"/>
      <c r="Q50" s="14"/>
      <c r="R50" s="14"/>
      <c r="S50" s="14"/>
      <c r="T50" s="14">
        <f>M50</f>
        <v>634.82142857142856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4"/>
        <v>-704.65178571428567</v>
      </c>
      <c r="AJ50" s="15">
        <f t="shared" si="3"/>
        <v>4.8849813083506888E-14</v>
      </c>
    </row>
    <row r="51" spans="1:36" s="5" customFormat="1" ht="12" customHeight="1" x14ac:dyDescent="0.2">
      <c r="A51" s="73"/>
      <c r="B51" s="74">
        <v>10801</v>
      </c>
      <c r="C51" s="74">
        <v>1102</v>
      </c>
      <c r="D51" s="75" t="s">
        <v>73</v>
      </c>
      <c r="E51" s="76" t="s">
        <v>75</v>
      </c>
      <c r="F51" s="76" t="s">
        <v>1012</v>
      </c>
      <c r="G51" s="75" t="s">
        <v>54</v>
      </c>
      <c r="H51" s="28"/>
      <c r="I51" s="28"/>
      <c r="J51" s="23">
        <v>1680</v>
      </c>
      <c r="K51" s="77">
        <v>0</v>
      </c>
      <c r="L51" s="13">
        <v>0.01</v>
      </c>
      <c r="M51" s="14">
        <f t="shared" si="0"/>
        <v>1680</v>
      </c>
      <c r="N51" s="14">
        <f t="shared" si="1"/>
        <v>0</v>
      </c>
      <c r="O51" s="14">
        <f t="shared" si="2"/>
        <v>-16.8</v>
      </c>
      <c r="P51" s="14">
        <f>M51</f>
        <v>1680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4"/>
        <v>-1663.2</v>
      </c>
      <c r="AJ51" s="15">
        <f t="shared" si="3"/>
        <v>-4.6185277824406512E-14</v>
      </c>
    </row>
    <row r="52" spans="1:36" s="5" customFormat="1" ht="12" customHeight="1" x14ac:dyDescent="0.2">
      <c r="A52" s="73"/>
      <c r="B52" s="74">
        <v>10802</v>
      </c>
      <c r="C52" s="74">
        <v>1103</v>
      </c>
      <c r="D52" s="75" t="s">
        <v>604</v>
      </c>
      <c r="E52" s="76" t="s">
        <v>605</v>
      </c>
      <c r="F52" s="76" t="s">
        <v>1013</v>
      </c>
      <c r="G52" s="75" t="s">
        <v>54</v>
      </c>
      <c r="H52" s="28"/>
      <c r="I52" s="28"/>
      <c r="J52" s="23">
        <v>0</v>
      </c>
      <c r="K52" s="77">
        <v>1350</v>
      </c>
      <c r="L52" s="13">
        <v>0.01</v>
      </c>
      <c r="M52" s="14">
        <f t="shared" si="0"/>
        <v>1205.3571428571427</v>
      </c>
      <c r="N52" s="14">
        <f t="shared" si="1"/>
        <v>144.64285714285711</v>
      </c>
      <c r="O52" s="14">
        <f t="shared" si="2"/>
        <v>-12.053571428571427</v>
      </c>
      <c r="P52" s="14">
        <f>M52</f>
        <v>1205.3571428571427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4"/>
        <v>-1337.9464285714284</v>
      </c>
      <c r="AJ52" s="15">
        <f t="shared" si="3"/>
        <v>1.3145040611561853E-13</v>
      </c>
    </row>
    <row r="53" spans="1:36" s="5" customFormat="1" ht="12" customHeight="1" x14ac:dyDescent="0.2">
      <c r="A53" s="73"/>
      <c r="B53" s="74">
        <v>10803</v>
      </c>
      <c r="C53" s="74">
        <v>1104</v>
      </c>
      <c r="D53" s="75" t="s">
        <v>40</v>
      </c>
      <c r="E53" s="76" t="s">
        <v>47</v>
      </c>
      <c r="F53" s="76" t="s">
        <v>1014</v>
      </c>
      <c r="G53" s="75" t="s">
        <v>54</v>
      </c>
      <c r="H53" s="28"/>
      <c r="I53" s="28"/>
      <c r="J53" s="23">
        <v>2250.7600000000002</v>
      </c>
      <c r="K53" s="77">
        <v>0</v>
      </c>
      <c r="L53" s="13">
        <v>0.01</v>
      </c>
      <c r="M53" s="14">
        <f t="shared" si="0"/>
        <v>2250.7600000000002</v>
      </c>
      <c r="N53" s="14">
        <f t="shared" si="1"/>
        <v>0</v>
      </c>
      <c r="O53" s="14">
        <f t="shared" si="2"/>
        <v>-22.507600000000004</v>
      </c>
      <c r="P53" s="14">
        <f>M53</f>
        <v>2250.7600000000002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4"/>
        <v>-2228.2524000000003</v>
      </c>
      <c r="AJ53" s="15">
        <f t="shared" si="3"/>
        <v>-9.2370555648813024E-14</v>
      </c>
    </row>
    <row r="54" spans="1:36" s="5" customFormat="1" ht="12" customHeight="1" x14ac:dyDescent="0.2">
      <c r="A54" s="73"/>
      <c r="B54" s="74">
        <v>10804</v>
      </c>
      <c r="C54" s="74">
        <v>1094</v>
      </c>
      <c r="D54" s="75" t="s">
        <v>74</v>
      </c>
      <c r="E54" s="76" t="s">
        <v>60</v>
      </c>
      <c r="F54" s="76" t="s">
        <v>1015</v>
      </c>
      <c r="G54" s="75" t="s">
        <v>12</v>
      </c>
      <c r="H54" s="28"/>
      <c r="I54" s="28"/>
      <c r="J54" s="23">
        <v>0</v>
      </c>
      <c r="K54" s="77">
        <v>1485</v>
      </c>
      <c r="L54" s="13">
        <v>0.01</v>
      </c>
      <c r="M54" s="14">
        <f>SUM(H54:J54,K54/1.12)</f>
        <v>1325.8928571428571</v>
      </c>
      <c r="N54" s="14">
        <f>K54/1.12*0.12</f>
        <v>159.10714285714286</v>
      </c>
      <c r="O54" s="14">
        <f>-SUM(I54:J54,K54/1.12)*L54</f>
        <v>-13.258928571428571</v>
      </c>
      <c r="P54" s="14"/>
      <c r="Q54" s="14"/>
      <c r="R54" s="14"/>
      <c r="S54" s="14">
        <f>M54</f>
        <v>1325.8928571428571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-1471.7410714285713</v>
      </c>
      <c r="AJ54" s="15">
        <f>SUM(H54:K54)+AI54+O54</f>
        <v>9.7699626167013776E-14</v>
      </c>
    </row>
    <row r="55" spans="1:36" s="5" customFormat="1" ht="12" customHeight="1" x14ac:dyDescent="0.2">
      <c r="A55" s="73"/>
      <c r="B55" s="74">
        <v>10804</v>
      </c>
      <c r="C55" s="74">
        <v>1094</v>
      </c>
      <c r="D55" s="75" t="s">
        <v>74</v>
      </c>
      <c r="E55" s="76" t="s">
        <v>60</v>
      </c>
      <c r="F55" s="76" t="s">
        <v>1015</v>
      </c>
      <c r="G55" s="75" t="s">
        <v>56</v>
      </c>
      <c r="H55" s="28"/>
      <c r="I55" s="28"/>
      <c r="J55" s="23">
        <v>0</v>
      </c>
      <c r="K55" s="77">
        <v>450</v>
      </c>
      <c r="L55" s="13">
        <v>0.01</v>
      </c>
      <c r="M55" s="14">
        <f t="shared" si="0"/>
        <v>401.78571428571422</v>
      </c>
      <c r="N55" s="14">
        <f t="shared" si="1"/>
        <v>48.214285714285708</v>
      </c>
      <c r="O55" s="14">
        <f t="shared" si="2"/>
        <v>-4.0178571428571423</v>
      </c>
      <c r="P55" s="14"/>
      <c r="Q55" s="14"/>
      <c r="R55" s="14"/>
      <c r="S55" s="14"/>
      <c r="T55" s="14"/>
      <c r="U55" s="14"/>
      <c r="V55" s="14"/>
      <c r="W55" s="14">
        <f>M55</f>
        <v>401.78571428571422</v>
      </c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4"/>
        <v>-445.98214285714278</v>
      </c>
      <c r="AJ55" s="15">
        <f t="shared" si="3"/>
        <v>8.1712414612411521E-14</v>
      </c>
    </row>
    <row r="56" spans="1:36" s="5" customFormat="1" ht="12" customHeight="1" x14ac:dyDescent="0.2">
      <c r="A56" s="73"/>
      <c r="B56" s="74">
        <v>10805</v>
      </c>
      <c r="C56" s="74">
        <v>1089</v>
      </c>
      <c r="D56" s="75" t="s">
        <v>156</v>
      </c>
      <c r="E56" s="76" t="s">
        <v>157</v>
      </c>
      <c r="F56" s="76" t="s">
        <v>1016</v>
      </c>
      <c r="G56" s="75" t="s">
        <v>54</v>
      </c>
      <c r="H56" s="28"/>
      <c r="I56" s="28"/>
      <c r="J56" s="23">
        <v>0</v>
      </c>
      <c r="K56" s="77">
        <v>4400</v>
      </c>
      <c r="L56" s="13">
        <v>0.01</v>
      </c>
      <c r="M56" s="14">
        <f t="shared" si="0"/>
        <v>3928.571428571428</v>
      </c>
      <c r="N56" s="14">
        <f t="shared" si="1"/>
        <v>471.42857142857133</v>
      </c>
      <c r="O56" s="14">
        <f t="shared" si="2"/>
        <v>-39.285714285714278</v>
      </c>
      <c r="P56" s="14">
        <f>M56</f>
        <v>3928.571428571428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4"/>
        <v>-4360.7142857142853</v>
      </c>
      <c r="AJ56" s="15">
        <f t="shared" si="3"/>
        <v>3.979039320256561E-13</v>
      </c>
    </row>
    <row r="57" spans="1:36" s="5" customFormat="1" ht="12" customHeight="1" x14ac:dyDescent="0.2">
      <c r="A57" s="73"/>
      <c r="B57" s="74">
        <v>10806</v>
      </c>
      <c r="C57" s="74">
        <v>1063</v>
      </c>
      <c r="D57" s="75" t="s">
        <v>80</v>
      </c>
      <c r="E57" s="76" t="s">
        <v>81</v>
      </c>
      <c r="F57" s="76" t="s">
        <v>1017</v>
      </c>
      <c r="G57" s="75" t="s">
        <v>532</v>
      </c>
      <c r="H57" s="28"/>
      <c r="I57" s="28"/>
      <c r="J57" s="23">
        <v>0</v>
      </c>
      <c r="K57" s="77">
        <v>1045</v>
      </c>
      <c r="L57" s="13">
        <v>0.01</v>
      </c>
      <c r="M57" s="14">
        <f t="shared" si="0"/>
        <v>933.03571428571422</v>
      </c>
      <c r="N57" s="14">
        <f t="shared" si="1"/>
        <v>111.96428571428571</v>
      </c>
      <c r="O57" s="14">
        <f t="shared" si="2"/>
        <v>-9.3303571428571423</v>
      </c>
      <c r="P57" s="14"/>
      <c r="Q57" s="14"/>
      <c r="R57" s="14"/>
      <c r="S57" s="14"/>
      <c r="T57" s="14">
        <f>M57</f>
        <v>933.03571428571422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4"/>
        <v>-1035.6696428571429</v>
      </c>
      <c r="AJ57" s="15">
        <f t="shared" si="3"/>
        <v>-3.1974423109204508E-14</v>
      </c>
    </row>
    <row r="58" spans="1:36" s="5" customFormat="1" ht="12" customHeight="1" x14ac:dyDescent="0.2">
      <c r="A58" s="73">
        <v>43085</v>
      </c>
      <c r="B58" s="74">
        <v>10807</v>
      </c>
      <c r="C58" s="74">
        <v>1105</v>
      </c>
      <c r="D58" s="75" t="s">
        <v>73</v>
      </c>
      <c r="E58" s="76" t="s">
        <v>75</v>
      </c>
      <c r="F58" s="76" t="s">
        <v>1018</v>
      </c>
      <c r="G58" s="75" t="s">
        <v>54</v>
      </c>
      <c r="H58" s="28"/>
      <c r="I58" s="28"/>
      <c r="J58" s="23">
        <v>2550</v>
      </c>
      <c r="K58" s="77">
        <v>0</v>
      </c>
      <c r="L58" s="13">
        <v>0.01</v>
      </c>
      <c r="M58" s="14">
        <f t="shared" si="0"/>
        <v>2550</v>
      </c>
      <c r="N58" s="14">
        <f t="shared" si="1"/>
        <v>0</v>
      </c>
      <c r="O58" s="14">
        <f t="shared" si="2"/>
        <v>-25.5</v>
      </c>
      <c r="P58" s="14">
        <f>M58</f>
        <v>2550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4"/>
        <v>-2524.5</v>
      </c>
      <c r="AJ58" s="15">
        <f t="shared" si="3"/>
        <v>0</v>
      </c>
    </row>
    <row r="59" spans="1:36" s="5" customFormat="1" ht="12" customHeight="1" x14ac:dyDescent="0.2">
      <c r="A59" s="73">
        <v>43087</v>
      </c>
      <c r="B59" s="74">
        <v>10808</v>
      </c>
      <c r="C59" s="74">
        <v>1106</v>
      </c>
      <c r="D59" s="75" t="s">
        <v>39</v>
      </c>
      <c r="E59" s="76" t="s">
        <v>45</v>
      </c>
      <c r="F59" s="76" t="s">
        <v>1019</v>
      </c>
      <c r="G59" s="75" t="s">
        <v>57</v>
      </c>
      <c r="H59" s="28"/>
      <c r="I59" s="28"/>
      <c r="J59" s="23">
        <v>1934.5</v>
      </c>
      <c r="K59" s="77">
        <v>0</v>
      </c>
      <c r="L59" s="13">
        <v>0.01</v>
      </c>
      <c r="M59" s="14">
        <f t="shared" si="0"/>
        <v>1934.5</v>
      </c>
      <c r="N59" s="14">
        <f t="shared" si="1"/>
        <v>0</v>
      </c>
      <c r="O59" s="14">
        <f t="shared" si="2"/>
        <v>-19.344999999999999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>
        <f>M59</f>
        <v>1934.5</v>
      </c>
      <c r="AA59" s="14"/>
      <c r="AB59" s="14"/>
      <c r="AC59" s="14"/>
      <c r="AD59" s="14"/>
      <c r="AE59" s="14"/>
      <c r="AF59" s="14"/>
      <c r="AG59" s="14"/>
      <c r="AH59" s="14"/>
      <c r="AI59" s="14">
        <f t="shared" si="4"/>
        <v>-1915.155</v>
      </c>
      <c r="AJ59" s="15">
        <f t="shared" si="3"/>
        <v>2.8421709430404007E-14</v>
      </c>
    </row>
    <row r="60" spans="1:36" s="5" customFormat="1" ht="12" customHeight="1" x14ac:dyDescent="0.2">
      <c r="A60" s="73"/>
      <c r="B60" s="74">
        <v>10809</v>
      </c>
      <c r="C60" s="74">
        <v>1107</v>
      </c>
      <c r="D60" s="75" t="s">
        <v>88</v>
      </c>
      <c r="E60" s="76" t="s">
        <v>89</v>
      </c>
      <c r="F60" s="76" t="s">
        <v>1020</v>
      </c>
      <c r="G60" s="75" t="s">
        <v>57</v>
      </c>
      <c r="H60" s="28"/>
      <c r="I60" s="28"/>
      <c r="J60" s="23">
        <v>485.4</v>
      </c>
      <c r="K60" s="77">
        <v>0</v>
      </c>
      <c r="L60" s="13">
        <v>0.01</v>
      </c>
      <c r="M60" s="14">
        <f t="shared" si="0"/>
        <v>485.4</v>
      </c>
      <c r="N60" s="14">
        <f t="shared" si="1"/>
        <v>0</v>
      </c>
      <c r="O60" s="14">
        <f t="shared" si="2"/>
        <v>-4.8540000000000001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>
        <f>M60</f>
        <v>485.4</v>
      </c>
      <c r="AA60" s="14"/>
      <c r="AB60" s="14"/>
      <c r="AC60" s="14"/>
      <c r="AD60" s="14"/>
      <c r="AE60" s="14"/>
      <c r="AF60" s="14"/>
      <c r="AG60" s="14"/>
      <c r="AH60" s="14"/>
      <c r="AI60" s="14">
        <f t="shared" si="4"/>
        <v>-480.54599999999999</v>
      </c>
      <c r="AJ60" s="15">
        <f t="shared" si="3"/>
        <v>-1.5099033134902129E-14</v>
      </c>
    </row>
    <row r="61" spans="1:36" s="5" customFormat="1" ht="12" customHeight="1" x14ac:dyDescent="0.2">
      <c r="A61" s="73"/>
      <c r="B61" s="74">
        <v>10809</v>
      </c>
      <c r="C61" s="74">
        <v>1107</v>
      </c>
      <c r="D61" s="75" t="s">
        <v>88</v>
      </c>
      <c r="E61" s="76" t="s">
        <v>89</v>
      </c>
      <c r="F61" s="76" t="s">
        <v>1020</v>
      </c>
      <c r="G61" s="75" t="s">
        <v>54</v>
      </c>
      <c r="H61" s="28"/>
      <c r="I61" s="28"/>
      <c r="J61" s="23">
        <v>1769</v>
      </c>
      <c r="K61" s="77">
        <v>0</v>
      </c>
      <c r="L61" s="13">
        <v>0.01</v>
      </c>
      <c r="M61" s="14">
        <f>SUM(H61:J61,K61/1.12)</f>
        <v>1769</v>
      </c>
      <c r="N61" s="14">
        <f>K61/1.12*0.12</f>
        <v>0</v>
      </c>
      <c r="O61" s="14">
        <f>-SUM(I61:J61,K61/1.12)*L61</f>
        <v>-17.690000000000001</v>
      </c>
      <c r="P61" s="14">
        <f>M61</f>
        <v>1769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-1751.31</v>
      </c>
      <c r="AJ61" s="15">
        <f>SUM(H61:K61)+AI61+O61</f>
        <v>5.3290705182007514E-14</v>
      </c>
    </row>
    <row r="62" spans="1:36" s="5" customFormat="1" ht="12" customHeight="1" x14ac:dyDescent="0.2">
      <c r="A62" s="73"/>
      <c r="B62" s="74">
        <v>10811</v>
      </c>
      <c r="C62" s="74">
        <v>1110</v>
      </c>
      <c r="D62" s="75" t="s">
        <v>38</v>
      </c>
      <c r="E62" s="76" t="s">
        <v>44</v>
      </c>
      <c r="F62" s="76" t="s">
        <v>1021</v>
      </c>
      <c r="G62" s="75" t="s">
        <v>54</v>
      </c>
      <c r="H62" s="28"/>
      <c r="I62" s="28"/>
      <c r="J62" s="23">
        <v>0</v>
      </c>
      <c r="K62" s="77">
        <v>9639</v>
      </c>
      <c r="L62" s="13">
        <v>0.01</v>
      </c>
      <c r="M62" s="14">
        <f>SUM(H62:J62,K62/1.12)</f>
        <v>8606.25</v>
      </c>
      <c r="N62" s="14">
        <f>K62/1.12*0.12</f>
        <v>1032.75</v>
      </c>
      <c r="O62" s="14">
        <f>-SUM(I62:J62,K62/1.12)*L62</f>
        <v>-86.0625</v>
      </c>
      <c r="P62" s="14">
        <f>M62</f>
        <v>8606.25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-9552.9375</v>
      </c>
      <c r="AJ62" s="15">
        <f>SUM(H62:K62)+AI62+O62</f>
        <v>0</v>
      </c>
    </row>
    <row r="63" spans="1:36" s="5" customFormat="1" ht="12" customHeight="1" x14ac:dyDescent="0.2">
      <c r="A63" s="73"/>
      <c r="B63" s="74">
        <v>10812</v>
      </c>
      <c r="C63" s="74">
        <v>1109</v>
      </c>
      <c r="D63" s="75" t="s">
        <v>38</v>
      </c>
      <c r="E63" s="76" t="s">
        <v>44</v>
      </c>
      <c r="F63" s="76" t="s">
        <v>1022</v>
      </c>
      <c r="G63" s="75" t="s">
        <v>54</v>
      </c>
      <c r="H63" s="28"/>
      <c r="I63" s="28"/>
      <c r="J63" s="23">
        <v>0</v>
      </c>
      <c r="K63" s="77">
        <v>7304</v>
      </c>
      <c r="L63" s="13">
        <v>0.01</v>
      </c>
      <c r="M63" s="14">
        <f t="shared" si="0"/>
        <v>6521.4285714285706</v>
      </c>
      <c r="N63" s="14">
        <f t="shared" si="1"/>
        <v>782.57142857142844</v>
      </c>
      <c r="O63" s="14">
        <f t="shared" si="2"/>
        <v>-65.214285714285708</v>
      </c>
      <c r="P63" s="14">
        <f>M63</f>
        <v>6521.4285714285706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4"/>
        <v>-7238.7857142857138</v>
      </c>
      <c r="AJ63" s="15">
        <f t="shared" si="3"/>
        <v>5.2580162446247414E-13</v>
      </c>
    </row>
    <row r="64" spans="1:36" s="5" customFormat="1" ht="12" customHeight="1" x14ac:dyDescent="0.2">
      <c r="A64" s="73">
        <v>43088</v>
      </c>
      <c r="B64" s="74">
        <v>10813</v>
      </c>
      <c r="C64" s="74">
        <v>1053</v>
      </c>
      <c r="D64" s="75" t="s">
        <v>41</v>
      </c>
      <c r="E64" s="76" t="s">
        <v>48</v>
      </c>
      <c r="F64" s="76" t="s">
        <v>1023</v>
      </c>
      <c r="G64" s="75" t="s">
        <v>54</v>
      </c>
      <c r="H64" s="28"/>
      <c r="I64" s="28"/>
      <c r="J64" s="23">
        <v>0</v>
      </c>
      <c r="K64" s="77">
        <v>4960</v>
      </c>
      <c r="L64" s="13">
        <v>0.01</v>
      </c>
      <c r="M64" s="14">
        <f t="shared" si="0"/>
        <v>4428.5714285714284</v>
      </c>
      <c r="N64" s="14">
        <f t="shared" si="1"/>
        <v>531.42857142857144</v>
      </c>
      <c r="O64" s="14">
        <f t="shared" si="2"/>
        <v>-44.285714285714285</v>
      </c>
      <c r="P64" s="14">
        <f>M64</f>
        <v>4428.5714285714284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4"/>
        <v>-4915.7142857142853</v>
      </c>
      <c r="AJ64" s="15">
        <f t="shared" si="3"/>
        <v>3.907985046680551E-13</v>
      </c>
    </row>
    <row r="65" spans="1:36" s="5" customFormat="1" ht="12" customHeight="1" x14ac:dyDescent="0.2">
      <c r="A65" s="73"/>
      <c r="B65" s="74">
        <v>10814</v>
      </c>
      <c r="C65" s="74">
        <v>1111</v>
      </c>
      <c r="D65" s="75" t="s">
        <v>66</v>
      </c>
      <c r="E65" s="76" t="s">
        <v>51</v>
      </c>
      <c r="F65" s="76" t="s">
        <v>1024</v>
      </c>
      <c r="G65" s="75" t="s">
        <v>55</v>
      </c>
      <c r="H65" s="28"/>
      <c r="I65" s="28"/>
      <c r="J65" s="23">
        <v>0</v>
      </c>
      <c r="K65" s="77">
        <v>3578</v>
      </c>
      <c r="L65" s="13">
        <v>0.01</v>
      </c>
      <c r="M65" s="14">
        <f t="shared" si="0"/>
        <v>3194.6428571428569</v>
      </c>
      <c r="N65" s="14">
        <f t="shared" si="1"/>
        <v>383.35714285714283</v>
      </c>
      <c r="O65" s="14">
        <f t="shared" si="2"/>
        <v>-31.946428571428569</v>
      </c>
      <c r="P65" s="14"/>
      <c r="Q65" s="14">
        <f>M65</f>
        <v>3194.6428571428569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4"/>
        <v>-3546.0535714285711</v>
      </c>
      <c r="AJ65" s="15">
        <f t="shared" si="3"/>
        <v>3.2684965844964609E-13</v>
      </c>
    </row>
    <row r="66" spans="1:36" s="5" customFormat="1" ht="12" customHeight="1" x14ac:dyDescent="0.2">
      <c r="A66" s="73"/>
      <c r="B66" s="74">
        <v>10815</v>
      </c>
      <c r="C66" s="74">
        <v>1112</v>
      </c>
      <c r="D66" s="75" t="s">
        <v>39</v>
      </c>
      <c r="E66" s="76" t="s">
        <v>45</v>
      </c>
      <c r="F66" s="76" t="s">
        <v>1025</v>
      </c>
      <c r="G66" s="75" t="s">
        <v>54</v>
      </c>
      <c r="H66" s="28"/>
      <c r="I66" s="28"/>
      <c r="J66" s="23">
        <v>2995</v>
      </c>
      <c r="K66" s="77">
        <v>0</v>
      </c>
      <c r="L66" s="13">
        <v>0.01</v>
      </c>
      <c r="M66" s="14">
        <f t="shared" si="0"/>
        <v>2995</v>
      </c>
      <c r="N66" s="14">
        <f t="shared" si="1"/>
        <v>0</v>
      </c>
      <c r="O66" s="14">
        <f t="shared" si="2"/>
        <v>-29.95</v>
      </c>
      <c r="P66" s="14">
        <f>M66</f>
        <v>2995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4"/>
        <v>-2965.05</v>
      </c>
      <c r="AJ66" s="15">
        <f t="shared" si="3"/>
        <v>-1.8118839761882555E-13</v>
      </c>
    </row>
    <row r="67" spans="1:36" s="5" customFormat="1" ht="12" customHeight="1" x14ac:dyDescent="0.2">
      <c r="A67" s="73"/>
      <c r="B67" s="74">
        <v>10816</v>
      </c>
      <c r="C67" s="74">
        <v>1114</v>
      </c>
      <c r="D67" s="75" t="s">
        <v>73</v>
      </c>
      <c r="E67" s="76" t="s">
        <v>75</v>
      </c>
      <c r="F67" s="76" t="s">
        <v>1026</v>
      </c>
      <c r="G67" s="75" t="s">
        <v>54</v>
      </c>
      <c r="H67" s="28"/>
      <c r="I67" s="28"/>
      <c r="J67" s="23">
        <v>2700</v>
      </c>
      <c r="K67" s="77">
        <v>0</v>
      </c>
      <c r="L67" s="13">
        <v>0.01</v>
      </c>
      <c r="M67" s="14">
        <f t="shared" si="0"/>
        <v>2700</v>
      </c>
      <c r="N67" s="14">
        <f t="shared" si="1"/>
        <v>0</v>
      </c>
      <c r="O67" s="14">
        <f t="shared" si="2"/>
        <v>-27</v>
      </c>
      <c r="P67" s="14">
        <f>M67</f>
        <v>2700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4"/>
        <v>-2673</v>
      </c>
      <c r="AJ67" s="15">
        <f t="shared" si="3"/>
        <v>0</v>
      </c>
    </row>
    <row r="68" spans="1:36" s="5" customFormat="1" ht="12" customHeight="1" x14ac:dyDescent="0.2">
      <c r="A68" s="73"/>
      <c r="B68" s="74">
        <v>10817</v>
      </c>
      <c r="C68" s="74">
        <v>1113</v>
      </c>
      <c r="D68" s="75" t="s">
        <v>63</v>
      </c>
      <c r="E68" s="76" t="s">
        <v>72</v>
      </c>
      <c r="F68" s="76" t="s">
        <v>1027</v>
      </c>
      <c r="G68" s="75" t="s">
        <v>62</v>
      </c>
      <c r="H68" s="28"/>
      <c r="I68" s="28"/>
      <c r="J68" s="23">
        <v>0</v>
      </c>
      <c r="K68" s="77">
        <v>3899.87</v>
      </c>
      <c r="L68" s="13">
        <v>0.01</v>
      </c>
      <c r="M68" s="14">
        <f t="shared" si="0"/>
        <v>3482.0267857142853</v>
      </c>
      <c r="N68" s="14">
        <f t="shared" si="1"/>
        <v>417.84321428571423</v>
      </c>
      <c r="O68" s="14">
        <f t="shared" si="2"/>
        <v>-34.820267857142852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>
        <f>M68</f>
        <v>3482.0267857142853</v>
      </c>
      <c r="AI68" s="14">
        <f t="shared" si="4"/>
        <v>-3865.0497321428566</v>
      </c>
      <c r="AJ68" s="15">
        <f t="shared" si="3"/>
        <v>4.8316906031686813E-13</v>
      </c>
    </row>
    <row r="69" spans="1:36" s="5" customFormat="1" ht="12" customHeight="1" x14ac:dyDescent="0.2">
      <c r="A69" s="73">
        <v>43089</v>
      </c>
      <c r="B69" s="74">
        <v>10818</v>
      </c>
      <c r="C69" s="74">
        <v>1098</v>
      </c>
      <c r="D69" s="75" t="s">
        <v>68</v>
      </c>
      <c r="E69" s="76" t="s">
        <v>52</v>
      </c>
      <c r="F69" s="76" t="s">
        <v>1028</v>
      </c>
      <c r="G69" s="75" t="s">
        <v>532</v>
      </c>
      <c r="H69" s="28"/>
      <c r="I69" s="28"/>
      <c r="J69" s="23">
        <v>0</v>
      </c>
      <c r="K69" s="77">
        <v>1768</v>
      </c>
      <c r="L69" s="13">
        <v>0.01</v>
      </c>
      <c r="M69" s="14">
        <f t="shared" si="0"/>
        <v>1578.5714285714284</v>
      </c>
      <c r="N69" s="14">
        <f t="shared" si="1"/>
        <v>189.42857142857142</v>
      </c>
      <c r="O69" s="14">
        <f t="shared" si="2"/>
        <v>-15.785714285714285</v>
      </c>
      <c r="P69" s="14"/>
      <c r="Q69" s="14"/>
      <c r="R69" s="14"/>
      <c r="S69" s="14"/>
      <c r="T69" s="14">
        <f>M69</f>
        <v>1578.5714285714284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si="4"/>
        <v>-1752.2142857142856</v>
      </c>
      <c r="AJ69" s="15">
        <f t="shared" si="3"/>
        <v>1.6342482922482304E-13</v>
      </c>
    </row>
    <row r="70" spans="1:36" s="5" customFormat="1" ht="12" customHeight="1" x14ac:dyDescent="0.2">
      <c r="A70" s="73">
        <v>43090</v>
      </c>
      <c r="B70" s="74">
        <v>10819</v>
      </c>
      <c r="C70" s="74">
        <v>0</v>
      </c>
      <c r="D70" s="75" t="s">
        <v>67</v>
      </c>
      <c r="E70" s="76" t="s">
        <v>49</v>
      </c>
      <c r="F70" s="76" t="s">
        <v>1029</v>
      </c>
      <c r="G70" s="75" t="s">
        <v>54</v>
      </c>
      <c r="H70" s="28"/>
      <c r="I70" s="28"/>
      <c r="J70" s="23">
        <v>0</v>
      </c>
      <c r="K70" s="77">
        <v>4743</v>
      </c>
      <c r="L70" s="13">
        <v>0.01</v>
      </c>
      <c r="M70" s="14">
        <f t="shared" si="0"/>
        <v>4234.8214285714284</v>
      </c>
      <c r="N70" s="14">
        <f t="shared" si="1"/>
        <v>508.17857142857139</v>
      </c>
      <c r="O70" s="14">
        <f t="shared" si="2"/>
        <v>-42.348214285714285</v>
      </c>
      <c r="P70" s="14">
        <f t="shared" ref="P70:P77" si="5">M70</f>
        <v>4234.8214285714284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4"/>
        <v>-4700.6517857142853</v>
      </c>
      <c r="AJ70" s="15">
        <f t="shared" si="3"/>
        <v>3.907985046680551E-13</v>
      </c>
    </row>
    <row r="71" spans="1:36" s="5" customFormat="1" ht="12" customHeight="1" x14ac:dyDescent="0.2">
      <c r="A71" s="73">
        <v>43091</v>
      </c>
      <c r="B71" s="74">
        <v>10820</v>
      </c>
      <c r="C71" s="74">
        <v>1118</v>
      </c>
      <c r="D71" s="75" t="s">
        <v>58</v>
      </c>
      <c r="E71" s="76" t="s">
        <v>71</v>
      </c>
      <c r="F71" s="76" t="s">
        <v>1030</v>
      </c>
      <c r="G71" s="75" t="s">
        <v>54</v>
      </c>
      <c r="H71" s="28"/>
      <c r="I71" s="28"/>
      <c r="J71" s="23">
        <v>0</v>
      </c>
      <c r="K71" s="77">
        <v>6867</v>
      </c>
      <c r="L71" s="13">
        <v>0.01</v>
      </c>
      <c r="M71" s="14">
        <f t="shared" si="0"/>
        <v>6131.2499999999991</v>
      </c>
      <c r="N71" s="14">
        <f t="shared" si="1"/>
        <v>735.74999999999989</v>
      </c>
      <c r="O71" s="14">
        <f t="shared" si="2"/>
        <v>-61.312499999999993</v>
      </c>
      <c r="P71" s="14">
        <f t="shared" si="5"/>
        <v>6131.2499999999991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4"/>
        <v>-6805.6874999999991</v>
      </c>
      <c r="AJ71" s="15">
        <f t="shared" si="3"/>
        <v>9.1660012913052924E-13</v>
      </c>
    </row>
    <row r="72" spans="1:36" s="5" customFormat="1" ht="12" customHeight="1" x14ac:dyDescent="0.2">
      <c r="A72" s="73"/>
      <c r="B72" s="74">
        <v>10821</v>
      </c>
      <c r="C72" s="74">
        <v>1119</v>
      </c>
      <c r="D72" s="75" t="s">
        <v>73</v>
      </c>
      <c r="E72" s="76" t="s">
        <v>75</v>
      </c>
      <c r="F72" s="76" t="s">
        <v>1031</v>
      </c>
      <c r="G72" s="75" t="s">
        <v>54</v>
      </c>
      <c r="H72" s="28"/>
      <c r="I72" s="28"/>
      <c r="J72" s="23">
        <v>2100</v>
      </c>
      <c r="K72" s="77">
        <v>0</v>
      </c>
      <c r="L72" s="13">
        <v>0.01</v>
      </c>
      <c r="M72" s="14">
        <f t="shared" si="0"/>
        <v>2100</v>
      </c>
      <c r="N72" s="14">
        <f t="shared" si="1"/>
        <v>0</v>
      </c>
      <c r="O72" s="14">
        <f t="shared" si="2"/>
        <v>-21</v>
      </c>
      <c r="P72" s="14">
        <f t="shared" si="5"/>
        <v>2100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4"/>
        <v>-2079</v>
      </c>
      <c r="AJ72" s="15">
        <f t="shared" si="3"/>
        <v>0</v>
      </c>
    </row>
    <row r="73" spans="1:36" s="5" customFormat="1" ht="12" customHeight="1" x14ac:dyDescent="0.2">
      <c r="A73" s="73"/>
      <c r="B73" s="74">
        <v>10822</v>
      </c>
      <c r="C73" s="74">
        <v>1121</v>
      </c>
      <c r="D73" s="75" t="s">
        <v>39</v>
      </c>
      <c r="E73" s="76" t="s">
        <v>45</v>
      </c>
      <c r="F73" s="76" t="s">
        <v>1032</v>
      </c>
      <c r="G73" s="75" t="s">
        <v>54</v>
      </c>
      <c r="H73" s="28"/>
      <c r="I73" s="28"/>
      <c r="J73" s="23">
        <v>720</v>
      </c>
      <c r="K73" s="77">
        <v>0</v>
      </c>
      <c r="L73" s="13">
        <v>0.01</v>
      </c>
      <c r="M73" s="14">
        <f t="shared" si="0"/>
        <v>720</v>
      </c>
      <c r="N73" s="14">
        <f t="shared" si="1"/>
        <v>0</v>
      </c>
      <c r="O73" s="14">
        <f t="shared" si="2"/>
        <v>-7.2</v>
      </c>
      <c r="P73" s="14">
        <f t="shared" si="5"/>
        <v>720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4"/>
        <v>-712.8</v>
      </c>
      <c r="AJ73" s="15">
        <f t="shared" si="3"/>
        <v>4.5297099404706387E-14</v>
      </c>
    </row>
    <row r="74" spans="1:36" s="5" customFormat="1" ht="12" customHeight="1" x14ac:dyDescent="0.2">
      <c r="A74" s="73"/>
      <c r="B74" s="74">
        <v>10823</v>
      </c>
      <c r="C74" s="74">
        <v>1122</v>
      </c>
      <c r="D74" s="75" t="s">
        <v>38</v>
      </c>
      <c r="E74" s="76" t="s">
        <v>44</v>
      </c>
      <c r="F74" s="76" t="s">
        <v>1033</v>
      </c>
      <c r="G74" s="75" t="s">
        <v>54</v>
      </c>
      <c r="H74" s="28"/>
      <c r="I74" s="28"/>
      <c r="J74" s="23">
        <v>0</v>
      </c>
      <c r="K74" s="77">
        <v>9859</v>
      </c>
      <c r="L74" s="13">
        <v>0.01</v>
      </c>
      <c r="M74" s="14">
        <f t="shared" si="0"/>
        <v>8802.6785714285706</v>
      </c>
      <c r="N74" s="14">
        <f t="shared" si="1"/>
        <v>1056.3214285714284</v>
      </c>
      <c r="O74" s="14">
        <f t="shared" si="2"/>
        <v>-88.026785714285708</v>
      </c>
      <c r="P74" s="14">
        <f t="shared" si="5"/>
        <v>8802.6785714285706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4"/>
        <v>-9770.9732142857138</v>
      </c>
      <c r="AJ74" s="15">
        <f t="shared" si="3"/>
        <v>5.2580162446247414E-13</v>
      </c>
    </row>
    <row r="75" spans="1:36" s="5" customFormat="1" ht="12" customHeight="1" x14ac:dyDescent="0.2">
      <c r="A75" s="73"/>
      <c r="B75" s="74">
        <v>10824</v>
      </c>
      <c r="C75" s="74">
        <v>1123</v>
      </c>
      <c r="D75" s="75" t="s">
        <v>38</v>
      </c>
      <c r="E75" s="76" t="s">
        <v>44</v>
      </c>
      <c r="F75" s="76" t="s">
        <v>1034</v>
      </c>
      <c r="G75" s="75" t="s">
        <v>54</v>
      </c>
      <c r="H75" s="28"/>
      <c r="I75" s="28"/>
      <c r="J75" s="23">
        <v>0</v>
      </c>
      <c r="K75" s="77">
        <v>6401</v>
      </c>
      <c r="L75" s="13">
        <v>0.01</v>
      </c>
      <c r="M75" s="14">
        <f t="shared" si="0"/>
        <v>5715.1785714285706</v>
      </c>
      <c r="N75" s="14">
        <f t="shared" si="1"/>
        <v>685.82142857142844</v>
      </c>
      <c r="O75" s="14">
        <f t="shared" si="2"/>
        <v>-57.151785714285708</v>
      </c>
      <c r="P75" s="14">
        <f t="shared" si="5"/>
        <v>5715.1785714285706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4"/>
        <v>-6343.8482142857138</v>
      </c>
      <c r="AJ75" s="15">
        <f t="shared" si="3"/>
        <v>5.2580162446247414E-13</v>
      </c>
    </row>
    <row r="76" spans="1:36" s="5" customFormat="1" ht="12" customHeight="1" x14ac:dyDescent="0.2">
      <c r="A76" s="73">
        <v>43092</v>
      </c>
      <c r="B76" s="74">
        <v>10825</v>
      </c>
      <c r="C76" s="74">
        <v>1116</v>
      </c>
      <c r="D76" s="75" t="s">
        <v>77</v>
      </c>
      <c r="E76" s="76" t="s">
        <v>78</v>
      </c>
      <c r="F76" s="76" t="s">
        <v>1035</v>
      </c>
      <c r="G76" s="75" t="s">
        <v>54</v>
      </c>
      <c r="H76" s="28"/>
      <c r="I76" s="28"/>
      <c r="J76" s="23">
        <v>0</v>
      </c>
      <c r="K76" s="77">
        <v>1230</v>
      </c>
      <c r="L76" s="13">
        <v>0.01</v>
      </c>
      <c r="M76" s="14">
        <f t="shared" si="0"/>
        <v>1098.2142857142856</v>
      </c>
      <c r="N76" s="14">
        <f t="shared" si="1"/>
        <v>131.78571428571425</v>
      </c>
      <c r="O76" s="14">
        <f t="shared" si="2"/>
        <v>-10.982142857142856</v>
      </c>
      <c r="P76" s="14">
        <f t="shared" si="5"/>
        <v>1098.2142857142856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4"/>
        <v>-1219.0178571428569</v>
      </c>
      <c r="AJ76" s="15">
        <f t="shared" si="3"/>
        <v>2.6112445539183682E-13</v>
      </c>
    </row>
    <row r="77" spans="1:36" s="5" customFormat="1" ht="12" customHeight="1" x14ac:dyDescent="0.2">
      <c r="A77" s="73">
        <v>43095</v>
      </c>
      <c r="B77" s="74">
        <v>10826</v>
      </c>
      <c r="C77" s="74">
        <v>1120</v>
      </c>
      <c r="D77" s="75" t="s">
        <v>73</v>
      </c>
      <c r="E77" s="76" t="s">
        <v>75</v>
      </c>
      <c r="F77" s="76" t="s">
        <v>1036</v>
      </c>
      <c r="G77" s="75" t="s">
        <v>54</v>
      </c>
      <c r="H77" s="28"/>
      <c r="I77" s="28"/>
      <c r="J77" s="23">
        <v>3000</v>
      </c>
      <c r="K77" s="77">
        <v>0</v>
      </c>
      <c r="L77" s="13">
        <v>0.01</v>
      </c>
      <c r="M77" s="14">
        <f t="shared" si="0"/>
        <v>3000</v>
      </c>
      <c r="N77" s="14">
        <f t="shared" si="1"/>
        <v>0</v>
      </c>
      <c r="O77" s="14">
        <f t="shared" si="2"/>
        <v>-30</v>
      </c>
      <c r="P77" s="14">
        <f t="shared" si="5"/>
        <v>3000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4"/>
        <v>-2970</v>
      </c>
      <c r="AJ77" s="15">
        <f t="shared" si="3"/>
        <v>0</v>
      </c>
    </row>
    <row r="78" spans="1:36" s="5" customFormat="1" ht="12" customHeight="1" x14ac:dyDescent="0.2">
      <c r="A78" s="73">
        <v>43096</v>
      </c>
      <c r="B78" s="74">
        <v>10827</v>
      </c>
      <c r="C78" s="74">
        <v>1124</v>
      </c>
      <c r="D78" s="75" t="s">
        <v>39</v>
      </c>
      <c r="E78" s="75" t="s">
        <v>45</v>
      </c>
      <c r="F78" s="76" t="s">
        <v>1037</v>
      </c>
      <c r="G78" s="75" t="s">
        <v>54</v>
      </c>
      <c r="H78" s="28"/>
      <c r="I78" s="28"/>
      <c r="J78" s="23">
        <v>3320</v>
      </c>
      <c r="K78" s="77">
        <v>0</v>
      </c>
      <c r="L78" s="13">
        <v>0.01</v>
      </c>
      <c r="M78" s="14">
        <f t="shared" si="0"/>
        <v>3320</v>
      </c>
      <c r="N78" s="14">
        <f t="shared" si="1"/>
        <v>0</v>
      </c>
      <c r="O78" s="14">
        <f t="shared" si="2"/>
        <v>-33.200000000000003</v>
      </c>
      <c r="P78" s="14">
        <f>M78</f>
        <v>3320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4"/>
        <v>-3286.8</v>
      </c>
      <c r="AJ78" s="15">
        <f t="shared" si="3"/>
        <v>-1.8474111129762605E-13</v>
      </c>
    </row>
    <row r="79" spans="1:36" s="5" customFormat="1" ht="12" customHeight="1" x14ac:dyDescent="0.2">
      <c r="A79" s="73"/>
      <c r="B79" s="74">
        <v>10828</v>
      </c>
      <c r="C79" s="74">
        <v>1125</v>
      </c>
      <c r="D79" s="75" t="s">
        <v>39</v>
      </c>
      <c r="E79" s="75" t="s">
        <v>45</v>
      </c>
      <c r="F79" s="76" t="s">
        <v>1038</v>
      </c>
      <c r="G79" s="75" t="s">
        <v>57</v>
      </c>
      <c r="H79" s="28"/>
      <c r="I79" s="28"/>
      <c r="J79" s="23">
        <v>2045</v>
      </c>
      <c r="K79" s="77">
        <v>0</v>
      </c>
      <c r="L79" s="13">
        <v>0.01</v>
      </c>
      <c r="M79" s="14">
        <f t="shared" si="0"/>
        <v>2045</v>
      </c>
      <c r="N79" s="14">
        <f t="shared" si="1"/>
        <v>0</v>
      </c>
      <c r="O79" s="14">
        <f t="shared" si="2"/>
        <v>-20.45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>
        <f>M79</f>
        <v>2045</v>
      </c>
      <c r="AA79" s="14"/>
      <c r="AB79" s="14"/>
      <c r="AC79" s="14"/>
      <c r="AD79" s="14"/>
      <c r="AE79" s="14"/>
      <c r="AF79" s="14"/>
      <c r="AG79" s="14"/>
      <c r="AH79" s="14"/>
      <c r="AI79" s="14">
        <f t="shared" si="4"/>
        <v>-2024.55</v>
      </c>
      <c r="AJ79" s="15">
        <f t="shared" si="3"/>
        <v>4.6185277824406512E-14</v>
      </c>
    </row>
    <row r="80" spans="1:36" s="5" customFormat="1" ht="12" customHeight="1" x14ac:dyDescent="0.2">
      <c r="A80" s="73">
        <v>43098</v>
      </c>
      <c r="B80" s="74">
        <v>10829</v>
      </c>
      <c r="C80" s="74">
        <v>1128</v>
      </c>
      <c r="D80" s="75" t="s">
        <v>39</v>
      </c>
      <c r="E80" s="75" t="s">
        <v>45</v>
      </c>
      <c r="F80" s="76" t="s">
        <v>1039</v>
      </c>
      <c r="G80" s="75" t="s">
        <v>54</v>
      </c>
      <c r="H80" s="28"/>
      <c r="I80" s="28"/>
      <c r="J80" s="23">
        <v>2972</v>
      </c>
      <c r="K80" s="77">
        <v>0</v>
      </c>
      <c r="L80" s="13">
        <v>0.01</v>
      </c>
      <c r="M80" s="14">
        <f t="shared" si="0"/>
        <v>2972</v>
      </c>
      <c r="N80" s="14">
        <f t="shared" si="1"/>
        <v>0</v>
      </c>
      <c r="O80" s="14">
        <f t="shared" si="2"/>
        <v>-29.72</v>
      </c>
      <c r="P80" s="14">
        <f>M80</f>
        <v>2972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4"/>
        <v>-2942.28</v>
      </c>
      <c r="AJ80" s="15">
        <f t="shared" si="3"/>
        <v>-1.9895196601282805E-13</v>
      </c>
    </row>
    <row r="81" spans="1:36" s="5" customFormat="1" ht="12" customHeight="1" x14ac:dyDescent="0.2">
      <c r="A81" s="73"/>
      <c r="B81" s="74">
        <v>10830</v>
      </c>
      <c r="C81" s="74">
        <v>1129</v>
      </c>
      <c r="D81" s="75" t="s">
        <v>38</v>
      </c>
      <c r="E81" s="75" t="s">
        <v>44</v>
      </c>
      <c r="F81" s="76" t="s">
        <v>1040</v>
      </c>
      <c r="G81" s="75" t="s">
        <v>54</v>
      </c>
      <c r="H81" s="28"/>
      <c r="I81" s="28"/>
      <c r="J81" s="23">
        <v>0</v>
      </c>
      <c r="K81" s="77">
        <v>10219</v>
      </c>
      <c r="L81" s="13">
        <v>0.01</v>
      </c>
      <c r="M81" s="14">
        <f t="shared" si="0"/>
        <v>9124.1071428571413</v>
      </c>
      <c r="N81" s="14">
        <f t="shared" si="1"/>
        <v>1094.8928571428569</v>
      </c>
      <c r="O81" s="14">
        <f t="shared" si="2"/>
        <v>-91.241071428571416</v>
      </c>
      <c r="P81" s="14">
        <f>M81</f>
        <v>9124.1071428571413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4"/>
        <v>-10127.758928571428</v>
      </c>
      <c r="AJ81" s="15">
        <f t="shared" si="3"/>
        <v>1.0516032489249483E-12</v>
      </c>
    </row>
    <row r="82" spans="1:36" s="5" customFormat="1" ht="12" customHeight="1" x14ac:dyDescent="0.2">
      <c r="A82" s="73"/>
      <c r="B82" s="74">
        <v>10831</v>
      </c>
      <c r="C82" s="74">
        <v>1130</v>
      </c>
      <c r="D82" s="75" t="s">
        <v>38</v>
      </c>
      <c r="E82" s="75" t="s">
        <v>44</v>
      </c>
      <c r="F82" s="76" t="s">
        <v>1041</v>
      </c>
      <c r="G82" s="75" t="s">
        <v>54</v>
      </c>
      <c r="H82" s="28"/>
      <c r="I82" s="28"/>
      <c r="J82" s="23">
        <v>0</v>
      </c>
      <c r="K82" s="77">
        <v>6035</v>
      </c>
      <c r="L82" s="13">
        <v>0.01</v>
      </c>
      <c r="M82" s="14">
        <f t="shared" si="0"/>
        <v>5388.3928571428569</v>
      </c>
      <c r="N82" s="14">
        <f t="shared" si="1"/>
        <v>646.60714285714278</v>
      </c>
      <c r="O82" s="14">
        <f t="shared" si="2"/>
        <v>-53.883928571428569</v>
      </c>
      <c r="P82" s="14">
        <f>M82</f>
        <v>5388.3928571428569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4"/>
        <v>-5981.1160714285706</v>
      </c>
      <c r="AJ82" s="15">
        <f t="shared" si="3"/>
        <v>7.815970093361102E-13</v>
      </c>
    </row>
    <row r="83" spans="1:36" s="5" customFormat="1" ht="12" customHeight="1" x14ac:dyDescent="0.2">
      <c r="A83" s="73"/>
      <c r="B83" s="74"/>
      <c r="C83" s="74"/>
      <c r="D83" s="75"/>
      <c r="E83" s="75"/>
      <c r="F83" s="76"/>
      <c r="G83" s="75"/>
      <c r="H83" s="28"/>
      <c r="I83" s="28"/>
      <c r="J83" s="23">
        <v>0</v>
      </c>
      <c r="K83" s="77">
        <v>0</v>
      </c>
      <c r="L83" s="13">
        <v>0.01</v>
      </c>
      <c r="M83" s="14">
        <f t="shared" si="0"/>
        <v>0</v>
      </c>
      <c r="N83" s="14">
        <f t="shared" si="1"/>
        <v>0</v>
      </c>
      <c r="O83" s="14">
        <f t="shared" si="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4"/>
        <v>0</v>
      </c>
      <c r="AJ83" s="15">
        <f t="shared" si="3"/>
        <v>0</v>
      </c>
    </row>
    <row r="84" spans="1:36" s="5" customFormat="1" ht="12" customHeight="1" x14ac:dyDescent="0.2">
      <c r="A84" s="73"/>
      <c r="B84" s="74"/>
      <c r="C84" s="74"/>
      <c r="D84" s="75"/>
      <c r="E84" s="76"/>
      <c r="F84" s="76"/>
      <c r="G84" s="75"/>
      <c r="H84" s="28"/>
      <c r="I84" s="28"/>
      <c r="J84" s="23">
        <v>0</v>
      </c>
      <c r="K84" s="77">
        <v>0</v>
      </c>
      <c r="L84" s="13">
        <v>0.01</v>
      </c>
      <c r="M84" s="14">
        <f t="shared" si="0"/>
        <v>0</v>
      </c>
      <c r="N84" s="14">
        <f t="shared" si="1"/>
        <v>0</v>
      </c>
      <c r="O84" s="14">
        <f t="shared" si="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4"/>
        <v>0</v>
      </c>
      <c r="AJ84" s="15">
        <f t="shared" si="3"/>
        <v>0</v>
      </c>
    </row>
    <row r="85" spans="1:36" s="5" customFormat="1" ht="12" customHeight="1" x14ac:dyDescent="0.2">
      <c r="A85" s="73"/>
      <c r="B85" s="74"/>
      <c r="C85" s="74"/>
      <c r="D85" s="75"/>
      <c r="E85" s="76"/>
      <c r="F85" s="76"/>
      <c r="G85" s="75"/>
      <c r="H85" s="28"/>
      <c r="I85" s="28"/>
      <c r="J85" s="23">
        <v>0</v>
      </c>
      <c r="K85" s="77">
        <v>0</v>
      </c>
      <c r="L85" s="13">
        <v>0.01</v>
      </c>
      <c r="M85" s="14">
        <f t="shared" si="0"/>
        <v>0</v>
      </c>
      <c r="N85" s="14">
        <f t="shared" si="1"/>
        <v>0</v>
      </c>
      <c r="O85" s="14">
        <f t="shared" si="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4"/>
        <v>0</v>
      </c>
      <c r="AJ85" s="15">
        <f t="shared" si="3"/>
        <v>0</v>
      </c>
    </row>
    <row r="86" spans="1:36" s="5" customFormat="1" ht="12" customHeight="1" x14ac:dyDescent="0.2">
      <c r="A86" s="73"/>
      <c r="B86" s="74"/>
      <c r="C86" s="74"/>
      <c r="D86" s="75"/>
      <c r="E86" s="76"/>
      <c r="F86" s="76"/>
      <c r="G86" s="75"/>
      <c r="H86" s="28"/>
      <c r="I86" s="28"/>
      <c r="J86" s="23">
        <v>0</v>
      </c>
      <c r="K86" s="77">
        <v>0</v>
      </c>
      <c r="L86" s="13">
        <v>0.01</v>
      </c>
      <c r="M86" s="14">
        <f t="shared" si="0"/>
        <v>0</v>
      </c>
      <c r="N86" s="14">
        <f t="shared" si="1"/>
        <v>0</v>
      </c>
      <c r="O86" s="14">
        <f t="shared" si="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4"/>
        <v>0</v>
      </c>
      <c r="AJ86" s="15">
        <f t="shared" si="3"/>
        <v>0</v>
      </c>
    </row>
    <row r="87" spans="1:36" s="5" customFormat="1" ht="12" customHeight="1" x14ac:dyDescent="0.2">
      <c r="A87" s="73"/>
      <c r="B87" s="74"/>
      <c r="C87" s="74"/>
      <c r="D87" s="75"/>
      <c r="E87" s="76"/>
      <c r="F87" s="76"/>
      <c r="G87" s="75"/>
      <c r="H87" s="28"/>
      <c r="I87" s="28"/>
      <c r="J87" s="23">
        <v>0</v>
      </c>
      <c r="K87" s="77">
        <v>0</v>
      </c>
      <c r="L87" s="13">
        <v>0.01</v>
      </c>
      <c r="M87" s="14">
        <f t="shared" si="0"/>
        <v>0</v>
      </c>
      <c r="N87" s="14">
        <f t="shared" si="1"/>
        <v>0</v>
      </c>
      <c r="O87" s="14">
        <f t="shared" si="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4"/>
        <v>0</v>
      </c>
      <c r="AJ87" s="15">
        <f t="shared" si="3"/>
        <v>0</v>
      </c>
    </row>
    <row r="88" spans="1:36" s="5" customFormat="1" ht="12" customHeight="1" x14ac:dyDescent="0.2">
      <c r="A88" s="73"/>
      <c r="B88" s="74"/>
      <c r="C88" s="74"/>
      <c r="D88" s="75"/>
      <c r="E88" s="76"/>
      <c r="F88" s="76"/>
      <c r="G88" s="75"/>
      <c r="H88" s="28"/>
      <c r="I88" s="28"/>
      <c r="J88" s="23">
        <v>0</v>
      </c>
      <c r="K88" s="77">
        <v>0</v>
      </c>
      <c r="L88" s="13">
        <v>0.01</v>
      </c>
      <c r="M88" s="14">
        <f t="shared" si="0"/>
        <v>0</v>
      </c>
      <c r="N88" s="14">
        <f t="shared" si="1"/>
        <v>0</v>
      </c>
      <c r="O88" s="14">
        <f t="shared" si="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4"/>
        <v>0</v>
      </c>
      <c r="AJ88" s="15">
        <f t="shared" si="3"/>
        <v>0</v>
      </c>
    </row>
    <row r="89" spans="1:36" s="5" customFormat="1" ht="12" customHeight="1" x14ac:dyDescent="0.2">
      <c r="A89" s="73"/>
      <c r="B89" s="74"/>
      <c r="C89" s="74"/>
      <c r="D89" s="75"/>
      <c r="E89" s="76"/>
      <c r="F89" s="76"/>
      <c r="G89" s="75"/>
      <c r="H89" s="28"/>
      <c r="I89" s="28"/>
      <c r="J89" s="23">
        <v>0</v>
      </c>
      <c r="K89" s="77">
        <v>0</v>
      </c>
      <c r="L89" s="13">
        <v>0.01</v>
      </c>
      <c r="M89" s="14">
        <f t="shared" si="0"/>
        <v>0</v>
      </c>
      <c r="N89" s="14">
        <f t="shared" si="1"/>
        <v>0</v>
      </c>
      <c r="O89" s="14">
        <f t="shared" si="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4"/>
        <v>0</v>
      </c>
      <c r="AJ89" s="15">
        <f t="shared" si="3"/>
        <v>0</v>
      </c>
    </row>
    <row r="90" spans="1:36" ht="12" customHeight="1" x14ac:dyDescent="0.2">
      <c r="A90" s="73"/>
      <c r="B90" s="74"/>
      <c r="C90" s="74"/>
      <c r="D90" s="75"/>
      <c r="E90" s="76"/>
      <c r="F90" s="76"/>
      <c r="G90" s="75"/>
      <c r="H90" s="29"/>
      <c r="I90" s="29"/>
      <c r="J90" s="23">
        <v>0</v>
      </c>
      <c r="K90" s="77">
        <v>0</v>
      </c>
      <c r="L90" s="13">
        <v>0.01</v>
      </c>
      <c r="M90" s="14">
        <f t="shared" si="0"/>
        <v>0</v>
      </c>
      <c r="N90" s="14">
        <f t="shared" si="1"/>
        <v>0</v>
      </c>
      <c r="O90" s="14">
        <f t="shared" si="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4"/>
        <v>0</v>
      </c>
      <c r="AJ90" s="15">
        <f t="shared" si="3"/>
        <v>0</v>
      </c>
    </row>
    <row r="91" spans="1:36" ht="12" customHeight="1" x14ac:dyDescent="0.2">
      <c r="A91" s="70"/>
      <c r="B91" s="67"/>
      <c r="C91" s="67"/>
      <c r="D91" s="68"/>
      <c r="E91" s="71"/>
      <c r="F91" s="68"/>
      <c r="G91" s="68"/>
      <c r="H91" s="29"/>
      <c r="I91" s="29"/>
      <c r="J91" s="23">
        <v>0</v>
      </c>
      <c r="K91" s="69">
        <v>0</v>
      </c>
      <c r="L91" s="13">
        <v>0.01</v>
      </c>
      <c r="M91" s="14">
        <f t="shared" si="0"/>
        <v>0</v>
      </c>
      <c r="N91" s="14">
        <f t="shared" si="1"/>
        <v>0</v>
      </c>
      <c r="O91" s="14">
        <f t="shared" si="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4"/>
        <v>0</v>
      </c>
      <c r="AJ91" s="15">
        <f t="shared" si="3"/>
        <v>0</v>
      </c>
    </row>
    <row r="92" spans="1:36" ht="12" customHeight="1" x14ac:dyDescent="0.2">
      <c r="A92" s="70"/>
      <c r="B92" s="67"/>
      <c r="C92" s="67"/>
      <c r="D92" s="68"/>
      <c r="E92" s="71"/>
      <c r="F92" s="68"/>
      <c r="G92" s="68"/>
      <c r="H92" s="29"/>
      <c r="I92" s="29"/>
      <c r="J92" s="23">
        <v>0</v>
      </c>
      <c r="K92" s="69">
        <v>0</v>
      </c>
      <c r="L92" s="13">
        <v>0.01</v>
      </c>
      <c r="M92" s="14">
        <f t="shared" si="0"/>
        <v>0</v>
      </c>
      <c r="N92" s="14">
        <f t="shared" si="1"/>
        <v>0</v>
      </c>
      <c r="O92" s="14">
        <f t="shared" si="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4"/>
        <v>0</v>
      </c>
      <c r="AJ92" s="15">
        <f t="shared" si="3"/>
        <v>0</v>
      </c>
    </row>
    <row r="93" spans="1:36" ht="12" customHeight="1" x14ac:dyDescent="0.2">
      <c r="A93" s="70"/>
      <c r="B93" s="67"/>
      <c r="C93" s="67"/>
      <c r="D93" s="68"/>
      <c r="E93" s="71"/>
      <c r="F93" s="68"/>
      <c r="G93" s="68"/>
      <c r="H93" s="28"/>
      <c r="I93" s="28"/>
      <c r="J93" s="23">
        <v>0</v>
      </c>
      <c r="K93" s="69">
        <v>0</v>
      </c>
      <c r="L93" s="13">
        <v>0.01</v>
      </c>
      <c r="M93" s="14">
        <f t="shared" si="0"/>
        <v>0</v>
      </c>
      <c r="N93" s="14">
        <f t="shared" si="1"/>
        <v>0</v>
      </c>
      <c r="O93" s="14">
        <f t="shared" si="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4"/>
        <v>0</v>
      </c>
      <c r="AJ93" s="15">
        <f t="shared" si="3"/>
        <v>0</v>
      </c>
    </row>
    <row r="94" spans="1:36" ht="12" customHeight="1" x14ac:dyDescent="0.2">
      <c r="A94" s="70"/>
      <c r="B94" s="67"/>
      <c r="C94" s="67"/>
      <c r="D94" s="68"/>
      <c r="E94" s="71"/>
      <c r="F94" s="68"/>
      <c r="G94" s="68"/>
      <c r="H94" s="28"/>
      <c r="I94" s="28"/>
      <c r="J94" s="23">
        <v>0</v>
      </c>
      <c r="K94" s="69">
        <v>0</v>
      </c>
      <c r="L94" s="13">
        <v>0.01</v>
      </c>
      <c r="M94" s="14">
        <f t="shared" si="0"/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4"/>
        <v>0</v>
      </c>
      <c r="AJ94" s="15">
        <f>SUM(H94:K94)+AI94+O94</f>
        <v>0</v>
      </c>
    </row>
    <row r="95" spans="1:36" ht="12" customHeight="1" x14ac:dyDescent="0.2">
      <c r="A95" s="70"/>
      <c r="B95" s="67"/>
      <c r="C95" s="67"/>
      <c r="D95" s="68"/>
      <c r="E95" s="71"/>
      <c r="F95" s="68"/>
      <c r="G95" s="68"/>
      <c r="H95" s="28"/>
      <c r="I95" s="28"/>
      <c r="J95" s="23">
        <v>0</v>
      </c>
      <c r="K95" s="69">
        <v>0</v>
      </c>
      <c r="L95" s="13">
        <v>0.01</v>
      </c>
      <c r="M95" s="14">
        <f t="shared" si="0"/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4"/>
        <v>0</v>
      </c>
      <c r="AJ95" s="15">
        <f>SUM(H95:K95)+AI95+O95</f>
        <v>0</v>
      </c>
    </row>
    <row r="96" spans="1:36" ht="12" customHeight="1" x14ac:dyDescent="0.2">
      <c r="A96" s="70"/>
      <c r="B96" s="67"/>
      <c r="C96" s="67"/>
      <c r="D96" s="68"/>
      <c r="E96" s="71"/>
      <c r="F96" s="68"/>
      <c r="G96" s="68"/>
      <c r="H96" s="28"/>
      <c r="I96" s="28"/>
      <c r="J96" s="23">
        <v>0</v>
      </c>
      <c r="K96" s="69">
        <v>0</v>
      </c>
      <c r="L96" s="13">
        <v>0.01</v>
      </c>
      <c r="M96" s="14">
        <f t="shared" si="0"/>
        <v>0</v>
      </c>
      <c r="N96" s="14">
        <f t="shared" ref="N96:N108" si="6">K96/1.12*0.12</f>
        <v>0</v>
      </c>
      <c r="O96" s="14">
        <f t="shared" ref="O96:O108" si="7"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4"/>
        <v>0</v>
      </c>
      <c r="AJ96" s="15">
        <f t="shared" ref="AJ96:AJ108" si="8">SUM(H96:K96)+AI96+O96</f>
        <v>0</v>
      </c>
    </row>
    <row r="97" spans="1:36" ht="12" customHeight="1" x14ac:dyDescent="0.2">
      <c r="A97" s="70"/>
      <c r="B97" s="67"/>
      <c r="C97" s="67"/>
      <c r="D97" s="68"/>
      <c r="E97" s="71"/>
      <c r="F97" s="68"/>
      <c r="G97" s="68"/>
      <c r="H97" s="28"/>
      <c r="I97" s="28"/>
      <c r="J97" s="23">
        <v>0</v>
      </c>
      <c r="K97" s="69">
        <v>0</v>
      </c>
      <c r="L97" s="13">
        <v>0.01</v>
      </c>
      <c r="M97" s="14">
        <f t="shared" si="0"/>
        <v>0</v>
      </c>
      <c r="N97" s="14">
        <f t="shared" si="6"/>
        <v>0</v>
      </c>
      <c r="O97" s="14">
        <f t="shared" si="7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4"/>
        <v>0</v>
      </c>
      <c r="AJ97" s="15">
        <f t="shared" si="8"/>
        <v>0</v>
      </c>
    </row>
    <row r="98" spans="1:36" ht="12" customHeight="1" x14ac:dyDescent="0.2">
      <c r="A98" s="70"/>
      <c r="B98" s="67"/>
      <c r="C98" s="67"/>
      <c r="D98" s="68"/>
      <c r="E98" s="71"/>
      <c r="F98" s="68"/>
      <c r="G98" s="68"/>
      <c r="H98" s="28"/>
      <c r="I98" s="28"/>
      <c r="J98" s="23">
        <v>0</v>
      </c>
      <c r="K98" s="69">
        <v>0</v>
      </c>
      <c r="L98" s="13">
        <v>0.01</v>
      </c>
      <c r="M98" s="14">
        <f t="shared" si="0"/>
        <v>0</v>
      </c>
      <c r="N98" s="14">
        <f t="shared" si="6"/>
        <v>0</v>
      </c>
      <c r="O98" s="14">
        <f t="shared" si="7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4"/>
        <v>0</v>
      </c>
      <c r="AJ98" s="15">
        <f t="shared" si="8"/>
        <v>0</v>
      </c>
    </row>
    <row r="99" spans="1:36" ht="12" customHeight="1" x14ac:dyDescent="0.2">
      <c r="A99" s="70"/>
      <c r="B99" s="67"/>
      <c r="C99" s="67"/>
      <c r="D99" s="68"/>
      <c r="E99" s="71"/>
      <c r="F99" s="68"/>
      <c r="G99" s="68"/>
      <c r="H99" s="28"/>
      <c r="I99" s="28"/>
      <c r="J99" s="23">
        <v>0</v>
      </c>
      <c r="K99" s="69">
        <v>0</v>
      </c>
      <c r="L99" s="13">
        <v>0.01</v>
      </c>
      <c r="M99" s="14">
        <f t="shared" si="0"/>
        <v>0</v>
      </c>
      <c r="N99" s="14">
        <f t="shared" si="6"/>
        <v>0</v>
      </c>
      <c r="O99" s="14">
        <f t="shared" si="7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4"/>
        <v>0</v>
      </c>
      <c r="AJ99" s="15">
        <f t="shared" si="8"/>
        <v>0</v>
      </c>
    </row>
    <row r="100" spans="1:36" ht="12" customHeight="1" x14ac:dyDescent="0.2">
      <c r="A100" s="64"/>
      <c r="B100" s="58"/>
      <c r="C100" s="58"/>
      <c r="D100" s="59"/>
      <c r="E100" s="62"/>
      <c r="F100" s="62"/>
      <c r="G100" s="59"/>
      <c r="H100" s="28"/>
      <c r="I100" s="28"/>
      <c r="J100" s="23">
        <v>0</v>
      </c>
      <c r="K100" s="60">
        <v>0</v>
      </c>
      <c r="L100" s="13">
        <v>0.01</v>
      </c>
      <c r="M100" s="14">
        <f t="shared" si="0"/>
        <v>0</v>
      </c>
      <c r="N100" s="14">
        <f t="shared" si="6"/>
        <v>0</v>
      </c>
      <c r="O100" s="14">
        <f t="shared" si="7"/>
        <v>0</v>
      </c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>
        <f t="shared" si="4"/>
        <v>0</v>
      </c>
      <c r="AJ100" s="15">
        <f t="shared" si="8"/>
        <v>0</v>
      </c>
    </row>
    <row r="101" spans="1:36" ht="12" customHeight="1" x14ac:dyDescent="0.2">
      <c r="A101" s="64"/>
      <c r="B101" s="58"/>
      <c r="C101" s="58"/>
      <c r="D101" s="59"/>
      <c r="E101" s="62"/>
      <c r="F101" s="62"/>
      <c r="G101" s="59"/>
      <c r="H101" s="28"/>
      <c r="I101" s="28"/>
      <c r="J101" s="23">
        <v>0</v>
      </c>
      <c r="K101" s="60">
        <v>0</v>
      </c>
      <c r="L101" s="13">
        <v>0.01</v>
      </c>
      <c r="M101" s="14">
        <f t="shared" si="0"/>
        <v>0</v>
      </c>
      <c r="N101" s="14">
        <f t="shared" si="6"/>
        <v>0</v>
      </c>
      <c r="O101" s="14">
        <f t="shared" si="7"/>
        <v>0</v>
      </c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>
        <f t="shared" si="4"/>
        <v>0</v>
      </c>
      <c r="AJ101" s="15">
        <f t="shared" si="8"/>
        <v>0</v>
      </c>
    </row>
    <row r="102" spans="1:36" ht="12" customHeight="1" x14ac:dyDescent="0.2">
      <c r="A102" s="64"/>
      <c r="B102" s="58"/>
      <c r="C102" s="58"/>
      <c r="D102" s="59"/>
      <c r="E102" s="62"/>
      <c r="F102" s="62"/>
      <c r="G102" s="59"/>
      <c r="H102" s="28"/>
      <c r="I102" s="28"/>
      <c r="J102" s="23">
        <v>0</v>
      </c>
      <c r="K102" s="60">
        <v>0</v>
      </c>
      <c r="L102" s="13">
        <v>0.01</v>
      </c>
      <c r="M102" s="14">
        <f t="shared" si="0"/>
        <v>0</v>
      </c>
      <c r="N102" s="14">
        <f t="shared" si="6"/>
        <v>0</v>
      </c>
      <c r="O102" s="14">
        <f t="shared" si="7"/>
        <v>0</v>
      </c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>
        <f t="shared" si="4"/>
        <v>0</v>
      </c>
      <c r="AJ102" s="15">
        <f t="shared" si="8"/>
        <v>0</v>
      </c>
    </row>
    <row r="103" spans="1:36" ht="12" customHeight="1" x14ac:dyDescent="0.2">
      <c r="A103" s="64"/>
      <c r="B103" s="58"/>
      <c r="C103" s="58"/>
      <c r="D103" s="59"/>
      <c r="E103" s="62"/>
      <c r="F103" s="62"/>
      <c r="G103" s="59"/>
      <c r="H103" s="28"/>
      <c r="I103" s="28"/>
      <c r="J103" s="23">
        <v>0</v>
      </c>
      <c r="K103" s="60">
        <v>0</v>
      </c>
      <c r="L103" s="13">
        <v>0.01</v>
      </c>
      <c r="M103" s="14">
        <f t="shared" si="0"/>
        <v>0</v>
      </c>
      <c r="N103" s="14">
        <f t="shared" si="6"/>
        <v>0</v>
      </c>
      <c r="O103" s="14">
        <f t="shared" si="7"/>
        <v>0</v>
      </c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>
        <f t="shared" si="4"/>
        <v>0</v>
      </c>
      <c r="AJ103" s="15">
        <f t="shared" si="8"/>
        <v>0</v>
      </c>
    </row>
    <row r="104" spans="1:36" ht="12" customHeight="1" x14ac:dyDescent="0.2">
      <c r="A104" s="64"/>
      <c r="B104" s="58"/>
      <c r="C104" s="58"/>
      <c r="D104" s="59"/>
      <c r="E104" s="62"/>
      <c r="F104" s="62"/>
      <c r="G104" s="59"/>
      <c r="H104" s="28"/>
      <c r="I104" s="28"/>
      <c r="J104" s="23">
        <v>0</v>
      </c>
      <c r="K104" s="60">
        <v>0</v>
      </c>
      <c r="L104" s="13">
        <v>0.01</v>
      </c>
      <c r="M104" s="14">
        <f t="shared" si="0"/>
        <v>0</v>
      </c>
      <c r="N104" s="14">
        <f t="shared" si="6"/>
        <v>0</v>
      </c>
      <c r="O104" s="14">
        <f t="shared" si="7"/>
        <v>0</v>
      </c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>
        <f t="shared" si="4"/>
        <v>0</v>
      </c>
      <c r="AJ104" s="15">
        <f t="shared" si="8"/>
        <v>0</v>
      </c>
    </row>
    <row r="105" spans="1:36" ht="12" customHeight="1" x14ac:dyDescent="0.2">
      <c r="A105" s="45"/>
      <c r="B105" s="52"/>
      <c r="C105" s="44"/>
      <c r="D105" s="43"/>
      <c r="E105" s="46"/>
      <c r="F105" s="47"/>
      <c r="G105" s="48"/>
      <c r="H105" s="28"/>
      <c r="I105" s="28"/>
      <c r="J105" s="23">
        <v>0</v>
      </c>
      <c r="K105" s="53">
        <v>0</v>
      </c>
      <c r="L105" s="13">
        <v>0.01</v>
      </c>
      <c r="M105" s="14">
        <f t="shared" si="0"/>
        <v>0</v>
      </c>
      <c r="N105" s="14">
        <f t="shared" si="6"/>
        <v>0</v>
      </c>
      <c r="O105" s="14">
        <f t="shared" si="7"/>
        <v>0</v>
      </c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>
        <f t="shared" si="4"/>
        <v>0</v>
      </c>
      <c r="AJ105" s="15">
        <f t="shared" si="8"/>
        <v>0</v>
      </c>
    </row>
    <row r="106" spans="1:36" ht="12" customHeight="1" x14ac:dyDescent="0.2">
      <c r="A106" s="45"/>
      <c r="B106" s="52"/>
      <c r="C106" s="44"/>
      <c r="D106" s="43"/>
      <c r="E106" s="46"/>
      <c r="F106" s="47"/>
      <c r="G106" s="48"/>
      <c r="H106" s="28"/>
      <c r="I106" s="28"/>
      <c r="J106" s="23">
        <v>0</v>
      </c>
      <c r="K106" s="53">
        <v>0</v>
      </c>
      <c r="L106" s="13">
        <v>0.01</v>
      </c>
      <c r="M106" s="14">
        <f t="shared" si="0"/>
        <v>0</v>
      </c>
      <c r="N106" s="14">
        <f t="shared" si="6"/>
        <v>0</v>
      </c>
      <c r="O106" s="14">
        <f t="shared" si="7"/>
        <v>0</v>
      </c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>
        <f t="shared" si="4"/>
        <v>0</v>
      </c>
      <c r="AJ106" s="15">
        <f t="shared" si="8"/>
        <v>0</v>
      </c>
    </row>
    <row r="107" spans="1:36" ht="12" customHeight="1" x14ac:dyDescent="0.2">
      <c r="A107" s="45"/>
      <c r="B107" s="52"/>
      <c r="C107" s="44"/>
      <c r="D107" s="43"/>
      <c r="E107" s="46"/>
      <c r="F107" s="47"/>
      <c r="G107" s="48"/>
      <c r="H107" s="28"/>
      <c r="I107" s="28"/>
      <c r="J107" s="23">
        <v>0</v>
      </c>
      <c r="K107" s="53">
        <v>0</v>
      </c>
      <c r="L107" s="13">
        <v>0.01</v>
      </c>
      <c r="M107" s="14">
        <f t="shared" si="0"/>
        <v>0</v>
      </c>
      <c r="N107" s="14">
        <f t="shared" si="6"/>
        <v>0</v>
      </c>
      <c r="O107" s="14">
        <f t="shared" si="7"/>
        <v>0</v>
      </c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>
        <f t="shared" si="4"/>
        <v>0</v>
      </c>
      <c r="AJ107" s="15">
        <f t="shared" si="8"/>
        <v>0</v>
      </c>
    </row>
    <row r="108" spans="1:36" ht="12" customHeight="1" x14ac:dyDescent="0.2">
      <c r="A108" s="45"/>
      <c r="B108" s="52"/>
      <c r="C108" s="44"/>
      <c r="D108" s="43"/>
      <c r="E108" s="46"/>
      <c r="F108" s="47"/>
      <c r="G108" s="48"/>
      <c r="H108" s="28"/>
      <c r="I108" s="28"/>
      <c r="J108" s="23">
        <v>0</v>
      </c>
      <c r="K108" s="53">
        <v>0</v>
      </c>
      <c r="L108" s="13">
        <v>0.01</v>
      </c>
      <c r="M108" s="14">
        <f t="shared" si="0"/>
        <v>0</v>
      </c>
      <c r="N108" s="14">
        <f t="shared" si="6"/>
        <v>0</v>
      </c>
      <c r="O108" s="14">
        <f t="shared" si="7"/>
        <v>0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>
        <f t="shared" si="4"/>
        <v>0</v>
      </c>
      <c r="AJ108" s="15">
        <f t="shared" si="8"/>
        <v>0</v>
      </c>
    </row>
    <row r="109" spans="1:36" ht="12" customHeight="1" x14ac:dyDescent="0.2">
      <c r="A109" s="45"/>
      <c r="B109" s="52"/>
      <c r="C109" s="44"/>
      <c r="D109" s="43"/>
      <c r="E109" s="46"/>
      <c r="F109" s="47"/>
      <c r="G109" s="48"/>
      <c r="H109" s="28"/>
      <c r="I109" s="28"/>
      <c r="J109" s="23">
        <v>0</v>
      </c>
      <c r="K109" s="53">
        <v>0</v>
      </c>
      <c r="L109" s="13">
        <v>0.01</v>
      </c>
      <c r="M109" s="14">
        <f t="shared" si="0"/>
        <v>0</v>
      </c>
      <c r="N109" s="14">
        <f>K109/1.12*0.12</f>
        <v>0</v>
      </c>
      <c r="O109" s="14">
        <f>-SUM(I109:J109,K109/1.12)*L109</f>
        <v>0</v>
      </c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>
        <f t="shared" si="4"/>
        <v>0</v>
      </c>
      <c r="AJ109" s="15">
        <f>SUM(H109:K109)+AI109+O109</f>
        <v>0</v>
      </c>
    </row>
    <row r="110" spans="1:36" x14ac:dyDescent="0.2">
      <c r="A110" s="30"/>
      <c r="B110" s="31"/>
      <c r="C110" s="32"/>
      <c r="D110" s="33"/>
      <c r="E110" s="34"/>
      <c r="F110" s="35"/>
      <c r="G110" s="33"/>
      <c r="H110" s="36"/>
      <c r="I110" s="36"/>
      <c r="J110" s="51"/>
      <c r="K110" s="36"/>
      <c r="L110" s="37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6" s="21" customFormat="1" ht="10.8" thickBot="1" x14ac:dyDescent="0.25">
      <c r="A111" s="38"/>
      <c r="B111" s="17"/>
      <c r="C111" s="39"/>
      <c r="D111" s="18"/>
      <c r="E111" s="19"/>
      <c r="F111" s="20"/>
      <c r="G111" s="18"/>
      <c r="H111" s="40">
        <f>SUM(H6:H109)</f>
        <v>0</v>
      </c>
      <c r="I111" s="40">
        <f>SUM(I6:I109)</f>
        <v>0</v>
      </c>
      <c r="J111" s="24">
        <f>SUM(J5:J109)</f>
        <v>77508.990000000005</v>
      </c>
      <c r="K111" s="24">
        <f>SUM(K5:K109)</f>
        <v>184832.13</v>
      </c>
      <c r="L111" s="41"/>
      <c r="M111" s="24">
        <f t="shared" ref="M111:AI111" si="9">SUM(M5:M109)</f>
        <v>242537.67749999999</v>
      </c>
      <c r="N111" s="24">
        <f t="shared" si="9"/>
        <v>19803.442499999994</v>
      </c>
      <c r="O111" s="24">
        <f t="shared" si="9"/>
        <v>-2425.3767749999993</v>
      </c>
      <c r="P111" s="24">
        <f t="shared" si="9"/>
        <v>192293.40249999997</v>
      </c>
      <c r="Q111" s="24">
        <f t="shared" si="9"/>
        <v>15717.857142857141</v>
      </c>
      <c r="R111" s="24">
        <f t="shared" si="9"/>
        <v>0</v>
      </c>
      <c r="S111" s="24">
        <f t="shared" si="9"/>
        <v>1325.8928571428571</v>
      </c>
      <c r="T111" s="24">
        <f t="shared" si="9"/>
        <v>3146.4285714285711</v>
      </c>
      <c r="U111" s="24">
        <f t="shared" si="9"/>
        <v>223.21428571428569</v>
      </c>
      <c r="V111" s="24">
        <f t="shared" si="9"/>
        <v>1672.5</v>
      </c>
      <c r="W111" s="24">
        <f t="shared" si="9"/>
        <v>6874.1071428571413</v>
      </c>
      <c r="X111" s="24">
        <f t="shared" si="9"/>
        <v>0</v>
      </c>
      <c r="Y111" s="24">
        <f t="shared" si="9"/>
        <v>0</v>
      </c>
      <c r="Z111" s="24">
        <f t="shared" si="9"/>
        <v>10302.15</v>
      </c>
      <c r="AA111" s="24">
        <f t="shared" si="9"/>
        <v>0</v>
      </c>
      <c r="AB111" s="24">
        <f t="shared" si="9"/>
        <v>0</v>
      </c>
      <c r="AC111" s="24">
        <f t="shared" si="9"/>
        <v>0</v>
      </c>
      <c r="AD111" s="24">
        <f t="shared" si="9"/>
        <v>2499.9999999999995</v>
      </c>
      <c r="AE111" s="24">
        <f t="shared" si="9"/>
        <v>0</v>
      </c>
      <c r="AF111" s="24">
        <f t="shared" si="9"/>
        <v>0</v>
      </c>
      <c r="AG111" s="24">
        <f t="shared" si="9"/>
        <v>0</v>
      </c>
      <c r="AH111" s="24">
        <f t="shared" si="9"/>
        <v>8482.125</v>
      </c>
      <c r="AI111" s="24">
        <f t="shared" si="9"/>
        <v>-259915.74322499993</v>
      </c>
    </row>
    <row r="112" spans="1:36" ht="10.8" thickTop="1" x14ac:dyDescent="0.2">
      <c r="AH112" s="5" t="s">
        <v>35</v>
      </c>
      <c r="AI112" s="5">
        <f>+N113+AI111</f>
        <v>2425.3767750000698</v>
      </c>
    </row>
    <row r="113" spans="11:35" x14ac:dyDescent="0.2">
      <c r="K113" s="5">
        <f>+K111+J111</f>
        <v>262341.12</v>
      </c>
      <c r="N113" s="5">
        <f>+N111+M111</f>
        <v>262341.12</v>
      </c>
      <c r="P113" s="5">
        <f>P111+Q111</f>
        <v>208011.2596428571</v>
      </c>
      <c r="AI113" s="5">
        <f>+AI111-AI112</f>
        <v>-262341.12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3F0D3-2CCB-4787-99C0-36326BEAD040}">
  <dimension ref="A1:AJ101"/>
  <sheetViews>
    <sheetView topLeftCell="A22" workbookViewId="0">
      <selection activeCell="A36" sqref="A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28.6640625" style="84" bestFit="1" customWidth="1"/>
    <col min="5" max="5" width="13.109375" style="86" customWidth="1"/>
    <col min="6" max="6" width="13.5546875" style="85" customWidth="1"/>
    <col min="7" max="7" width="16.6640625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1047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" customHeight="1" x14ac:dyDescent="0.2">
      <c r="A5" s="109">
        <v>43102</v>
      </c>
      <c r="B5" s="108">
        <v>10832</v>
      </c>
      <c r="C5" s="108">
        <v>1136</v>
      </c>
      <c r="D5" s="106" t="s">
        <v>63</v>
      </c>
      <c r="E5" s="107"/>
      <c r="F5" s="104">
        <v>207020</v>
      </c>
      <c r="G5" s="106" t="s">
        <v>62</v>
      </c>
      <c r="H5" s="102"/>
      <c r="I5" s="102"/>
      <c r="J5" s="23">
        <v>0</v>
      </c>
      <c r="K5" s="60">
        <v>3870.69</v>
      </c>
      <c r="L5" s="13">
        <v>0.01</v>
      </c>
      <c r="M5" s="14">
        <f t="shared" ref="M5:M36" si="0">SUM(H5:J5,K5/1.12)</f>
        <v>3455.9732142857142</v>
      </c>
      <c r="N5" s="14">
        <f t="shared" ref="N5:N36" si="1">K5/1.12*0.12</f>
        <v>414.71678571428566</v>
      </c>
      <c r="O5" s="14">
        <f t="shared" ref="O5:O36" si="2">-SUM(I5:J5,K5/1.12)*L5</f>
        <v>-34.559732142857143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>
        <f>M5</f>
        <v>3455.9732142857142</v>
      </c>
      <c r="AI5" s="14">
        <f t="shared" ref="AI5:AI36" si="3">-SUM(N5:AH5)</f>
        <v>-3836.1302678571428</v>
      </c>
      <c r="AJ5" s="101">
        <f t="shared" ref="AJ5:AJ36" si="4">SUM(H5:K5)+AI5+O5</f>
        <v>8.5265128291212022E-14</v>
      </c>
    </row>
    <row r="6" spans="1:36" ht="12" customHeight="1" x14ac:dyDescent="0.2">
      <c r="A6" s="109"/>
      <c r="B6" s="108">
        <v>10833</v>
      </c>
      <c r="C6" s="108">
        <v>1137</v>
      </c>
      <c r="D6" s="106" t="s">
        <v>67</v>
      </c>
      <c r="E6" s="107" t="s">
        <v>49</v>
      </c>
      <c r="F6" s="104">
        <v>5090</v>
      </c>
      <c r="G6" s="106" t="s">
        <v>54</v>
      </c>
      <c r="H6" s="102"/>
      <c r="I6" s="102"/>
      <c r="J6" s="23">
        <v>0</v>
      </c>
      <c r="K6" s="60">
        <v>4743</v>
      </c>
      <c r="L6" s="13">
        <v>0.01</v>
      </c>
      <c r="M6" s="14">
        <f t="shared" si="0"/>
        <v>4234.8214285714284</v>
      </c>
      <c r="N6" s="14">
        <f t="shared" si="1"/>
        <v>508.17857142857139</v>
      </c>
      <c r="O6" s="14">
        <f t="shared" si="2"/>
        <v>-42.348214285714285</v>
      </c>
      <c r="P6" s="14">
        <f>M6</f>
        <v>4234.8214285714284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-4700.6517857142853</v>
      </c>
      <c r="AJ6" s="101">
        <f t="shared" si="4"/>
        <v>3.907985046680551E-13</v>
      </c>
    </row>
    <row r="7" spans="1:36" ht="12" customHeight="1" x14ac:dyDescent="0.2">
      <c r="A7" s="109">
        <v>43103</v>
      </c>
      <c r="B7" s="108">
        <v>10834</v>
      </c>
      <c r="C7" s="108">
        <v>1138</v>
      </c>
      <c r="D7" s="106" t="s">
        <v>39</v>
      </c>
      <c r="E7" s="107" t="s">
        <v>45</v>
      </c>
      <c r="F7" s="104">
        <v>64557</v>
      </c>
      <c r="G7" s="106" t="s">
        <v>54</v>
      </c>
      <c r="H7" s="102"/>
      <c r="I7" s="102"/>
      <c r="J7" s="23">
        <v>2436</v>
      </c>
      <c r="K7" s="60">
        <v>0</v>
      </c>
      <c r="L7" s="13">
        <v>0.01</v>
      </c>
      <c r="M7" s="14">
        <f t="shared" si="0"/>
        <v>2436</v>
      </c>
      <c r="N7" s="14">
        <f t="shared" si="1"/>
        <v>0</v>
      </c>
      <c r="O7" s="14">
        <f t="shared" si="2"/>
        <v>-24.36</v>
      </c>
      <c r="P7" s="14">
        <f>M7</f>
        <v>2436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-2411.64</v>
      </c>
      <c r="AJ7" s="101">
        <f t="shared" si="4"/>
        <v>1.2789769243681803E-13</v>
      </c>
    </row>
    <row r="8" spans="1:36" ht="12" customHeight="1" x14ac:dyDescent="0.2">
      <c r="A8" s="109"/>
      <c r="B8" s="108">
        <v>10835</v>
      </c>
      <c r="C8" s="108">
        <v>1139</v>
      </c>
      <c r="D8" s="106" t="s">
        <v>73</v>
      </c>
      <c r="E8" s="107" t="s">
        <v>75</v>
      </c>
      <c r="F8" s="104">
        <v>122555</v>
      </c>
      <c r="G8" s="106" t="s">
        <v>54</v>
      </c>
      <c r="H8" s="102"/>
      <c r="I8" s="102"/>
      <c r="J8" s="23">
        <v>850</v>
      </c>
      <c r="K8" s="60">
        <v>0</v>
      </c>
      <c r="L8" s="13">
        <v>0.01</v>
      </c>
      <c r="M8" s="14">
        <f t="shared" si="0"/>
        <v>850</v>
      </c>
      <c r="N8" s="14">
        <f t="shared" si="1"/>
        <v>0</v>
      </c>
      <c r="O8" s="14">
        <f t="shared" si="2"/>
        <v>-8.5</v>
      </c>
      <c r="P8" s="14">
        <f>M8</f>
        <v>850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-841.5</v>
      </c>
      <c r="AJ8" s="101">
        <f t="shared" si="4"/>
        <v>0</v>
      </c>
    </row>
    <row r="9" spans="1:36" ht="12" customHeight="1" x14ac:dyDescent="0.2">
      <c r="A9" s="109"/>
      <c r="B9" s="108">
        <v>10836</v>
      </c>
      <c r="C9" s="108">
        <v>1140</v>
      </c>
      <c r="D9" s="106" t="s">
        <v>91</v>
      </c>
      <c r="E9" s="107" t="s">
        <v>92</v>
      </c>
      <c r="F9" s="104">
        <v>3888</v>
      </c>
      <c r="G9" s="106" t="s">
        <v>54</v>
      </c>
      <c r="H9" s="102"/>
      <c r="I9" s="102"/>
      <c r="J9" s="23">
        <v>0</v>
      </c>
      <c r="K9" s="60">
        <v>6230</v>
      </c>
      <c r="L9" s="13">
        <v>0.01</v>
      </c>
      <c r="M9" s="14">
        <f t="shared" si="0"/>
        <v>5562.4999999999991</v>
      </c>
      <c r="N9" s="14">
        <f t="shared" si="1"/>
        <v>667.49999999999989</v>
      </c>
      <c r="O9" s="14">
        <f t="shared" si="2"/>
        <v>-55.624999999999993</v>
      </c>
      <c r="P9" s="14">
        <f>M9</f>
        <v>5562.4999999999991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3"/>
        <v>-6174.3749999999991</v>
      </c>
      <c r="AJ9" s="101">
        <f t="shared" si="4"/>
        <v>9.1660012913052924E-13</v>
      </c>
    </row>
    <row r="10" spans="1:36" ht="12" customHeight="1" x14ac:dyDescent="0.2">
      <c r="A10" s="109"/>
      <c r="B10" s="108">
        <v>10837</v>
      </c>
      <c r="C10" s="108">
        <v>1131</v>
      </c>
      <c r="D10" s="106" t="s">
        <v>37</v>
      </c>
      <c r="E10" s="107" t="s">
        <v>42</v>
      </c>
      <c r="F10" s="104">
        <v>70916</v>
      </c>
      <c r="G10" s="106" t="s">
        <v>13</v>
      </c>
      <c r="H10" s="102"/>
      <c r="I10" s="102"/>
      <c r="J10" s="23">
        <v>0</v>
      </c>
      <c r="K10" s="60">
        <v>1150.5999999999999</v>
      </c>
      <c r="L10" s="13">
        <v>0.01</v>
      </c>
      <c r="M10" s="14">
        <f t="shared" si="0"/>
        <v>1027.3214285714284</v>
      </c>
      <c r="N10" s="14">
        <f t="shared" si="1"/>
        <v>123.27857142857141</v>
      </c>
      <c r="O10" s="14">
        <f t="shared" si="2"/>
        <v>-10.273214285714285</v>
      </c>
      <c r="P10" s="14"/>
      <c r="Q10" s="14"/>
      <c r="R10" s="14"/>
      <c r="S10" s="14"/>
      <c r="T10" s="14"/>
      <c r="U10" s="14"/>
      <c r="V10" s="14">
        <f>M10</f>
        <v>1027.3214285714284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-1140.3267857142855</v>
      </c>
      <c r="AJ10" s="101">
        <f t="shared" si="4"/>
        <v>1.1723955140041653E-13</v>
      </c>
    </row>
    <row r="11" spans="1:36" ht="12" customHeight="1" x14ac:dyDescent="0.2">
      <c r="A11" s="109"/>
      <c r="B11" s="108">
        <v>10838</v>
      </c>
      <c r="C11" s="108">
        <v>1141</v>
      </c>
      <c r="D11" s="106" t="s">
        <v>39</v>
      </c>
      <c r="E11" s="107" t="s">
        <v>45</v>
      </c>
      <c r="F11" s="104">
        <v>64558</v>
      </c>
      <c r="G11" s="106" t="s">
        <v>57</v>
      </c>
      <c r="H11" s="102"/>
      <c r="I11" s="102"/>
      <c r="J11" s="23">
        <v>1070</v>
      </c>
      <c r="K11" s="60">
        <v>0</v>
      </c>
      <c r="L11" s="13">
        <v>0.01</v>
      </c>
      <c r="M11" s="14">
        <f t="shared" si="0"/>
        <v>1070</v>
      </c>
      <c r="N11" s="14">
        <f t="shared" si="1"/>
        <v>0</v>
      </c>
      <c r="O11" s="14">
        <f t="shared" si="2"/>
        <v>-10.700000000000001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f>M11</f>
        <v>1070</v>
      </c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-1059.3</v>
      </c>
      <c r="AJ11" s="101">
        <f t="shared" si="4"/>
        <v>4.4408920985006262E-14</v>
      </c>
    </row>
    <row r="12" spans="1:36" ht="12" customHeight="1" x14ac:dyDescent="0.2">
      <c r="A12" s="109"/>
      <c r="B12" s="108">
        <v>10839</v>
      </c>
      <c r="C12" s="108">
        <v>1142</v>
      </c>
      <c r="D12" s="106" t="s">
        <v>70</v>
      </c>
      <c r="E12" s="107" t="s">
        <v>50</v>
      </c>
      <c r="F12" s="104">
        <v>509668156</v>
      </c>
      <c r="G12" s="106" t="s">
        <v>55</v>
      </c>
      <c r="H12" s="102"/>
      <c r="I12" s="102"/>
      <c r="J12" s="23">
        <v>0</v>
      </c>
      <c r="K12" s="60">
        <v>6610</v>
      </c>
      <c r="L12" s="13">
        <v>0.01</v>
      </c>
      <c r="M12" s="14">
        <f t="shared" si="0"/>
        <v>5901.7857142857138</v>
      </c>
      <c r="N12" s="14">
        <f t="shared" si="1"/>
        <v>708.21428571428567</v>
      </c>
      <c r="O12" s="14">
        <f t="shared" si="2"/>
        <v>-59.017857142857139</v>
      </c>
      <c r="P12" s="14"/>
      <c r="Q12" s="14">
        <f>M12</f>
        <v>5901.7857142857138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-6550.9821428571422</v>
      </c>
      <c r="AJ12" s="101">
        <f t="shared" si="4"/>
        <v>6.5369931689929217E-13</v>
      </c>
    </row>
    <row r="13" spans="1:36" ht="12" customHeight="1" x14ac:dyDescent="0.2">
      <c r="A13" s="109">
        <v>43104</v>
      </c>
      <c r="B13" s="108">
        <v>10840</v>
      </c>
      <c r="C13" s="108">
        <v>1143</v>
      </c>
      <c r="D13" s="106" t="s">
        <v>604</v>
      </c>
      <c r="E13" s="107" t="s">
        <v>605</v>
      </c>
      <c r="F13" s="104">
        <v>52605467</v>
      </c>
      <c r="G13" s="106" t="s">
        <v>54</v>
      </c>
      <c r="H13" s="102"/>
      <c r="I13" s="102"/>
      <c r="J13" s="23">
        <v>0</v>
      </c>
      <c r="K13" s="60">
        <v>1350</v>
      </c>
      <c r="L13" s="13">
        <v>0.01</v>
      </c>
      <c r="M13" s="14">
        <f t="shared" si="0"/>
        <v>1205.3571428571427</v>
      </c>
      <c r="N13" s="14">
        <f t="shared" si="1"/>
        <v>144.64285714285711</v>
      </c>
      <c r="O13" s="14">
        <f t="shared" si="2"/>
        <v>-12.053571428571427</v>
      </c>
      <c r="P13" s="14">
        <f>M13</f>
        <v>1205.3571428571427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-1337.9464285714284</v>
      </c>
      <c r="AJ13" s="101">
        <f t="shared" si="4"/>
        <v>1.3145040611561853E-13</v>
      </c>
    </row>
    <row r="14" spans="1:36" ht="12" customHeight="1" x14ac:dyDescent="0.2">
      <c r="A14" s="109"/>
      <c r="B14" s="108">
        <v>10841</v>
      </c>
      <c r="C14" s="108">
        <v>1132</v>
      </c>
      <c r="D14" s="106" t="s">
        <v>41</v>
      </c>
      <c r="E14" s="107" t="s">
        <v>48</v>
      </c>
      <c r="F14" s="104">
        <v>139410</v>
      </c>
      <c r="G14" s="106" t="s">
        <v>54</v>
      </c>
      <c r="H14" s="102"/>
      <c r="I14" s="102"/>
      <c r="J14" s="23">
        <v>0</v>
      </c>
      <c r="K14" s="60">
        <v>6850</v>
      </c>
      <c r="L14" s="13">
        <v>0.01</v>
      </c>
      <c r="M14" s="14">
        <f t="shared" si="0"/>
        <v>6116.0714285714284</v>
      </c>
      <c r="N14" s="14">
        <f t="shared" si="1"/>
        <v>733.92857142857133</v>
      </c>
      <c r="O14" s="14">
        <f t="shared" si="2"/>
        <v>-61.160714285714285</v>
      </c>
      <c r="P14" s="14">
        <f>M14</f>
        <v>6116.0714285714284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-6788.8392857142853</v>
      </c>
      <c r="AJ14" s="101">
        <f t="shared" si="4"/>
        <v>3.907985046680551E-13</v>
      </c>
    </row>
    <row r="15" spans="1:36" ht="12" customHeight="1" x14ac:dyDescent="0.2">
      <c r="A15" s="109"/>
      <c r="B15" s="108">
        <v>10842</v>
      </c>
      <c r="C15" s="108">
        <v>1145</v>
      </c>
      <c r="D15" s="106" t="s">
        <v>64</v>
      </c>
      <c r="E15" s="107" t="s">
        <v>53</v>
      </c>
      <c r="F15" s="104"/>
      <c r="G15" s="106" t="s">
        <v>55</v>
      </c>
      <c r="H15" s="102"/>
      <c r="I15" s="102"/>
      <c r="J15" s="23">
        <v>2295</v>
      </c>
      <c r="K15" s="60">
        <v>0</v>
      </c>
      <c r="L15" s="13">
        <v>0.01</v>
      </c>
      <c r="M15" s="14">
        <f t="shared" si="0"/>
        <v>2295</v>
      </c>
      <c r="N15" s="14">
        <f t="shared" si="1"/>
        <v>0</v>
      </c>
      <c r="O15" s="14">
        <f t="shared" si="2"/>
        <v>-22.95</v>
      </c>
      <c r="P15" s="14"/>
      <c r="Q15" s="14">
        <f>M15</f>
        <v>2295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-2272.0500000000002</v>
      </c>
      <c r="AJ15" s="101">
        <f t="shared" si="4"/>
        <v>-1.8118839761882555E-13</v>
      </c>
    </row>
    <row r="16" spans="1:36" ht="12" customHeight="1" x14ac:dyDescent="0.2">
      <c r="A16" s="109"/>
      <c r="B16" s="108">
        <v>10843</v>
      </c>
      <c r="C16" s="108">
        <v>1146</v>
      </c>
      <c r="D16" s="106" t="s">
        <v>77</v>
      </c>
      <c r="E16" s="107" t="s">
        <v>78</v>
      </c>
      <c r="F16" s="104">
        <v>6418</v>
      </c>
      <c r="G16" s="106" t="s">
        <v>54</v>
      </c>
      <c r="H16" s="102"/>
      <c r="I16" s="102"/>
      <c r="J16" s="23">
        <v>0</v>
      </c>
      <c r="K16" s="60">
        <v>2460</v>
      </c>
      <c r="L16" s="13">
        <v>0.01</v>
      </c>
      <c r="M16" s="14">
        <f t="shared" si="0"/>
        <v>2196.4285714285711</v>
      </c>
      <c r="N16" s="14">
        <f t="shared" si="1"/>
        <v>263.5714285714285</v>
      </c>
      <c r="O16" s="14">
        <f t="shared" si="2"/>
        <v>-21.964285714285712</v>
      </c>
      <c r="P16" s="14">
        <f t="shared" ref="P16:P22" si="5">M16</f>
        <v>2196.4285714285711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-2438.0357142857138</v>
      </c>
      <c r="AJ16" s="101">
        <f t="shared" si="4"/>
        <v>5.2224891078367364E-13</v>
      </c>
    </row>
    <row r="17" spans="1:36" ht="12" customHeight="1" x14ac:dyDescent="0.2">
      <c r="A17" s="109"/>
      <c r="B17" s="108">
        <v>10844</v>
      </c>
      <c r="C17" s="108">
        <v>1147</v>
      </c>
      <c r="D17" s="106" t="s">
        <v>73</v>
      </c>
      <c r="E17" s="107" t="s">
        <v>75</v>
      </c>
      <c r="F17" s="104">
        <v>122652</v>
      </c>
      <c r="G17" s="106" t="s">
        <v>54</v>
      </c>
      <c r="H17" s="102"/>
      <c r="I17" s="102"/>
      <c r="J17" s="23">
        <v>4050</v>
      </c>
      <c r="K17" s="60">
        <v>0</v>
      </c>
      <c r="L17" s="13">
        <v>0.01</v>
      </c>
      <c r="M17" s="14">
        <f t="shared" si="0"/>
        <v>4050</v>
      </c>
      <c r="N17" s="14">
        <f t="shared" si="1"/>
        <v>0</v>
      </c>
      <c r="O17" s="14">
        <f t="shared" si="2"/>
        <v>-40.5</v>
      </c>
      <c r="P17" s="14">
        <f t="shared" si="5"/>
        <v>4050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-4009.5</v>
      </c>
      <c r="AJ17" s="101">
        <f t="shared" si="4"/>
        <v>0</v>
      </c>
    </row>
    <row r="18" spans="1:36" ht="12" customHeight="1" x14ac:dyDescent="0.2">
      <c r="A18" s="109"/>
      <c r="B18" s="108" t="s">
        <v>1046</v>
      </c>
      <c r="C18" s="108">
        <v>1126</v>
      </c>
      <c r="D18" s="106" t="s">
        <v>748</v>
      </c>
      <c r="E18" s="107" t="s">
        <v>749</v>
      </c>
      <c r="F18" s="104">
        <v>31911</v>
      </c>
      <c r="G18" s="106" t="s">
        <v>54</v>
      </c>
      <c r="H18" s="102"/>
      <c r="I18" s="102"/>
      <c r="J18" s="23">
        <v>0</v>
      </c>
      <c r="K18" s="60">
        <v>22127</v>
      </c>
      <c r="L18" s="13">
        <v>0.01</v>
      </c>
      <c r="M18" s="14">
        <f t="shared" si="0"/>
        <v>19756.249999999996</v>
      </c>
      <c r="N18" s="14">
        <f t="shared" si="1"/>
        <v>2370.7499999999995</v>
      </c>
      <c r="O18" s="14">
        <f t="shared" si="2"/>
        <v>-197.56249999999997</v>
      </c>
      <c r="P18" s="14">
        <f t="shared" si="5"/>
        <v>19756.249999999996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-21929.437499999996</v>
      </c>
      <c r="AJ18" s="101">
        <f t="shared" si="4"/>
        <v>3.666400516522117E-12</v>
      </c>
    </row>
    <row r="19" spans="1:36" ht="12" customHeight="1" x14ac:dyDescent="0.2">
      <c r="A19" s="109">
        <v>43105</v>
      </c>
      <c r="B19" s="108">
        <v>10847</v>
      </c>
      <c r="C19" s="108">
        <v>1148</v>
      </c>
      <c r="D19" s="106" t="s">
        <v>39</v>
      </c>
      <c r="E19" s="107" t="s">
        <v>45</v>
      </c>
      <c r="F19" s="104">
        <v>64563</v>
      </c>
      <c r="G19" s="106" t="s">
        <v>54</v>
      </c>
      <c r="H19" s="102"/>
      <c r="I19" s="102"/>
      <c r="J19" s="23">
        <v>1150</v>
      </c>
      <c r="K19" s="60">
        <v>0</v>
      </c>
      <c r="L19" s="13">
        <v>0.01</v>
      </c>
      <c r="M19" s="14">
        <f t="shared" si="0"/>
        <v>1150</v>
      </c>
      <c r="N19" s="14">
        <f t="shared" si="1"/>
        <v>0</v>
      </c>
      <c r="O19" s="14">
        <f t="shared" si="2"/>
        <v>-11.5</v>
      </c>
      <c r="P19" s="14">
        <f t="shared" si="5"/>
        <v>1150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-1138.5</v>
      </c>
      <c r="AJ19" s="101">
        <f t="shared" si="4"/>
        <v>0</v>
      </c>
    </row>
    <row r="20" spans="1:36" ht="12" customHeight="1" x14ac:dyDescent="0.2">
      <c r="A20" s="109"/>
      <c r="B20" s="108">
        <v>10848</v>
      </c>
      <c r="C20" s="108">
        <v>1149</v>
      </c>
      <c r="D20" s="106" t="s">
        <v>73</v>
      </c>
      <c r="E20" s="107" t="s">
        <v>75</v>
      </c>
      <c r="F20" s="104">
        <v>122857</v>
      </c>
      <c r="G20" s="106" t="s">
        <v>54</v>
      </c>
      <c r="H20" s="102"/>
      <c r="I20" s="102"/>
      <c r="J20" s="23">
        <v>600</v>
      </c>
      <c r="K20" s="60">
        <v>0</v>
      </c>
      <c r="L20" s="13">
        <v>0.01</v>
      </c>
      <c r="M20" s="14">
        <f t="shared" si="0"/>
        <v>600</v>
      </c>
      <c r="N20" s="14">
        <f t="shared" si="1"/>
        <v>0</v>
      </c>
      <c r="O20" s="14">
        <f t="shared" si="2"/>
        <v>-6</v>
      </c>
      <c r="P20" s="14">
        <f t="shared" si="5"/>
        <v>600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-594</v>
      </c>
      <c r="AJ20" s="101">
        <f t="shared" si="4"/>
        <v>0</v>
      </c>
    </row>
    <row r="21" spans="1:36" ht="12" customHeight="1" x14ac:dyDescent="0.2">
      <c r="A21" s="109"/>
      <c r="B21" s="108">
        <v>10849</v>
      </c>
      <c r="C21" s="108">
        <v>1135</v>
      </c>
      <c r="D21" s="106" t="s">
        <v>156</v>
      </c>
      <c r="E21" s="107"/>
      <c r="F21" s="104">
        <v>805317</v>
      </c>
      <c r="G21" s="106" t="s">
        <v>54</v>
      </c>
      <c r="H21" s="102"/>
      <c r="I21" s="102"/>
      <c r="J21" s="23">
        <v>0</v>
      </c>
      <c r="K21" s="60">
        <v>4400</v>
      </c>
      <c r="L21" s="13">
        <v>0.01</v>
      </c>
      <c r="M21" s="14">
        <f t="shared" si="0"/>
        <v>3928.571428571428</v>
      </c>
      <c r="N21" s="14">
        <f t="shared" si="1"/>
        <v>471.42857142857133</v>
      </c>
      <c r="O21" s="14">
        <f t="shared" si="2"/>
        <v>-39.285714285714278</v>
      </c>
      <c r="P21" s="14">
        <f t="shared" si="5"/>
        <v>3928.571428571428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-4360.7142857142853</v>
      </c>
      <c r="AJ21" s="101">
        <f t="shared" si="4"/>
        <v>3.979039320256561E-13</v>
      </c>
    </row>
    <row r="22" spans="1:36" s="5" customFormat="1" ht="12" customHeight="1" x14ac:dyDescent="0.2">
      <c r="A22" s="109"/>
      <c r="B22" s="108">
        <v>10850</v>
      </c>
      <c r="C22" s="108">
        <v>1150</v>
      </c>
      <c r="D22" s="106" t="s">
        <v>38</v>
      </c>
      <c r="E22" s="107" t="s">
        <v>44</v>
      </c>
      <c r="F22" s="104">
        <v>18210</v>
      </c>
      <c r="G22" s="106" t="s">
        <v>54</v>
      </c>
      <c r="H22" s="102"/>
      <c r="I22" s="102"/>
      <c r="J22" s="23">
        <v>0</v>
      </c>
      <c r="K22" s="60">
        <f>13899-738</f>
        <v>13161</v>
      </c>
      <c r="L22" s="13">
        <v>0.01</v>
      </c>
      <c r="M22" s="14">
        <f t="shared" si="0"/>
        <v>11750.892857142857</v>
      </c>
      <c r="N22" s="14">
        <f t="shared" si="1"/>
        <v>1410.1071428571427</v>
      </c>
      <c r="O22" s="14">
        <f t="shared" si="2"/>
        <v>-117.50892857142857</v>
      </c>
      <c r="P22" s="14">
        <f t="shared" si="5"/>
        <v>11750.892857142857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-13043.491071428571</v>
      </c>
      <c r="AJ22" s="101">
        <f t="shared" si="4"/>
        <v>7.815970093361102E-13</v>
      </c>
    </row>
    <row r="23" spans="1:36" s="5" customFormat="1" ht="12" customHeight="1" x14ac:dyDescent="0.2">
      <c r="A23" s="109"/>
      <c r="B23" s="108">
        <v>10850</v>
      </c>
      <c r="C23" s="108">
        <v>1150</v>
      </c>
      <c r="D23" s="106" t="s">
        <v>38</v>
      </c>
      <c r="E23" s="107" t="s">
        <v>44</v>
      </c>
      <c r="F23" s="104">
        <v>18210</v>
      </c>
      <c r="G23" s="106" t="s">
        <v>24</v>
      </c>
      <c r="H23" s="102"/>
      <c r="I23" s="102"/>
      <c r="J23" s="23">
        <v>0</v>
      </c>
      <c r="K23" s="60">
        <v>738</v>
      </c>
      <c r="L23" s="13">
        <v>0.01</v>
      </c>
      <c r="M23" s="14">
        <f t="shared" si="0"/>
        <v>658.92857142857133</v>
      </c>
      <c r="N23" s="14">
        <f t="shared" si="1"/>
        <v>79.071428571428555</v>
      </c>
      <c r="O23" s="14">
        <f t="shared" si="2"/>
        <v>-6.5892857142857135</v>
      </c>
      <c r="P23" s="14"/>
      <c r="Q23" s="14"/>
      <c r="R23" s="14"/>
      <c r="S23" s="14"/>
      <c r="T23" s="14"/>
      <c r="U23" s="14">
        <f>M23</f>
        <v>658.92857142857133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-731.41071428571422</v>
      </c>
      <c r="AJ23" s="101">
        <f t="shared" si="4"/>
        <v>6.5725203057809267E-14</v>
      </c>
    </row>
    <row r="24" spans="1:36" s="5" customFormat="1" ht="12" customHeight="1" x14ac:dyDescent="0.2">
      <c r="A24" s="109"/>
      <c r="B24" s="108">
        <v>10851</v>
      </c>
      <c r="C24" s="108">
        <v>1351</v>
      </c>
      <c r="D24" s="106" t="s">
        <v>38</v>
      </c>
      <c r="E24" s="107" t="s">
        <v>44</v>
      </c>
      <c r="F24" s="104">
        <v>18201</v>
      </c>
      <c r="G24" s="106" t="s">
        <v>54</v>
      </c>
      <c r="H24" s="102"/>
      <c r="I24" s="102"/>
      <c r="J24" s="23">
        <v>0</v>
      </c>
      <c r="K24" s="60">
        <v>12328</v>
      </c>
      <c r="L24" s="13">
        <v>0.01</v>
      </c>
      <c r="M24" s="14">
        <f t="shared" si="0"/>
        <v>11007.142857142857</v>
      </c>
      <c r="N24" s="14">
        <f t="shared" si="1"/>
        <v>1320.8571428571429</v>
      </c>
      <c r="O24" s="14">
        <f t="shared" si="2"/>
        <v>-110.07142857142857</v>
      </c>
      <c r="P24" s="14">
        <f>M24</f>
        <v>11007.142857142857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-12217.928571428571</v>
      </c>
      <c r="AJ24" s="101">
        <f t="shared" si="4"/>
        <v>7.815970093361102E-13</v>
      </c>
    </row>
    <row r="25" spans="1:36" s="5" customFormat="1" ht="12" customHeight="1" x14ac:dyDescent="0.2">
      <c r="A25" s="109">
        <v>43108</v>
      </c>
      <c r="B25" s="108">
        <v>10852</v>
      </c>
      <c r="C25" s="108">
        <v>1352</v>
      </c>
      <c r="D25" s="106" t="s">
        <v>63</v>
      </c>
      <c r="E25" s="107"/>
      <c r="F25" s="104">
        <v>207959</v>
      </c>
      <c r="G25" s="106" t="s">
        <v>62</v>
      </c>
      <c r="H25" s="102"/>
      <c r="I25" s="102"/>
      <c r="J25" s="23">
        <v>0</v>
      </c>
      <c r="K25" s="60">
        <v>1998.3</v>
      </c>
      <c r="L25" s="13">
        <v>0.01</v>
      </c>
      <c r="M25" s="14">
        <f t="shared" si="0"/>
        <v>1784.1964285714284</v>
      </c>
      <c r="N25" s="14">
        <f t="shared" si="1"/>
        <v>214.1035714285714</v>
      </c>
      <c r="O25" s="14">
        <f t="shared" si="2"/>
        <v>-17.841964285714283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>
        <f>M25</f>
        <v>1784.1964285714284</v>
      </c>
      <c r="AI25" s="14">
        <f t="shared" si="3"/>
        <v>-1980.4580357142856</v>
      </c>
      <c r="AJ25" s="101">
        <f t="shared" si="4"/>
        <v>2.8421709430404007E-14</v>
      </c>
    </row>
    <row r="26" spans="1:36" s="5" customFormat="1" ht="12" customHeight="1" x14ac:dyDescent="0.2">
      <c r="A26" s="109"/>
      <c r="B26" s="108">
        <v>10853</v>
      </c>
      <c r="C26" s="108">
        <v>1353</v>
      </c>
      <c r="D26" s="106" t="s">
        <v>39</v>
      </c>
      <c r="E26" s="107" t="s">
        <v>45</v>
      </c>
      <c r="F26" s="104">
        <v>64567</v>
      </c>
      <c r="G26" s="106" t="s">
        <v>54</v>
      </c>
      <c r="H26" s="102"/>
      <c r="I26" s="102"/>
      <c r="J26" s="23">
        <v>2206</v>
      </c>
      <c r="K26" s="60">
        <v>0</v>
      </c>
      <c r="L26" s="13">
        <v>0.01</v>
      </c>
      <c r="M26" s="14">
        <f t="shared" si="0"/>
        <v>2206</v>
      </c>
      <c r="N26" s="14">
        <f t="shared" si="1"/>
        <v>0</v>
      </c>
      <c r="O26" s="14">
        <f t="shared" si="2"/>
        <v>-22.06</v>
      </c>
      <c r="P26" s="14">
        <f>M26</f>
        <v>2206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-2183.94</v>
      </c>
      <c r="AJ26" s="101">
        <f t="shared" si="4"/>
        <v>-5.3290705182007514E-14</v>
      </c>
    </row>
    <row r="27" spans="1:36" s="5" customFormat="1" ht="12" customHeight="1" x14ac:dyDescent="0.2">
      <c r="A27" s="109"/>
      <c r="B27" s="108">
        <v>10854</v>
      </c>
      <c r="C27" s="108">
        <v>1354</v>
      </c>
      <c r="D27" s="106" t="s">
        <v>39</v>
      </c>
      <c r="E27" s="107" t="s">
        <v>45</v>
      </c>
      <c r="F27" s="104">
        <v>64568</v>
      </c>
      <c r="G27" s="106" t="s">
        <v>57</v>
      </c>
      <c r="H27" s="102"/>
      <c r="I27" s="102"/>
      <c r="J27" s="23">
        <v>2297.5</v>
      </c>
      <c r="K27" s="60">
        <v>0</v>
      </c>
      <c r="L27" s="13">
        <v>0.01</v>
      </c>
      <c r="M27" s="14">
        <f t="shared" si="0"/>
        <v>2297.5</v>
      </c>
      <c r="N27" s="14">
        <f t="shared" si="1"/>
        <v>0</v>
      </c>
      <c r="O27" s="14">
        <f t="shared" si="2"/>
        <v>-22.975000000000001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>
        <f>M27</f>
        <v>2297.5</v>
      </c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-2274.5250000000001</v>
      </c>
      <c r="AJ27" s="101">
        <f t="shared" si="4"/>
        <v>-9.2370555648813024E-14</v>
      </c>
    </row>
    <row r="28" spans="1:36" s="5" customFormat="1" ht="12" customHeight="1" x14ac:dyDescent="0.2">
      <c r="A28" s="109">
        <v>43109</v>
      </c>
      <c r="B28" s="108">
        <v>10855</v>
      </c>
      <c r="C28" s="108">
        <v>1144</v>
      </c>
      <c r="D28" s="106" t="s">
        <v>69</v>
      </c>
      <c r="E28" s="107" t="s">
        <v>46</v>
      </c>
      <c r="F28" s="104">
        <v>112301</v>
      </c>
      <c r="G28" s="106" t="s">
        <v>56</v>
      </c>
      <c r="H28" s="102"/>
      <c r="I28" s="102"/>
      <c r="J28" s="23">
        <v>0</v>
      </c>
      <c r="K28" s="60">
        <v>3519</v>
      </c>
      <c r="L28" s="13">
        <v>0.01</v>
      </c>
      <c r="M28" s="14">
        <f t="shared" si="0"/>
        <v>3141.9642857142853</v>
      </c>
      <c r="N28" s="14">
        <f t="shared" si="1"/>
        <v>377.03571428571422</v>
      </c>
      <c r="O28" s="14">
        <f t="shared" si="2"/>
        <v>-31.419642857142854</v>
      </c>
      <c r="P28" s="14"/>
      <c r="Q28" s="14"/>
      <c r="R28" s="14"/>
      <c r="S28" s="14"/>
      <c r="T28" s="14"/>
      <c r="U28" s="14"/>
      <c r="V28" s="14"/>
      <c r="W28" s="14">
        <f>M28</f>
        <v>3141.9642857142853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-3487.5803571428569</v>
      </c>
      <c r="AJ28" s="101">
        <f t="shared" si="4"/>
        <v>2.6290081223123707E-13</v>
      </c>
    </row>
    <row r="29" spans="1:36" s="5" customFormat="1" ht="12" customHeight="1" x14ac:dyDescent="0.2">
      <c r="A29" s="109"/>
      <c r="B29" s="108">
        <v>10856</v>
      </c>
      <c r="C29" s="108">
        <v>1356</v>
      </c>
      <c r="D29" s="106" t="s">
        <v>88</v>
      </c>
      <c r="E29" s="107" t="s">
        <v>89</v>
      </c>
      <c r="F29" s="104">
        <v>8678</v>
      </c>
      <c r="G29" s="106" t="s">
        <v>54</v>
      </c>
      <c r="H29" s="102"/>
      <c r="I29" s="102"/>
      <c r="J29" s="23">
        <f>2786.5-484.5</f>
        <v>2302</v>
      </c>
      <c r="K29" s="60">
        <v>0</v>
      </c>
      <c r="L29" s="13">
        <v>0.01</v>
      </c>
      <c r="M29" s="14">
        <f t="shared" si="0"/>
        <v>2302</v>
      </c>
      <c r="N29" s="14">
        <f t="shared" si="1"/>
        <v>0</v>
      </c>
      <c r="O29" s="14">
        <f t="shared" si="2"/>
        <v>-23.02</v>
      </c>
      <c r="P29" s="14">
        <f>M29</f>
        <v>2302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-2278.98</v>
      </c>
      <c r="AJ29" s="101">
        <f t="shared" si="4"/>
        <v>0</v>
      </c>
    </row>
    <row r="30" spans="1:36" s="5" customFormat="1" ht="12" customHeight="1" x14ac:dyDescent="0.2">
      <c r="A30" s="109"/>
      <c r="B30" s="108">
        <v>10857</v>
      </c>
      <c r="C30" s="108">
        <v>1356</v>
      </c>
      <c r="D30" s="106" t="s">
        <v>88</v>
      </c>
      <c r="E30" s="107" t="s">
        <v>89</v>
      </c>
      <c r="F30" s="104">
        <v>8678</v>
      </c>
      <c r="G30" s="106" t="s">
        <v>57</v>
      </c>
      <c r="H30" s="102"/>
      <c r="I30" s="102"/>
      <c r="J30" s="23">
        <f>85+80+45+10+33+84+27.5+120</f>
        <v>484.5</v>
      </c>
      <c r="K30" s="60">
        <v>0</v>
      </c>
      <c r="L30" s="13">
        <v>0.01</v>
      </c>
      <c r="M30" s="14">
        <f t="shared" si="0"/>
        <v>484.5</v>
      </c>
      <c r="N30" s="14">
        <f t="shared" si="1"/>
        <v>0</v>
      </c>
      <c r="O30" s="14">
        <f t="shared" si="2"/>
        <v>-4.8449999999999998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>
        <f>M30</f>
        <v>484.5</v>
      </c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-479.65499999999997</v>
      </c>
      <c r="AJ30" s="101">
        <f t="shared" si="4"/>
        <v>2.7533531010703882E-14</v>
      </c>
    </row>
    <row r="31" spans="1:36" s="5" customFormat="1" ht="12" customHeight="1" x14ac:dyDescent="0.2">
      <c r="A31" s="109"/>
      <c r="B31" s="108">
        <v>10858</v>
      </c>
      <c r="C31" s="108">
        <v>1359</v>
      </c>
      <c r="D31" s="106" t="s">
        <v>88</v>
      </c>
      <c r="E31" s="107" t="s">
        <v>89</v>
      </c>
      <c r="F31" s="104">
        <v>8679</v>
      </c>
      <c r="G31" s="106" t="s">
        <v>54</v>
      </c>
      <c r="H31" s="102"/>
      <c r="I31" s="102"/>
      <c r="J31" s="23">
        <v>1915.3</v>
      </c>
      <c r="K31" s="60">
        <v>0</v>
      </c>
      <c r="L31" s="13">
        <v>0.01</v>
      </c>
      <c r="M31" s="14">
        <f t="shared" si="0"/>
        <v>1915.3</v>
      </c>
      <c r="N31" s="14">
        <f t="shared" si="1"/>
        <v>0</v>
      </c>
      <c r="O31" s="14">
        <f t="shared" si="2"/>
        <v>-19.152999999999999</v>
      </c>
      <c r="P31" s="14">
        <f>M31</f>
        <v>1915.3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-1896.1469999999999</v>
      </c>
      <c r="AJ31" s="101">
        <f t="shared" si="4"/>
        <v>0</v>
      </c>
    </row>
    <row r="32" spans="1:36" s="5" customFormat="1" ht="12" customHeight="1" x14ac:dyDescent="0.2">
      <c r="A32" s="109"/>
      <c r="B32" s="108">
        <v>10859</v>
      </c>
      <c r="C32" s="108">
        <v>1360</v>
      </c>
      <c r="D32" s="106" t="s">
        <v>66</v>
      </c>
      <c r="E32" s="107" t="s">
        <v>51</v>
      </c>
      <c r="F32" s="104">
        <v>120001137468</v>
      </c>
      <c r="G32" s="106" t="s">
        <v>55</v>
      </c>
      <c r="H32" s="102"/>
      <c r="I32" s="102"/>
      <c r="J32" s="23">
        <v>0</v>
      </c>
      <c r="K32" s="60">
        <v>9338</v>
      </c>
      <c r="L32" s="13">
        <v>0.01</v>
      </c>
      <c r="M32" s="14">
        <f t="shared" si="0"/>
        <v>8337.5</v>
      </c>
      <c r="N32" s="14">
        <f t="shared" si="1"/>
        <v>1000.5</v>
      </c>
      <c r="O32" s="14">
        <f t="shared" si="2"/>
        <v>-83.375</v>
      </c>
      <c r="P32" s="14"/>
      <c r="Q32" s="14">
        <f>M32</f>
        <v>8337.5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-9254.625</v>
      </c>
      <c r="AJ32" s="101">
        <f t="shared" si="4"/>
        <v>0</v>
      </c>
    </row>
    <row r="33" spans="1:36" s="5" customFormat="1" ht="12" customHeight="1" x14ac:dyDescent="0.2">
      <c r="A33" s="109"/>
      <c r="B33" s="108">
        <v>10860</v>
      </c>
      <c r="C33" s="108">
        <v>1361</v>
      </c>
      <c r="D33" s="106" t="s">
        <v>74</v>
      </c>
      <c r="E33" s="107" t="s">
        <v>60</v>
      </c>
      <c r="F33" s="104">
        <v>29049</v>
      </c>
      <c r="G33" s="106" t="s">
        <v>56</v>
      </c>
      <c r="H33" s="102"/>
      <c r="I33" s="102"/>
      <c r="J33" s="23">
        <v>0</v>
      </c>
      <c r="K33" s="60">
        <v>2636</v>
      </c>
      <c r="L33" s="13">
        <v>0.01</v>
      </c>
      <c r="M33" s="14">
        <f t="shared" si="0"/>
        <v>2353.5714285714284</v>
      </c>
      <c r="N33" s="14">
        <f t="shared" si="1"/>
        <v>282.42857142857139</v>
      </c>
      <c r="O33" s="14">
        <f t="shared" si="2"/>
        <v>-23.535714285714285</v>
      </c>
      <c r="P33" s="14"/>
      <c r="Q33" s="14"/>
      <c r="R33" s="14"/>
      <c r="S33" s="14"/>
      <c r="T33" s="14"/>
      <c r="U33" s="14"/>
      <c r="V33" s="14"/>
      <c r="W33" s="14">
        <f>M33</f>
        <v>2353.5714285714284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-2612.4642857142853</v>
      </c>
      <c r="AJ33" s="101">
        <f t="shared" si="4"/>
        <v>3.907985046680551E-13</v>
      </c>
    </row>
    <row r="34" spans="1:36" s="5" customFormat="1" ht="12" customHeight="1" x14ac:dyDescent="0.2">
      <c r="A34" s="109">
        <v>43110</v>
      </c>
      <c r="B34" s="108">
        <v>10861</v>
      </c>
      <c r="C34" s="108">
        <v>1362</v>
      </c>
      <c r="D34" s="106" t="s">
        <v>73</v>
      </c>
      <c r="E34" s="107" t="s">
        <v>75</v>
      </c>
      <c r="F34" s="104">
        <v>123374</v>
      </c>
      <c r="G34" s="106" t="s">
        <v>54</v>
      </c>
      <c r="H34" s="102"/>
      <c r="I34" s="102"/>
      <c r="J34" s="23">
        <v>3800</v>
      </c>
      <c r="K34" s="60">
        <v>0</v>
      </c>
      <c r="L34" s="13">
        <v>0.01</v>
      </c>
      <c r="M34" s="14">
        <f t="shared" si="0"/>
        <v>3800</v>
      </c>
      <c r="N34" s="14">
        <f t="shared" si="1"/>
        <v>0</v>
      </c>
      <c r="O34" s="14">
        <f t="shared" si="2"/>
        <v>-38</v>
      </c>
      <c r="P34" s="14">
        <f>M34</f>
        <v>3800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-3762</v>
      </c>
      <c r="AJ34" s="101">
        <f t="shared" si="4"/>
        <v>0</v>
      </c>
    </row>
    <row r="35" spans="1:36" s="5" customFormat="1" ht="12" customHeight="1" x14ac:dyDescent="0.2">
      <c r="A35" s="109"/>
      <c r="B35" s="108">
        <v>10862</v>
      </c>
      <c r="C35" s="108">
        <v>1363</v>
      </c>
      <c r="D35" s="106" t="s">
        <v>39</v>
      </c>
      <c r="E35" s="107" t="s">
        <v>45</v>
      </c>
      <c r="F35" s="104">
        <v>64572</v>
      </c>
      <c r="G35" s="106" t="s">
        <v>54</v>
      </c>
      <c r="H35" s="102"/>
      <c r="I35" s="102"/>
      <c r="J35" s="23">
        <v>6680</v>
      </c>
      <c r="K35" s="60">
        <v>0</v>
      </c>
      <c r="L35" s="13">
        <v>0.01</v>
      </c>
      <c r="M35" s="14">
        <f t="shared" si="0"/>
        <v>6680</v>
      </c>
      <c r="N35" s="14">
        <f t="shared" si="1"/>
        <v>0</v>
      </c>
      <c r="O35" s="14">
        <f t="shared" si="2"/>
        <v>-66.8</v>
      </c>
      <c r="P35" s="14">
        <f>M35</f>
        <v>6680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-6613.2</v>
      </c>
      <c r="AJ35" s="101">
        <f t="shared" si="4"/>
        <v>1.8474111129762605E-13</v>
      </c>
    </row>
    <row r="36" spans="1:36" s="5" customFormat="1" ht="12" customHeight="1" x14ac:dyDescent="0.2">
      <c r="A36" s="109"/>
      <c r="B36" s="108">
        <v>10863</v>
      </c>
      <c r="C36" s="108"/>
      <c r="D36" s="106" t="s">
        <v>1045</v>
      </c>
      <c r="E36" s="107"/>
      <c r="F36" s="104"/>
      <c r="G36" s="106"/>
      <c r="H36" s="102"/>
      <c r="I36" s="102"/>
      <c r="J36" s="23">
        <v>0</v>
      </c>
      <c r="K36" s="60">
        <v>0</v>
      </c>
      <c r="L36" s="13">
        <v>0.01</v>
      </c>
      <c r="M36" s="14">
        <f t="shared" si="0"/>
        <v>0</v>
      </c>
      <c r="N36" s="14">
        <f t="shared" si="1"/>
        <v>0</v>
      </c>
      <c r="O36" s="14">
        <f t="shared" si="2"/>
        <v>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0</v>
      </c>
      <c r="AJ36" s="101">
        <f t="shared" si="4"/>
        <v>0</v>
      </c>
    </row>
    <row r="37" spans="1:36" s="5" customFormat="1" ht="12" customHeight="1" x14ac:dyDescent="0.2">
      <c r="A37" s="109"/>
      <c r="B37" s="108">
        <v>10864</v>
      </c>
      <c r="C37" s="108">
        <v>1366</v>
      </c>
      <c r="D37" s="106" t="s">
        <v>1044</v>
      </c>
      <c r="E37" s="107"/>
      <c r="F37" s="104"/>
      <c r="G37" s="106" t="s">
        <v>55</v>
      </c>
      <c r="H37" s="102"/>
      <c r="I37" s="102"/>
      <c r="J37" s="23">
        <v>1700</v>
      </c>
      <c r="K37" s="60">
        <v>0</v>
      </c>
      <c r="L37" s="13">
        <v>0.01</v>
      </c>
      <c r="M37" s="14">
        <f t="shared" ref="M37:M68" si="6">SUM(H37:J37,K37/1.12)</f>
        <v>1700</v>
      </c>
      <c r="N37" s="14">
        <f t="shared" ref="N37:N68" si="7">K37/1.12*0.12</f>
        <v>0</v>
      </c>
      <c r="O37" s="14">
        <f t="shared" ref="O37:O68" si="8">-SUM(I37:J37,K37/1.12)*L37</f>
        <v>-17</v>
      </c>
      <c r="P37" s="14"/>
      <c r="Q37" s="14">
        <f>M37</f>
        <v>1700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9">-SUM(N37:AH37)</f>
        <v>-1683</v>
      </c>
      <c r="AJ37" s="101">
        <f t="shared" ref="AJ37:AJ68" si="10">SUM(H37:K37)+AI37+O37</f>
        <v>0</v>
      </c>
    </row>
    <row r="38" spans="1:36" s="5" customFormat="1" ht="12" customHeight="1" x14ac:dyDescent="0.2">
      <c r="A38" s="109"/>
      <c r="B38" s="108">
        <v>10865</v>
      </c>
      <c r="C38" s="108">
        <v>1368</v>
      </c>
      <c r="D38" s="106" t="s">
        <v>69</v>
      </c>
      <c r="E38" s="107" t="s">
        <v>46</v>
      </c>
      <c r="F38" s="104">
        <v>112325</v>
      </c>
      <c r="G38" s="106" t="s">
        <v>56</v>
      </c>
      <c r="H38" s="102"/>
      <c r="I38" s="102"/>
      <c r="J38" s="23">
        <v>0</v>
      </c>
      <c r="K38" s="60">
        <v>2600</v>
      </c>
      <c r="L38" s="13">
        <v>0.01</v>
      </c>
      <c r="M38" s="14">
        <f t="shared" si="6"/>
        <v>2321.4285714285711</v>
      </c>
      <c r="N38" s="14">
        <f t="shared" si="7"/>
        <v>278.5714285714285</v>
      </c>
      <c r="O38" s="14">
        <f t="shared" si="8"/>
        <v>-23.214285714285712</v>
      </c>
      <c r="P38" s="14"/>
      <c r="Q38" s="14"/>
      <c r="R38" s="14"/>
      <c r="S38" s="14"/>
      <c r="T38" s="14"/>
      <c r="U38" s="14"/>
      <c r="V38" s="14"/>
      <c r="W38" s="14">
        <f>M38</f>
        <v>2321.4285714285711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9"/>
        <v>-2576.7857142857138</v>
      </c>
      <c r="AJ38" s="101">
        <f t="shared" si="10"/>
        <v>5.2224891078367364E-13</v>
      </c>
    </row>
    <row r="39" spans="1:36" s="5" customFormat="1" ht="12" customHeight="1" x14ac:dyDescent="0.2">
      <c r="A39" s="109">
        <v>43111</v>
      </c>
      <c r="B39" s="108">
        <v>10866</v>
      </c>
      <c r="C39" s="108">
        <v>1367</v>
      </c>
      <c r="D39" s="106" t="s">
        <v>88</v>
      </c>
      <c r="E39" s="107" t="s">
        <v>89</v>
      </c>
      <c r="F39" s="104">
        <v>8727</v>
      </c>
      <c r="G39" s="106" t="s">
        <v>54</v>
      </c>
      <c r="H39" s="102"/>
      <c r="I39" s="102"/>
      <c r="J39" s="23">
        <v>785</v>
      </c>
      <c r="K39" s="60">
        <v>0</v>
      </c>
      <c r="L39" s="13">
        <v>0.01</v>
      </c>
      <c r="M39" s="14">
        <f t="shared" si="6"/>
        <v>785</v>
      </c>
      <c r="N39" s="14">
        <f t="shared" si="7"/>
        <v>0</v>
      </c>
      <c r="O39" s="14">
        <f t="shared" si="8"/>
        <v>-7.8500000000000005</v>
      </c>
      <c r="P39" s="14">
        <f>M39</f>
        <v>785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9"/>
        <v>-777.15</v>
      </c>
      <c r="AJ39" s="101">
        <f t="shared" si="10"/>
        <v>2.2204460492503131E-14</v>
      </c>
    </row>
    <row r="40" spans="1:36" s="5" customFormat="1" ht="12" customHeight="1" x14ac:dyDescent="0.2">
      <c r="A40" s="109"/>
      <c r="B40" s="108">
        <v>10867</v>
      </c>
      <c r="C40" s="108">
        <v>1369</v>
      </c>
      <c r="D40" s="106" t="s">
        <v>86</v>
      </c>
      <c r="E40" s="107" t="s">
        <v>87</v>
      </c>
      <c r="F40" s="104">
        <v>76288</v>
      </c>
      <c r="G40" s="106" t="s">
        <v>55</v>
      </c>
      <c r="H40" s="102"/>
      <c r="I40" s="102"/>
      <c r="J40" s="23">
        <v>0</v>
      </c>
      <c r="K40" s="60">
        <v>2011.6</v>
      </c>
      <c r="L40" s="13">
        <v>0.01</v>
      </c>
      <c r="M40" s="14">
        <f t="shared" si="6"/>
        <v>1796.0714285714282</v>
      </c>
      <c r="N40" s="14">
        <f t="shared" si="7"/>
        <v>215.52857142857138</v>
      </c>
      <c r="O40" s="14">
        <f t="shared" si="8"/>
        <v>-17.960714285714282</v>
      </c>
      <c r="P40" s="14"/>
      <c r="Q40" s="14">
        <f>M40</f>
        <v>1796.0714285714282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9"/>
        <v>-1993.6392857142853</v>
      </c>
      <c r="AJ40" s="101">
        <f t="shared" si="10"/>
        <v>3.4816594052244909E-13</v>
      </c>
    </row>
    <row r="41" spans="1:36" s="5" customFormat="1" ht="12" customHeight="1" x14ac:dyDescent="0.2">
      <c r="A41" s="109"/>
      <c r="B41" s="108">
        <v>10868</v>
      </c>
      <c r="C41" s="108">
        <v>1370</v>
      </c>
      <c r="D41" s="106" t="s">
        <v>76</v>
      </c>
      <c r="E41" s="107" t="s">
        <v>101</v>
      </c>
      <c r="F41" s="104">
        <v>151110</v>
      </c>
      <c r="G41" s="106" t="s">
        <v>55</v>
      </c>
      <c r="H41" s="102"/>
      <c r="I41" s="102"/>
      <c r="J41" s="23">
        <v>0</v>
      </c>
      <c r="K41" s="60">
        <v>2791.8</v>
      </c>
      <c r="L41" s="13">
        <v>0.01</v>
      </c>
      <c r="M41" s="14">
        <f t="shared" si="6"/>
        <v>2492.6785714285716</v>
      </c>
      <c r="N41" s="14">
        <f t="shared" si="7"/>
        <v>299.12142857142857</v>
      </c>
      <c r="O41" s="14">
        <f t="shared" si="8"/>
        <v>-24.926785714285717</v>
      </c>
      <c r="P41" s="14"/>
      <c r="Q41" s="14">
        <f>M41</f>
        <v>2492.6785714285716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9"/>
        <v>-2766.8732142857143</v>
      </c>
      <c r="AJ41" s="101">
        <f t="shared" si="10"/>
        <v>1.5276668818842154E-13</v>
      </c>
    </row>
    <row r="42" spans="1:36" s="5" customFormat="1" ht="12" customHeight="1" x14ac:dyDescent="0.2">
      <c r="A42" s="109">
        <v>43113</v>
      </c>
      <c r="B42" s="108">
        <v>10869</v>
      </c>
      <c r="C42" s="108">
        <v>1371</v>
      </c>
      <c r="D42" s="106" t="s">
        <v>38</v>
      </c>
      <c r="E42" s="107" t="s">
        <v>44</v>
      </c>
      <c r="F42" s="104">
        <v>18296</v>
      </c>
      <c r="G42" s="106" t="s">
        <v>54</v>
      </c>
      <c r="H42" s="102"/>
      <c r="I42" s="102"/>
      <c r="J42" s="23">
        <v>0</v>
      </c>
      <c r="K42" s="60">
        <v>2410</v>
      </c>
      <c r="L42" s="13">
        <v>0.01</v>
      </c>
      <c r="M42" s="14">
        <f t="shared" si="6"/>
        <v>2151.7857142857142</v>
      </c>
      <c r="N42" s="14">
        <f t="shared" si="7"/>
        <v>258.21428571428572</v>
      </c>
      <c r="O42" s="14">
        <f t="shared" si="8"/>
        <v>-21.517857142857142</v>
      </c>
      <c r="P42" s="14">
        <f>M42</f>
        <v>2151.7857142857142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9"/>
        <v>-2388.4821428571427</v>
      </c>
      <c r="AJ42" s="101">
        <f t="shared" si="10"/>
        <v>1.9539925233402755E-13</v>
      </c>
    </row>
    <row r="43" spans="1:36" s="5" customFormat="1" ht="12" customHeight="1" x14ac:dyDescent="0.2">
      <c r="A43" s="109">
        <v>43115</v>
      </c>
      <c r="B43" s="108" t="s">
        <v>1043</v>
      </c>
      <c r="C43" s="108">
        <v>1372</v>
      </c>
      <c r="D43" s="106" t="s">
        <v>88</v>
      </c>
      <c r="E43" s="107" t="s">
        <v>89</v>
      </c>
      <c r="F43" s="104">
        <v>8807</v>
      </c>
      <c r="G43" s="106" t="s">
        <v>54</v>
      </c>
      <c r="H43" s="102"/>
      <c r="I43" s="102"/>
      <c r="J43" s="23">
        <v>3586</v>
      </c>
      <c r="K43" s="60">
        <v>0</v>
      </c>
      <c r="L43" s="13">
        <v>0.01</v>
      </c>
      <c r="M43" s="14">
        <f t="shared" si="6"/>
        <v>3586</v>
      </c>
      <c r="N43" s="14">
        <f t="shared" si="7"/>
        <v>0</v>
      </c>
      <c r="O43" s="14">
        <f t="shared" si="8"/>
        <v>-35.86</v>
      </c>
      <c r="P43" s="14">
        <f>M43</f>
        <v>3586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9"/>
        <v>-3550.14</v>
      </c>
      <c r="AJ43" s="101">
        <f t="shared" si="10"/>
        <v>1.2789769243681803E-13</v>
      </c>
    </row>
    <row r="44" spans="1:36" s="5" customFormat="1" ht="12" customHeight="1" x14ac:dyDescent="0.2">
      <c r="A44" s="109"/>
      <c r="B44" s="108">
        <v>10872</v>
      </c>
      <c r="C44" s="108">
        <v>1374</v>
      </c>
      <c r="D44" s="106" t="s">
        <v>88</v>
      </c>
      <c r="E44" s="107" t="s">
        <v>89</v>
      </c>
      <c r="F44" s="104">
        <v>8808</v>
      </c>
      <c r="G44" s="106" t="s">
        <v>57</v>
      </c>
      <c r="H44" s="102"/>
      <c r="I44" s="102"/>
      <c r="J44" s="23">
        <v>445.75</v>
      </c>
      <c r="K44" s="60">
        <v>0</v>
      </c>
      <c r="L44" s="13">
        <v>0.01</v>
      </c>
      <c r="M44" s="14">
        <f t="shared" si="6"/>
        <v>445.75</v>
      </c>
      <c r="N44" s="14">
        <f t="shared" si="7"/>
        <v>0</v>
      </c>
      <c r="O44" s="14">
        <f t="shared" si="8"/>
        <v>-4.4575000000000005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>
        <f>M44</f>
        <v>445.75</v>
      </c>
      <c r="AA44" s="14"/>
      <c r="AB44" s="14"/>
      <c r="AC44" s="14"/>
      <c r="AD44" s="14"/>
      <c r="AE44" s="14"/>
      <c r="AF44" s="14"/>
      <c r="AG44" s="14"/>
      <c r="AH44" s="14"/>
      <c r="AI44" s="14">
        <f t="shared" si="9"/>
        <v>-441.29250000000002</v>
      </c>
      <c r="AJ44" s="101">
        <f t="shared" si="10"/>
        <v>-1.865174681370263E-14</v>
      </c>
    </row>
    <row r="45" spans="1:36" s="5" customFormat="1" ht="12" customHeight="1" x14ac:dyDescent="0.2">
      <c r="A45" s="109"/>
      <c r="B45" s="108">
        <v>10873</v>
      </c>
      <c r="C45" s="108">
        <v>1376</v>
      </c>
      <c r="D45" s="106" t="s">
        <v>67</v>
      </c>
      <c r="E45" s="107" t="s">
        <v>49</v>
      </c>
      <c r="F45" s="104">
        <v>5148</v>
      </c>
      <c r="G45" s="106" t="s">
        <v>54</v>
      </c>
      <c r="H45" s="102"/>
      <c r="I45" s="102"/>
      <c r="J45" s="23">
        <v>0</v>
      </c>
      <c r="K45" s="60">
        <v>6324</v>
      </c>
      <c r="L45" s="13">
        <v>0.01</v>
      </c>
      <c r="M45" s="14">
        <f t="shared" si="6"/>
        <v>5646.4285714285706</v>
      </c>
      <c r="N45" s="14">
        <f t="shared" si="7"/>
        <v>677.57142857142844</v>
      </c>
      <c r="O45" s="14">
        <f t="shared" si="8"/>
        <v>-56.464285714285708</v>
      </c>
      <c r="P45" s="14">
        <f>M45</f>
        <v>5646.4285714285706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9"/>
        <v>-6267.5357142857138</v>
      </c>
      <c r="AJ45" s="101">
        <f t="shared" si="10"/>
        <v>5.2580162446247414E-13</v>
      </c>
    </row>
    <row r="46" spans="1:36" s="5" customFormat="1" ht="12" customHeight="1" x14ac:dyDescent="0.2">
      <c r="A46" s="109"/>
      <c r="B46" s="108">
        <v>10874</v>
      </c>
      <c r="C46" s="108">
        <v>1377</v>
      </c>
      <c r="D46" s="106" t="s">
        <v>39</v>
      </c>
      <c r="E46" s="107" t="s">
        <v>45</v>
      </c>
      <c r="F46" s="104">
        <v>64579</v>
      </c>
      <c r="G46" s="106" t="s">
        <v>54</v>
      </c>
      <c r="H46" s="102"/>
      <c r="I46" s="102"/>
      <c r="J46" s="23">
        <v>4905</v>
      </c>
      <c r="K46" s="60">
        <v>0</v>
      </c>
      <c r="L46" s="13">
        <v>0.01</v>
      </c>
      <c r="M46" s="14">
        <f t="shared" si="6"/>
        <v>4905</v>
      </c>
      <c r="N46" s="14">
        <f t="shared" si="7"/>
        <v>0</v>
      </c>
      <c r="O46" s="14">
        <f t="shared" si="8"/>
        <v>-49.050000000000004</v>
      </c>
      <c r="P46" s="14">
        <f>M46</f>
        <v>4905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9"/>
        <v>-4855.95</v>
      </c>
      <c r="AJ46" s="101">
        <f t="shared" si="10"/>
        <v>1.7763568394002505E-13</v>
      </c>
    </row>
    <row r="47" spans="1:36" s="5" customFormat="1" ht="12" customHeight="1" x14ac:dyDescent="0.2">
      <c r="A47" s="109"/>
      <c r="B47" s="108">
        <v>10875</v>
      </c>
      <c r="C47" s="108">
        <v>1378</v>
      </c>
      <c r="D47" s="106" t="s">
        <v>39</v>
      </c>
      <c r="E47" s="107" t="s">
        <v>45</v>
      </c>
      <c r="F47" s="104">
        <v>64580</v>
      </c>
      <c r="G47" s="106" t="s">
        <v>57</v>
      </c>
      <c r="H47" s="102"/>
      <c r="I47" s="102"/>
      <c r="J47" s="23">
        <v>2125</v>
      </c>
      <c r="K47" s="60">
        <v>0</v>
      </c>
      <c r="L47" s="13">
        <v>0.01</v>
      </c>
      <c r="M47" s="14">
        <f t="shared" si="6"/>
        <v>2125</v>
      </c>
      <c r="N47" s="14">
        <f t="shared" si="7"/>
        <v>0</v>
      </c>
      <c r="O47" s="14">
        <f t="shared" si="8"/>
        <v>-21.25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2125</v>
      </c>
      <c r="AA47" s="14"/>
      <c r="AB47" s="14"/>
      <c r="AC47" s="14"/>
      <c r="AD47" s="14"/>
      <c r="AE47" s="14"/>
      <c r="AF47" s="14"/>
      <c r="AG47" s="14"/>
      <c r="AH47" s="14"/>
      <c r="AI47" s="14">
        <f t="shared" si="9"/>
        <v>-2103.75</v>
      </c>
      <c r="AJ47" s="101">
        <f t="shared" si="10"/>
        <v>0</v>
      </c>
    </row>
    <row r="48" spans="1:36" s="5" customFormat="1" ht="12" customHeight="1" x14ac:dyDescent="0.2">
      <c r="A48" s="109"/>
      <c r="B48" s="108">
        <v>10876</v>
      </c>
      <c r="C48" s="108">
        <v>1379</v>
      </c>
      <c r="D48" s="106" t="s">
        <v>38</v>
      </c>
      <c r="E48" s="107" t="s">
        <v>44</v>
      </c>
      <c r="F48" s="104">
        <v>18310</v>
      </c>
      <c r="G48" s="106" t="s">
        <v>54</v>
      </c>
      <c r="H48" s="102"/>
      <c r="I48" s="102"/>
      <c r="J48" s="23">
        <v>0</v>
      </c>
      <c r="K48" s="60">
        <v>13808</v>
      </c>
      <c r="L48" s="13">
        <v>0.01</v>
      </c>
      <c r="M48" s="14">
        <f t="shared" si="6"/>
        <v>12328.571428571428</v>
      </c>
      <c r="N48" s="14">
        <f t="shared" si="7"/>
        <v>1479.4285714285713</v>
      </c>
      <c r="O48" s="14">
        <f t="shared" si="8"/>
        <v>-123.28571428571428</v>
      </c>
      <c r="P48" s="14">
        <f>M48</f>
        <v>12328.571428571428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9"/>
        <v>-13684.714285714284</v>
      </c>
      <c r="AJ48" s="101">
        <f t="shared" si="10"/>
        <v>1.3073986337985843E-12</v>
      </c>
    </row>
    <row r="49" spans="1:36" s="5" customFormat="1" ht="12" customHeight="1" x14ac:dyDescent="0.2">
      <c r="A49" s="109"/>
      <c r="B49" s="108">
        <v>10877</v>
      </c>
      <c r="C49" s="108">
        <v>1380</v>
      </c>
      <c r="D49" s="106" t="s">
        <v>38</v>
      </c>
      <c r="E49" s="107" t="s">
        <v>44</v>
      </c>
      <c r="F49" s="104">
        <v>18311</v>
      </c>
      <c r="G49" s="106" t="s">
        <v>54</v>
      </c>
      <c r="H49" s="102"/>
      <c r="I49" s="102"/>
      <c r="J49" s="23">
        <v>0</v>
      </c>
      <c r="K49" s="60">
        <v>9812.5</v>
      </c>
      <c r="L49" s="13">
        <v>0.01</v>
      </c>
      <c r="M49" s="14">
        <f t="shared" si="6"/>
        <v>8761.1607142857138</v>
      </c>
      <c r="N49" s="14">
        <f t="shared" si="7"/>
        <v>1051.3392857142856</v>
      </c>
      <c r="O49" s="14">
        <f t="shared" si="8"/>
        <v>-87.611607142857139</v>
      </c>
      <c r="P49" s="14">
        <f>M49</f>
        <v>8761.1607142857138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9"/>
        <v>-9724.8883928571413</v>
      </c>
      <c r="AJ49" s="101">
        <f t="shared" si="10"/>
        <v>1.5631940186722204E-12</v>
      </c>
    </row>
    <row r="50" spans="1:36" s="5" customFormat="1" ht="12" customHeight="1" x14ac:dyDescent="0.2">
      <c r="A50" s="109">
        <v>43116</v>
      </c>
      <c r="B50" s="108">
        <v>10878</v>
      </c>
      <c r="C50" s="108">
        <v>1383</v>
      </c>
      <c r="D50" s="106" t="s">
        <v>84</v>
      </c>
      <c r="E50" s="107" t="s">
        <v>85</v>
      </c>
      <c r="F50" s="104">
        <v>3030</v>
      </c>
      <c r="G50" s="106" t="s">
        <v>62</v>
      </c>
      <c r="H50" s="102"/>
      <c r="I50" s="102"/>
      <c r="J50" s="23">
        <v>0</v>
      </c>
      <c r="K50" s="60">
        <v>1400</v>
      </c>
      <c r="L50" s="13">
        <v>0.01</v>
      </c>
      <c r="M50" s="14">
        <f t="shared" si="6"/>
        <v>1249.9999999999998</v>
      </c>
      <c r="N50" s="14">
        <f t="shared" si="7"/>
        <v>149.99999999999997</v>
      </c>
      <c r="O50" s="14">
        <f t="shared" si="8"/>
        <v>-12.499999999999998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>
        <f>M50</f>
        <v>1249.9999999999998</v>
      </c>
      <c r="AE50" s="14"/>
      <c r="AF50" s="14"/>
      <c r="AG50" s="14"/>
      <c r="AH50" s="14"/>
      <c r="AI50" s="14">
        <f t="shared" si="9"/>
        <v>-1387.4999999999998</v>
      </c>
      <c r="AJ50" s="101">
        <f t="shared" si="10"/>
        <v>2.2915003228263231E-13</v>
      </c>
    </row>
    <row r="51" spans="1:36" s="5" customFormat="1" ht="12" customHeight="1" x14ac:dyDescent="0.2">
      <c r="A51" s="109"/>
      <c r="B51" s="108">
        <v>10879</v>
      </c>
      <c r="C51" s="108">
        <v>1382</v>
      </c>
      <c r="D51" s="106" t="s">
        <v>70</v>
      </c>
      <c r="E51" s="107" t="s">
        <v>50</v>
      </c>
      <c r="F51" s="104">
        <v>509709337</v>
      </c>
      <c r="G51" s="106" t="s">
        <v>55</v>
      </c>
      <c r="H51" s="102"/>
      <c r="I51" s="102"/>
      <c r="J51" s="23">
        <v>0</v>
      </c>
      <c r="K51" s="60">
        <v>6139</v>
      </c>
      <c r="L51" s="13">
        <v>0.01</v>
      </c>
      <c r="M51" s="14">
        <f t="shared" si="6"/>
        <v>5481.2499999999991</v>
      </c>
      <c r="N51" s="14">
        <f t="shared" si="7"/>
        <v>657.74999999999989</v>
      </c>
      <c r="O51" s="14">
        <f t="shared" si="8"/>
        <v>-54.812499999999993</v>
      </c>
      <c r="P51" s="14"/>
      <c r="Q51" s="14">
        <f>M51</f>
        <v>5481.2499999999991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9"/>
        <v>-6084.1874999999991</v>
      </c>
      <c r="AJ51" s="101">
        <f t="shared" si="10"/>
        <v>9.1660012913052924E-13</v>
      </c>
    </row>
    <row r="52" spans="1:36" s="5" customFormat="1" ht="12" customHeight="1" x14ac:dyDescent="0.2">
      <c r="A52" s="109"/>
      <c r="B52" s="108">
        <v>10880</v>
      </c>
      <c r="C52" s="108">
        <v>1387</v>
      </c>
      <c r="D52" s="106" t="s">
        <v>73</v>
      </c>
      <c r="E52" s="107" t="s">
        <v>75</v>
      </c>
      <c r="F52" s="104">
        <v>123789</v>
      </c>
      <c r="G52" s="106" t="s">
        <v>54</v>
      </c>
      <c r="H52" s="102"/>
      <c r="I52" s="102"/>
      <c r="J52" s="23">
        <v>3200</v>
      </c>
      <c r="K52" s="60">
        <v>0</v>
      </c>
      <c r="L52" s="13">
        <v>0.01</v>
      </c>
      <c r="M52" s="14">
        <f t="shared" si="6"/>
        <v>3200</v>
      </c>
      <c r="N52" s="14">
        <f t="shared" si="7"/>
        <v>0</v>
      </c>
      <c r="O52" s="14">
        <f t="shared" si="8"/>
        <v>-32</v>
      </c>
      <c r="P52" s="14">
        <f>M52</f>
        <v>3200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9"/>
        <v>-3168</v>
      </c>
      <c r="AJ52" s="101">
        <f t="shared" si="10"/>
        <v>0</v>
      </c>
    </row>
    <row r="53" spans="1:36" s="5" customFormat="1" ht="12" customHeight="1" x14ac:dyDescent="0.2">
      <c r="A53" s="109">
        <v>43117</v>
      </c>
      <c r="B53" s="108">
        <v>10881</v>
      </c>
      <c r="C53" s="108">
        <v>1355</v>
      </c>
      <c r="D53" s="106" t="s">
        <v>259</v>
      </c>
      <c r="E53" s="107" t="s">
        <v>260</v>
      </c>
      <c r="F53" s="104">
        <v>80162</v>
      </c>
      <c r="G53" s="106" t="s">
        <v>55</v>
      </c>
      <c r="H53" s="102"/>
      <c r="I53" s="102"/>
      <c r="J53" s="23">
        <v>0</v>
      </c>
      <c r="K53" s="60">
        <v>1122</v>
      </c>
      <c r="L53" s="13">
        <v>0.01</v>
      </c>
      <c r="M53" s="14">
        <f t="shared" si="6"/>
        <v>1001.7857142857142</v>
      </c>
      <c r="N53" s="14">
        <f t="shared" si="7"/>
        <v>120.21428571428571</v>
      </c>
      <c r="O53" s="14">
        <f t="shared" si="8"/>
        <v>-10.017857142857142</v>
      </c>
      <c r="P53" s="14"/>
      <c r="Q53" s="14">
        <f>M53</f>
        <v>1001.7857142857142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9"/>
        <v>-1111.9821428571429</v>
      </c>
      <c r="AJ53" s="101">
        <f t="shared" si="10"/>
        <v>-3.1974423109204508E-14</v>
      </c>
    </row>
    <row r="54" spans="1:36" s="5" customFormat="1" ht="12" customHeight="1" x14ac:dyDescent="0.2">
      <c r="A54" s="109"/>
      <c r="B54" s="108">
        <v>10882</v>
      </c>
      <c r="C54" s="108">
        <v>1385</v>
      </c>
      <c r="D54" s="106" t="s">
        <v>88</v>
      </c>
      <c r="E54" s="107" t="s">
        <v>89</v>
      </c>
      <c r="F54" s="104">
        <v>8853</v>
      </c>
      <c r="G54" s="106" t="s">
        <v>54</v>
      </c>
      <c r="H54" s="102"/>
      <c r="I54" s="102"/>
      <c r="J54" s="23">
        <v>1196</v>
      </c>
      <c r="K54" s="60">
        <v>0</v>
      </c>
      <c r="L54" s="13">
        <v>0.01</v>
      </c>
      <c r="M54" s="14">
        <f t="shared" si="6"/>
        <v>1196</v>
      </c>
      <c r="N54" s="14">
        <f t="shared" si="7"/>
        <v>0</v>
      </c>
      <c r="O54" s="14">
        <f t="shared" si="8"/>
        <v>-11.96</v>
      </c>
      <c r="P54" s="14">
        <f>M54</f>
        <v>1196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9"/>
        <v>-1184.04</v>
      </c>
      <c r="AJ54" s="101">
        <f t="shared" si="10"/>
        <v>3.5527136788005009E-14</v>
      </c>
    </row>
    <row r="55" spans="1:36" s="5" customFormat="1" ht="12" customHeight="1" x14ac:dyDescent="0.2">
      <c r="A55" s="109"/>
      <c r="B55" s="108">
        <v>10883</v>
      </c>
      <c r="C55" s="108">
        <v>1386</v>
      </c>
      <c r="D55" s="106" t="s">
        <v>73</v>
      </c>
      <c r="E55" s="107" t="s">
        <v>75</v>
      </c>
      <c r="F55" s="104">
        <v>118196</v>
      </c>
      <c r="G55" s="106" t="s">
        <v>54</v>
      </c>
      <c r="H55" s="102"/>
      <c r="I55" s="102"/>
      <c r="J55" s="23">
        <v>1050</v>
      </c>
      <c r="K55" s="60">
        <v>0</v>
      </c>
      <c r="L55" s="13">
        <v>0.01</v>
      </c>
      <c r="M55" s="14">
        <f t="shared" si="6"/>
        <v>1050</v>
      </c>
      <c r="N55" s="14">
        <f t="shared" si="7"/>
        <v>0</v>
      </c>
      <c r="O55" s="14">
        <f t="shared" si="8"/>
        <v>-10.5</v>
      </c>
      <c r="P55" s="14">
        <f>M55</f>
        <v>1050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9"/>
        <v>-1039.5</v>
      </c>
      <c r="AJ55" s="101">
        <f t="shared" si="10"/>
        <v>0</v>
      </c>
    </row>
    <row r="56" spans="1:36" s="5" customFormat="1" ht="12" customHeight="1" x14ac:dyDescent="0.2">
      <c r="A56" s="109">
        <v>43118</v>
      </c>
      <c r="B56" s="108">
        <v>10884</v>
      </c>
      <c r="C56" s="108">
        <v>1388</v>
      </c>
      <c r="D56" s="106" t="s">
        <v>63</v>
      </c>
      <c r="E56" s="107"/>
      <c r="F56" s="104">
        <v>208617</v>
      </c>
      <c r="G56" s="106" t="s">
        <v>62</v>
      </c>
      <c r="H56" s="102"/>
      <c r="I56" s="102"/>
      <c r="J56" s="23">
        <v>0</v>
      </c>
      <c r="K56" s="60">
        <v>4045.34</v>
      </c>
      <c r="L56" s="13">
        <v>0.01</v>
      </c>
      <c r="M56" s="14">
        <f t="shared" si="6"/>
        <v>3611.9107142857142</v>
      </c>
      <c r="N56" s="14">
        <f t="shared" si="7"/>
        <v>433.4292857142857</v>
      </c>
      <c r="O56" s="14">
        <f t="shared" si="8"/>
        <v>-36.119107142857146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>
        <f>M56</f>
        <v>3611.9107142857142</v>
      </c>
      <c r="AI56" s="14">
        <f t="shared" si="9"/>
        <v>-4009.2208928571426</v>
      </c>
      <c r="AJ56" s="101">
        <f t="shared" si="10"/>
        <v>3.5527136788005009E-13</v>
      </c>
    </row>
    <row r="57" spans="1:36" s="5" customFormat="1" ht="12" customHeight="1" x14ac:dyDescent="0.2">
      <c r="A57" s="109">
        <v>43119</v>
      </c>
      <c r="B57" s="108">
        <v>10885</v>
      </c>
      <c r="C57" s="108">
        <v>1390</v>
      </c>
      <c r="D57" s="106" t="s">
        <v>88</v>
      </c>
      <c r="E57" s="107" t="s">
        <v>89</v>
      </c>
      <c r="F57" s="104">
        <v>8161</v>
      </c>
      <c r="G57" s="106" t="s">
        <v>54</v>
      </c>
      <c r="H57" s="102"/>
      <c r="I57" s="102"/>
      <c r="J57" s="23">
        <v>782</v>
      </c>
      <c r="K57" s="60">
        <v>0</v>
      </c>
      <c r="L57" s="13">
        <v>0.01</v>
      </c>
      <c r="M57" s="14">
        <f t="shared" si="6"/>
        <v>782</v>
      </c>
      <c r="N57" s="14">
        <f t="shared" si="7"/>
        <v>0</v>
      </c>
      <c r="O57" s="14">
        <f t="shared" si="8"/>
        <v>-7.82</v>
      </c>
      <c r="P57" s="14">
        <f>M57</f>
        <v>782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9"/>
        <v>-774.18</v>
      </c>
      <c r="AJ57" s="101">
        <f t="shared" si="10"/>
        <v>4.9737991503207013E-14</v>
      </c>
    </row>
    <row r="58" spans="1:36" s="5" customFormat="1" ht="12" customHeight="1" x14ac:dyDescent="0.2">
      <c r="A58" s="109"/>
      <c r="B58" s="108">
        <v>10886</v>
      </c>
      <c r="C58" s="108">
        <v>1389</v>
      </c>
      <c r="D58" s="106" t="s">
        <v>37</v>
      </c>
      <c r="E58" s="107" t="s">
        <v>42</v>
      </c>
      <c r="F58" s="104">
        <v>71168</v>
      </c>
      <c r="G58" s="106" t="s">
        <v>13</v>
      </c>
      <c r="H58" s="102"/>
      <c r="I58" s="102"/>
      <c r="J58" s="23">
        <v>0</v>
      </c>
      <c r="K58" s="60">
        <v>892.1</v>
      </c>
      <c r="L58" s="13">
        <v>0.01</v>
      </c>
      <c r="M58" s="14">
        <f t="shared" si="6"/>
        <v>796.51785714285711</v>
      </c>
      <c r="N58" s="14">
        <f t="shared" si="7"/>
        <v>95.582142857142856</v>
      </c>
      <c r="O58" s="14">
        <f t="shared" si="8"/>
        <v>-7.965178571428571</v>
      </c>
      <c r="P58" s="14"/>
      <c r="Q58" s="14"/>
      <c r="R58" s="14"/>
      <c r="S58" s="14"/>
      <c r="T58" s="14"/>
      <c r="U58" s="14"/>
      <c r="V58" s="14">
        <f>M58</f>
        <v>796.51785714285711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9"/>
        <v>-884.1348214285714</v>
      </c>
      <c r="AJ58" s="101">
        <f t="shared" si="10"/>
        <v>5.2402526762307389E-14</v>
      </c>
    </row>
    <row r="59" spans="1:36" s="5" customFormat="1" ht="12" customHeight="1" x14ac:dyDescent="0.2">
      <c r="A59" s="109">
        <v>43120</v>
      </c>
      <c r="B59" s="108">
        <v>10887</v>
      </c>
      <c r="C59" s="108">
        <v>1391</v>
      </c>
      <c r="D59" s="106" t="s">
        <v>58</v>
      </c>
      <c r="E59" s="107"/>
      <c r="F59" s="104">
        <v>9446</v>
      </c>
      <c r="G59" s="106" t="s">
        <v>54</v>
      </c>
      <c r="H59" s="102"/>
      <c r="I59" s="102"/>
      <c r="J59" s="23">
        <v>0</v>
      </c>
      <c r="K59" s="60">
        <v>4578</v>
      </c>
      <c r="L59" s="13">
        <v>0.01</v>
      </c>
      <c r="M59" s="14">
        <f t="shared" si="6"/>
        <v>4087.4999999999995</v>
      </c>
      <c r="N59" s="14">
        <f t="shared" si="7"/>
        <v>490.49999999999994</v>
      </c>
      <c r="O59" s="14">
        <f t="shared" si="8"/>
        <v>-40.874999999999993</v>
      </c>
      <c r="P59" s="14">
        <f>M59</f>
        <v>4087.4999999999995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9"/>
        <v>-4537.1249999999991</v>
      </c>
      <c r="AJ59" s="101">
        <f t="shared" si="10"/>
        <v>9.1660012913052924E-13</v>
      </c>
    </row>
    <row r="60" spans="1:36" s="5" customFormat="1" ht="12" customHeight="1" x14ac:dyDescent="0.2">
      <c r="A60" s="109"/>
      <c r="B60" s="108">
        <v>10888</v>
      </c>
      <c r="C60" s="108">
        <v>1392</v>
      </c>
      <c r="D60" s="106" t="s">
        <v>84</v>
      </c>
      <c r="E60" s="107" t="s">
        <v>85</v>
      </c>
      <c r="F60" s="104">
        <v>3170</v>
      </c>
      <c r="G60" s="106" t="s">
        <v>62</v>
      </c>
      <c r="H60" s="102"/>
      <c r="I60" s="102"/>
      <c r="J60" s="23">
        <v>0</v>
      </c>
      <c r="K60" s="60">
        <v>2800</v>
      </c>
      <c r="L60" s="13">
        <v>0.01</v>
      </c>
      <c r="M60" s="14">
        <f t="shared" si="6"/>
        <v>2499.9999999999995</v>
      </c>
      <c r="N60" s="14">
        <f t="shared" si="7"/>
        <v>299.99999999999994</v>
      </c>
      <c r="O60" s="14">
        <f t="shared" si="8"/>
        <v>-24.999999999999996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>
        <f>M60</f>
        <v>2499.9999999999995</v>
      </c>
      <c r="AI60" s="14">
        <f t="shared" si="9"/>
        <v>-2774.9999999999995</v>
      </c>
      <c r="AJ60" s="101">
        <f t="shared" si="10"/>
        <v>4.5830006456526462E-13</v>
      </c>
    </row>
    <row r="61" spans="1:36" s="5" customFormat="1" ht="12" customHeight="1" x14ac:dyDescent="0.2">
      <c r="A61" s="109"/>
      <c r="B61" s="108">
        <v>10889</v>
      </c>
      <c r="C61" s="108">
        <v>1393</v>
      </c>
      <c r="D61" s="106" t="s">
        <v>91</v>
      </c>
      <c r="E61" s="107" t="s">
        <v>92</v>
      </c>
      <c r="F61" s="104">
        <v>3966</v>
      </c>
      <c r="G61" s="106" t="s">
        <v>54</v>
      </c>
      <c r="H61" s="102"/>
      <c r="I61" s="102"/>
      <c r="J61" s="23">
        <v>0</v>
      </c>
      <c r="K61" s="60">
        <v>5000</v>
      </c>
      <c r="L61" s="13">
        <v>0.01</v>
      </c>
      <c r="M61" s="14">
        <f t="shared" si="6"/>
        <v>4464.2857142857138</v>
      </c>
      <c r="N61" s="14">
        <f t="shared" si="7"/>
        <v>535.71428571428567</v>
      </c>
      <c r="O61" s="14">
        <f t="shared" si="8"/>
        <v>-44.642857142857139</v>
      </c>
      <c r="P61" s="14">
        <f>M61</f>
        <v>4464.2857142857138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9"/>
        <v>-4955.3571428571422</v>
      </c>
      <c r="AJ61" s="101">
        <f t="shared" si="10"/>
        <v>6.5369931689929217E-13</v>
      </c>
    </row>
    <row r="62" spans="1:36" s="5" customFormat="1" ht="12" customHeight="1" x14ac:dyDescent="0.2">
      <c r="A62" s="109">
        <v>43122</v>
      </c>
      <c r="B62" s="108">
        <v>10890</v>
      </c>
      <c r="C62" s="108">
        <v>1394</v>
      </c>
      <c r="D62" s="106" t="s">
        <v>73</v>
      </c>
      <c r="E62" s="107" t="s">
        <v>75</v>
      </c>
      <c r="F62" s="104">
        <v>124146</v>
      </c>
      <c r="G62" s="106" t="s">
        <v>54</v>
      </c>
      <c r="H62" s="102"/>
      <c r="I62" s="102"/>
      <c r="J62" s="23">
        <v>3200</v>
      </c>
      <c r="K62" s="60">
        <v>0</v>
      </c>
      <c r="L62" s="13">
        <v>0.01</v>
      </c>
      <c r="M62" s="14">
        <f t="shared" si="6"/>
        <v>3200</v>
      </c>
      <c r="N62" s="14">
        <f t="shared" si="7"/>
        <v>0</v>
      </c>
      <c r="O62" s="14">
        <f t="shared" si="8"/>
        <v>-32</v>
      </c>
      <c r="P62" s="14">
        <f>M62</f>
        <v>3200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9"/>
        <v>-3168</v>
      </c>
      <c r="AJ62" s="101">
        <f t="shared" si="10"/>
        <v>0</v>
      </c>
    </row>
    <row r="63" spans="1:36" s="5" customFormat="1" ht="12" customHeight="1" x14ac:dyDescent="0.2">
      <c r="A63" s="109"/>
      <c r="B63" s="108">
        <v>10891</v>
      </c>
      <c r="C63" s="108">
        <v>1395</v>
      </c>
      <c r="D63" s="106" t="s">
        <v>39</v>
      </c>
      <c r="E63" s="107" t="s">
        <v>45</v>
      </c>
      <c r="F63" s="104">
        <v>64589</v>
      </c>
      <c r="G63" s="106" t="s">
        <v>54</v>
      </c>
      <c r="H63" s="102"/>
      <c r="I63" s="102"/>
      <c r="J63" s="23">
        <v>3482</v>
      </c>
      <c r="K63" s="60">
        <v>0</v>
      </c>
      <c r="L63" s="13">
        <v>0.01</v>
      </c>
      <c r="M63" s="14">
        <f t="shared" si="6"/>
        <v>3482</v>
      </c>
      <c r="N63" s="14">
        <f t="shared" si="7"/>
        <v>0</v>
      </c>
      <c r="O63" s="14">
        <f t="shared" si="8"/>
        <v>-34.82</v>
      </c>
      <c r="P63" s="14">
        <f>M63</f>
        <v>3482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9"/>
        <v>-3447.18</v>
      </c>
      <c r="AJ63" s="101">
        <f t="shared" si="10"/>
        <v>1.6342482922482304E-13</v>
      </c>
    </row>
    <row r="64" spans="1:36" s="5" customFormat="1" ht="12" customHeight="1" x14ac:dyDescent="0.2">
      <c r="A64" s="109"/>
      <c r="B64" s="108">
        <v>10892</v>
      </c>
      <c r="C64" s="108">
        <v>1396</v>
      </c>
      <c r="D64" s="106" t="s">
        <v>39</v>
      </c>
      <c r="E64" s="107" t="s">
        <v>45</v>
      </c>
      <c r="F64" s="104">
        <v>64590</v>
      </c>
      <c r="G64" s="106" t="s">
        <v>57</v>
      </c>
      <c r="H64" s="102"/>
      <c r="I64" s="102"/>
      <c r="J64" s="23">
        <v>2507.5</v>
      </c>
      <c r="K64" s="60">
        <v>0</v>
      </c>
      <c r="L64" s="13">
        <v>0.01</v>
      </c>
      <c r="M64" s="14">
        <f t="shared" si="6"/>
        <v>2507.5</v>
      </c>
      <c r="N64" s="14">
        <f t="shared" si="7"/>
        <v>0</v>
      </c>
      <c r="O64" s="14">
        <f t="shared" si="8"/>
        <v>-25.074999999999999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>
        <f>M64</f>
        <v>2507.5</v>
      </c>
      <c r="AA64" s="14"/>
      <c r="AB64" s="14"/>
      <c r="AC64" s="14"/>
      <c r="AD64" s="14"/>
      <c r="AE64" s="14"/>
      <c r="AF64" s="14"/>
      <c r="AG64" s="14"/>
      <c r="AH64" s="14"/>
      <c r="AI64" s="14">
        <f t="shared" si="9"/>
        <v>-2482.4250000000002</v>
      </c>
      <c r="AJ64" s="101">
        <f t="shared" si="10"/>
        <v>-1.8118839761882555E-13</v>
      </c>
    </row>
    <row r="65" spans="1:36" s="5" customFormat="1" ht="12" customHeight="1" x14ac:dyDescent="0.2">
      <c r="A65" s="109"/>
      <c r="B65" s="108">
        <v>10893</v>
      </c>
      <c r="C65" s="108">
        <v>1397</v>
      </c>
      <c r="D65" s="106" t="s">
        <v>88</v>
      </c>
      <c r="E65" s="107" t="s">
        <v>89</v>
      </c>
      <c r="F65" s="104">
        <v>8026</v>
      </c>
      <c r="G65" s="106" t="s">
        <v>54</v>
      </c>
      <c r="H65" s="102"/>
      <c r="I65" s="102"/>
      <c r="J65" s="23">
        <f>3701-177.05</f>
        <v>3523.95</v>
      </c>
      <c r="K65" s="60">
        <v>0</v>
      </c>
      <c r="L65" s="13">
        <v>0.01</v>
      </c>
      <c r="M65" s="14">
        <f t="shared" si="6"/>
        <v>3523.95</v>
      </c>
      <c r="N65" s="14">
        <f t="shared" si="7"/>
        <v>0</v>
      </c>
      <c r="O65" s="14">
        <f t="shared" si="8"/>
        <v>-35.2395</v>
      </c>
      <c r="P65" s="14">
        <f>M65</f>
        <v>3523.95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9"/>
        <v>-3488.7104999999997</v>
      </c>
      <c r="AJ65" s="101">
        <f t="shared" si="10"/>
        <v>1.3500311979441904E-13</v>
      </c>
    </row>
    <row r="66" spans="1:36" s="5" customFormat="1" ht="12" customHeight="1" x14ac:dyDescent="0.2">
      <c r="A66" s="109"/>
      <c r="B66" s="108">
        <v>10894</v>
      </c>
      <c r="C66" s="108">
        <v>1397</v>
      </c>
      <c r="D66" s="106" t="s">
        <v>88</v>
      </c>
      <c r="E66" s="107" t="s">
        <v>89</v>
      </c>
      <c r="F66" s="104">
        <v>8026</v>
      </c>
      <c r="G66" s="106" t="s">
        <v>57</v>
      </c>
      <c r="H66" s="102"/>
      <c r="I66" s="102"/>
      <c r="J66" s="23">
        <f>20+22.05+135</f>
        <v>177.05</v>
      </c>
      <c r="K66" s="60">
        <v>0</v>
      </c>
      <c r="L66" s="13">
        <v>0.01</v>
      </c>
      <c r="M66" s="14">
        <f t="shared" si="6"/>
        <v>177.05</v>
      </c>
      <c r="N66" s="14">
        <f t="shared" si="7"/>
        <v>0</v>
      </c>
      <c r="O66" s="14">
        <f t="shared" si="8"/>
        <v>-1.7705000000000002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>
        <f>M66</f>
        <v>177.05</v>
      </c>
      <c r="AA66" s="14"/>
      <c r="AB66" s="14"/>
      <c r="AC66" s="14"/>
      <c r="AD66" s="14"/>
      <c r="AE66" s="14"/>
      <c r="AF66" s="14"/>
      <c r="AG66" s="14"/>
      <c r="AH66" s="14"/>
      <c r="AI66" s="14">
        <f t="shared" si="9"/>
        <v>-175.27950000000001</v>
      </c>
      <c r="AJ66" s="101">
        <f t="shared" si="10"/>
        <v>-1.7763568394002505E-15</v>
      </c>
    </row>
    <row r="67" spans="1:36" s="5" customFormat="1" ht="12" customHeight="1" x14ac:dyDescent="0.2">
      <c r="A67" s="109"/>
      <c r="B67" s="108">
        <v>10895</v>
      </c>
      <c r="C67" s="108">
        <v>1399</v>
      </c>
      <c r="D67" s="106" t="s">
        <v>38</v>
      </c>
      <c r="E67" s="107" t="s">
        <v>44</v>
      </c>
      <c r="F67" s="104">
        <v>18381</v>
      </c>
      <c r="G67" s="106" t="s">
        <v>54</v>
      </c>
      <c r="H67" s="102"/>
      <c r="I67" s="102"/>
      <c r="J67" s="23">
        <v>0</v>
      </c>
      <c r="K67" s="60">
        <f>10109.58-738</f>
        <v>9371.58</v>
      </c>
      <c r="L67" s="13">
        <v>0.01</v>
      </c>
      <c r="M67" s="14">
        <f t="shared" si="6"/>
        <v>8367.4821428571413</v>
      </c>
      <c r="N67" s="14">
        <f t="shared" si="7"/>
        <v>1004.0978571428569</v>
      </c>
      <c r="O67" s="14">
        <f t="shared" si="8"/>
        <v>-83.67482142857142</v>
      </c>
      <c r="P67" s="14">
        <f>M67</f>
        <v>8367.4821428571413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9"/>
        <v>-9287.9051785714273</v>
      </c>
      <c r="AJ67" s="101">
        <f t="shared" si="10"/>
        <v>1.1937117960769683E-12</v>
      </c>
    </row>
    <row r="68" spans="1:36" s="5" customFormat="1" ht="12" customHeight="1" x14ac:dyDescent="0.2">
      <c r="A68" s="109"/>
      <c r="B68" s="108">
        <v>10895</v>
      </c>
      <c r="C68" s="108">
        <v>1399</v>
      </c>
      <c r="D68" s="106" t="s">
        <v>38</v>
      </c>
      <c r="E68" s="107" t="s">
        <v>44</v>
      </c>
      <c r="F68" s="104">
        <v>18381</v>
      </c>
      <c r="G68" s="106" t="s">
        <v>24</v>
      </c>
      <c r="H68" s="102"/>
      <c r="I68" s="102"/>
      <c r="J68" s="23">
        <v>0</v>
      </c>
      <c r="K68" s="60">
        <v>738</v>
      </c>
      <c r="L68" s="13">
        <v>0.01</v>
      </c>
      <c r="M68" s="14">
        <f t="shared" si="6"/>
        <v>658.92857142857133</v>
      </c>
      <c r="N68" s="14">
        <f t="shared" si="7"/>
        <v>79.071428571428555</v>
      </c>
      <c r="O68" s="14">
        <f t="shared" si="8"/>
        <v>-6.5892857142857135</v>
      </c>
      <c r="P68" s="14"/>
      <c r="Q68" s="14"/>
      <c r="R68" s="14"/>
      <c r="S68" s="14"/>
      <c r="T68" s="14"/>
      <c r="U68" s="14">
        <f>M68</f>
        <v>658.92857142857133</v>
      </c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9"/>
        <v>-731.41071428571422</v>
      </c>
      <c r="AJ68" s="101">
        <f t="shared" si="10"/>
        <v>6.5725203057809267E-14</v>
      </c>
    </row>
    <row r="69" spans="1:36" s="5" customFormat="1" ht="12" customHeight="1" x14ac:dyDescent="0.2">
      <c r="A69" s="109"/>
      <c r="B69" s="108">
        <v>10896</v>
      </c>
      <c r="C69" s="108">
        <v>1400</v>
      </c>
      <c r="D69" s="106" t="s">
        <v>38</v>
      </c>
      <c r="E69" s="107" t="s">
        <v>44</v>
      </c>
      <c r="F69" s="104">
        <v>18382</v>
      </c>
      <c r="G69" s="106" t="s">
        <v>54</v>
      </c>
      <c r="H69" s="102"/>
      <c r="I69" s="102"/>
      <c r="J69" s="23">
        <v>0</v>
      </c>
      <c r="K69" s="60">
        <v>6139</v>
      </c>
      <c r="L69" s="13">
        <v>0.01</v>
      </c>
      <c r="M69" s="14">
        <f t="shared" ref="M69:M97" si="11">SUM(H69:J69,K69/1.12)</f>
        <v>5481.2499999999991</v>
      </c>
      <c r="N69" s="14">
        <f t="shared" ref="N69:N97" si="12">K69/1.12*0.12</f>
        <v>657.74999999999989</v>
      </c>
      <c r="O69" s="14">
        <f t="shared" ref="O69:O97" si="13">-SUM(I69:J69,K69/1.12)*L69</f>
        <v>-54.812499999999993</v>
      </c>
      <c r="P69" s="14">
        <f>M69</f>
        <v>5481.2499999999991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4">-SUM(N69:AH69)</f>
        <v>-6084.1874999999991</v>
      </c>
      <c r="AJ69" s="101">
        <f t="shared" ref="AJ69:AJ100" si="15">SUM(H69:K69)+AI69+O69</f>
        <v>9.1660012913052924E-13</v>
      </c>
    </row>
    <row r="70" spans="1:36" s="5" customFormat="1" ht="12" customHeight="1" x14ac:dyDescent="0.2">
      <c r="A70" s="55">
        <v>43123</v>
      </c>
      <c r="B70" s="108">
        <v>10897</v>
      </c>
      <c r="C70" s="108">
        <v>1401</v>
      </c>
      <c r="D70" s="106" t="s">
        <v>88</v>
      </c>
      <c r="E70" s="107" t="s">
        <v>89</v>
      </c>
      <c r="F70" s="104">
        <v>8234</v>
      </c>
      <c r="G70" s="106" t="s">
        <v>54</v>
      </c>
      <c r="H70" s="102"/>
      <c r="I70" s="102"/>
      <c r="J70" s="23">
        <f>45+96+45</f>
        <v>186</v>
      </c>
      <c r="K70" s="60">
        <v>0</v>
      </c>
      <c r="L70" s="13">
        <v>0.01</v>
      </c>
      <c r="M70" s="14">
        <f t="shared" si="11"/>
        <v>186</v>
      </c>
      <c r="N70" s="14">
        <f t="shared" si="12"/>
        <v>0</v>
      </c>
      <c r="O70" s="14">
        <f t="shared" si="13"/>
        <v>-1.86</v>
      </c>
      <c r="P70" s="14">
        <f>M70</f>
        <v>186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4"/>
        <v>-184.14</v>
      </c>
      <c r="AJ70" s="101">
        <f t="shared" si="15"/>
        <v>1.354472090042691E-14</v>
      </c>
    </row>
    <row r="71" spans="1:36" s="5" customFormat="1" ht="12" customHeight="1" x14ac:dyDescent="0.2">
      <c r="A71" s="109"/>
      <c r="B71" s="108">
        <v>10897</v>
      </c>
      <c r="C71" s="108">
        <v>1401</v>
      </c>
      <c r="D71" s="106" t="s">
        <v>88</v>
      </c>
      <c r="E71" s="107" t="s">
        <v>89</v>
      </c>
      <c r="F71" s="104">
        <v>8234</v>
      </c>
      <c r="G71" s="106" t="s">
        <v>57</v>
      </c>
      <c r="H71" s="102"/>
      <c r="I71" s="102"/>
      <c r="J71" s="23">
        <f>21+80+20+90</f>
        <v>211</v>
      </c>
      <c r="K71" s="60">
        <v>0</v>
      </c>
      <c r="L71" s="13">
        <v>0.01</v>
      </c>
      <c r="M71" s="14">
        <f t="shared" si="11"/>
        <v>211</v>
      </c>
      <c r="N71" s="14">
        <f t="shared" si="12"/>
        <v>0</v>
      </c>
      <c r="O71" s="14">
        <f t="shared" si="13"/>
        <v>-2.11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>
        <f>M71</f>
        <v>211</v>
      </c>
      <c r="AA71" s="14"/>
      <c r="AB71" s="14"/>
      <c r="AC71" s="14"/>
      <c r="AD71" s="14"/>
      <c r="AE71" s="14"/>
      <c r="AF71" s="14"/>
      <c r="AG71" s="14"/>
      <c r="AH71" s="14"/>
      <c r="AI71" s="14">
        <f t="shared" si="14"/>
        <v>-208.89</v>
      </c>
      <c r="AJ71" s="101">
        <f t="shared" si="15"/>
        <v>1.3766765505351941E-14</v>
      </c>
    </row>
    <row r="72" spans="1:36" s="110" customFormat="1" ht="12" customHeight="1" x14ac:dyDescent="0.2">
      <c r="A72" s="116">
        <v>43124</v>
      </c>
      <c r="B72" s="115">
        <v>10898</v>
      </c>
      <c r="C72" s="115">
        <v>1413</v>
      </c>
      <c r="D72" s="114" t="s">
        <v>73</v>
      </c>
      <c r="E72" s="115" t="s">
        <v>75</v>
      </c>
      <c r="F72" s="115">
        <v>117682</v>
      </c>
      <c r="G72" s="114" t="s">
        <v>54</v>
      </c>
      <c r="H72" s="82"/>
      <c r="I72" s="82"/>
      <c r="J72" s="83">
        <v>600</v>
      </c>
      <c r="K72" s="60">
        <v>0</v>
      </c>
      <c r="L72" s="113">
        <v>0.01</v>
      </c>
      <c r="M72" s="112">
        <f t="shared" si="11"/>
        <v>600</v>
      </c>
      <c r="N72" s="112">
        <f t="shared" si="12"/>
        <v>0</v>
      </c>
      <c r="O72" s="112">
        <f t="shared" si="13"/>
        <v>-6</v>
      </c>
      <c r="P72" s="112">
        <f>M72</f>
        <v>600</v>
      </c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  <c r="AF72" s="112"/>
      <c r="AG72" s="112"/>
      <c r="AH72" s="112"/>
      <c r="AI72" s="112">
        <f t="shared" si="14"/>
        <v>-594</v>
      </c>
      <c r="AJ72" s="111">
        <f t="shared" si="15"/>
        <v>0</v>
      </c>
    </row>
    <row r="73" spans="1:36" s="5" customFormat="1" ht="12" customHeight="1" x14ac:dyDescent="0.2">
      <c r="A73" s="55"/>
      <c r="B73" s="56">
        <v>10899</v>
      </c>
      <c r="C73" s="56">
        <v>1404</v>
      </c>
      <c r="D73" s="57" t="s">
        <v>88</v>
      </c>
      <c r="E73" s="56" t="s">
        <v>89</v>
      </c>
      <c r="F73" s="56">
        <v>8267</v>
      </c>
      <c r="G73" s="57" t="s">
        <v>54</v>
      </c>
      <c r="H73" s="102"/>
      <c r="I73" s="102"/>
      <c r="J73" s="23">
        <v>520</v>
      </c>
      <c r="K73" s="60">
        <v>0</v>
      </c>
      <c r="L73" s="13">
        <v>0.01</v>
      </c>
      <c r="M73" s="14">
        <f t="shared" si="11"/>
        <v>520</v>
      </c>
      <c r="N73" s="14">
        <f t="shared" si="12"/>
        <v>0</v>
      </c>
      <c r="O73" s="14">
        <f t="shared" si="13"/>
        <v>-5.2</v>
      </c>
      <c r="P73" s="14">
        <f>M73</f>
        <v>520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4"/>
        <v>-514.79999999999995</v>
      </c>
      <c r="AJ73" s="101">
        <f t="shared" si="15"/>
        <v>4.5297099404706387E-14</v>
      </c>
    </row>
    <row r="74" spans="1:36" s="5" customFormat="1" ht="12" customHeight="1" x14ac:dyDescent="0.2">
      <c r="A74" s="55"/>
      <c r="B74" s="56">
        <v>10900</v>
      </c>
      <c r="C74" s="56">
        <v>1402</v>
      </c>
      <c r="D74" s="57" t="s">
        <v>39</v>
      </c>
      <c r="E74" s="56" t="s">
        <v>45</v>
      </c>
      <c r="F74" s="56">
        <v>64595</v>
      </c>
      <c r="G74" s="57" t="s">
        <v>54</v>
      </c>
      <c r="H74" s="102"/>
      <c r="I74" s="102"/>
      <c r="J74" s="23">
        <v>2410</v>
      </c>
      <c r="K74" s="60">
        <v>0</v>
      </c>
      <c r="L74" s="13">
        <v>0.01</v>
      </c>
      <c r="M74" s="14">
        <f t="shared" si="11"/>
        <v>2410</v>
      </c>
      <c r="N74" s="14">
        <f t="shared" si="12"/>
        <v>0</v>
      </c>
      <c r="O74" s="14">
        <f t="shared" si="13"/>
        <v>-24.1</v>
      </c>
      <c r="P74" s="14">
        <f>M74</f>
        <v>2410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4"/>
        <v>-2385.9</v>
      </c>
      <c r="AJ74" s="101">
        <f t="shared" si="15"/>
        <v>-9.2370555648813024E-14</v>
      </c>
    </row>
    <row r="75" spans="1:36" s="5" customFormat="1" ht="12" customHeight="1" x14ac:dyDescent="0.2">
      <c r="A75" s="55">
        <v>43125</v>
      </c>
      <c r="B75" s="56">
        <v>10901</v>
      </c>
      <c r="C75" s="56">
        <v>1406</v>
      </c>
      <c r="D75" s="57" t="s">
        <v>73</v>
      </c>
      <c r="E75" s="56" t="s">
        <v>75</v>
      </c>
      <c r="F75" s="56">
        <v>118483</v>
      </c>
      <c r="G75" s="57" t="s">
        <v>54</v>
      </c>
      <c r="H75" s="102"/>
      <c r="I75" s="102"/>
      <c r="J75" s="23">
        <v>2950</v>
      </c>
      <c r="K75" s="60">
        <v>0</v>
      </c>
      <c r="L75" s="13">
        <v>0.01</v>
      </c>
      <c r="M75" s="14">
        <f t="shared" si="11"/>
        <v>2950</v>
      </c>
      <c r="N75" s="14">
        <f t="shared" si="12"/>
        <v>0</v>
      </c>
      <c r="O75" s="14">
        <f t="shared" si="13"/>
        <v>-29.5</v>
      </c>
      <c r="P75" s="14">
        <f>M75</f>
        <v>2950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4"/>
        <v>-2920.5</v>
      </c>
      <c r="AJ75" s="101">
        <f t="shared" si="15"/>
        <v>0</v>
      </c>
    </row>
    <row r="76" spans="1:36" s="5" customFormat="1" ht="12" customHeight="1" x14ac:dyDescent="0.3">
      <c r="A76" s="55">
        <v>43126</v>
      </c>
      <c r="B76" s="56">
        <v>10902</v>
      </c>
      <c r="C76" s="56">
        <v>1407</v>
      </c>
      <c r="D76" s="57" t="s">
        <v>1042</v>
      </c>
      <c r="E76" s="56">
        <v>0</v>
      </c>
      <c r="F76" s="63"/>
      <c r="G76" s="105" t="s">
        <v>55</v>
      </c>
      <c r="H76" s="102"/>
      <c r="I76" s="102"/>
      <c r="J76" s="23">
        <v>1870</v>
      </c>
      <c r="K76" s="60">
        <v>0</v>
      </c>
      <c r="L76" s="13">
        <v>0.01</v>
      </c>
      <c r="M76" s="14">
        <f t="shared" si="11"/>
        <v>1870</v>
      </c>
      <c r="N76" s="14">
        <f t="shared" si="12"/>
        <v>0</v>
      </c>
      <c r="O76" s="14">
        <f t="shared" si="13"/>
        <v>-18.7</v>
      </c>
      <c r="P76" s="14"/>
      <c r="Q76" s="14">
        <f>M76</f>
        <v>1870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4"/>
        <v>-1851.3</v>
      </c>
      <c r="AJ76" s="101">
        <f t="shared" si="15"/>
        <v>4.6185277824406512E-14</v>
      </c>
    </row>
    <row r="77" spans="1:36" s="5" customFormat="1" ht="12" customHeight="1" x14ac:dyDescent="0.2">
      <c r="A77" s="55"/>
      <c r="B77" s="56">
        <v>10903</v>
      </c>
      <c r="C77" s="56">
        <v>1408</v>
      </c>
      <c r="D77" s="57" t="s">
        <v>73</v>
      </c>
      <c r="E77" s="56" t="s">
        <v>75</v>
      </c>
      <c r="F77" s="56">
        <v>118260</v>
      </c>
      <c r="G77" s="57" t="s">
        <v>54</v>
      </c>
      <c r="H77" s="102"/>
      <c r="I77" s="102"/>
      <c r="J77" s="23">
        <v>510</v>
      </c>
      <c r="K77" s="60">
        <v>0</v>
      </c>
      <c r="L77" s="13">
        <v>0.01</v>
      </c>
      <c r="M77" s="14">
        <f t="shared" si="11"/>
        <v>510</v>
      </c>
      <c r="N77" s="14">
        <f t="shared" si="12"/>
        <v>0</v>
      </c>
      <c r="O77" s="14">
        <f t="shared" si="13"/>
        <v>-5.1000000000000005</v>
      </c>
      <c r="P77" s="14">
        <f>M77</f>
        <v>510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4"/>
        <v>-504.9</v>
      </c>
      <c r="AJ77" s="101">
        <f t="shared" si="15"/>
        <v>2.2204460492503131E-14</v>
      </c>
    </row>
    <row r="78" spans="1:36" s="5" customFormat="1" ht="12" customHeight="1" x14ac:dyDescent="0.2">
      <c r="A78" s="55">
        <v>43129</v>
      </c>
      <c r="B78" s="56">
        <v>10904</v>
      </c>
      <c r="C78" s="56">
        <v>0</v>
      </c>
      <c r="D78" s="57" t="s">
        <v>88</v>
      </c>
      <c r="E78" s="56" t="s">
        <v>89</v>
      </c>
      <c r="F78" s="56">
        <v>8417</v>
      </c>
      <c r="G78" s="57" t="s">
        <v>54</v>
      </c>
      <c r="H78" s="102"/>
      <c r="I78" s="102"/>
      <c r="J78" s="23">
        <v>3316.6</v>
      </c>
      <c r="K78" s="60">
        <v>0</v>
      </c>
      <c r="L78" s="13">
        <v>0.01</v>
      </c>
      <c r="M78" s="14">
        <f t="shared" si="11"/>
        <v>3316.6</v>
      </c>
      <c r="N78" s="14">
        <f t="shared" si="12"/>
        <v>0</v>
      </c>
      <c r="O78" s="14">
        <f t="shared" si="13"/>
        <v>-33.165999999999997</v>
      </c>
      <c r="P78" s="14">
        <f>M78</f>
        <v>3316.6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4"/>
        <v>-3283.4339999999997</v>
      </c>
      <c r="AJ78" s="101">
        <f t="shared" si="15"/>
        <v>1.7053025658242404E-13</v>
      </c>
    </row>
    <row r="79" spans="1:36" s="5" customFormat="1" ht="12" customHeight="1" x14ac:dyDescent="0.2">
      <c r="A79" s="55"/>
      <c r="B79" s="56">
        <v>10905</v>
      </c>
      <c r="C79" s="56">
        <v>1405</v>
      </c>
      <c r="D79" s="57" t="s">
        <v>68</v>
      </c>
      <c r="E79" s="56" t="s">
        <v>52</v>
      </c>
      <c r="F79" s="56">
        <v>123787</v>
      </c>
      <c r="G79" s="57" t="s">
        <v>532</v>
      </c>
      <c r="H79" s="102"/>
      <c r="I79" s="102"/>
      <c r="J79" s="23">
        <v>0</v>
      </c>
      <c r="K79" s="60">
        <v>1768</v>
      </c>
      <c r="L79" s="13">
        <v>0.01</v>
      </c>
      <c r="M79" s="14">
        <f t="shared" si="11"/>
        <v>1578.5714285714284</v>
      </c>
      <c r="N79" s="14">
        <f t="shared" si="12"/>
        <v>189.42857142857142</v>
      </c>
      <c r="O79" s="14">
        <f t="shared" si="13"/>
        <v>-15.785714285714285</v>
      </c>
      <c r="P79" s="14"/>
      <c r="Q79" s="14"/>
      <c r="R79" s="14"/>
      <c r="S79" s="14"/>
      <c r="T79" s="14">
        <f>M79</f>
        <v>1578.5714285714284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4"/>
        <v>-1752.2142857142856</v>
      </c>
      <c r="AJ79" s="101">
        <f t="shared" si="15"/>
        <v>1.6342482922482304E-13</v>
      </c>
    </row>
    <row r="80" spans="1:36" s="5" customFormat="1" ht="12" customHeight="1" x14ac:dyDescent="0.2">
      <c r="A80" s="55"/>
      <c r="B80" s="56">
        <v>10906</v>
      </c>
      <c r="C80" s="56">
        <v>1411</v>
      </c>
      <c r="D80" s="57" t="s">
        <v>66</v>
      </c>
      <c r="E80" s="56" t="s">
        <v>51</v>
      </c>
      <c r="F80" s="56">
        <v>1200001142022</v>
      </c>
      <c r="G80" s="57" t="s">
        <v>55</v>
      </c>
      <c r="H80" s="102"/>
      <c r="I80" s="102"/>
      <c r="J80" s="23">
        <v>0</v>
      </c>
      <c r="K80" s="60">
        <v>3735</v>
      </c>
      <c r="L80" s="13">
        <v>0.01</v>
      </c>
      <c r="M80" s="14">
        <f t="shared" si="11"/>
        <v>3334.8214285714284</v>
      </c>
      <c r="N80" s="14">
        <f t="shared" si="12"/>
        <v>400.17857142857139</v>
      </c>
      <c r="O80" s="14">
        <f t="shared" si="13"/>
        <v>-33.348214285714285</v>
      </c>
      <c r="P80" s="14"/>
      <c r="Q80" s="14">
        <f>M80</f>
        <v>3334.8214285714284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4"/>
        <v>-3701.6517857142853</v>
      </c>
      <c r="AJ80" s="101">
        <f t="shared" si="15"/>
        <v>3.907985046680551E-13</v>
      </c>
    </row>
    <row r="81" spans="1:36" s="5" customFormat="1" ht="12" customHeight="1" x14ac:dyDescent="0.2">
      <c r="A81" s="55"/>
      <c r="B81" s="56">
        <v>10907</v>
      </c>
      <c r="C81" s="56">
        <v>1412</v>
      </c>
      <c r="D81" s="57" t="s">
        <v>88</v>
      </c>
      <c r="E81" s="56" t="s">
        <v>89</v>
      </c>
      <c r="F81" s="56">
        <v>8418</v>
      </c>
      <c r="G81" s="57" t="s">
        <v>57</v>
      </c>
      <c r="H81" s="102"/>
      <c r="I81" s="102"/>
      <c r="J81" s="23">
        <v>300.35000000000002</v>
      </c>
      <c r="K81" s="60">
        <v>0</v>
      </c>
      <c r="L81" s="13">
        <v>0.01</v>
      </c>
      <c r="M81" s="14">
        <f t="shared" si="11"/>
        <v>300.35000000000002</v>
      </c>
      <c r="N81" s="14">
        <f t="shared" si="12"/>
        <v>0</v>
      </c>
      <c r="O81" s="14">
        <f t="shared" si="13"/>
        <v>-3.0035000000000003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>
        <f>M81</f>
        <v>300.35000000000002</v>
      </c>
      <c r="AA81" s="14"/>
      <c r="AB81" s="14"/>
      <c r="AC81" s="14"/>
      <c r="AD81" s="14"/>
      <c r="AE81" s="14"/>
      <c r="AF81" s="14"/>
      <c r="AG81" s="14"/>
      <c r="AH81" s="14"/>
      <c r="AI81" s="14">
        <f t="shared" si="14"/>
        <v>-297.34650000000005</v>
      </c>
      <c r="AJ81" s="101">
        <f t="shared" si="15"/>
        <v>-2.6201263381153694E-14</v>
      </c>
    </row>
    <row r="82" spans="1:36" s="5" customFormat="1" ht="12" customHeight="1" x14ac:dyDescent="0.2">
      <c r="A82" s="55"/>
      <c r="B82" s="56">
        <v>10907</v>
      </c>
      <c r="C82" s="56">
        <v>1412</v>
      </c>
      <c r="D82" s="57" t="s">
        <v>88</v>
      </c>
      <c r="E82" s="56" t="s">
        <v>89</v>
      </c>
      <c r="F82" s="56">
        <v>8418</v>
      </c>
      <c r="G82" s="57" t="s">
        <v>54</v>
      </c>
      <c r="H82" s="102"/>
      <c r="I82" s="102"/>
      <c r="J82" s="23">
        <v>21</v>
      </c>
      <c r="K82" s="60">
        <v>0</v>
      </c>
      <c r="L82" s="13">
        <v>0.01</v>
      </c>
      <c r="M82" s="14">
        <f t="shared" si="11"/>
        <v>21</v>
      </c>
      <c r="N82" s="14">
        <f t="shared" si="12"/>
        <v>0</v>
      </c>
      <c r="O82" s="14">
        <f t="shared" si="13"/>
        <v>-0.21</v>
      </c>
      <c r="P82" s="14">
        <f>M82</f>
        <v>21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4"/>
        <v>-20.79</v>
      </c>
      <c r="AJ82" s="101">
        <f t="shared" si="15"/>
        <v>8.6042284408449632E-16</v>
      </c>
    </row>
    <row r="83" spans="1:36" s="5" customFormat="1" ht="12" customHeight="1" x14ac:dyDescent="0.2">
      <c r="A83" s="55"/>
      <c r="B83" s="56">
        <v>10908</v>
      </c>
      <c r="C83" s="56">
        <v>1414</v>
      </c>
      <c r="D83" s="57" t="s">
        <v>39</v>
      </c>
      <c r="E83" s="56" t="s">
        <v>45</v>
      </c>
      <c r="F83" s="56">
        <v>65302</v>
      </c>
      <c r="G83" s="57" t="s">
        <v>57</v>
      </c>
      <c r="H83" s="102"/>
      <c r="I83" s="102"/>
      <c r="J83" s="23">
        <v>2832</v>
      </c>
      <c r="K83" s="60">
        <v>0</v>
      </c>
      <c r="L83" s="13">
        <v>0.01</v>
      </c>
      <c r="M83" s="14">
        <f t="shared" si="11"/>
        <v>2832</v>
      </c>
      <c r="N83" s="14">
        <f t="shared" si="12"/>
        <v>0</v>
      </c>
      <c r="O83" s="14">
        <f t="shared" si="13"/>
        <v>-28.32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>
        <f>M83</f>
        <v>2832</v>
      </c>
      <c r="AA83" s="14"/>
      <c r="AB83" s="14"/>
      <c r="AC83" s="14"/>
      <c r="AD83" s="14"/>
      <c r="AE83" s="14"/>
      <c r="AF83" s="14"/>
      <c r="AG83" s="14"/>
      <c r="AH83" s="14"/>
      <c r="AI83" s="14">
        <f t="shared" si="14"/>
        <v>-2803.68</v>
      </c>
      <c r="AJ83" s="101">
        <f t="shared" si="15"/>
        <v>1.6342482922482304E-13</v>
      </c>
    </row>
    <row r="84" spans="1:36" s="5" customFormat="1" ht="12" customHeight="1" x14ac:dyDescent="0.2">
      <c r="A84" s="55"/>
      <c r="B84" s="56">
        <v>10909</v>
      </c>
      <c r="C84" s="56">
        <v>1413</v>
      </c>
      <c r="D84" s="57" t="s">
        <v>39</v>
      </c>
      <c r="E84" s="56" t="s">
        <v>45</v>
      </c>
      <c r="F84" s="56">
        <v>65301</v>
      </c>
      <c r="G84" s="57" t="s">
        <v>54</v>
      </c>
      <c r="H84" s="102"/>
      <c r="I84" s="102"/>
      <c r="J84" s="23">
        <v>4151</v>
      </c>
      <c r="K84" s="60">
        <v>0</v>
      </c>
      <c r="L84" s="13">
        <v>0.01</v>
      </c>
      <c r="M84" s="14">
        <f t="shared" si="11"/>
        <v>4151</v>
      </c>
      <c r="N84" s="14">
        <f t="shared" si="12"/>
        <v>0</v>
      </c>
      <c r="O84" s="14">
        <f t="shared" si="13"/>
        <v>-41.51</v>
      </c>
      <c r="P84" s="14">
        <f>M84</f>
        <v>4151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4"/>
        <v>-4109.49</v>
      </c>
      <c r="AJ84" s="101">
        <f t="shared" si="15"/>
        <v>2.2026824808563106E-13</v>
      </c>
    </row>
    <row r="85" spans="1:36" s="5" customFormat="1" ht="12" customHeight="1" x14ac:dyDescent="0.2">
      <c r="A85" s="55"/>
      <c r="B85" s="56">
        <v>10910</v>
      </c>
      <c r="C85" s="56">
        <v>1415</v>
      </c>
      <c r="D85" s="57" t="s">
        <v>38</v>
      </c>
      <c r="E85" s="56" t="s">
        <v>44</v>
      </c>
      <c r="F85" s="56">
        <v>18442</v>
      </c>
      <c r="G85" s="57" t="s">
        <v>54</v>
      </c>
      <c r="H85" s="102"/>
      <c r="I85" s="102"/>
      <c r="J85" s="23">
        <v>0</v>
      </c>
      <c r="K85" s="60">
        <v>8884</v>
      </c>
      <c r="L85" s="13">
        <v>0.01</v>
      </c>
      <c r="M85" s="14">
        <f t="shared" si="11"/>
        <v>7932.142857142856</v>
      </c>
      <c r="N85" s="14">
        <f t="shared" si="12"/>
        <v>951.85714285714266</v>
      </c>
      <c r="O85" s="14">
        <f t="shared" si="13"/>
        <v>-79.321428571428555</v>
      </c>
      <c r="P85" s="14">
        <f>M85</f>
        <v>7932.142857142856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4"/>
        <v>-8804.6785714285706</v>
      </c>
      <c r="AJ85" s="101">
        <f t="shared" si="15"/>
        <v>7.9580786405131221E-13</v>
      </c>
    </row>
    <row r="86" spans="1:36" s="5" customFormat="1" ht="12" customHeight="1" x14ac:dyDescent="0.2">
      <c r="A86" s="55"/>
      <c r="B86" s="56">
        <v>10911</v>
      </c>
      <c r="C86" s="56">
        <v>1416</v>
      </c>
      <c r="D86" s="57" t="s">
        <v>38</v>
      </c>
      <c r="E86" s="56" t="s">
        <v>44</v>
      </c>
      <c r="F86" s="56">
        <v>18443</v>
      </c>
      <c r="G86" s="57" t="s">
        <v>54</v>
      </c>
      <c r="H86" s="102"/>
      <c r="I86" s="102"/>
      <c r="J86" s="23">
        <v>0</v>
      </c>
      <c r="K86" s="60">
        <v>7016</v>
      </c>
      <c r="L86" s="13">
        <v>0.01</v>
      </c>
      <c r="M86" s="14">
        <f t="shared" si="11"/>
        <v>6264.2857142857138</v>
      </c>
      <c r="N86" s="14">
        <f t="shared" si="12"/>
        <v>751.71428571428567</v>
      </c>
      <c r="O86" s="14">
        <f t="shared" si="13"/>
        <v>-62.642857142857139</v>
      </c>
      <c r="P86" s="14">
        <f>M86</f>
        <v>6264.2857142857138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4"/>
        <v>-6953.3571428571422</v>
      </c>
      <c r="AJ86" s="101">
        <f t="shared" si="15"/>
        <v>6.5369931689929217E-13</v>
      </c>
    </row>
    <row r="87" spans="1:36" s="5" customFormat="1" ht="12" customHeight="1" x14ac:dyDescent="0.2">
      <c r="A87" s="55">
        <v>43131</v>
      </c>
      <c r="B87" s="56">
        <v>10912</v>
      </c>
      <c r="C87" s="56">
        <v>1421</v>
      </c>
      <c r="D87" s="57" t="s">
        <v>73</v>
      </c>
      <c r="E87" s="56" t="s">
        <v>75</v>
      </c>
      <c r="F87" s="56">
        <v>124615</v>
      </c>
      <c r="G87" s="57" t="s">
        <v>54</v>
      </c>
      <c r="H87" s="102"/>
      <c r="I87" s="102"/>
      <c r="J87" s="23">
        <v>1100</v>
      </c>
      <c r="K87" s="60">
        <v>0</v>
      </c>
      <c r="L87" s="13">
        <v>0.01</v>
      </c>
      <c r="M87" s="14">
        <f t="shared" si="11"/>
        <v>1100</v>
      </c>
      <c r="N87" s="14">
        <f t="shared" si="12"/>
        <v>0</v>
      </c>
      <c r="O87" s="14">
        <f t="shared" si="13"/>
        <v>-11</v>
      </c>
      <c r="P87" s="14">
        <f>M87</f>
        <v>1100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4"/>
        <v>-1089</v>
      </c>
      <c r="AJ87" s="101">
        <f t="shared" si="15"/>
        <v>0</v>
      </c>
    </row>
    <row r="88" spans="1:36" s="5" customFormat="1" ht="12" customHeight="1" x14ac:dyDescent="0.2">
      <c r="A88" s="109"/>
      <c r="B88" s="108"/>
      <c r="C88" s="108"/>
      <c r="D88" s="106"/>
      <c r="E88" s="107"/>
      <c r="F88" s="104"/>
      <c r="G88" s="106"/>
      <c r="H88" s="102"/>
      <c r="I88" s="102"/>
      <c r="J88" s="23">
        <v>0</v>
      </c>
      <c r="K88" s="60">
        <v>0</v>
      </c>
      <c r="L88" s="13">
        <v>0.01</v>
      </c>
      <c r="M88" s="14">
        <f t="shared" si="11"/>
        <v>0</v>
      </c>
      <c r="N88" s="14">
        <f t="shared" si="12"/>
        <v>0</v>
      </c>
      <c r="O88" s="14">
        <f t="shared" si="13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4"/>
        <v>0</v>
      </c>
      <c r="AJ88" s="101">
        <f t="shared" si="15"/>
        <v>0</v>
      </c>
    </row>
    <row r="89" spans="1:36" s="5" customFormat="1" ht="12" customHeight="1" x14ac:dyDescent="0.2">
      <c r="A89" s="109"/>
      <c r="B89" s="108"/>
      <c r="C89" s="108"/>
      <c r="D89" s="106"/>
      <c r="E89" s="107"/>
      <c r="F89" s="104"/>
      <c r="G89" s="106"/>
      <c r="H89" s="102"/>
      <c r="I89" s="102"/>
      <c r="J89" s="23">
        <v>0</v>
      </c>
      <c r="K89" s="60">
        <v>0</v>
      </c>
      <c r="L89" s="13">
        <v>0.01</v>
      </c>
      <c r="M89" s="14">
        <f t="shared" si="11"/>
        <v>0</v>
      </c>
      <c r="N89" s="14">
        <f t="shared" si="12"/>
        <v>0</v>
      </c>
      <c r="O89" s="14">
        <f t="shared" si="13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4"/>
        <v>0</v>
      </c>
      <c r="AJ89" s="101">
        <f t="shared" si="15"/>
        <v>0</v>
      </c>
    </row>
    <row r="90" spans="1:36" s="5" customFormat="1" ht="12" customHeight="1" x14ac:dyDescent="0.2">
      <c r="A90" s="109"/>
      <c r="B90" s="108"/>
      <c r="C90" s="108"/>
      <c r="D90" s="106"/>
      <c r="E90" s="107"/>
      <c r="F90" s="104"/>
      <c r="G90" s="106"/>
      <c r="H90" s="102"/>
      <c r="I90" s="102"/>
      <c r="J90" s="23">
        <v>0</v>
      </c>
      <c r="K90" s="60">
        <v>0</v>
      </c>
      <c r="L90" s="13">
        <v>0.01</v>
      </c>
      <c r="M90" s="14">
        <f t="shared" si="11"/>
        <v>0</v>
      </c>
      <c r="N90" s="14">
        <f t="shared" si="12"/>
        <v>0</v>
      </c>
      <c r="O90" s="14">
        <f t="shared" si="13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4"/>
        <v>0</v>
      </c>
      <c r="AJ90" s="101">
        <f t="shared" si="15"/>
        <v>0</v>
      </c>
    </row>
    <row r="91" spans="1:36" ht="12" customHeight="1" x14ac:dyDescent="0.2">
      <c r="A91" s="109"/>
      <c r="B91" s="108"/>
      <c r="C91" s="108"/>
      <c r="D91" s="106"/>
      <c r="E91" s="107"/>
      <c r="F91" s="104"/>
      <c r="G91" s="106"/>
      <c r="H91" s="29"/>
      <c r="I91" s="29"/>
      <c r="J91" s="23">
        <v>0</v>
      </c>
      <c r="K91" s="60">
        <v>0</v>
      </c>
      <c r="L91" s="13">
        <v>0.01</v>
      </c>
      <c r="M91" s="14">
        <f t="shared" si="11"/>
        <v>0</v>
      </c>
      <c r="N91" s="14">
        <f t="shared" si="12"/>
        <v>0</v>
      </c>
      <c r="O91" s="14">
        <f t="shared" si="13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4"/>
        <v>0</v>
      </c>
      <c r="AJ91" s="101">
        <f t="shared" si="15"/>
        <v>0</v>
      </c>
    </row>
    <row r="92" spans="1:36" ht="12" customHeight="1" x14ac:dyDescent="0.2">
      <c r="A92" s="109"/>
      <c r="B92" s="108"/>
      <c r="C92" s="108"/>
      <c r="D92" s="106"/>
      <c r="E92" s="107"/>
      <c r="F92" s="104"/>
      <c r="G92" s="106"/>
      <c r="H92" s="29"/>
      <c r="I92" s="29"/>
      <c r="J92" s="23">
        <v>0</v>
      </c>
      <c r="K92" s="60">
        <v>0</v>
      </c>
      <c r="L92" s="13">
        <v>0.01</v>
      </c>
      <c r="M92" s="14">
        <f t="shared" si="11"/>
        <v>0</v>
      </c>
      <c r="N92" s="14">
        <f t="shared" si="12"/>
        <v>0</v>
      </c>
      <c r="O92" s="14">
        <f t="shared" si="13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4"/>
        <v>0</v>
      </c>
      <c r="AJ92" s="101">
        <f t="shared" si="15"/>
        <v>0</v>
      </c>
    </row>
    <row r="93" spans="1:36" ht="12" customHeight="1" x14ac:dyDescent="0.2">
      <c r="A93" s="55"/>
      <c r="B93" s="56"/>
      <c r="C93" s="56"/>
      <c r="D93" s="57"/>
      <c r="E93" s="56"/>
      <c r="F93" s="104"/>
      <c r="G93" s="105"/>
      <c r="H93" s="29"/>
      <c r="I93" s="29"/>
      <c r="J93" s="23">
        <v>0</v>
      </c>
      <c r="K93" s="53">
        <v>0</v>
      </c>
      <c r="L93" s="13">
        <v>0.01</v>
      </c>
      <c r="M93" s="14">
        <f t="shared" si="11"/>
        <v>0</v>
      </c>
      <c r="N93" s="14">
        <f t="shared" si="12"/>
        <v>0</v>
      </c>
      <c r="O93" s="14">
        <f t="shared" si="13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4"/>
        <v>0</v>
      </c>
      <c r="AJ93" s="101">
        <f t="shared" si="15"/>
        <v>0</v>
      </c>
    </row>
    <row r="94" spans="1:36" ht="12" customHeight="1" x14ac:dyDescent="0.2">
      <c r="A94" s="45"/>
      <c r="B94" s="52"/>
      <c r="C94" s="44"/>
      <c r="D94" s="43"/>
      <c r="E94" s="46"/>
      <c r="F94" s="104"/>
      <c r="G94" s="103"/>
      <c r="H94" s="102"/>
      <c r="I94" s="102"/>
      <c r="J94" s="23">
        <v>0</v>
      </c>
      <c r="K94" s="53">
        <v>0</v>
      </c>
      <c r="L94" s="13">
        <v>0.01</v>
      </c>
      <c r="M94" s="14">
        <f t="shared" si="11"/>
        <v>0</v>
      </c>
      <c r="N94" s="14">
        <f t="shared" si="12"/>
        <v>0</v>
      </c>
      <c r="O94" s="14">
        <f t="shared" si="13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4"/>
        <v>0</v>
      </c>
      <c r="AJ94" s="101">
        <f t="shared" si="15"/>
        <v>0</v>
      </c>
    </row>
    <row r="95" spans="1:36" ht="12" customHeight="1" x14ac:dyDescent="0.2">
      <c r="A95" s="45"/>
      <c r="B95" s="52"/>
      <c r="C95" s="44"/>
      <c r="D95" s="43"/>
      <c r="E95" s="46"/>
      <c r="F95" s="104"/>
      <c r="G95" s="103"/>
      <c r="H95" s="102"/>
      <c r="I95" s="102"/>
      <c r="J95" s="23">
        <v>0</v>
      </c>
      <c r="K95" s="53">
        <v>0</v>
      </c>
      <c r="L95" s="13">
        <v>0.01</v>
      </c>
      <c r="M95" s="14">
        <f t="shared" si="11"/>
        <v>0</v>
      </c>
      <c r="N95" s="14">
        <f t="shared" si="12"/>
        <v>0</v>
      </c>
      <c r="O95" s="14">
        <f t="shared" si="13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4"/>
        <v>0</v>
      </c>
      <c r="AJ95" s="101">
        <f t="shared" si="15"/>
        <v>0</v>
      </c>
    </row>
    <row r="96" spans="1:36" ht="12" customHeight="1" x14ac:dyDescent="0.2">
      <c r="A96" s="45"/>
      <c r="B96" s="52"/>
      <c r="C96" s="44"/>
      <c r="D96" s="43"/>
      <c r="E96" s="46"/>
      <c r="F96" s="104"/>
      <c r="G96" s="103"/>
      <c r="H96" s="102"/>
      <c r="I96" s="102"/>
      <c r="J96" s="23">
        <v>0</v>
      </c>
      <c r="K96" s="53">
        <v>0</v>
      </c>
      <c r="L96" s="13">
        <v>0.01</v>
      </c>
      <c r="M96" s="14">
        <f t="shared" si="11"/>
        <v>0</v>
      </c>
      <c r="N96" s="14">
        <f t="shared" si="12"/>
        <v>0</v>
      </c>
      <c r="O96" s="14">
        <f t="shared" si="13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4"/>
        <v>0</v>
      </c>
      <c r="AJ96" s="101">
        <f t="shared" si="15"/>
        <v>0</v>
      </c>
    </row>
    <row r="97" spans="1:36" ht="12" customHeight="1" x14ac:dyDescent="0.2">
      <c r="A97" s="45"/>
      <c r="B97" s="52"/>
      <c r="C97" s="44"/>
      <c r="D97" s="43"/>
      <c r="E97" s="46"/>
      <c r="F97" s="104"/>
      <c r="G97" s="103"/>
      <c r="H97" s="102"/>
      <c r="I97" s="102"/>
      <c r="J97" s="23">
        <v>0</v>
      </c>
      <c r="K97" s="53">
        <v>0</v>
      </c>
      <c r="L97" s="13">
        <v>0.01</v>
      </c>
      <c r="M97" s="14">
        <f t="shared" si="11"/>
        <v>0</v>
      </c>
      <c r="N97" s="14">
        <f t="shared" si="12"/>
        <v>0</v>
      </c>
      <c r="O97" s="14">
        <f t="shared" si="13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4"/>
        <v>0</v>
      </c>
      <c r="AJ97" s="101">
        <f t="shared" si="15"/>
        <v>0</v>
      </c>
    </row>
    <row r="98" spans="1:36" x14ac:dyDescent="0.2">
      <c r="A98" s="100"/>
      <c r="B98" s="99"/>
      <c r="C98" s="98"/>
      <c r="D98" s="95"/>
      <c r="E98" s="97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1"/>
      <c r="F99" s="90"/>
      <c r="G99" s="89"/>
      <c r="H99" s="40">
        <f>SUM(H6:H97)</f>
        <v>0</v>
      </c>
      <c r="I99" s="40">
        <f>SUM(I6:I97)</f>
        <v>0</v>
      </c>
      <c r="J99" s="24">
        <f>SUM(J5:J97)</f>
        <v>85779.500000000015</v>
      </c>
      <c r="K99" s="24">
        <f>SUM(K5:K97)</f>
        <v>206895.51</v>
      </c>
      <c r="L99" s="41"/>
      <c r="M99" s="24">
        <f t="shared" ref="M99:AI99" si="16">SUM(M5:M97)</f>
        <v>270507.63392857142</v>
      </c>
      <c r="N99" s="24">
        <f t="shared" si="16"/>
        <v>22167.376071428571</v>
      </c>
      <c r="O99" s="24">
        <f t="shared" si="16"/>
        <v>-2705.0763392857139</v>
      </c>
      <c r="P99" s="24">
        <f t="shared" si="16"/>
        <v>198706.77857142856</v>
      </c>
      <c r="Q99" s="24">
        <f t="shared" si="16"/>
        <v>34210.892857142855</v>
      </c>
      <c r="R99" s="24">
        <f t="shared" si="16"/>
        <v>0</v>
      </c>
      <c r="S99" s="24">
        <f t="shared" si="16"/>
        <v>0</v>
      </c>
      <c r="T99" s="24">
        <f t="shared" si="16"/>
        <v>1578.5714285714284</v>
      </c>
      <c r="U99" s="24">
        <f t="shared" si="16"/>
        <v>1317.8571428571427</v>
      </c>
      <c r="V99" s="24">
        <f t="shared" si="16"/>
        <v>1823.8392857142856</v>
      </c>
      <c r="W99" s="24">
        <f t="shared" si="16"/>
        <v>7816.9642857142844</v>
      </c>
      <c r="X99" s="24">
        <f t="shared" si="16"/>
        <v>0</v>
      </c>
      <c r="Y99" s="24">
        <f t="shared" si="16"/>
        <v>0</v>
      </c>
      <c r="Z99" s="24">
        <f t="shared" si="16"/>
        <v>12450.65</v>
      </c>
      <c r="AA99" s="24">
        <f t="shared" si="16"/>
        <v>0</v>
      </c>
      <c r="AB99" s="24">
        <f t="shared" si="16"/>
        <v>0</v>
      </c>
      <c r="AC99" s="24">
        <f t="shared" si="16"/>
        <v>0</v>
      </c>
      <c r="AD99" s="24">
        <f t="shared" si="16"/>
        <v>1249.9999999999998</v>
      </c>
      <c r="AE99" s="24">
        <f t="shared" si="16"/>
        <v>0</v>
      </c>
      <c r="AF99" s="24">
        <f t="shared" si="16"/>
        <v>0</v>
      </c>
      <c r="AG99" s="24">
        <f t="shared" si="16"/>
        <v>0</v>
      </c>
      <c r="AH99" s="24">
        <f t="shared" si="16"/>
        <v>11352.080357142857</v>
      </c>
      <c r="AI99" s="24">
        <f t="shared" si="16"/>
        <v>-289969.93366071413</v>
      </c>
    </row>
    <row r="100" spans="1:36" ht="10.8" thickTop="1" x14ac:dyDescent="0.2">
      <c r="AH100" s="5" t="s">
        <v>35</v>
      </c>
      <c r="AI100" s="5">
        <f>+N101+AI99</f>
        <v>2705.0763392858789</v>
      </c>
    </row>
    <row r="101" spans="1:36" x14ac:dyDescent="0.2">
      <c r="K101" s="5">
        <f>+K99+J99</f>
        <v>292675.01</v>
      </c>
      <c r="N101" s="5">
        <f>+N99+M99</f>
        <v>292675.01</v>
      </c>
      <c r="P101" s="5">
        <f>P99+Q99</f>
        <v>232917.6714285714</v>
      </c>
      <c r="AI101" s="5">
        <f>+AI99-AI100</f>
        <v>-292675.01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C64E-655E-46CC-B7C3-96EA27743414}">
  <dimension ref="A1:AJ101"/>
  <sheetViews>
    <sheetView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28.6640625" style="84" bestFit="1" customWidth="1"/>
    <col min="5" max="5" width="13.109375" style="86" customWidth="1"/>
    <col min="6" max="6" width="13.5546875" style="85" customWidth="1"/>
    <col min="7" max="7" width="16.6640625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1051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" customHeight="1" x14ac:dyDescent="0.2">
      <c r="A5" s="124">
        <v>43132</v>
      </c>
      <c r="B5" s="56">
        <v>10913</v>
      </c>
      <c r="C5" s="56">
        <v>1429</v>
      </c>
      <c r="D5" s="57" t="s">
        <v>73</v>
      </c>
      <c r="E5" s="56" t="s">
        <v>75</v>
      </c>
      <c r="F5" s="56">
        <v>125093</v>
      </c>
      <c r="G5" s="57" t="s">
        <v>54</v>
      </c>
      <c r="H5" s="102"/>
      <c r="I5" s="102"/>
      <c r="J5" s="23">
        <v>4650</v>
      </c>
      <c r="K5" s="53">
        <v>0</v>
      </c>
      <c r="L5" s="13">
        <v>0.01</v>
      </c>
      <c r="M5" s="14">
        <f t="shared" ref="M5:M36" si="0">SUM(H5:J5,K5/1.12)</f>
        <v>4650</v>
      </c>
      <c r="N5" s="14">
        <f t="shared" ref="N5:N36" si="1">K5/1.12*0.12</f>
        <v>0</v>
      </c>
      <c r="O5" s="14">
        <f t="shared" ref="O5:O36" si="2">-SUM(I5:J5,K5/1.12)*L5</f>
        <v>-46.5</v>
      </c>
      <c r="P5" s="14">
        <f t="shared" ref="P5:P11" si="3">M5</f>
        <v>4650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4">-SUM(N5:AH5)</f>
        <v>-4603.5</v>
      </c>
      <c r="AJ5" s="101">
        <f t="shared" ref="AJ5:AJ36" si="5">SUM(H5:K5)+AI5+O5</f>
        <v>0</v>
      </c>
    </row>
    <row r="6" spans="1:36" ht="12" customHeight="1" x14ac:dyDescent="0.2">
      <c r="A6" s="124">
        <v>43134</v>
      </c>
      <c r="B6" s="56">
        <v>10914</v>
      </c>
      <c r="C6" s="56">
        <v>1420</v>
      </c>
      <c r="D6" s="57" t="s">
        <v>41</v>
      </c>
      <c r="E6" s="56" t="s">
        <v>48</v>
      </c>
      <c r="F6" s="56">
        <v>140524</v>
      </c>
      <c r="G6" s="57" t="s">
        <v>54</v>
      </c>
      <c r="H6" s="102"/>
      <c r="I6" s="102"/>
      <c r="J6" s="23"/>
      <c r="K6" s="53">
        <v>7450</v>
      </c>
      <c r="L6" s="13">
        <v>0.01</v>
      </c>
      <c r="M6" s="14">
        <f t="shared" si="0"/>
        <v>6651.7857142857138</v>
      </c>
      <c r="N6" s="14">
        <f t="shared" si="1"/>
        <v>798.21428571428567</v>
      </c>
      <c r="O6" s="14">
        <f t="shared" si="2"/>
        <v>-66.517857142857139</v>
      </c>
      <c r="P6" s="14">
        <f t="shared" si="3"/>
        <v>6651.7857142857138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4"/>
        <v>-7383.4821428571422</v>
      </c>
      <c r="AJ6" s="101">
        <f t="shared" si="5"/>
        <v>6.5369931689929217E-13</v>
      </c>
    </row>
    <row r="7" spans="1:36" ht="12" customHeight="1" x14ac:dyDescent="0.2">
      <c r="A7" s="124"/>
      <c r="B7" s="56">
        <v>10915</v>
      </c>
      <c r="C7" s="56">
        <v>1428</v>
      </c>
      <c r="D7" s="57" t="s">
        <v>38</v>
      </c>
      <c r="E7" s="56" t="s">
        <v>44</v>
      </c>
      <c r="F7" s="56">
        <v>18480</v>
      </c>
      <c r="G7" s="57" t="s">
        <v>54</v>
      </c>
      <c r="H7" s="102"/>
      <c r="I7" s="102"/>
      <c r="J7" s="23"/>
      <c r="K7" s="53">
        <v>2208</v>
      </c>
      <c r="L7" s="13">
        <v>0.01</v>
      </c>
      <c r="M7" s="14">
        <f t="shared" si="0"/>
        <v>1971.4285714285713</v>
      </c>
      <c r="N7" s="14">
        <f t="shared" si="1"/>
        <v>236.57142857142856</v>
      </c>
      <c r="O7" s="14">
        <f t="shared" si="2"/>
        <v>-19.714285714285715</v>
      </c>
      <c r="P7" s="14">
        <f t="shared" si="3"/>
        <v>1971.4285714285713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4"/>
        <v>-2188.2857142857142</v>
      </c>
      <c r="AJ7" s="101">
        <f t="shared" si="5"/>
        <v>6.3948846218409017E-14</v>
      </c>
    </row>
    <row r="8" spans="1:36" ht="12" customHeight="1" x14ac:dyDescent="0.2">
      <c r="A8" s="124"/>
      <c r="B8" s="56">
        <v>10916</v>
      </c>
      <c r="C8" s="56">
        <v>1427</v>
      </c>
      <c r="D8" s="57" t="s">
        <v>91</v>
      </c>
      <c r="E8" s="56" t="s">
        <v>92</v>
      </c>
      <c r="F8" s="56">
        <v>4003</v>
      </c>
      <c r="G8" s="57" t="s">
        <v>54</v>
      </c>
      <c r="H8" s="102"/>
      <c r="I8" s="102"/>
      <c r="J8" s="23"/>
      <c r="K8" s="53">
        <v>9708.5</v>
      </c>
      <c r="L8" s="13">
        <v>0.01</v>
      </c>
      <c r="M8" s="14">
        <f t="shared" si="0"/>
        <v>8668.3035714285706</v>
      </c>
      <c r="N8" s="14">
        <f t="shared" si="1"/>
        <v>1040.1964285714284</v>
      </c>
      <c r="O8" s="14">
        <f t="shared" si="2"/>
        <v>-86.683035714285708</v>
      </c>
      <c r="P8" s="14">
        <f t="shared" si="3"/>
        <v>8668.3035714285706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4"/>
        <v>-9621.8169642857138</v>
      </c>
      <c r="AJ8" s="101">
        <f t="shared" si="5"/>
        <v>5.2580162446247414E-13</v>
      </c>
    </row>
    <row r="9" spans="1:36" ht="12" customHeight="1" x14ac:dyDescent="0.2">
      <c r="A9" s="124"/>
      <c r="B9" s="56">
        <v>10917</v>
      </c>
      <c r="C9" s="56">
        <v>1426</v>
      </c>
      <c r="D9" s="57" t="s">
        <v>39</v>
      </c>
      <c r="E9" s="56" t="s">
        <v>45</v>
      </c>
      <c r="F9" s="56">
        <v>65309</v>
      </c>
      <c r="G9" s="57" t="s">
        <v>54</v>
      </c>
      <c r="H9" s="102"/>
      <c r="I9" s="102"/>
      <c r="J9" s="23">
        <v>5930</v>
      </c>
      <c r="K9" s="53">
        <v>0</v>
      </c>
      <c r="L9" s="13">
        <v>0.01</v>
      </c>
      <c r="M9" s="14">
        <f t="shared" si="0"/>
        <v>5930</v>
      </c>
      <c r="N9" s="14">
        <f t="shared" si="1"/>
        <v>0</v>
      </c>
      <c r="O9" s="14">
        <f t="shared" si="2"/>
        <v>-59.300000000000004</v>
      </c>
      <c r="P9" s="14">
        <f t="shared" si="3"/>
        <v>5930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4"/>
        <v>-5870.7</v>
      </c>
      <c r="AJ9" s="101">
        <f t="shared" si="5"/>
        <v>1.7763568394002505E-13</v>
      </c>
    </row>
    <row r="10" spans="1:36" ht="12" customHeight="1" x14ac:dyDescent="0.2">
      <c r="A10" s="124"/>
      <c r="B10" s="56">
        <v>10918</v>
      </c>
      <c r="C10" s="56">
        <v>1425</v>
      </c>
      <c r="D10" s="57" t="s">
        <v>604</v>
      </c>
      <c r="E10" s="56" t="s">
        <v>605</v>
      </c>
      <c r="F10" s="56">
        <v>52634976</v>
      </c>
      <c r="G10" s="57" t="s">
        <v>54</v>
      </c>
      <c r="H10" s="102"/>
      <c r="I10" s="102"/>
      <c r="J10" s="23"/>
      <c r="K10" s="53">
        <v>1125</v>
      </c>
      <c r="L10" s="13">
        <v>0.01</v>
      </c>
      <c r="M10" s="14">
        <f t="shared" si="0"/>
        <v>1004.4642857142857</v>
      </c>
      <c r="N10" s="14">
        <f t="shared" si="1"/>
        <v>120.53571428571428</v>
      </c>
      <c r="O10" s="14">
        <f t="shared" si="2"/>
        <v>-10.044642857142858</v>
      </c>
      <c r="P10" s="14">
        <f t="shared" si="3"/>
        <v>1004.4642857142857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4"/>
        <v>-1114.9553571428571</v>
      </c>
      <c r="AJ10" s="101">
        <f t="shared" si="5"/>
        <v>3.1974423109204508E-14</v>
      </c>
    </row>
    <row r="11" spans="1:36" ht="12" customHeight="1" x14ac:dyDescent="0.2">
      <c r="A11" s="124"/>
      <c r="B11" s="56">
        <v>10919</v>
      </c>
      <c r="C11" s="56">
        <v>1419</v>
      </c>
      <c r="D11" s="57" t="s">
        <v>77</v>
      </c>
      <c r="E11" s="56" t="s">
        <v>78</v>
      </c>
      <c r="F11" s="56">
        <v>7461</v>
      </c>
      <c r="G11" s="57" t="s">
        <v>54</v>
      </c>
      <c r="H11" s="102"/>
      <c r="I11" s="102"/>
      <c r="J11" s="23"/>
      <c r="K11" s="53">
        <v>2460</v>
      </c>
      <c r="L11" s="13">
        <v>0.01</v>
      </c>
      <c r="M11" s="14">
        <f t="shared" si="0"/>
        <v>2196.4285714285711</v>
      </c>
      <c r="N11" s="14">
        <f t="shared" si="1"/>
        <v>263.5714285714285</v>
      </c>
      <c r="O11" s="14">
        <f t="shared" si="2"/>
        <v>-21.964285714285712</v>
      </c>
      <c r="P11" s="14">
        <f t="shared" si="3"/>
        <v>2196.4285714285711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4"/>
        <v>-2438.0357142857138</v>
      </c>
      <c r="AJ11" s="101">
        <f t="shared" si="5"/>
        <v>5.2224891078367364E-13</v>
      </c>
    </row>
    <row r="12" spans="1:36" ht="12" customHeight="1" x14ac:dyDescent="0.2">
      <c r="A12" s="124">
        <v>43135</v>
      </c>
      <c r="B12" s="56">
        <v>10920</v>
      </c>
      <c r="C12" s="56">
        <v>1424</v>
      </c>
      <c r="D12" s="57" t="s">
        <v>63</v>
      </c>
      <c r="E12" s="56">
        <v>139564</v>
      </c>
      <c r="F12" s="56">
        <v>208992</v>
      </c>
      <c r="G12" s="57" t="s">
        <v>62</v>
      </c>
      <c r="H12" s="102"/>
      <c r="I12" s="102"/>
      <c r="J12" s="23"/>
      <c r="K12" s="53">
        <v>4654.4799999999996</v>
      </c>
      <c r="L12" s="13">
        <v>0.01</v>
      </c>
      <c r="M12" s="14">
        <f t="shared" si="0"/>
        <v>4155.7857142857138</v>
      </c>
      <c r="N12" s="14">
        <f t="shared" si="1"/>
        <v>498.69428571428563</v>
      </c>
      <c r="O12" s="14">
        <f t="shared" si="2"/>
        <v>-41.557857142857138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>
        <f>M12</f>
        <v>4155.7857142857138</v>
      </c>
      <c r="AI12" s="14">
        <f t="shared" si="4"/>
        <v>-4612.9221428571418</v>
      </c>
      <c r="AJ12" s="101">
        <f t="shared" si="5"/>
        <v>6.1817218011128716E-13</v>
      </c>
    </row>
    <row r="13" spans="1:36" ht="12" customHeight="1" x14ac:dyDescent="0.2">
      <c r="A13" s="124"/>
      <c r="B13" s="56">
        <v>10921</v>
      </c>
      <c r="C13" s="56">
        <v>1423</v>
      </c>
      <c r="D13" s="57" t="s">
        <v>88</v>
      </c>
      <c r="E13" s="56" t="s">
        <v>89</v>
      </c>
      <c r="F13" s="56">
        <v>8937</v>
      </c>
      <c r="G13" s="57" t="s">
        <v>54</v>
      </c>
      <c r="H13" s="102"/>
      <c r="I13" s="102"/>
      <c r="J13" s="23">
        <v>960</v>
      </c>
      <c r="K13" s="114">
        <v>0</v>
      </c>
      <c r="L13" s="13">
        <v>0.01</v>
      </c>
      <c r="M13" s="14">
        <f t="shared" si="0"/>
        <v>960</v>
      </c>
      <c r="N13" s="14">
        <f t="shared" si="1"/>
        <v>0</v>
      </c>
      <c r="O13" s="14">
        <f t="shared" si="2"/>
        <v>-9.6</v>
      </c>
      <c r="P13" s="14">
        <f>M13</f>
        <v>960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4"/>
        <v>-950.4</v>
      </c>
      <c r="AJ13" s="101">
        <f t="shared" si="5"/>
        <v>2.3092638912203256E-14</v>
      </c>
    </row>
    <row r="14" spans="1:36" ht="12" customHeight="1" x14ac:dyDescent="0.2">
      <c r="A14" s="124"/>
      <c r="B14" s="56">
        <v>10922</v>
      </c>
      <c r="C14" s="56">
        <v>1422</v>
      </c>
      <c r="D14" s="57" t="s">
        <v>70</v>
      </c>
      <c r="E14" s="56" t="s">
        <v>50</v>
      </c>
      <c r="F14" s="56">
        <v>509765334</v>
      </c>
      <c r="G14" s="57" t="s">
        <v>55</v>
      </c>
      <c r="H14" s="102"/>
      <c r="I14" s="102"/>
      <c r="J14" s="23"/>
      <c r="K14" s="53">
        <v>8408</v>
      </c>
      <c r="L14" s="13">
        <v>0.01</v>
      </c>
      <c r="M14" s="14">
        <f t="shared" si="0"/>
        <v>7507.1428571428569</v>
      </c>
      <c r="N14" s="14">
        <f t="shared" si="1"/>
        <v>900.85714285714278</v>
      </c>
      <c r="O14" s="14">
        <f t="shared" si="2"/>
        <v>-75.071428571428569</v>
      </c>
      <c r="P14" s="14"/>
      <c r="Q14" s="14">
        <f>M14</f>
        <v>7507.1428571428569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4"/>
        <v>-8332.9285714285706</v>
      </c>
      <c r="AJ14" s="101">
        <f t="shared" si="5"/>
        <v>7.815970093361102E-13</v>
      </c>
    </row>
    <row r="15" spans="1:36" ht="12" customHeight="1" x14ac:dyDescent="0.2">
      <c r="A15" s="124">
        <v>43136</v>
      </c>
      <c r="B15" s="56">
        <v>10923</v>
      </c>
      <c r="C15" s="56">
        <v>1431</v>
      </c>
      <c r="D15" s="57" t="s">
        <v>39</v>
      </c>
      <c r="E15" s="56" t="s">
        <v>45</v>
      </c>
      <c r="F15" s="56">
        <v>65313</v>
      </c>
      <c r="G15" s="57" t="s">
        <v>54</v>
      </c>
      <c r="H15" s="102"/>
      <c r="I15" s="102"/>
      <c r="J15" s="23">
        <v>3276</v>
      </c>
      <c r="K15" s="53">
        <v>0</v>
      </c>
      <c r="L15" s="13">
        <v>0.01</v>
      </c>
      <c r="M15" s="14">
        <f t="shared" si="0"/>
        <v>3276</v>
      </c>
      <c r="N15" s="14">
        <f t="shared" si="1"/>
        <v>0</v>
      </c>
      <c r="O15" s="14">
        <f t="shared" si="2"/>
        <v>-32.76</v>
      </c>
      <c r="P15" s="14">
        <f>M15</f>
        <v>3276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4"/>
        <v>-3243.24</v>
      </c>
      <c r="AJ15" s="101">
        <f t="shared" si="5"/>
        <v>2.2026824808563106E-13</v>
      </c>
    </row>
    <row r="16" spans="1:36" ht="12" customHeight="1" x14ac:dyDescent="0.2">
      <c r="A16" s="124"/>
      <c r="B16" s="56">
        <v>10924</v>
      </c>
      <c r="C16" s="56">
        <v>1432</v>
      </c>
      <c r="D16" s="57" t="s">
        <v>39</v>
      </c>
      <c r="E16" s="56" t="s">
        <v>45</v>
      </c>
      <c r="F16" s="56">
        <v>65314</v>
      </c>
      <c r="G16" s="57" t="s">
        <v>57</v>
      </c>
      <c r="H16" s="102"/>
      <c r="I16" s="102"/>
      <c r="J16" s="23">
        <v>2455</v>
      </c>
      <c r="K16" s="53">
        <v>0</v>
      </c>
      <c r="L16" s="13">
        <v>0.01</v>
      </c>
      <c r="M16" s="14">
        <f t="shared" si="0"/>
        <v>2455</v>
      </c>
      <c r="N16" s="14">
        <f t="shared" si="1"/>
        <v>0</v>
      </c>
      <c r="O16" s="14">
        <f t="shared" si="2"/>
        <v>-24.55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2455</v>
      </c>
      <c r="AA16" s="14"/>
      <c r="AB16" s="14"/>
      <c r="AC16" s="14"/>
      <c r="AD16" s="14"/>
      <c r="AE16" s="14"/>
      <c r="AF16" s="14"/>
      <c r="AG16" s="14"/>
      <c r="AH16" s="14"/>
      <c r="AI16" s="14">
        <f t="shared" si="4"/>
        <v>-2430.4499999999998</v>
      </c>
      <c r="AJ16" s="101">
        <f t="shared" si="5"/>
        <v>1.8118839761882555E-13</v>
      </c>
    </row>
    <row r="17" spans="1:36" ht="12" customHeight="1" x14ac:dyDescent="0.2">
      <c r="A17" s="124"/>
      <c r="B17" s="56">
        <v>10925</v>
      </c>
      <c r="C17" s="56">
        <v>1433</v>
      </c>
      <c r="D17" s="57" t="s">
        <v>1050</v>
      </c>
      <c r="E17" s="56" t="s">
        <v>1049</v>
      </c>
      <c r="F17" s="56">
        <v>34</v>
      </c>
      <c r="G17" s="57" t="s">
        <v>54</v>
      </c>
      <c r="H17" s="102"/>
      <c r="I17" s="102"/>
      <c r="J17" s="23">
        <v>2066.11</v>
      </c>
      <c r="K17" s="53">
        <v>0</v>
      </c>
      <c r="L17" s="13">
        <v>0.01</v>
      </c>
      <c r="M17" s="14">
        <f t="shared" si="0"/>
        <v>2066.11</v>
      </c>
      <c r="N17" s="14">
        <f t="shared" si="1"/>
        <v>0</v>
      </c>
      <c r="O17" s="14">
        <f t="shared" si="2"/>
        <v>-20.661100000000001</v>
      </c>
      <c r="P17" s="14">
        <f>M17</f>
        <v>2066.11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4"/>
        <v>-2045.4489000000001</v>
      </c>
      <c r="AJ17" s="101">
        <f t="shared" si="5"/>
        <v>3.1974423109204508E-14</v>
      </c>
    </row>
    <row r="18" spans="1:36" ht="12" customHeight="1" x14ac:dyDescent="0.2">
      <c r="A18" s="124"/>
      <c r="B18" s="56">
        <v>10926</v>
      </c>
      <c r="C18" s="56">
        <v>1434</v>
      </c>
      <c r="D18" s="57" t="s">
        <v>1050</v>
      </c>
      <c r="E18" s="56" t="s">
        <v>1049</v>
      </c>
      <c r="F18" s="56">
        <v>35</v>
      </c>
      <c r="G18" s="57" t="s">
        <v>57</v>
      </c>
      <c r="H18" s="102"/>
      <c r="I18" s="102"/>
      <c r="J18" s="23">
        <v>699.55</v>
      </c>
      <c r="K18" s="114">
        <v>0</v>
      </c>
      <c r="L18" s="13">
        <v>0.01</v>
      </c>
      <c r="M18" s="14">
        <f t="shared" si="0"/>
        <v>699.55</v>
      </c>
      <c r="N18" s="14">
        <f t="shared" si="1"/>
        <v>0</v>
      </c>
      <c r="O18" s="14">
        <f t="shared" si="2"/>
        <v>-6.9954999999999998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f>M18</f>
        <v>699.55</v>
      </c>
      <c r="AA18" s="14"/>
      <c r="AB18" s="14"/>
      <c r="AC18" s="14"/>
      <c r="AD18" s="14"/>
      <c r="AE18" s="14"/>
      <c r="AF18" s="14"/>
      <c r="AG18" s="14"/>
      <c r="AH18" s="14"/>
      <c r="AI18" s="14">
        <f t="shared" si="4"/>
        <v>-692.55449999999996</v>
      </c>
      <c r="AJ18" s="101">
        <f t="shared" si="5"/>
        <v>-7.1054273576010019E-15</v>
      </c>
    </row>
    <row r="19" spans="1:36" ht="12" customHeight="1" x14ac:dyDescent="0.2">
      <c r="A19" s="124"/>
      <c r="B19" s="56">
        <v>10926</v>
      </c>
      <c r="C19" s="56">
        <v>1434</v>
      </c>
      <c r="D19" s="57" t="s">
        <v>1050</v>
      </c>
      <c r="E19" s="56" t="s">
        <v>1049</v>
      </c>
      <c r="F19" s="56">
        <v>35</v>
      </c>
      <c r="G19" s="57" t="s">
        <v>54</v>
      </c>
      <c r="H19" s="102"/>
      <c r="I19" s="102"/>
      <c r="J19" s="23">
        <v>105</v>
      </c>
      <c r="K19" s="114">
        <v>0</v>
      </c>
      <c r="L19" s="13">
        <v>0.01</v>
      </c>
      <c r="M19" s="14">
        <f t="shared" si="0"/>
        <v>105</v>
      </c>
      <c r="N19" s="14">
        <f t="shared" si="1"/>
        <v>0</v>
      </c>
      <c r="O19" s="14">
        <f t="shared" si="2"/>
        <v>-1.05</v>
      </c>
      <c r="P19" s="14">
        <f t="shared" ref="P19:P27" si="6">M19</f>
        <v>105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4"/>
        <v>-103.95</v>
      </c>
      <c r="AJ19" s="101">
        <f t="shared" si="5"/>
        <v>-2.886579864025407E-15</v>
      </c>
    </row>
    <row r="20" spans="1:36" ht="12" customHeight="1" x14ac:dyDescent="0.2">
      <c r="A20" s="124"/>
      <c r="B20" s="56">
        <v>10927</v>
      </c>
      <c r="C20" s="56">
        <v>1435</v>
      </c>
      <c r="D20" s="57" t="s">
        <v>38</v>
      </c>
      <c r="E20" s="56" t="s">
        <v>44</v>
      </c>
      <c r="F20" s="56">
        <v>18521</v>
      </c>
      <c r="G20" s="57" t="s">
        <v>54</v>
      </c>
      <c r="H20" s="102"/>
      <c r="I20" s="102"/>
      <c r="J20" s="23"/>
      <c r="K20" s="53">
        <v>11728</v>
      </c>
      <c r="L20" s="13">
        <v>0.01</v>
      </c>
      <c r="M20" s="14">
        <f t="shared" si="0"/>
        <v>10471.428571428571</v>
      </c>
      <c r="N20" s="14">
        <f t="shared" si="1"/>
        <v>1256.5714285714284</v>
      </c>
      <c r="O20" s="14">
        <f t="shared" si="2"/>
        <v>-104.71428571428571</v>
      </c>
      <c r="P20" s="14">
        <f t="shared" si="6"/>
        <v>10471.428571428571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4"/>
        <v>-11623.285714285714</v>
      </c>
      <c r="AJ20" s="101">
        <f t="shared" si="5"/>
        <v>5.2580162446247414E-13</v>
      </c>
    </row>
    <row r="21" spans="1:36" ht="12" customHeight="1" x14ac:dyDescent="0.2">
      <c r="A21" s="124"/>
      <c r="B21" s="56">
        <v>10928</v>
      </c>
      <c r="C21" s="56">
        <v>1436</v>
      </c>
      <c r="D21" s="57" t="s">
        <v>38</v>
      </c>
      <c r="E21" s="56" t="s">
        <v>44</v>
      </c>
      <c r="F21" s="56">
        <v>18522</v>
      </c>
      <c r="G21" s="57" t="s">
        <v>54</v>
      </c>
      <c r="H21" s="102"/>
      <c r="I21" s="102"/>
      <c r="J21" s="23"/>
      <c r="K21" s="53">
        <v>9062</v>
      </c>
      <c r="L21" s="13">
        <v>0.01</v>
      </c>
      <c r="M21" s="14">
        <f t="shared" si="0"/>
        <v>8091.0714285714275</v>
      </c>
      <c r="N21" s="14">
        <f t="shared" si="1"/>
        <v>970.92857142857122</v>
      </c>
      <c r="O21" s="14">
        <f t="shared" si="2"/>
        <v>-80.910714285714278</v>
      </c>
      <c r="P21" s="14">
        <f t="shared" si="6"/>
        <v>8091.0714285714275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4"/>
        <v>-8981.0892857142844</v>
      </c>
      <c r="AJ21" s="101">
        <f t="shared" si="5"/>
        <v>1.3073986337985843E-12</v>
      </c>
    </row>
    <row r="22" spans="1:36" s="5" customFormat="1" ht="12" customHeight="1" x14ac:dyDescent="0.2">
      <c r="A22" s="124">
        <v>43137</v>
      </c>
      <c r="B22" s="56">
        <v>10929</v>
      </c>
      <c r="C22" s="56">
        <v>1438</v>
      </c>
      <c r="D22" s="57" t="s">
        <v>88</v>
      </c>
      <c r="E22" s="56" t="s">
        <v>89</v>
      </c>
      <c r="F22" s="56">
        <v>9043</v>
      </c>
      <c r="G22" s="57" t="s">
        <v>54</v>
      </c>
      <c r="H22" s="102"/>
      <c r="I22" s="102"/>
      <c r="J22" s="23">
        <v>1365</v>
      </c>
      <c r="K22" s="53">
        <v>0</v>
      </c>
      <c r="L22" s="13">
        <v>0.01</v>
      </c>
      <c r="M22" s="14">
        <f t="shared" si="0"/>
        <v>1365</v>
      </c>
      <c r="N22" s="14">
        <f t="shared" si="1"/>
        <v>0</v>
      </c>
      <c r="O22" s="14">
        <f t="shared" si="2"/>
        <v>-13.65</v>
      </c>
      <c r="P22" s="14">
        <f t="shared" si="6"/>
        <v>1365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4"/>
        <v>-1351.35</v>
      </c>
      <c r="AJ22" s="101">
        <f t="shared" si="5"/>
        <v>9.0594198809412774E-14</v>
      </c>
    </row>
    <row r="23" spans="1:36" s="5" customFormat="1" ht="12" customHeight="1" x14ac:dyDescent="0.2">
      <c r="A23" s="124">
        <v>43138</v>
      </c>
      <c r="B23" s="56">
        <v>10930</v>
      </c>
      <c r="C23" s="56">
        <v>1439</v>
      </c>
      <c r="D23" s="57" t="s">
        <v>67</v>
      </c>
      <c r="E23" s="56" t="s">
        <v>49</v>
      </c>
      <c r="F23" s="56">
        <v>1098</v>
      </c>
      <c r="G23" s="57" t="s">
        <v>54</v>
      </c>
      <c r="H23" s="102"/>
      <c r="I23" s="102"/>
      <c r="J23" s="23"/>
      <c r="K23" s="53">
        <v>6324</v>
      </c>
      <c r="L23" s="13">
        <v>0.01</v>
      </c>
      <c r="M23" s="14">
        <f t="shared" si="0"/>
        <v>5646.4285714285706</v>
      </c>
      <c r="N23" s="14">
        <f t="shared" si="1"/>
        <v>677.57142857142844</v>
      </c>
      <c r="O23" s="14">
        <f t="shared" si="2"/>
        <v>-56.464285714285708</v>
      </c>
      <c r="P23" s="14">
        <f t="shared" si="6"/>
        <v>5646.4285714285706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4"/>
        <v>-6267.5357142857138</v>
      </c>
      <c r="AJ23" s="101">
        <f t="shared" si="5"/>
        <v>5.2580162446247414E-13</v>
      </c>
    </row>
    <row r="24" spans="1:36" s="5" customFormat="1" ht="12" customHeight="1" x14ac:dyDescent="0.2">
      <c r="A24" s="124"/>
      <c r="B24" s="56">
        <v>10931</v>
      </c>
      <c r="C24" s="56">
        <v>1417</v>
      </c>
      <c r="D24" s="57" t="s">
        <v>748</v>
      </c>
      <c r="E24" s="56" t="s">
        <v>749</v>
      </c>
      <c r="F24" s="56">
        <v>32626</v>
      </c>
      <c r="G24" s="57" t="s">
        <v>54</v>
      </c>
      <c r="H24" s="102"/>
      <c r="I24" s="102"/>
      <c r="J24" s="23"/>
      <c r="K24" s="53">
        <v>27560.25</v>
      </c>
      <c r="L24" s="13">
        <v>0.01</v>
      </c>
      <c r="M24" s="14">
        <f t="shared" si="0"/>
        <v>24607.366071428569</v>
      </c>
      <c r="N24" s="14">
        <f t="shared" si="1"/>
        <v>2952.883928571428</v>
      </c>
      <c r="O24" s="14">
        <f t="shared" si="2"/>
        <v>-246.07366071428569</v>
      </c>
      <c r="P24" s="14">
        <f t="shared" si="6"/>
        <v>24607.366071428569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4"/>
        <v>-27314.17633928571</v>
      </c>
      <c r="AJ24" s="101">
        <f t="shared" si="5"/>
        <v>4.1779912862693891E-12</v>
      </c>
    </row>
    <row r="25" spans="1:36" s="5" customFormat="1" ht="12" customHeight="1" x14ac:dyDescent="0.2">
      <c r="A25" s="124">
        <v>43139</v>
      </c>
      <c r="B25" s="56">
        <v>10933</v>
      </c>
      <c r="C25" s="56">
        <v>1442</v>
      </c>
      <c r="D25" s="57" t="s">
        <v>58</v>
      </c>
      <c r="E25" s="56">
        <v>0</v>
      </c>
      <c r="F25" s="56">
        <v>9518</v>
      </c>
      <c r="G25" s="57" t="s">
        <v>54</v>
      </c>
      <c r="H25" s="102"/>
      <c r="I25" s="102"/>
      <c r="J25" s="23"/>
      <c r="K25" s="53">
        <v>4190</v>
      </c>
      <c r="L25" s="13">
        <v>0.01</v>
      </c>
      <c r="M25" s="14">
        <f t="shared" si="0"/>
        <v>3741.0714285714284</v>
      </c>
      <c r="N25" s="14">
        <f t="shared" si="1"/>
        <v>448.92857142857139</v>
      </c>
      <c r="O25" s="14">
        <f t="shared" si="2"/>
        <v>-37.410714285714285</v>
      </c>
      <c r="P25" s="14">
        <f t="shared" si="6"/>
        <v>3741.0714285714284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4"/>
        <v>-4152.5892857142853</v>
      </c>
      <c r="AJ25" s="101">
        <f t="shared" si="5"/>
        <v>3.907985046680551E-13</v>
      </c>
    </row>
    <row r="26" spans="1:36" s="5" customFormat="1" ht="12" customHeight="1" x14ac:dyDescent="0.2">
      <c r="A26" s="124"/>
      <c r="B26" s="56">
        <v>10934</v>
      </c>
      <c r="C26" s="56">
        <v>1444</v>
      </c>
      <c r="D26" s="57" t="s">
        <v>73</v>
      </c>
      <c r="E26" s="56" t="s">
        <v>75</v>
      </c>
      <c r="F26" s="56">
        <v>125369</v>
      </c>
      <c r="G26" s="57" t="s">
        <v>54</v>
      </c>
      <c r="H26" s="102"/>
      <c r="I26" s="102"/>
      <c r="J26" s="23">
        <v>2100</v>
      </c>
      <c r="K26" s="53">
        <v>0</v>
      </c>
      <c r="L26" s="13">
        <v>0.01</v>
      </c>
      <c r="M26" s="14">
        <f t="shared" si="0"/>
        <v>2100</v>
      </c>
      <c r="N26" s="14">
        <f t="shared" si="1"/>
        <v>0</v>
      </c>
      <c r="O26" s="14">
        <f t="shared" si="2"/>
        <v>-21</v>
      </c>
      <c r="P26" s="14">
        <f t="shared" si="6"/>
        <v>2100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4"/>
        <v>-2079</v>
      </c>
      <c r="AJ26" s="101">
        <f t="shared" si="5"/>
        <v>0</v>
      </c>
    </row>
    <row r="27" spans="1:36" s="5" customFormat="1" ht="12" customHeight="1" x14ac:dyDescent="0.2">
      <c r="A27" s="124"/>
      <c r="B27" s="56">
        <v>10935</v>
      </c>
      <c r="C27" s="56">
        <v>1443</v>
      </c>
      <c r="D27" s="57" t="s">
        <v>88</v>
      </c>
      <c r="E27" s="56" t="s">
        <v>89</v>
      </c>
      <c r="F27" s="56">
        <v>9075</v>
      </c>
      <c r="G27" s="57" t="s">
        <v>54</v>
      </c>
      <c r="H27" s="102"/>
      <c r="I27" s="102"/>
      <c r="J27" s="23">
        <v>846</v>
      </c>
      <c r="K27" s="114">
        <v>0</v>
      </c>
      <c r="L27" s="13">
        <v>0.01</v>
      </c>
      <c r="M27" s="14">
        <f t="shared" si="0"/>
        <v>846</v>
      </c>
      <c r="N27" s="14">
        <f t="shared" si="1"/>
        <v>0</v>
      </c>
      <c r="O27" s="14">
        <f t="shared" si="2"/>
        <v>-8.4600000000000009</v>
      </c>
      <c r="P27" s="14">
        <f t="shared" si="6"/>
        <v>846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4"/>
        <v>-837.54</v>
      </c>
      <c r="AJ27" s="101">
        <f t="shared" si="5"/>
        <v>3.5527136788005009E-14</v>
      </c>
    </row>
    <row r="28" spans="1:36" s="5" customFormat="1" ht="12" customHeight="1" x14ac:dyDescent="0.2">
      <c r="A28" s="124"/>
      <c r="B28" s="56">
        <v>10937</v>
      </c>
      <c r="C28" s="56">
        <v>1440</v>
      </c>
      <c r="D28" s="57" t="s">
        <v>37</v>
      </c>
      <c r="E28" s="56" t="s">
        <v>42</v>
      </c>
      <c r="F28" s="56">
        <v>71445</v>
      </c>
      <c r="G28" s="57" t="s">
        <v>13</v>
      </c>
      <c r="H28" s="102"/>
      <c r="I28" s="102"/>
      <c r="J28" s="23"/>
      <c r="K28" s="114">
        <v>892.1</v>
      </c>
      <c r="L28" s="13">
        <v>0.01</v>
      </c>
      <c r="M28" s="14">
        <f t="shared" si="0"/>
        <v>796.51785714285711</v>
      </c>
      <c r="N28" s="14">
        <f t="shared" si="1"/>
        <v>95.582142857142856</v>
      </c>
      <c r="O28" s="14">
        <f t="shared" si="2"/>
        <v>-7.965178571428571</v>
      </c>
      <c r="P28" s="14"/>
      <c r="Q28" s="14"/>
      <c r="R28" s="14"/>
      <c r="S28" s="14"/>
      <c r="T28" s="14"/>
      <c r="U28" s="14"/>
      <c r="V28" s="14">
        <f>M28</f>
        <v>796.51785714285711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4"/>
        <v>-884.1348214285714</v>
      </c>
      <c r="AJ28" s="101">
        <f t="shared" si="5"/>
        <v>5.2402526762307389E-14</v>
      </c>
    </row>
    <row r="29" spans="1:36" s="5" customFormat="1" ht="12" customHeight="1" x14ac:dyDescent="0.2">
      <c r="A29" s="124">
        <v>43140</v>
      </c>
      <c r="B29" s="56">
        <v>10936</v>
      </c>
      <c r="C29" s="56">
        <v>1445</v>
      </c>
      <c r="D29" s="57" t="s">
        <v>38</v>
      </c>
      <c r="E29" s="56" t="s">
        <v>44</v>
      </c>
      <c r="F29" s="56">
        <v>18554</v>
      </c>
      <c r="G29" s="57" t="s">
        <v>54</v>
      </c>
      <c r="H29" s="102"/>
      <c r="I29" s="102"/>
      <c r="J29" s="23"/>
      <c r="K29" s="53">
        <v>4416</v>
      </c>
      <c r="L29" s="13">
        <v>0.01</v>
      </c>
      <c r="M29" s="14">
        <f t="shared" si="0"/>
        <v>3942.8571428571427</v>
      </c>
      <c r="N29" s="14">
        <f t="shared" si="1"/>
        <v>473.14285714285711</v>
      </c>
      <c r="O29" s="14">
        <f t="shared" si="2"/>
        <v>-39.428571428571431</v>
      </c>
      <c r="P29" s="14">
        <f>M29</f>
        <v>3942.8571428571427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4"/>
        <v>-4376.5714285714284</v>
      </c>
      <c r="AJ29" s="101">
        <f t="shared" si="5"/>
        <v>1.2789769243681803E-13</v>
      </c>
    </row>
    <row r="30" spans="1:36" s="5" customFormat="1" ht="12" customHeight="1" x14ac:dyDescent="0.2">
      <c r="A30" s="124"/>
      <c r="B30" s="56">
        <v>10938</v>
      </c>
      <c r="C30" s="56">
        <v>1441</v>
      </c>
      <c r="D30" s="57" t="s">
        <v>74</v>
      </c>
      <c r="E30" s="56" t="s">
        <v>60</v>
      </c>
      <c r="F30" s="56">
        <v>29428</v>
      </c>
      <c r="G30" s="57" t="s">
        <v>56</v>
      </c>
      <c r="H30" s="102"/>
      <c r="I30" s="102"/>
      <c r="J30" s="23"/>
      <c r="K30" s="53">
        <v>5460</v>
      </c>
      <c r="L30" s="13">
        <v>0.01</v>
      </c>
      <c r="M30" s="14">
        <f t="shared" si="0"/>
        <v>4874.9999999999991</v>
      </c>
      <c r="N30" s="14">
        <f t="shared" si="1"/>
        <v>584.99999999999989</v>
      </c>
      <c r="O30" s="14">
        <f t="shared" si="2"/>
        <v>-48.749999999999993</v>
      </c>
      <c r="P30" s="14"/>
      <c r="Q30" s="14"/>
      <c r="R30" s="14"/>
      <c r="S30" s="14"/>
      <c r="T30" s="14"/>
      <c r="U30" s="14"/>
      <c r="V30" s="14"/>
      <c r="W30" s="14">
        <f>M30</f>
        <v>4874.9999999999991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4"/>
        <v>-5411.2499999999991</v>
      </c>
      <c r="AJ30" s="101">
        <f t="shared" si="5"/>
        <v>9.1660012913052924E-13</v>
      </c>
    </row>
    <row r="31" spans="1:36" s="5" customFormat="1" ht="12" customHeight="1" x14ac:dyDescent="0.2">
      <c r="A31" s="124"/>
      <c r="B31" s="56">
        <v>10938</v>
      </c>
      <c r="C31" s="56">
        <v>1441</v>
      </c>
      <c r="D31" s="57" t="s">
        <v>74</v>
      </c>
      <c r="E31" s="56" t="s">
        <v>60</v>
      </c>
      <c r="F31" s="56">
        <v>29428</v>
      </c>
      <c r="G31" s="57" t="s">
        <v>14</v>
      </c>
      <c r="H31" s="102"/>
      <c r="I31" s="102"/>
      <c r="J31" s="23"/>
      <c r="K31" s="114">
        <v>370</v>
      </c>
      <c r="L31" s="13">
        <v>0.01</v>
      </c>
      <c r="M31" s="14">
        <f t="shared" si="0"/>
        <v>330.35714285714283</v>
      </c>
      <c r="N31" s="14">
        <f t="shared" si="1"/>
        <v>39.642857142857139</v>
      </c>
      <c r="O31" s="14">
        <f t="shared" si="2"/>
        <v>-3.3035714285714284</v>
      </c>
      <c r="P31" s="14"/>
      <c r="Q31" s="14"/>
      <c r="R31" s="14"/>
      <c r="S31" s="14"/>
      <c r="T31" s="14"/>
      <c r="U31" s="14"/>
      <c r="V31" s="14"/>
      <c r="W31" s="14">
        <f>M31</f>
        <v>330.35714285714283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4"/>
        <v>-366.69642857142856</v>
      </c>
      <c r="AJ31" s="101">
        <f t="shared" si="5"/>
        <v>1.6431300764452317E-14</v>
      </c>
    </row>
    <row r="32" spans="1:36" s="5" customFormat="1" ht="12" customHeight="1" x14ac:dyDescent="0.2">
      <c r="A32" s="124">
        <v>43141</v>
      </c>
      <c r="B32" s="56">
        <v>10939</v>
      </c>
      <c r="C32" s="56">
        <v>1448</v>
      </c>
      <c r="D32" s="57" t="s">
        <v>63</v>
      </c>
      <c r="E32" s="56">
        <v>139564</v>
      </c>
      <c r="F32" s="56">
        <v>210275</v>
      </c>
      <c r="G32" s="57" t="s">
        <v>62</v>
      </c>
      <c r="H32" s="102"/>
      <c r="I32" s="102"/>
      <c r="J32" s="23"/>
      <c r="K32" s="53">
        <v>3263.36</v>
      </c>
      <c r="L32" s="13">
        <v>0.01</v>
      </c>
      <c r="M32" s="14">
        <f t="shared" si="0"/>
        <v>2913.7142857142853</v>
      </c>
      <c r="N32" s="14">
        <f t="shared" si="1"/>
        <v>349.64571428571423</v>
      </c>
      <c r="O32" s="14">
        <f t="shared" si="2"/>
        <v>-29.137142857142855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>
        <f>M32</f>
        <v>2913.7142857142853</v>
      </c>
      <c r="AI32" s="14">
        <f t="shared" si="4"/>
        <v>-3234.2228571428568</v>
      </c>
      <c r="AJ32" s="101">
        <f t="shared" si="5"/>
        <v>4.6185277824406512E-13</v>
      </c>
    </row>
    <row r="33" spans="1:36" s="5" customFormat="1" ht="12" customHeight="1" x14ac:dyDescent="0.2">
      <c r="A33" s="124"/>
      <c r="B33" s="56">
        <v>10940</v>
      </c>
      <c r="C33" s="56">
        <v>1447</v>
      </c>
      <c r="D33" s="57" t="s">
        <v>73</v>
      </c>
      <c r="E33" s="56" t="s">
        <v>75</v>
      </c>
      <c r="F33" s="56">
        <v>125615</v>
      </c>
      <c r="G33" s="57" t="s">
        <v>54</v>
      </c>
      <c r="H33" s="102"/>
      <c r="I33" s="102"/>
      <c r="J33" s="23">
        <v>3800</v>
      </c>
      <c r="K33" s="53">
        <v>0</v>
      </c>
      <c r="L33" s="13">
        <v>0.01</v>
      </c>
      <c r="M33" s="14">
        <f t="shared" si="0"/>
        <v>3800</v>
      </c>
      <c r="N33" s="14">
        <f t="shared" si="1"/>
        <v>0</v>
      </c>
      <c r="O33" s="14">
        <f t="shared" si="2"/>
        <v>-38</v>
      </c>
      <c r="P33" s="14">
        <f>M33</f>
        <v>3800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4"/>
        <v>-3762</v>
      </c>
      <c r="AJ33" s="101">
        <f t="shared" si="5"/>
        <v>0</v>
      </c>
    </row>
    <row r="34" spans="1:36" s="5" customFormat="1" ht="12" customHeight="1" x14ac:dyDescent="0.2">
      <c r="A34" s="124">
        <v>43143</v>
      </c>
      <c r="B34" s="56">
        <v>10941</v>
      </c>
      <c r="C34" s="56">
        <v>1454</v>
      </c>
      <c r="D34" s="57" t="s">
        <v>73</v>
      </c>
      <c r="E34" s="56" t="s">
        <v>75</v>
      </c>
      <c r="F34" s="56">
        <v>125787</v>
      </c>
      <c r="G34" s="57" t="s">
        <v>54</v>
      </c>
      <c r="H34" s="102"/>
      <c r="I34" s="102"/>
      <c r="J34" s="23">
        <v>1650</v>
      </c>
      <c r="K34" s="53">
        <v>0</v>
      </c>
      <c r="L34" s="13">
        <v>0.01</v>
      </c>
      <c r="M34" s="14">
        <f t="shared" si="0"/>
        <v>1650</v>
      </c>
      <c r="N34" s="14">
        <f t="shared" si="1"/>
        <v>0</v>
      </c>
      <c r="O34" s="14">
        <f t="shared" si="2"/>
        <v>-16.5</v>
      </c>
      <c r="P34" s="14">
        <f>M34</f>
        <v>1650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4"/>
        <v>-1633.5</v>
      </c>
      <c r="AJ34" s="101">
        <f t="shared" si="5"/>
        <v>0</v>
      </c>
    </row>
    <row r="35" spans="1:36" s="5" customFormat="1" ht="12" customHeight="1" x14ac:dyDescent="0.2">
      <c r="A35" s="124"/>
      <c r="B35" s="56">
        <v>10942</v>
      </c>
      <c r="C35" s="56">
        <v>1453</v>
      </c>
      <c r="D35" s="57" t="s">
        <v>39</v>
      </c>
      <c r="E35" s="56" t="s">
        <v>45</v>
      </c>
      <c r="F35" s="56">
        <v>65325</v>
      </c>
      <c r="G35" s="57" t="s">
        <v>57</v>
      </c>
      <c r="H35" s="102"/>
      <c r="I35" s="102"/>
      <c r="J35" s="23">
        <v>2845</v>
      </c>
      <c r="K35" s="53">
        <v>0</v>
      </c>
      <c r="L35" s="13">
        <v>0.01</v>
      </c>
      <c r="M35" s="14">
        <f t="shared" si="0"/>
        <v>2845</v>
      </c>
      <c r="N35" s="14">
        <f t="shared" si="1"/>
        <v>0</v>
      </c>
      <c r="O35" s="14">
        <f t="shared" si="2"/>
        <v>-28.45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>
        <f>M35</f>
        <v>2845</v>
      </c>
      <c r="AA35" s="14"/>
      <c r="AB35" s="14"/>
      <c r="AC35" s="14"/>
      <c r="AD35" s="14"/>
      <c r="AE35" s="14"/>
      <c r="AF35" s="14"/>
      <c r="AG35" s="14"/>
      <c r="AH35" s="14"/>
      <c r="AI35" s="14">
        <f t="shared" si="4"/>
        <v>-2816.55</v>
      </c>
      <c r="AJ35" s="101">
        <f t="shared" si="5"/>
        <v>-1.8118839761882555E-13</v>
      </c>
    </row>
    <row r="36" spans="1:36" s="5" customFormat="1" ht="12" customHeight="1" x14ac:dyDescent="0.2">
      <c r="A36" s="124"/>
      <c r="B36" s="56">
        <v>10943</v>
      </c>
      <c r="C36" s="56">
        <v>1452</v>
      </c>
      <c r="D36" s="57" t="s">
        <v>39</v>
      </c>
      <c r="E36" s="56" t="s">
        <v>45</v>
      </c>
      <c r="F36" s="56">
        <v>65324</v>
      </c>
      <c r="G36" s="57" t="s">
        <v>54</v>
      </c>
      <c r="H36" s="102"/>
      <c r="I36" s="102"/>
      <c r="J36" s="23">
        <v>4750</v>
      </c>
      <c r="K36" s="53">
        <v>0</v>
      </c>
      <c r="L36" s="13">
        <v>0.01</v>
      </c>
      <c r="M36" s="14">
        <f t="shared" si="0"/>
        <v>4750</v>
      </c>
      <c r="N36" s="14">
        <f t="shared" si="1"/>
        <v>0</v>
      </c>
      <c r="O36" s="14">
        <f t="shared" si="2"/>
        <v>-47.5</v>
      </c>
      <c r="P36" s="14">
        <f>M36</f>
        <v>4750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4"/>
        <v>-4702.5</v>
      </c>
      <c r="AJ36" s="101">
        <f t="shared" si="5"/>
        <v>0</v>
      </c>
    </row>
    <row r="37" spans="1:36" s="5" customFormat="1" ht="12" customHeight="1" x14ac:dyDescent="0.2">
      <c r="A37" s="124"/>
      <c r="B37" s="56">
        <v>10944</v>
      </c>
      <c r="C37" s="56">
        <v>1455</v>
      </c>
      <c r="D37" s="57" t="s">
        <v>156</v>
      </c>
      <c r="E37" s="56">
        <v>11</v>
      </c>
      <c r="F37" s="56">
        <v>812496</v>
      </c>
      <c r="G37" s="57" t="s">
        <v>54</v>
      </c>
      <c r="H37" s="102"/>
      <c r="I37" s="102"/>
      <c r="J37" s="23"/>
      <c r="K37" s="53">
        <v>4400</v>
      </c>
      <c r="L37" s="13">
        <v>0.01</v>
      </c>
      <c r="M37" s="14">
        <f t="shared" ref="M37:M68" si="7">SUM(H37:J37,K37/1.12)</f>
        <v>3928.571428571428</v>
      </c>
      <c r="N37" s="14">
        <f t="shared" ref="N37:N68" si="8">K37/1.12*0.12</f>
        <v>471.42857142857133</v>
      </c>
      <c r="O37" s="14">
        <f t="shared" ref="O37:O68" si="9">-SUM(I37:J37,K37/1.12)*L37</f>
        <v>-39.285714285714278</v>
      </c>
      <c r="P37" s="14">
        <f>M37</f>
        <v>3928.571428571428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10">-SUM(N37:AH37)</f>
        <v>-4360.7142857142853</v>
      </c>
      <c r="AJ37" s="101">
        <f t="shared" ref="AJ37:AJ68" si="11">SUM(H37:K37)+AI37+O37</f>
        <v>3.979039320256561E-13</v>
      </c>
    </row>
    <row r="38" spans="1:36" s="5" customFormat="1" ht="12" customHeight="1" x14ac:dyDescent="0.2">
      <c r="A38" s="124"/>
      <c r="B38" s="56">
        <v>10945</v>
      </c>
      <c r="C38" s="56">
        <v>1451</v>
      </c>
      <c r="D38" s="57" t="s">
        <v>66</v>
      </c>
      <c r="E38" s="56" t="s">
        <v>51</v>
      </c>
      <c r="F38" s="56">
        <v>1200001145199</v>
      </c>
      <c r="G38" s="57" t="s">
        <v>55</v>
      </c>
      <c r="H38" s="102"/>
      <c r="I38" s="102"/>
      <c r="J38" s="23"/>
      <c r="K38" s="53">
        <v>2700</v>
      </c>
      <c r="L38" s="13">
        <v>0.01</v>
      </c>
      <c r="M38" s="14">
        <f t="shared" si="7"/>
        <v>2410.7142857142853</v>
      </c>
      <c r="N38" s="14">
        <f t="shared" si="8"/>
        <v>289.28571428571422</v>
      </c>
      <c r="O38" s="14">
        <f t="shared" si="9"/>
        <v>-24.107142857142854</v>
      </c>
      <c r="P38" s="14"/>
      <c r="Q38" s="14">
        <f>M38</f>
        <v>2410.7142857142853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10"/>
        <v>-2675.8928571428569</v>
      </c>
      <c r="AJ38" s="101">
        <f t="shared" si="11"/>
        <v>2.6290081223123707E-13</v>
      </c>
    </row>
    <row r="39" spans="1:36" s="5" customFormat="1" ht="12" customHeight="1" x14ac:dyDescent="0.2">
      <c r="A39" s="124"/>
      <c r="B39" s="56">
        <v>10946</v>
      </c>
      <c r="C39" s="56">
        <v>1456</v>
      </c>
      <c r="D39" s="57" t="s">
        <v>88</v>
      </c>
      <c r="E39" s="56" t="s">
        <v>89</v>
      </c>
      <c r="F39" s="56">
        <v>9153</v>
      </c>
      <c r="G39" s="57" t="s">
        <v>54</v>
      </c>
      <c r="H39" s="102"/>
      <c r="I39" s="102"/>
      <c r="J39" s="23">
        <v>4064</v>
      </c>
      <c r="K39" s="53">
        <v>0</v>
      </c>
      <c r="L39" s="13">
        <v>0.01</v>
      </c>
      <c r="M39" s="14">
        <f t="shared" si="7"/>
        <v>4064</v>
      </c>
      <c r="N39" s="14">
        <f t="shared" si="8"/>
        <v>0</v>
      </c>
      <c r="O39" s="14">
        <f t="shared" si="9"/>
        <v>-40.64</v>
      </c>
      <c r="P39" s="14">
        <f>M39</f>
        <v>4064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10"/>
        <v>-4023.36</v>
      </c>
      <c r="AJ39" s="101">
        <f t="shared" si="11"/>
        <v>-1.2789769243681803E-13</v>
      </c>
    </row>
    <row r="40" spans="1:36" s="5" customFormat="1" ht="12" customHeight="1" x14ac:dyDescent="0.2">
      <c r="A40" s="124"/>
      <c r="B40" s="56">
        <v>10948</v>
      </c>
      <c r="C40" s="56">
        <v>1458</v>
      </c>
      <c r="D40" s="57" t="s">
        <v>88</v>
      </c>
      <c r="E40" s="56" t="s">
        <v>89</v>
      </c>
      <c r="F40" s="56">
        <v>9154</v>
      </c>
      <c r="G40" s="57" t="s">
        <v>57</v>
      </c>
      <c r="H40" s="102"/>
      <c r="I40" s="102"/>
      <c r="J40" s="23">
        <v>510</v>
      </c>
      <c r="K40" s="114">
        <v>0</v>
      </c>
      <c r="L40" s="13">
        <v>0.01</v>
      </c>
      <c r="M40" s="14">
        <f t="shared" si="7"/>
        <v>510</v>
      </c>
      <c r="N40" s="14">
        <f t="shared" si="8"/>
        <v>0</v>
      </c>
      <c r="O40" s="14">
        <f t="shared" si="9"/>
        <v>-5.1000000000000005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510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10"/>
        <v>-504.9</v>
      </c>
      <c r="AJ40" s="101">
        <f t="shared" si="11"/>
        <v>2.2204460492503131E-14</v>
      </c>
    </row>
    <row r="41" spans="1:36" s="5" customFormat="1" ht="12" customHeight="1" x14ac:dyDescent="0.2">
      <c r="A41" s="124"/>
      <c r="B41" s="56">
        <v>10948</v>
      </c>
      <c r="C41" s="56">
        <v>1458</v>
      </c>
      <c r="D41" s="57" t="s">
        <v>88</v>
      </c>
      <c r="E41" s="56" t="s">
        <v>89</v>
      </c>
      <c r="F41" s="56">
        <v>9154</v>
      </c>
      <c r="G41" s="57" t="s">
        <v>54</v>
      </c>
      <c r="H41" s="102"/>
      <c r="I41" s="102"/>
      <c r="J41" s="23">
        <v>134</v>
      </c>
      <c r="K41" s="114">
        <v>0</v>
      </c>
      <c r="L41" s="13">
        <v>0.01</v>
      </c>
      <c r="M41" s="14">
        <f t="shared" si="7"/>
        <v>134</v>
      </c>
      <c r="N41" s="14">
        <f t="shared" si="8"/>
        <v>0</v>
      </c>
      <c r="O41" s="14">
        <f t="shared" si="9"/>
        <v>-1.34</v>
      </c>
      <c r="P41" s="14">
        <f>M41</f>
        <v>134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10"/>
        <v>-132.66</v>
      </c>
      <c r="AJ41" s="101">
        <f t="shared" si="11"/>
        <v>3.3306690738754696E-15</v>
      </c>
    </row>
    <row r="42" spans="1:36" s="5" customFormat="1" ht="12" customHeight="1" x14ac:dyDescent="0.2">
      <c r="A42" s="124"/>
      <c r="B42" s="56">
        <v>10949</v>
      </c>
      <c r="C42" s="56">
        <v>1459</v>
      </c>
      <c r="D42" s="57" t="s">
        <v>38</v>
      </c>
      <c r="E42" s="56" t="s">
        <v>44</v>
      </c>
      <c r="F42" s="56">
        <v>18591</v>
      </c>
      <c r="G42" s="57" t="s">
        <v>54</v>
      </c>
      <c r="H42" s="102"/>
      <c r="I42" s="102"/>
      <c r="J42" s="23"/>
      <c r="K42" s="53">
        <v>11766</v>
      </c>
      <c r="L42" s="13">
        <v>0.01</v>
      </c>
      <c r="M42" s="14">
        <f t="shared" si="7"/>
        <v>10505.357142857141</v>
      </c>
      <c r="N42" s="14">
        <f t="shared" si="8"/>
        <v>1260.6428571428569</v>
      </c>
      <c r="O42" s="14">
        <f t="shared" si="9"/>
        <v>-105.05357142857142</v>
      </c>
      <c r="P42" s="14">
        <f>M42</f>
        <v>10505.357142857141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10"/>
        <v>-11660.946428571428</v>
      </c>
      <c r="AJ42" s="101">
        <f t="shared" si="11"/>
        <v>1.0516032489249483E-12</v>
      </c>
    </row>
    <row r="43" spans="1:36" s="5" customFormat="1" ht="12" customHeight="1" x14ac:dyDescent="0.2">
      <c r="A43" s="124"/>
      <c r="B43" s="56">
        <v>10949</v>
      </c>
      <c r="C43" s="56">
        <v>1459</v>
      </c>
      <c r="D43" s="57" t="s">
        <v>38</v>
      </c>
      <c r="E43" s="56" t="s">
        <v>44</v>
      </c>
      <c r="F43" s="56">
        <v>18591</v>
      </c>
      <c r="G43" s="57" t="s">
        <v>56</v>
      </c>
      <c r="H43" s="102"/>
      <c r="I43" s="102"/>
      <c r="J43" s="23"/>
      <c r="K43" s="114">
        <v>738</v>
      </c>
      <c r="L43" s="13">
        <v>0.01</v>
      </c>
      <c r="M43" s="14">
        <f t="shared" si="7"/>
        <v>658.92857142857133</v>
      </c>
      <c r="N43" s="14">
        <f t="shared" si="8"/>
        <v>79.071428571428555</v>
      </c>
      <c r="O43" s="14">
        <f t="shared" si="9"/>
        <v>-6.5892857142857135</v>
      </c>
      <c r="P43" s="14"/>
      <c r="Q43" s="14"/>
      <c r="R43" s="14"/>
      <c r="S43" s="14"/>
      <c r="T43" s="14"/>
      <c r="U43" s="14"/>
      <c r="V43" s="14"/>
      <c r="W43" s="14">
        <f>M43</f>
        <v>658.92857142857133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10"/>
        <v>-731.41071428571422</v>
      </c>
      <c r="AJ43" s="101">
        <f t="shared" si="11"/>
        <v>6.5725203057809267E-14</v>
      </c>
    </row>
    <row r="44" spans="1:36" s="5" customFormat="1" ht="12" customHeight="1" x14ac:dyDescent="0.2">
      <c r="A44" s="124"/>
      <c r="B44" s="56">
        <v>10950</v>
      </c>
      <c r="C44" s="56">
        <v>1460</v>
      </c>
      <c r="D44" s="57" t="s">
        <v>38</v>
      </c>
      <c r="E44" s="56" t="s">
        <v>44</v>
      </c>
      <c r="F44" s="56">
        <v>18592</v>
      </c>
      <c r="G44" s="57" t="s">
        <v>54</v>
      </c>
      <c r="H44" s="102"/>
      <c r="I44" s="102"/>
      <c r="J44" s="23"/>
      <c r="K44" s="53">
        <v>5267</v>
      </c>
      <c r="L44" s="13">
        <v>0.01</v>
      </c>
      <c r="M44" s="14">
        <f t="shared" si="7"/>
        <v>4702.6785714285706</v>
      </c>
      <c r="N44" s="14">
        <f t="shared" si="8"/>
        <v>564.32142857142844</v>
      </c>
      <c r="O44" s="14">
        <f t="shared" si="9"/>
        <v>-47.026785714285708</v>
      </c>
      <c r="P44" s="14">
        <f>M44</f>
        <v>4702.6785714285706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10"/>
        <v>-5219.9732142857138</v>
      </c>
      <c r="AJ44" s="101">
        <f t="shared" si="11"/>
        <v>5.2580162446247414E-13</v>
      </c>
    </row>
    <row r="45" spans="1:36" s="5" customFormat="1" ht="12" customHeight="1" x14ac:dyDescent="0.2">
      <c r="A45" s="124">
        <v>43144</v>
      </c>
      <c r="B45" s="56">
        <v>10951</v>
      </c>
      <c r="C45" s="56">
        <v>1461</v>
      </c>
      <c r="D45" s="57" t="s">
        <v>1042</v>
      </c>
      <c r="E45" s="56">
        <v>0</v>
      </c>
      <c r="F45" s="56"/>
      <c r="G45" s="105" t="s">
        <v>55</v>
      </c>
      <c r="H45" s="102"/>
      <c r="I45" s="102"/>
      <c r="J45" s="23">
        <v>2210</v>
      </c>
      <c r="K45" s="53">
        <v>0</v>
      </c>
      <c r="L45" s="13">
        <v>0.01</v>
      </c>
      <c r="M45" s="14">
        <f t="shared" si="7"/>
        <v>2210</v>
      </c>
      <c r="N45" s="14">
        <f t="shared" si="8"/>
        <v>0</v>
      </c>
      <c r="O45" s="14">
        <f t="shared" si="9"/>
        <v>-22.1</v>
      </c>
      <c r="P45" s="14"/>
      <c r="Q45" s="14">
        <f>M45</f>
        <v>2210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10"/>
        <v>-2187.9</v>
      </c>
      <c r="AJ45" s="101">
        <f t="shared" si="11"/>
        <v>-9.2370555648813024E-14</v>
      </c>
    </row>
    <row r="46" spans="1:36" s="5" customFormat="1" ht="12" customHeight="1" x14ac:dyDescent="0.2">
      <c r="A46" s="124"/>
      <c r="B46" s="56">
        <v>10952</v>
      </c>
      <c r="C46" s="56">
        <v>1464</v>
      </c>
      <c r="D46" s="57" t="s">
        <v>39</v>
      </c>
      <c r="E46" s="56" t="s">
        <v>45</v>
      </c>
      <c r="F46" s="56">
        <v>65327</v>
      </c>
      <c r="G46" s="57" t="s">
        <v>54</v>
      </c>
      <c r="H46" s="102"/>
      <c r="I46" s="102"/>
      <c r="J46" s="23">
        <v>1070</v>
      </c>
      <c r="K46" s="53">
        <v>0</v>
      </c>
      <c r="L46" s="13">
        <v>0.01</v>
      </c>
      <c r="M46" s="14">
        <f t="shared" si="7"/>
        <v>1070</v>
      </c>
      <c r="N46" s="14">
        <f t="shared" si="8"/>
        <v>0</v>
      </c>
      <c r="O46" s="14">
        <f t="shared" si="9"/>
        <v>-10.700000000000001</v>
      </c>
      <c r="P46" s="14">
        <f>M46</f>
        <v>1070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10"/>
        <v>-1059.3</v>
      </c>
      <c r="AJ46" s="101">
        <f t="shared" si="11"/>
        <v>4.4408920985006262E-14</v>
      </c>
    </row>
    <row r="47" spans="1:36" s="5" customFormat="1" ht="12" customHeight="1" x14ac:dyDescent="0.2">
      <c r="A47" s="124"/>
      <c r="B47" s="56">
        <v>10953</v>
      </c>
      <c r="C47" s="56">
        <v>1462</v>
      </c>
      <c r="D47" s="57" t="s">
        <v>74</v>
      </c>
      <c r="E47" s="56" t="s">
        <v>60</v>
      </c>
      <c r="F47" s="56">
        <v>29439</v>
      </c>
      <c r="G47" s="57" t="s">
        <v>12</v>
      </c>
      <c r="H47" s="102"/>
      <c r="I47" s="102"/>
      <c r="J47" s="23"/>
      <c r="K47" s="53">
        <v>1485</v>
      </c>
      <c r="L47" s="13">
        <v>0.01</v>
      </c>
      <c r="M47" s="14">
        <f t="shared" si="7"/>
        <v>1325.8928571428571</v>
      </c>
      <c r="N47" s="14">
        <f t="shared" si="8"/>
        <v>159.10714285714286</v>
      </c>
      <c r="O47" s="14">
        <f t="shared" si="9"/>
        <v>-13.258928571428571</v>
      </c>
      <c r="P47" s="14"/>
      <c r="Q47" s="14"/>
      <c r="R47" s="14"/>
      <c r="S47" s="14">
        <f>M47</f>
        <v>1325.8928571428571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10"/>
        <v>-1471.7410714285713</v>
      </c>
      <c r="AJ47" s="101">
        <f t="shared" si="11"/>
        <v>9.7699626167013776E-14</v>
      </c>
    </row>
    <row r="48" spans="1:36" s="5" customFormat="1" ht="12" customHeight="1" x14ac:dyDescent="0.2">
      <c r="A48" s="124"/>
      <c r="B48" s="56">
        <v>10953</v>
      </c>
      <c r="C48" s="56">
        <v>1462</v>
      </c>
      <c r="D48" s="57" t="s">
        <v>74</v>
      </c>
      <c r="E48" s="56" t="s">
        <v>60</v>
      </c>
      <c r="F48" s="56">
        <v>29439</v>
      </c>
      <c r="G48" s="57" t="s">
        <v>56</v>
      </c>
      <c r="H48" s="102"/>
      <c r="I48" s="102"/>
      <c r="J48" s="23"/>
      <c r="K48" s="114">
        <v>475</v>
      </c>
      <c r="L48" s="13">
        <v>0.01</v>
      </c>
      <c r="M48" s="14">
        <f t="shared" si="7"/>
        <v>424.10714285714283</v>
      </c>
      <c r="N48" s="14">
        <f t="shared" si="8"/>
        <v>50.892857142857139</v>
      </c>
      <c r="O48" s="14">
        <f t="shared" si="9"/>
        <v>-4.2410714285714288</v>
      </c>
      <c r="P48" s="14"/>
      <c r="Q48" s="14"/>
      <c r="R48" s="14"/>
      <c r="S48" s="14"/>
      <c r="T48" s="14"/>
      <c r="U48" s="14"/>
      <c r="V48" s="14"/>
      <c r="W48" s="14">
        <f>M48</f>
        <v>424.10714285714283</v>
      </c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10"/>
        <v>-470.75892857142856</v>
      </c>
      <c r="AJ48" s="101">
        <f t="shared" si="11"/>
        <v>1.5987211554602254E-14</v>
      </c>
    </row>
    <row r="49" spans="1:36" s="5" customFormat="1" ht="12" customHeight="1" x14ac:dyDescent="0.2">
      <c r="A49" s="124">
        <v>43145</v>
      </c>
      <c r="B49" s="56">
        <v>10954</v>
      </c>
      <c r="C49" s="56">
        <v>1465</v>
      </c>
      <c r="D49" s="57" t="s">
        <v>88</v>
      </c>
      <c r="E49" s="56" t="s">
        <v>89</v>
      </c>
      <c r="F49" s="56">
        <v>9193</v>
      </c>
      <c r="G49" s="57" t="s">
        <v>54</v>
      </c>
      <c r="H49" s="102"/>
      <c r="I49" s="102"/>
      <c r="J49" s="23">
        <v>845</v>
      </c>
      <c r="K49" s="114">
        <v>0</v>
      </c>
      <c r="L49" s="13">
        <v>0.01</v>
      </c>
      <c r="M49" s="14">
        <f t="shared" si="7"/>
        <v>845</v>
      </c>
      <c r="N49" s="14">
        <f t="shared" si="8"/>
        <v>0</v>
      </c>
      <c r="O49" s="14">
        <f t="shared" si="9"/>
        <v>-8.4499999999999993</v>
      </c>
      <c r="P49" s="14">
        <f>M49</f>
        <v>845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10"/>
        <v>-836.55</v>
      </c>
      <c r="AJ49" s="101">
        <f t="shared" si="11"/>
        <v>4.6185277824406512E-14</v>
      </c>
    </row>
    <row r="50" spans="1:36" s="5" customFormat="1" ht="12" customHeight="1" x14ac:dyDescent="0.2">
      <c r="A50" s="124"/>
      <c r="B50" s="56">
        <v>10955</v>
      </c>
      <c r="C50" s="56">
        <v>1463</v>
      </c>
      <c r="D50" s="57" t="s">
        <v>86</v>
      </c>
      <c r="E50" s="56" t="s">
        <v>87</v>
      </c>
      <c r="F50" s="56">
        <v>77955</v>
      </c>
      <c r="G50" s="57" t="s">
        <v>55</v>
      </c>
      <c r="H50" s="102"/>
      <c r="I50" s="102"/>
      <c r="J50" s="23"/>
      <c r="K50" s="53">
        <v>2011.6</v>
      </c>
      <c r="L50" s="13">
        <v>0.01</v>
      </c>
      <c r="M50" s="14">
        <f t="shared" si="7"/>
        <v>1796.0714285714282</v>
      </c>
      <c r="N50" s="14">
        <f t="shared" si="8"/>
        <v>215.52857142857138</v>
      </c>
      <c r="O50" s="14">
        <f t="shared" si="9"/>
        <v>-17.960714285714282</v>
      </c>
      <c r="P50" s="14"/>
      <c r="Q50" s="14">
        <f>M50</f>
        <v>1796.0714285714282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10"/>
        <v>-1993.6392857142853</v>
      </c>
      <c r="AJ50" s="101">
        <f t="shared" si="11"/>
        <v>3.4816594052244909E-13</v>
      </c>
    </row>
    <row r="51" spans="1:36" s="5" customFormat="1" ht="12" customHeight="1" x14ac:dyDescent="0.2">
      <c r="A51" s="124"/>
      <c r="B51" s="56">
        <v>10956</v>
      </c>
      <c r="C51" s="56">
        <v>1466</v>
      </c>
      <c r="D51" s="57" t="s">
        <v>76</v>
      </c>
      <c r="E51" s="56" t="s">
        <v>101</v>
      </c>
      <c r="F51" s="56">
        <v>154325</v>
      </c>
      <c r="G51" s="57" t="s">
        <v>55</v>
      </c>
      <c r="H51" s="102"/>
      <c r="I51" s="102"/>
      <c r="J51" s="23"/>
      <c r="K51" s="53">
        <v>2989.2</v>
      </c>
      <c r="L51" s="13">
        <v>0.01</v>
      </c>
      <c r="M51" s="14">
        <f t="shared" si="7"/>
        <v>2668.9285714285711</v>
      </c>
      <c r="N51" s="14">
        <f t="shared" si="8"/>
        <v>320.27142857142854</v>
      </c>
      <c r="O51" s="14">
        <f t="shared" si="9"/>
        <v>-26.689285714285713</v>
      </c>
      <c r="P51" s="14"/>
      <c r="Q51" s="14">
        <f>M51</f>
        <v>2668.9285714285711</v>
      </c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10"/>
        <v>-2962.5107142857141</v>
      </c>
      <c r="AJ51" s="101">
        <f t="shared" si="11"/>
        <v>0</v>
      </c>
    </row>
    <row r="52" spans="1:36" s="5" customFormat="1" ht="12" customHeight="1" x14ac:dyDescent="0.2">
      <c r="A52" s="124">
        <v>43146</v>
      </c>
      <c r="B52" s="56">
        <v>10957</v>
      </c>
      <c r="C52" s="56">
        <v>1450</v>
      </c>
      <c r="D52" s="57" t="s">
        <v>77</v>
      </c>
      <c r="E52" s="56" t="s">
        <v>78</v>
      </c>
      <c r="F52" s="56">
        <v>7799</v>
      </c>
      <c r="G52" s="57" t="s">
        <v>54</v>
      </c>
      <c r="H52" s="102"/>
      <c r="I52" s="102"/>
      <c r="J52" s="23"/>
      <c r="K52" s="53">
        <v>1230</v>
      </c>
      <c r="L52" s="13">
        <v>0.01</v>
      </c>
      <c r="M52" s="14">
        <f t="shared" si="7"/>
        <v>1098.2142857142856</v>
      </c>
      <c r="N52" s="14">
        <f t="shared" si="8"/>
        <v>131.78571428571425</v>
      </c>
      <c r="O52" s="14">
        <f t="shared" si="9"/>
        <v>-10.982142857142856</v>
      </c>
      <c r="P52" s="14">
        <f>M52</f>
        <v>1098.2142857142856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10"/>
        <v>-1219.0178571428569</v>
      </c>
      <c r="AJ52" s="101">
        <f t="shared" si="11"/>
        <v>2.6112445539183682E-13</v>
      </c>
    </row>
    <row r="53" spans="1:36" s="5" customFormat="1" ht="12" customHeight="1" x14ac:dyDescent="0.2">
      <c r="A53" s="124"/>
      <c r="B53" s="56">
        <v>10958</v>
      </c>
      <c r="C53" s="56">
        <v>1467</v>
      </c>
      <c r="D53" s="57" t="s">
        <v>68</v>
      </c>
      <c r="E53" s="56" t="s">
        <v>52</v>
      </c>
      <c r="F53" s="56">
        <v>24047</v>
      </c>
      <c r="G53" s="57" t="s">
        <v>532</v>
      </c>
      <c r="H53" s="102"/>
      <c r="I53" s="102"/>
      <c r="J53" s="23"/>
      <c r="K53" s="53">
        <v>1768</v>
      </c>
      <c r="L53" s="13">
        <v>0.01</v>
      </c>
      <c r="M53" s="14">
        <f t="shared" si="7"/>
        <v>1578.5714285714284</v>
      </c>
      <c r="N53" s="14">
        <f t="shared" si="8"/>
        <v>189.42857142857142</v>
      </c>
      <c r="O53" s="14">
        <f t="shared" si="9"/>
        <v>-15.785714285714285</v>
      </c>
      <c r="P53" s="14"/>
      <c r="Q53" s="14"/>
      <c r="R53" s="14"/>
      <c r="S53" s="14"/>
      <c r="T53" s="14">
        <f>M53</f>
        <v>1578.5714285714284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10"/>
        <v>-1752.2142857142856</v>
      </c>
      <c r="AJ53" s="101">
        <f t="shared" si="11"/>
        <v>1.6342482922482304E-13</v>
      </c>
    </row>
    <row r="54" spans="1:36" s="5" customFormat="1" ht="12" customHeight="1" x14ac:dyDescent="0.2">
      <c r="A54" s="124">
        <v>43148</v>
      </c>
      <c r="B54" s="56">
        <v>10959</v>
      </c>
      <c r="C54" s="56">
        <v>1468</v>
      </c>
      <c r="D54" s="57" t="s">
        <v>63</v>
      </c>
      <c r="E54" s="56">
        <v>139564</v>
      </c>
      <c r="F54" s="56">
        <v>210822</v>
      </c>
      <c r="G54" s="57" t="s">
        <v>62</v>
      </c>
      <c r="H54" s="102"/>
      <c r="I54" s="102"/>
      <c r="J54" s="23"/>
      <c r="K54" s="53">
        <v>2019.38</v>
      </c>
      <c r="L54" s="13">
        <v>0.01</v>
      </c>
      <c r="M54" s="14">
        <f t="shared" si="7"/>
        <v>1803.0178571428571</v>
      </c>
      <c r="N54" s="14">
        <f t="shared" si="8"/>
        <v>216.36214285714286</v>
      </c>
      <c r="O54" s="14">
        <f t="shared" si="9"/>
        <v>-18.030178571428571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>
        <f>M54</f>
        <v>1803.0178571428571</v>
      </c>
      <c r="AI54" s="14">
        <f t="shared" si="10"/>
        <v>-2001.3498214285714</v>
      </c>
      <c r="AJ54" s="101">
        <f t="shared" si="11"/>
        <v>1.0658141036401503E-13</v>
      </c>
    </row>
    <row r="55" spans="1:36" s="5" customFormat="1" ht="12" customHeight="1" x14ac:dyDescent="0.2">
      <c r="A55" s="124"/>
      <c r="B55" s="56">
        <v>10960</v>
      </c>
      <c r="C55" s="56">
        <v>1469</v>
      </c>
      <c r="D55" s="57" t="s">
        <v>88</v>
      </c>
      <c r="E55" s="56" t="s">
        <v>89</v>
      </c>
      <c r="F55" s="56">
        <v>9269</v>
      </c>
      <c r="G55" s="57" t="s">
        <v>54</v>
      </c>
      <c r="H55" s="102"/>
      <c r="I55" s="102"/>
      <c r="J55" s="23">
        <v>360</v>
      </c>
      <c r="K55" s="114">
        <v>0</v>
      </c>
      <c r="L55" s="13">
        <v>0.01</v>
      </c>
      <c r="M55" s="14">
        <f t="shared" si="7"/>
        <v>360</v>
      </c>
      <c r="N55" s="14">
        <f t="shared" si="8"/>
        <v>0</v>
      </c>
      <c r="O55" s="14">
        <f t="shared" si="9"/>
        <v>-3.6</v>
      </c>
      <c r="P55" s="14">
        <f>M55</f>
        <v>360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10"/>
        <v>-356.4</v>
      </c>
      <c r="AJ55" s="101">
        <f t="shared" si="11"/>
        <v>2.2648549702353193E-14</v>
      </c>
    </row>
    <row r="56" spans="1:36" s="5" customFormat="1" ht="12" customHeight="1" x14ac:dyDescent="0.2">
      <c r="A56" s="124"/>
      <c r="B56" s="56">
        <v>10970</v>
      </c>
      <c r="C56" s="56">
        <v>1479</v>
      </c>
      <c r="D56" s="57" t="s">
        <v>73</v>
      </c>
      <c r="E56" s="56" t="s">
        <v>75</v>
      </c>
      <c r="F56" s="56">
        <v>124940</v>
      </c>
      <c r="G56" s="57" t="s">
        <v>54</v>
      </c>
      <c r="H56" s="102"/>
      <c r="I56" s="102"/>
      <c r="J56" s="23">
        <v>6146</v>
      </c>
      <c r="K56" s="53">
        <v>0</v>
      </c>
      <c r="L56" s="13">
        <v>0.01</v>
      </c>
      <c r="M56" s="14">
        <f t="shared" si="7"/>
        <v>6146</v>
      </c>
      <c r="N56" s="14">
        <f t="shared" si="8"/>
        <v>0</v>
      </c>
      <c r="O56" s="14">
        <f t="shared" si="9"/>
        <v>-61.46</v>
      </c>
      <c r="P56" s="14">
        <f>M56</f>
        <v>6146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10"/>
        <v>-6084.54</v>
      </c>
      <c r="AJ56" s="101">
        <f t="shared" si="11"/>
        <v>0</v>
      </c>
    </row>
    <row r="57" spans="1:36" s="5" customFormat="1" ht="12" customHeight="1" x14ac:dyDescent="0.2">
      <c r="A57" s="124">
        <v>43150</v>
      </c>
      <c r="B57" s="56">
        <v>10961</v>
      </c>
      <c r="C57" s="56">
        <v>1470</v>
      </c>
      <c r="D57" s="57" t="s">
        <v>73</v>
      </c>
      <c r="E57" s="56" t="s">
        <v>75</v>
      </c>
      <c r="F57" s="56">
        <v>117570</v>
      </c>
      <c r="G57" s="57" t="s">
        <v>54</v>
      </c>
      <c r="H57" s="102"/>
      <c r="I57" s="102"/>
      <c r="J57" s="23">
        <v>1900</v>
      </c>
      <c r="K57" s="53">
        <v>0</v>
      </c>
      <c r="L57" s="13">
        <v>0.01</v>
      </c>
      <c r="M57" s="14">
        <f t="shared" si="7"/>
        <v>1900</v>
      </c>
      <c r="N57" s="14">
        <f t="shared" si="8"/>
        <v>0</v>
      </c>
      <c r="O57" s="14">
        <f t="shared" si="9"/>
        <v>-19</v>
      </c>
      <c r="P57" s="14">
        <f>M57</f>
        <v>1900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10"/>
        <v>-1881</v>
      </c>
      <c r="AJ57" s="101">
        <f t="shared" si="11"/>
        <v>0</v>
      </c>
    </row>
    <row r="58" spans="1:36" s="5" customFormat="1" ht="12" customHeight="1" x14ac:dyDescent="0.2">
      <c r="A58" s="124"/>
      <c r="B58" s="56">
        <v>10962</v>
      </c>
      <c r="C58" s="56">
        <v>1471</v>
      </c>
      <c r="D58" s="57" t="s">
        <v>39</v>
      </c>
      <c r="E58" s="56" t="s">
        <v>45</v>
      </c>
      <c r="F58" s="56">
        <v>65335</v>
      </c>
      <c r="G58" s="57" t="s">
        <v>54</v>
      </c>
      <c r="H58" s="102"/>
      <c r="I58" s="102"/>
      <c r="J58" s="23">
        <v>4813</v>
      </c>
      <c r="K58" s="53">
        <v>0</v>
      </c>
      <c r="L58" s="13">
        <v>0.01</v>
      </c>
      <c r="M58" s="14">
        <f t="shared" si="7"/>
        <v>4813</v>
      </c>
      <c r="N58" s="14">
        <f t="shared" si="8"/>
        <v>0</v>
      </c>
      <c r="O58" s="14">
        <f t="shared" si="9"/>
        <v>-48.13</v>
      </c>
      <c r="P58" s="14">
        <f>M58</f>
        <v>4813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10"/>
        <v>-4764.87</v>
      </c>
      <c r="AJ58" s="101">
        <f t="shared" si="11"/>
        <v>1.0658141036401503E-13</v>
      </c>
    </row>
    <row r="59" spans="1:36" s="5" customFormat="1" ht="12" customHeight="1" x14ac:dyDescent="0.2">
      <c r="A59" s="124"/>
      <c r="B59" s="56">
        <v>10963</v>
      </c>
      <c r="C59" s="56">
        <v>1472</v>
      </c>
      <c r="D59" s="57" t="s">
        <v>39</v>
      </c>
      <c r="E59" s="56" t="s">
        <v>45</v>
      </c>
      <c r="F59" s="56">
        <v>65336</v>
      </c>
      <c r="G59" s="57" t="s">
        <v>57</v>
      </c>
      <c r="H59" s="102"/>
      <c r="I59" s="102"/>
      <c r="J59" s="23">
        <v>2050</v>
      </c>
      <c r="K59" s="53">
        <v>0</v>
      </c>
      <c r="L59" s="13">
        <v>0.01</v>
      </c>
      <c r="M59" s="14">
        <f t="shared" si="7"/>
        <v>2050</v>
      </c>
      <c r="N59" s="14">
        <f t="shared" si="8"/>
        <v>0</v>
      </c>
      <c r="O59" s="14">
        <f t="shared" si="9"/>
        <v>-20.5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>
        <f>M59</f>
        <v>2050</v>
      </c>
      <c r="AA59" s="14"/>
      <c r="AB59" s="14"/>
      <c r="AC59" s="14"/>
      <c r="AD59" s="14"/>
      <c r="AE59" s="14"/>
      <c r="AF59" s="14"/>
      <c r="AG59" s="14"/>
      <c r="AH59" s="14"/>
      <c r="AI59" s="14">
        <f t="shared" si="10"/>
        <v>-2029.5</v>
      </c>
      <c r="AJ59" s="101">
        <f t="shared" si="11"/>
        <v>0</v>
      </c>
    </row>
    <row r="60" spans="1:36" s="5" customFormat="1" ht="12" customHeight="1" x14ac:dyDescent="0.2">
      <c r="A60" s="124"/>
      <c r="B60" s="56">
        <v>10964</v>
      </c>
      <c r="C60" s="56">
        <v>1473</v>
      </c>
      <c r="D60" s="57" t="s">
        <v>88</v>
      </c>
      <c r="E60" s="56" t="s">
        <v>89</v>
      </c>
      <c r="F60" s="56">
        <v>9358</v>
      </c>
      <c r="G60" s="57" t="s">
        <v>54</v>
      </c>
      <c r="H60" s="102"/>
      <c r="I60" s="102"/>
      <c r="J60" s="23">
        <v>2299.1999999999998</v>
      </c>
      <c r="K60" s="53">
        <v>0</v>
      </c>
      <c r="L60" s="13">
        <v>0.01</v>
      </c>
      <c r="M60" s="14">
        <f t="shared" si="7"/>
        <v>2299.1999999999998</v>
      </c>
      <c r="N60" s="14">
        <f t="shared" si="8"/>
        <v>0</v>
      </c>
      <c r="O60" s="14">
        <f t="shared" si="9"/>
        <v>-22.991999999999997</v>
      </c>
      <c r="P60" s="14">
        <f>M60</f>
        <v>2299.1999999999998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10"/>
        <v>-2276.2079999999996</v>
      </c>
      <c r="AJ60" s="101">
        <f t="shared" si="11"/>
        <v>1.9184653865522705E-13</v>
      </c>
    </row>
    <row r="61" spans="1:36" s="5" customFormat="1" ht="12" customHeight="1" x14ac:dyDescent="0.2">
      <c r="A61" s="124"/>
      <c r="B61" s="56">
        <v>10965</v>
      </c>
      <c r="C61" s="56">
        <v>1475</v>
      </c>
      <c r="D61" s="57" t="s">
        <v>88</v>
      </c>
      <c r="E61" s="56" t="s">
        <v>89</v>
      </c>
      <c r="F61" s="56">
        <v>9359</v>
      </c>
      <c r="G61" s="57" t="s">
        <v>57</v>
      </c>
      <c r="H61" s="102"/>
      <c r="I61" s="102"/>
      <c r="J61" s="23">
        <v>438.3</v>
      </c>
      <c r="K61" s="114">
        <v>0</v>
      </c>
      <c r="L61" s="13">
        <v>0.01</v>
      </c>
      <c r="M61" s="14">
        <f t="shared" si="7"/>
        <v>438.3</v>
      </c>
      <c r="N61" s="14">
        <f t="shared" si="8"/>
        <v>0</v>
      </c>
      <c r="O61" s="14">
        <f t="shared" si="9"/>
        <v>-4.383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f>M61</f>
        <v>438.3</v>
      </c>
      <c r="AA61" s="14"/>
      <c r="AB61" s="14"/>
      <c r="AC61" s="14"/>
      <c r="AD61" s="14"/>
      <c r="AE61" s="14"/>
      <c r="AF61" s="14"/>
      <c r="AG61" s="14"/>
      <c r="AH61" s="14"/>
      <c r="AI61" s="14">
        <f t="shared" si="10"/>
        <v>-433.91700000000003</v>
      </c>
      <c r="AJ61" s="101">
        <f t="shared" si="11"/>
        <v>-1.865174681370263E-14</v>
      </c>
    </row>
    <row r="62" spans="1:36" s="5" customFormat="1" ht="12" customHeight="1" x14ac:dyDescent="0.2">
      <c r="A62" s="124"/>
      <c r="B62" s="56">
        <v>10966</v>
      </c>
      <c r="C62" s="56">
        <v>1476</v>
      </c>
      <c r="D62" s="57" t="s">
        <v>38</v>
      </c>
      <c r="E62" s="56" t="s">
        <v>44</v>
      </c>
      <c r="F62" s="56">
        <v>18660</v>
      </c>
      <c r="G62" s="57" t="s">
        <v>54</v>
      </c>
      <c r="H62" s="102"/>
      <c r="I62" s="102"/>
      <c r="J62" s="23"/>
      <c r="K62" s="53">
        <v>11023</v>
      </c>
      <c r="L62" s="13">
        <v>0.01</v>
      </c>
      <c r="M62" s="14">
        <f t="shared" si="7"/>
        <v>9841.9642857142844</v>
      </c>
      <c r="N62" s="14">
        <f t="shared" si="8"/>
        <v>1181.035714285714</v>
      </c>
      <c r="O62" s="14">
        <f t="shared" si="9"/>
        <v>-98.419642857142847</v>
      </c>
      <c r="P62" s="14">
        <f>M62</f>
        <v>9841.9642857142844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10"/>
        <v>-10924.580357142855</v>
      </c>
      <c r="AJ62" s="101">
        <f t="shared" si="11"/>
        <v>2.0889956431346945E-12</v>
      </c>
    </row>
    <row r="63" spans="1:36" s="5" customFormat="1" ht="12" customHeight="1" x14ac:dyDescent="0.2">
      <c r="A63" s="124"/>
      <c r="B63" s="56">
        <v>10966</v>
      </c>
      <c r="C63" s="56">
        <v>1476</v>
      </c>
      <c r="D63" s="57" t="s">
        <v>38</v>
      </c>
      <c r="E63" s="56" t="s">
        <v>44</v>
      </c>
      <c r="F63" s="56">
        <v>18660</v>
      </c>
      <c r="G63" s="57" t="s">
        <v>56</v>
      </c>
      <c r="H63" s="102"/>
      <c r="I63" s="102"/>
      <c r="J63" s="23"/>
      <c r="K63" s="114">
        <v>819</v>
      </c>
      <c r="L63" s="13">
        <v>0.01</v>
      </c>
      <c r="M63" s="14">
        <f t="shared" si="7"/>
        <v>731.24999999999989</v>
      </c>
      <c r="N63" s="14">
        <f t="shared" si="8"/>
        <v>87.749999999999986</v>
      </c>
      <c r="O63" s="14">
        <f t="shared" si="9"/>
        <v>-7.3124999999999991</v>
      </c>
      <c r="P63" s="14"/>
      <c r="Q63" s="14"/>
      <c r="R63" s="14"/>
      <c r="S63" s="14"/>
      <c r="T63" s="14"/>
      <c r="U63" s="14"/>
      <c r="V63" s="14"/>
      <c r="W63" s="14">
        <f>M63</f>
        <v>731.24999999999989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10"/>
        <v>-811.68749999999989</v>
      </c>
      <c r="AJ63" s="101">
        <f t="shared" si="11"/>
        <v>1.1457501614131615E-13</v>
      </c>
    </row>
    <row r="64" spans="1:36" s="5" customFormat="1" ht="12" customHeight="1" x14ac:dyDescent="0.2">
      <c r="A64" s="124"/>
      <c r="B64" s="56">
        <v>10967</v>
      </c>
      <c r="C64" s="56">
        <v>1477</v>
      </c>
      <c r="D64" s="57" t="s">
        <v>38</v>
      </c>
      <c r="E64" s="56" t="s">
        <v>44</v>
      </c>
      <c r="F64" s="56">
        <v>18661</v>
      </c>
      <c r="G64" s="57" t="s">
        <v>54</v>
      </c>
      <c r="H64" s="102"/>
      <c r="I64" s="102"/>
      <c r="J64" s="23"/>
      <c r="K64" s="53">
        <v>5953</v>
      </c>
      <c r="L64" s="13">
        <v>0.01</v>
      </c>
      <c r="M64" s="14">
        <f t="shared" si="7"/>
        <v>5315.1785714285706</v>
      </c>
      <c r="N64" s="14">
        <f t="shared" si="8"/>
        <v>637.82142857142844</v>
      </c>
      <c r="O64" s="14">
        <f t="shared" si="9"/>
        <v>-53.151785714285708</v>
      </c>
      <c r="P64" s="14">
        <f>M64</f>
        <v>5315.1785714285706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10"/>
        <v>-5899.8482142857138</v>
      </c>
      <c r="AJ64" s="101">
        <f t="shared" si="11"/>
        <v>5.2580162446247414E-13</v>
      </c>
    </row>
    <row r="65" spans="1:36" s="5" customFormat="1" ht="12" customHeight="1" x14ac:dyDescent="0.2">
      <c r="A65" s="124">
        <v>43151</v>
      </c>
      <c r="B65" s="56">
        <v>10968</v>
      </c>
      <c r="C65" s="56">
        <v>1478</v>
      </c>
      <c r="D65" s="57" t="s">
        <v>88</v>
      </c>
      <c r="E65" s="56" t="s">
        <v>89</v>
      </c>
      <c r="F65" s="56">
        <v>9380</v>
      </c>
      <c r="G65" s="57" t="s">
        <v>54</v>
      </c>
      <c r="H65" s="102"/>
      <c r="I65" s="102"/>
      <c r="J65" s="23">
        <v>847.8</v>
      </c>
      <c r="K65" s="114">
        <v>0</v>
      </c>
      <c r="L65" s="13">
        <v>0.01</v>
      </c>
      <c r="M65" s="14">
        <f t="shared" si="7"/>
        <v>847.8</v>
      </c>
      <c r="N65" s="14">
        <f t="shared" si="8"/>
        <v>0</v>
      </c>
      <c r="O65" s="14">
        <f t="shared" si="9"/>
        <v>-8.4779999999999998</v>
      </c>
      <c r="P65" s="14">
        <f>M65</f>
        <v>847.8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10"/>
        <v>-839.322</v>
      </c>
      <c r="AJ65" s="101">
        <f t="shared" si="11"/>
        <v>-4.7961634663806763E-14</v>
      </c>
    </row>
    <row r="66" spans="1:36" s="5" customFormat="1" ht="12" customHeight="1" x14ac:dyDescent="0.2">
      <c r="A66" s="124">
        <v>43152</v>
      </c>
      <c r="B66" s="56">
        <v>10969</v>
      </c>
      <c r="C66" s="56">
        <v>1449</v>
      </c>
      <c r="D66" s="57" t="s">
        <v>68</v>
      </c>
      <c r="E66" s="56" t="s">
        <v>52</v>
      </c>
      <c r="F66" s="56">
        <v>24145</v>
      </c>
      <c r="G66" s="57" t="s">
        <v>24</v>
      </c>
      <c r="H66" s="102"/>
      <c r="I66" s="102"/>
      <c r="J66" s="23"/>
      <c r="K66" s="53">
        <v>1132</v>
      </c>
      <c r="L66" s="13">
        <v>0.01</v>
      </c>
      <c r="M66" s="14">
        <f t="shared" si="7"/>
        <v>1010.7142857142857</v>
      </c>
      <c r="N66" s="14">
        <f t="shared" si="8"/>
        <v>121.28571428571428</v>
      </c>
      <c r="O66" s="14">
        <f t="shared" si="9"/>
        <v>-10.107142857142858</v>
      </c>
      <c r="P66" s="14"/>
      <c r="Q66" s="14"/>
      <c r="R66" s="14"/>
      <c r="S66" s="14"/>
      <c r="T66" s="14"/>
      <c r="U66" s="14">
        <f>M66</f>
        <v>1010.7142857142857</v>
      </c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10"/>
        <v>-1121.8928571428571</v>
      </c>
      <c r="AJ66" s="101">
        <f t="shared" si="11"/>
        <v>3.1974423109204508E-14</v>
      </c>
    </row>
    <row r="67" spans="1:36" s="5" customFormat="1" ht="12" customHeight="1" x14ac:dyDescent="0.2">
      <c r="A67" s="124">
        <v>43153</v>
      </c>
      <c r="B67" s="56">
        <v>10971</v>
      </c>
      <c r="C67" s="56">
        <v>1480</v>
      </c>
      <c r="D67" s="57" t="s">
        <v>839</v>
      </c>
      <c r="E67" s="56" t="s">
        <v>840</v>
      </c>
      <c r="F67" s="56">
        <v>145</v>
      </c>
      <c r="G67" s="57" t="s">
        <v>54</v>
      </c>
      <c r="H67" s="102"/>
      <c r="I67" s="102"/>
      <c r="J67" s="23">
        <v>1875</v>
      </c>
      <c r="K67" s="53">
        <v>0</v>
      </c>
      <c r="L67" s="13">
        <v>0.01</v>
      </c>
      <c r="M67" s="14">
        <f t="shared" si="7"/>
        <v>1875</v>
      </c>
      <c r="N67" s="14">
        <f t="shared" si="8"/>
        <v>0</v>
      </c>
      <c r="O67" s="14">
        <f t="shared" si="9"/>
        <v>-18.75</v>
      </c>
      <c r="P67" s="14">
        <f>M67</f>
        <v>1875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10"/>
        <v>-1856.25</v>
      </c>
      <c r="AJ67" s="101">
        <f t="shared" si="11"/>
        <v>0</v>
      </c>
    </row>
    <row r="68" spans="1:36" s="5" customFormat="1" ht="12" customHeight="1" x14ac:dyDescent="0.2">
      <c r="A68" s="124"/>
      <c r="B68" s="56">
        <v>10972</v>
      </c>
      <c r="C68" s="56">
        <v>1481</v>
      </c>
      <c r="D68" s="57" t="s">
        <v>88</v>
      </c>
      <c r="E68" s="56" t="s">
        <v>89</v>
      </c>
      <c r="F68" s="56">
        <v>9432</v>
      </c>
      <c r="G68" s="57" t="s">
        <v>54</v>
      </c>
      <c r="H68" s="102"/>
      <c r="I68" s="102"/>
      <c r="J68" s="23">
        <v>560</v>
      </c>
      <c r="K68" s="114">
        <v>0</v>
      </c>
      <c r="L68" s="13">
        <v>0.01</v>
      </c>
      <c r="M68" s="14">
        <f t="shared" si="7"/>
        <v>560</v>
      </c>
      <c r="N68" s="14">
        <f t="shared" si="8"/>
        <v>0</v>
      </c>
      <c r="O68" s="14">
        <f t="shared" si="9"/>
        <v>-5.6000000000000005</v>
      </c>
      <c r="P68" s="14">
        <f>M68</f>
        <v>560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10"/>
        <v>-554.4</v>
      </c>
      <c r="AJ68" s="101">
        <f t="shared" si="11"/>
        <v>2.2204460492503131E-14</v>
      </c>
    </row>
    <row r="69" spans="1:36" s="5" customFormat="1" ht="12" customHeight="1" x14ac:dyDescent="0.2">
      <c r="A69" s="124"/>
      <c r="B69" s="56">
        <v>10973</v>
      </c>
      <c r="C69" s="56">
        <v>1482</v>
      </c>
      <c r="D69" s="57" t="s">
        <v>70</v>
      </c>
      <c r="E69" s="56" t="s">
        <v>50</v>
      </c>
      <c r="F69" s="56">
        <v>509834017</v>
      </c>
      <c r="G69" s="57" t="s">
        <v>55</v>
      </c>
      <c r="H69" s="102"/>
      <c r="I69" s="102"/>
      <c r="J69" s="23"/>
      <c r="K69" s="53">
        <v>7509</v>
      </c>
      <c r="L69" s="13">
        <v>0.01</v>
      </c>
      <c r="M69" s="14">
        <f t="shared" ref="M69:M97" si="12">SUM(H69:J69,K69/1.12)</f>
        <v>6704.4642857142853</v>
      </c>
      <c r="N69" s="14">
        <f t="shared" ref="N69:N97" si="13">K69/1.12*0.12</f>
        <v>804.53571428571422</v>
      </c>
      <c r="O69" s="14">
        <f t="shared" ref="O69:O97" si="14">-SUM(I69:J69,K69/1.12)*L69</f>
        <v>-67.044642857142861</v>
      </c>
      <c r="P69" s="14"/>
      <c r="Q69" s="14">
        <f>M69</f>
        <v>6704.4642857142853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5">-SUM(N69:AH69)</f>
        <v>-7441.9553571428569</v>
      </c>
      <c r="AJ69" s="101">
        <f t="shared" ref="AJ69:AJ100" si="16">SUM(H69:K69)+AI69+O69</f>
        <v>2.5579538487363607E-13</v>
      </c>
    </row>
    <row r="70" spans="1:36" s="5" customFormat="1" ht="12" customHeight="1" x14ac:dyDescent="0.2">
      <c r="A70" s="124"/>
      <c r="B70" s="56">
        <v>10974</v>
      </c>
      <c r="C70" s="56">
        <v>1483</v>
      </c>
      <c r="D70" s="57" t="s">
        <v>604</v>
      </c>
      <c r="E70" s="56" t="s">
        <v>605</v>
      </c>
      <c r="F70" s="56" t="s">
        <v>1048</v>
      </c>
      <c r="G70" s="57" t="s">
        <v>54</v>
      </c>
      <c r="H70" s="102"/>
      <c r="I70" s="102"/>
      <c r="J70" s="23"/>
      <c r="K70" s="53">
        <v>1125</v>
      </c>
      <c r="L70" s="13">
        <v>0.01</v>
      </c>
      <c r="M70" s="14">
        <f t="shared" si="12"/>
        <v>1004.4642857142857</v>
      </c>
      <c r="N70" s="14">
        <f t="shared" si="13"/>
        <v>120.53571428571428</v>
      </c>
      <c r="O70" s="14">
        <f t="shared" si="14"/>
        <v>-10.044642857142858</v>
      </c>
      <c r="P70" s="14">
        <f>M70</f>
        <v>1004.4642857142857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5"/>
        <v>-1114.9553571428571</v>
      </c>
      <c r="AJ70" s="101">
        <f t="shared" si="16"/>
        <v>3.1974423109204508E-14</v>
      </c>
    </row>
    <row r="71" spans="1:36" s="5" customFormat="1" ht="12" customHeight="1" x14ac:dyDescent="0.2">
      <c r="A71" s="124"/>
      <c r="B71" s="56">
        <v>10975</v>
      </c>
      <c r="C71" s="56">
        <v>1484</v>
      </c>
      <c r="D71" s="57" t="s">
        <v>73</v>
      </c>
      <c r="E71" s="56" t="s">
        <v>75</v>
      </c>
      <c r="F71" s="56">
        <v>124390</v>
      </c>
      <c r="G71" s="57" t="s">
        <v>54</v>
      </c>
      <c r="H71" s="102"/>
      <c r="I71" s="102"/>
      <c r="J71" s="23">
        <v>2750</v>
      </c>
      <c r="K71" s="53">
        <v>0</v>
      </c>
      <c r="L71" s="13">
        <v>0.01</v>
      </c>
      <c r="M71" s="14">
        <f t="shared" si="12"/>
        <v>2750</v>
      </c>
      <c r="N71" s="14">
        <f t="shared" si="13"/>
        <v>0</v>
      </c>
      <c r="O71" s="14">
        <f t="shared" si="14"/>
        <v>-27.5</v>
      </c>
      <c r="P71" s="14">
        <f>M71</f>
        <v>2750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5"/>
        <v>-2722.5</v>
      </c>
      <c r="AJ71" s="101">
        <f t="shared" si="16"/>
        <v>0</v>
      </c>
    </row>
    <row r="72" spans="1:36" s="5" customFormat="1" ht="12" customHeight="1" x14ac:dyDescent="0.2">
      <c r="A72" s="124">
        <v>43157</v>
      </c>
      <c r="B72" s="56">
        <v>10976</v>
      </c>
      <c r="C72" s="56">
        <v>1485</v>
      </c>
      <c r="D72" s="57" t="s">
        <v>63</v>
      </c>
      <c r="E72" s="56">
        <v>139564</v>
      </c>
      <c r="F72" s="56">
        <v>211589</v>
      </c>
      <c r="G72" s="57" t="s">
        <v>62</v>
      </c>
      <c r="H72" s="102"/>
      <c r="I72" s="102"/>
      <c r="J72" s="23"/>
      <c r="K72" s="53">
        <v>2612.3000000000002</v>
      </c>
      <c r="L72" s="13">
        <v>0.01</v>
      </c>
      <c r="M72" s="14">
        <f t="shared" si="12"/>
        <v>2332.4107142857142</v>
      </c>
      <c r="N72" s="14">
        <f t="shared" si="13"/>
        <v>279.88928571428568</v>
      </c>
      <c r="O72" s="14">
        <f t="shared" si="14"/>
        <v>-23.324107142857141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>
        <f>M72</f>
        <v>2332.4107142857142</v>
      </c>
      <c r="AI72" s="14">
        <f t="shared" si="15"/>
        <v>-2588.9758928571428</v>
      </c>
      <c r="AJ72" s="101">
        <f t="shared" si="16"/>
        <v>2.8776980798284058E-13</v>
      </c>
    </row>
    <row r="73" spans="1:36" s="5" customFormat="1" ht="12" customHeight="1" x14ac:dyDescent="0.2">
      <c r="A73" s="124"/>
      <c r="B73" s="56">
        <v>10977</v>
      </c>
      <c r="C73" s="56">
        <v>1986</v>
      </c>
      <c r="D73" s="57" t="s">
        <v>73</v>
      </c>
      <c r="E73" s="56" t="s">
        <v>75</v>
      </c>
      <c r="F73" s="56">
        <v>111700</v>
      </c>
      <c r="G73" s="57" t="s">
        <v>54</v>
      </c>
      <c r="H73" s="102"/>
      <c r="I73" s="102"/>
      <c r="J73" s="23">
        <v>1050</v>
      </c>
      <c r="K73" s="53">
        <v>0</v>
      </c>
      <c r="L73" s="13">
        <v>0.01</v>
      </c>
      <c r="M73" s="14">
        <f t="shared" si="12"/>
        <v>1050</v>
      </c>
      <c r="N73" s="14">
        <f t="shared" si="13"/>
        <v>0</v>
      </c>
      <c r="O73" s="14">
        <f t="shared" si="14"/>
        <v>-10.5</v>
      </c>
      <c r="P73" s="14">
        <f>M73</f>
        <v>1050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5"/>
        <v>-1039.5</v>
      </c>
      <c r="AJ73" s="101">
        <f t="shared" si="16"/>
        <v>0</v>
      </c>
    </row>
    <row r="74" spans="1:36" s="5" customFormat="1" ht="12" customHeight="1" x14ac:dyDescent="0.2">
      <c r="A74" s="124"/>
      <c r="B74" s="56">
        <v>10978</v>
      </c>
      <c r="C74" s="56">
        <v>1489</v>
      </c>
      <c r="D74" s="57" t="s">
        <v>66</v>
      </c>
      <c r="E74" s="56" t="s">
        <v>51</v>
      </c>
      <c r="F74" s="56">
        <v>120001145879</v>
      </c>
      <c r="G74" s="57" t="s">
        <v>55</v>
      </c>
      <c r="H74" s="102"/>
      <c r="I74" s="102"/>
      <c r="J74" s="23"/>
      <c r="K74" s="53">
        <v>5325</v>
      </c>
      <c r="L74" s="13">
        <v>0.01</v>
      </c>
      <c r="M74" s="14">
        <f t="shared" si="12"/>
        <v>4754.4642857142853</v>
      </c>
      <c r="N74" s="14">
        <f t="shared" si="13"/>
        <v>570.53571428571422</v>
      </c>
      <c r="O74" s="14">
        <f t="shared" si="14"/>
        <v>-47.544642857142854</v>
      </c>
      <c r="P74" s="14"/>
      <c r="Q74" s="14">
        <f>M74</f>
        <v>4754.4642857142853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5"/>
        <v>-5277.4553571428569</v>
      </c>
      <c r="AJ74" s="101">
        <f t="shared" si="16"/>
        <v>2.6290081223123707E-13</v>
      </c>
    </row>
    <row r="75" spans="1:36" s="5" customFormat="1" ht="12" customHeight="1" x14ac:dyDescent="0.2">
      <c r="A75" s="124"/>
      <c r="B75" s="56">
        <v>10979</v>
      </c>
      <c r="C75" s="56">
        <v>1487</v>
      </c>
      <c r="D75" s="57" t="s">
        <v>39</v>
      </c>
      <c r="E75" s="56" t="s">
        <v>45</v>
      </c>
      <c r="F75" s="56">
        <v>65347</v>
      </c>
      <c r="G75" s="57" t="s">
        <v>54</v>
      </c>
      <c r="H75" s="102"/>
      <c r="I75" s="102"/>
      <c r="J75" s="23">
        <v>5263</v>
      </c>
      <c r="K75" s="53">
        <v>0</v>
      </c>
      <c r="L75" s="13">
        <v>0.01</v>
      </c>
      <c r="M75" s="14">
        <f t="shared" si="12"/>
        <v>5263</v>
      </c>
      <c r="N75" s="14">
        <f t="shared" si="13"/>
        <v>0</v>
      </c>
      <c r="O75" s="14">
        <f t="shared" si="14"/>
        <v>-52.63</v>
      </c>
      <c r="P75" s="14">
        <f>M75</f>
        <v>5263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5"/>
        <v>-5210.37</v>
      </c>
      <c r="AJ75" s="101">
        <f t="shared" si="16"/>
        <v>1.0658141036401503E-13</v>
      </c>
    </row>
    <row r="76" spans="1:36" s="5" customFormat="1" ht="12" customHeight="1" x14ac:dyDescent="0.2">
      <c r="A76" s="124"/>
      <c r="B76" s="56">
        <v>10980</v>
      </c>
      <c r="C76" s="56">
        <v>1488</v>
      </c>
      <c r="D76" s="57" t="s">
        <v>39</v>
      </c>
      <c r="E76" s="56" t="s">
        <v>45</v>
      </c>
      <c r="F76" s="56">
        <v>65348</v>
      </c>
      <c r="G76" s="57" t="s">
        <v>57</v>
      </c>
      <c r="H76" s="102"/>
      <c r="I76" s="102"/>
      <c r="J76" s="23">
        <v>2535</v>
      </c>
      <c r="K76" s="53">
        <v>0</v>
      </c>
      <c r="L76" s="13">
        <v>0.01</v>
      </c>
      <c r="M76" s="14">
        <f t="shared" si="12"/>
        <v>2535</v>
      </c>
      <c r="N76" s="14">
        <f t="shared" si="13"/>
        <v>0</v>
      </c>
      <c r="O76" s="14">
        <f t="shared" si="14"/>
        <v>-25.35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>
        <f>M76</f>
        <v>2535</v>
      </c>
      <c r="AA76" s="14"/>
      <c r="AB76" s="14"/>
      <c r="AC76" s="14"/>
      <c r="AD76" s="14"/>
      <c r="AE76" s="14"/>
      <c r="AF76" s="14"/>
      <c r="AG76" s="14"/>
      <c r="AH76" s="14"/>
      <c r="AI76" s="14">
        <f t="shared" si="15"/>
        <v>-2509.65</v>
      </c>
      <c r="AJ76" s="101">
        <f t="shared" si="16"/>
        <v>-9.2370555648813024E-14</v>
      </c>
    </row>
    <row r="77" spans="1:36" s="5" customFormat="1" ht="12" customHeight="1" x14ac:dyDescent="0.2">
      <c r="A77" s="124"/>
      <c r="B77" s="56">
        <v>10981</v>
      </c>
      <c r="C77" s="56">
        <v>1490</v>
      </c>
      <c r="D77" s="57" t="s">
        <v>38</v>
      </c>
      <c r="E77" s="56" t="s">
        <v>44</v>
      </c>
      <c r="F77" s="56">
        <v>18726</v>
      </c>
      <c r="G77" s="57" t="s">
        <v>54</v>
      </c>
      <c r="H77" s="102"/>
      <c r="I77" s="102"/>
      <c r="J77" s="23"/>
      <c r="K77" s="53">
        <v>8327</v>
      </c>
      <c r="L77" s="13">
        <v>0.01</v>
      </c>
      <c r="M77" s="14">
        <f t="shared" si="12"/>
        <v>7434.8214285714275</v>
      </c>
      <c r="N77" s="14">
        <f t="shared" si="13"/>
        <v>892.17857142857122</v>
      </c>
      <c r="O77" s="14">
        <f t="shared" si="14"/>
        <v>-74.348214285714278</v>
      </c>
      <c r="P77" s="14">
        <f>M77</f>
        <v>7434.8214285714275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5"/>
        <v>-8252.6517857142844</v>
      </c>
      <c r="AJ77" s="101">
        <f t="shared" si="16"/>
        <v>1.3073986337985843E-12</v>
      </c>
    </row>
    <row r="78" spans="1:36" s="5" customFormat="1" ht="12" customHeight="1" x14ac:dyDescent="0.2">
      <c r="A78" s="124"/>
      <c r="B78" s="56">
        <v>10981</v>
      </c>
      <c r="C78" s="56">
        <v>1490</v>
      </c>
      <c r="D78" s="57" t="s">
        <v>38</v>
      </c>
      <c r="E78" s="56" t="s">
        <v>44</v>
      </c>
      <c r="F78" s="56">
        <v>18726</v>
      </c>
      <c r="G78" s="57" t="s">
        <v>56</v>
      </c>
      <c r="H78" s="102"/>
      <c r="I78" s="102"/>
      <c r="J78" s="23"/>
      <c r="K78" s="114">
        <v>738</v>
      </c>
      <c r="L78" s="13">
        <v>0.01</v>
      </c>
      <c r="M78" s="14">
        <f t="shared" si="12"/>
        <v>658.92857142857133</v>
      </c>
      <c r="N78" s="14">
        <f t="shared" si="13"/>
        <v>79.071428571428555</v>
      </c>
      <c r="O78" s="14">
        <f t="shared" si="14"/>
        <v>-6.5892857142857135</v>
      </c>
      <c r="P78" s="14"/>
      <c r="Q78" s="14"/>
      <c r="R78" s="14"/>
      <c r="S78" s="14"/>
      <c r="T78" s="14"/>
      <c r="U78" s="14"/>
      <c r="V78" s="14"/>
      <c r="W78" s="14">
        <f>M78</f>
        <v>658.92857142857133</v>
      </c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5"/>
        <v>-731.41071428571422</v>
      </c>
      <c r="AJ78" s="101">
        <f t="shared" si="16"/>
        <v>6.5725203057809267E-14</v>
      </c>
    </row>
    <row r="79" spans="1:36" s="5" customFormat="1" ht="12" customHeight="1" x14ac:dyDescent="0.2">
      <c r="A79" s="124"/>
      <c r="B79" s="56">
        <v>10982</v>
      </c>
      <c r="C79" s="56">
        <v>1491</v>
      </c>
      <c r="D79" s="57" t="s">
        <v>38</v>
      </c>
      <c r="E79" s="56" t="s">
        <v>44</v>
      </c>
      <c r="F79" s="56">
        <v>18727</v>
      </c>
      <c r="G79" s="57" t="s">
        <v>54</v>
      </c>
      <c r="H79" s="102"/>
      <c r="I79" s="102"/>
      <c r="J79" s="23"/>
      <c r="K79" s="53">
        <v>7171</v>
      </c>
      <c r="L79" s="13">
        <v>0.01</v>
      </c>
      <c r="M79" s="14">
        <f t="shared" si="12"/>
        <v>6402.6785714285706</v>
      </c>
      <c r="N79" s="14">
        <f t="shared" si="13"/>
        <v>768.32142857142844</v>
      </c>
      <c r="O79" s="14">
        <f t="shared" si="14"/>
        <v>-64.026785714285708</v>
      </c>
      <c r="P79" s="14">
        <f>M79</f>
        <v>6402.6785714285706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5"/>
        <v>-7106.9732142857138</v>
      </c>
      <c r="AJ79" s="101">
        <f t="shared" si="16"/>
        <v>5.2580162446247414E-13</v>
      </c>
    </row>
    <row r="80" spans="1:36" s="5" customFormat="1" ht="12" customHeight="1" x14ac:dyDescent="0.2">
      <c r="A80" s="124"/>
      <c r="B80" s="56">
        <v>10983</v>
      </c>
      <c r="C80" s="56">
        <v>1492</v>
      </c>
      <c r="D80" s="57" t="s">
        <v>88</v>
      </c>
      <c r="E80" s="56" t="s">
        <v>89</v>
      </c>
      <c r="F80" s="56">
        <v>7766</v>
      </c>
      <c r="G80" s="57" t="s">
        <v>57</v>
      </c>
      <c r="H80" s="102"/>
      <c r="I80" s="102"/>
      <c r="J80" s="23">
        <v>446.5</v>
      </c>
      <c r="K80" s="114">
        <v>0</v>
      </c>
      <c r="L80" s="13">
        <v>0.01</v>
      </c>
      <c r="M80" s="14">
        <f t="shared" si="12"/>
        <v>446.5</v>
      </c>
      <c r="N80" s="14">
        <f t="shared" si="13"/>
        <v>0</v>
      </c>
      <c r="O80" s="14">
        <f t="shared" si="14"/>
        <v>-4.4649999999999999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>
        <f>M80</f>
        <v>446.5</v>
      </c>
      <c r="AA80" s="14"/>
      <c r="AB80" s="14"/>
      <c r="AC80" s="14"/>
      <c r="AD80" s="14"/>
      <c r="AE80" s="14"/>
      <c r="AF80" s="14"/>
      <c r="AG80" s="14"/>
      <c r="AH80" s="14"/>
      <c r="AI80" s="14">
        <f t="shared" si="15"/>
        <v>-442.03500000000003</v>
      </c>
      <c r="AJ80" s="101">
        <f t="shared" si="16"/>
        <v>-2.4868995751603507E-14</v>
      </c>
    </row>
    <row r="81" spans="1:36" s="5" customFormat="1" ht="12" customHeight="1" x14ac:dyDescent="0.2">
      <c r="A81" s="124"/>
      <c r="B81" s="56">
        <v>10983</v>
      </c>
      <c r="C81" s="56">
        <v>1492</v>
      </c>
      <c r="D81" s="57" t="s">
        <v>88</v>
      </c>
      <c r="E81" s="56" t="s">
        <v>89</v>
      </c>
      <c r="F81" s="56">
        <v>7766</v>
      </c>
      <c r="G81" s="57" t="s">
        <v>54</v>
      </c>
      <c r="H81" s="102"/>
      <c r="I81" s="102"/>
      <c r="J81" s="23">
        <v>2611</v>
      </c>
      <c r="K81" s="53">
        <v>0</v>
      </c>
      <c r="L81" s="13">
        <v>0.01</v>
      </c>
      <c r="M81" s="14">
        <f t="shared" si="12"/>
        <v>2611</v>
      </c>
      <c r="N81" s="14">
        <f t="shared" si="13"/>
        <v>0</v>
      </c>
      <c r="O81" s="14">
        <f t="shared" si="14"/>
        <v>-26.11</v>
      </c>
      <c r="P81" s="14">
        <f>M81</f>
        <v>2611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5"/>
        <v>-2584.89</v>
      </c>
      <c r="AJ81" s="101">
        <f t="shared" si="16"/>
        <v>1.2789769243681803E-13</v>
      </c>
    </row>
    <row r="82" spans="1:36" s="5" customFormat="1" ht="12" customHeight="1" x14ac:dyDescent="0.2">
      <c r="A82" s="124">
        <v>43158</v>
      </c>
      <c r="B82" s="56">
        <v>10985</v>
      </c>
      <c r="C82" s="56">
        <v>1494</v>
      </c>
      <c r="D82" s="57" t="s">
        <v>37</v>
      </c>
      <c r="E82" s="56" t="s">
        <v>42</v>
      </c>
      <c r="F82" s="56">
        <v>71674</v>
      </c>
      <c r="G82" s="57" t="s">
        <v>163</v>
      </c>
      <c r="H82" s="102"/>
      <c r="I82" s="102"/>
      <c r="J82" s="23"/>
      <c r="K82" s="114">
        <v>195.8</v>
      </c>
      <c r="L82" s="13">
        <v>0.01</v>
      </c>
      <c r="M82" s="14">
        <f t="shared" si="12"/>
        <v>174.82142857142856</v>
      </c>
      <c r="N82" s="14">
        <f t="shared" si="13"/>
        <v>20.978571428571424</v>
      </c>
      <c r="O82" s="14">
        <f t="shared" si="14"/>
        <v>-1.7482142857142855</v>
      </c>
      <c r="P82" s="14"/>
      <c r="Q82" s="14"/>
      <c r="R82" s="14"/>
      <c r="S82" s="14"/>
      <c r="T82" s="14"/>
      <c r="U82" s="14"/>
      <c r="V82" s="14">
        <f>M82</f>
        <v>174.82142857142856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5"/>
        <v>-194.0517857142857</v>
      </c>
      <c r="AJ82" s="101">
        <f t="shared" si="16"/>
        <v>2.6201263381153694E-14</v>
      </c>
    </row>
    <row r="83" spans="1:36" s="5" customFormat="1" ht="12" customHeight="1" x14ac:dyDescent="0.2">
      <c r="A83" s="124"/>
      <c r="B83" s="56">
        <v>10985</v>
      </c>
      <c r="C83" s="56">
        <v>1494</v>
      </c>
      <c r="D83" s="57" t="s">
        <v>37</v>
      </c>
      <c r="E83" s="56" t="s">
        <v>42</v>
      </c>
      <c r="F83" s="56">
        <v>71674</v>
      </c>
      <c r="G83" s="57" t="s">
        <v>163</v>
      </c>
      <c r="H83" s="102"/>
      <c r="I83" s="102"/>
      <c r="J83" s="23"/>
      <c r="K83" s="114">
        <v>892.1</v>
      </c>
      <c r="L83" s="13">
        <v>0.01</v>
      </c>
      <c r="M83" s="14">
        <f t="shared" si="12"/>
        <v>796.51785714285711</v>
      </c>
      <c r="N83" s="14">
        <f t="shared" si="13"/>
        <v>95.582142857142856</v>
      </c>
      <c r="O83" s="14">
        <f t="shared" si="14"/>
        <v>-7.965178571428571</v>
      </c>
      <c r="P83" s="14"/>
      <c r="Q83" s="14"/>
      <c r="R83" s="14"/>
      <c r="S83" s="14"/>
      <c r="T83" s="14"/>
      <c r="U83" s="14"/>
      <c r="V83" s="14">
        <f>M83</f>
        <v>796.51785714285711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5"/>
        <v>-884.1348214285714</v>
      </c>
      <c r="AJ83" s="101">
        <f t="shared" si="16"/>
        <v>5.2402526762307389E-14</v>
      </c>
    </row>
    <row r="84" spans="1:36" s="5" customFormat="1" ht="12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60">
        <v>0</v>
      </c>
      <c r="L84" s="13">
        <v>0.01</v>
      </c>
      <c r="M84" s="14">
        <f t="shared" si="12"/>
        <v>0</v>
      </c>
      <c r="N84" s="14">
        <f t="shared" si="13"/>
        <v>0</v>
      </c>
      <c r="O84" s="14">
        <f t="shared" si="14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5"/>
        <v>0</v>
      </c>
      <c r="AJ84" s="101">
        <f t="shared" si="16"/>
        <v>0</v>
      </c>
    </row>
    <row r="85" spans="1:36" s="5" customFormat="1" ht="12" customHeight="1" x14ac:dyDescent="0.2">
      <c r="A85" s="55"/>
      <c r="B85" s="56"/>
      <c r="C85" s="56"/>
      <c r="D85" s="57"/>
      <c r="E85" s="56"/>
      <c r="F85" s="56"/>
      <c r="G85" s="57"/>
      <c r="H85" s="102"/>
      <c r="I85" s="102"/>
      <c r="J85" s="23"/>
      <c r="K85" s="60">
        <v>0</v>
      </c>
      <c r="L85" s="13">
        <v>0.01</v>
      </c>
      <c r="M85" s="14">
        <f t="shared" si="12"/>
        <v>0</v>
      </c>
      <c r="N85" s="14">
        <f t="shared" si="13"/>
        <v>0</v>
      </c>
      <c r="O85" s="14">
        <f t="shared" si="14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5"/>
        <v>0</v>
      </c>
      <c r="AJ85" s="101">
        <f t="shared" si="16"/>
        <v>0</v>
      </c>
    </row>
    <row r="86" spans="1:36" s="5" customFormat="1" ht="12" customHeight="1" x14ac:dyDescent="0.2">
      <c r="A86" s="55"/>
      <c r="B86" s="56"/>
      <c r="C86" s="56"/>
      <c r="D86" s="57"/>
      <c r="E86" s="56"/>
      <c r="F86" s="56"/>
      <c r="G86" s="57"/>
      <c r="H86" s="102"/>
      <c r="I86" s="102"/>
      <c r="J86" s="23"/>
      <c r="K86" s="60">
        <v>0</v>
      </c>
      <c r="L86" s="13">
        <v>0.01</v>
      </c>
      <c r="M86" s="14">
        <f t="shared" si="12"/>
        <v>0</v>
      </c>
      <c r="N86" s="14">
        <f t="shared" si="13"/>
        <v>0</v>
      </c>
      <c r="O86" s="14">
        <f t="shared" si="14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5"/>
        <v>0</v>
      </c>
      <c r="AJ86" s="101">
        <f t="shared" si="16"/>
        <v>0</v>
      </c>
    </row>
    <row r="87" spans="1:36" s="5" customFormat="1" ht="12" customHeight="1" x14ac:dyDescent="0.2">
      <c r="A87" s="55"/>
      <c r="B87" s="56"/>
      <c r="C87" s="56"/>
      <c r="D87" s="57"/>
      <c r="E87" s="56"/>
      <c r="F87" s="56"/>
      <c r="G87" s="57"/>
      <c r="H87" s="102"/>
      <c r="I87" s="102"/>
      <c r="J87" s="23"/>
      <c r="K87" s="60">
        <v>0</v>
      </c>
      <c r="L87" s="13">
        <v>0.01</v>
      </c>
      <c r="M87" s="14">
        <f t="shared" si="12"/>
        <v>0</v>
      </c>
      <c r="N87" s="14">
        <f t="shared" si="13"/>
        <v>0</v>
      </c>
      <c r="O87" s="14">
        <f t="shared" si="14"/>
        <v>0</v>
      </c>
      <c r="P87" s="14">
        <f>M87</f>
        <v>0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5"/>
        <v>0</v>
      </c>
      <c r="AJ87" s="101">
        <f t="shared" si="16"/>
        <v>0</v>
      </c>
    </row>
    <row r="88" spans="1:36" s="5" customFormat="1" ht="12" customHeight="1" x14ac:dyDescent="0.2">
      <c r="A88" s="109"/>
      <c r="B88" s="108"/>
      <c r="C88" s="108"/>
      <c r="D88" s="106"/>
      <c r="E88" s="107"/>
      <c r="F88" s="104"/>
      <c r="G88" s="106"/>
      <c r="H88" s="102"/>
      <c r="I88" s="102"/>
      <c r="J88" s="23">
        <v>0</v>
      </c>
      <c r="K88" s="60">
        <v>0</v>
      </c>
      <c r="L88" s="13">
        <v>0.01</v>
      </c>
      <c r="M88" s="14">
        <f t="shared" si="12"/>
        <v>0</v>
      </c>
      <c r="N88" s="14">
        <f t="shared" si="13"/>
        <v>0</v>
      </c>
      <c r="O88" s="14">
        <f t="shared" si="14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5"/>
        <v>0</v>
      </c>
      <c r="AJ88" s="101">
        <f t="shared" si="16"/>
        <v>0</v>
      </c>
    </row>
    <row r="89" spans="1:36" s="5" customFormat="1" ht="12" customHeight="1" x14ac:dyDescent="0.2">
      <c r="A89" s="109"/>
      <c r="B89" s="108"/>
      <c r="C89" s="108"/>
      <c r="D89" s="106"/>
      <c r="E89" s="107"/>
      <c r="F89" s="104"/>
      <c r="G89" s="106"/>
      <c r="H89" s="102"/>
      <c r="I89" s="102"/>
      <c r="J89" s="23">
        <v>0</v>
      </c>
      <c r="K89" s="60">
        <v>0</v>
      </c>
      <c r="L89" s="13">
        <v>0.01</v>
      </c>
      <c r="M89" s="14">
        <f t="shared" si="12"/>
        <v>0</v>
      </c>
      <c r="N89" s="14">
        <f t="shared" si="13"/>
        <v>0</v>
      </c>
      <c r="O89" s="14">
        <f t="shared" si="14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5"/>
        <v>0</v>
      </c>
      <c r="AJ89" s="101">
        <f t="shared" si="16"/>
        <v>0</v>
      </c>
    </row>
    <row r="90" spans="1:36" s="5" customFormat="1" ht="12" customHeight="1" x14ac:dyDescent="0.2">
      <c r="A90" s="109"/>
      <c r="B90" s="108"/>
      <c r="C90" s="108"/>
      <c r="D90" s="106"/>
      <c r="E90" s="107"/>
      <c r="F90" s="104"/>
      <c r="G90" s="106"/>
      <c r="H90" s="102"/>
      <c r="I90" s="102"/>
      <c r="J90" s="23">
        <v>0</v>
      </c>
      <c r="K90" s="60">
        <v>0</v>
      </c>
      <c r="L90" s="13">
        <v>0.01</v>
      </c>
      <c r="M90" s="14">
        <f t="shared" si="12"/>
        <v>0</v>
      </c>
      <c r="N90" s="14">
        <f t="shared" si="13"/>
        <v>0</v>
      </c>
      <c r="O90" s="14">
        <f t="shared" si="14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5"/>
        <v>0</v>
      </c>
      <c r="AJ90" s="101">
        <f t="shared" si="16"/>
        <v>0</v>
      </c>
    </row>
    <row r="91" spans="1:36" ht="12" customHeight="1" x14ac:dyDescent="0.2">
      <c r="A91" s="109"/>
      <c r="B91" s="108"/>
      <c r="C91" s="108"/>
      <c r="D91" s="106"/>
      <c r="E91" s="107"/>
      <c r="F91" s="104"/>
      <c r="G91" s="106"/>
      <c r="H91" s="29"/>
      <c r="I91" s="29"/>
      <c r="J91" s="23">
        <v>0</v>
      </c>
      <c r="K91" s="60">
        <v>0</v>
      </c>
      <c r="L91" s="13">
        <v>0.01</v>
      </c>
      <c r="M91" s="14">
        <f t="shared" si="12"/>
        <v>0</v>
      </c>
      <c r="N91" s="14">
        <f t="shared" si="13"/>
        <v>0</v>
      </c>
      <c r="O91" s="14">
        <f t="shared" si="14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5"/>
        <v>0</v>
      </c>
      <c r="AJ91" s="101">
        <f t="shared" si="16"/>
        <v>0</v>
      </c>
    </row>
    <row r="92" spans="1:36" ht="12" customHeight="1" x14ac:dyDescent="0.2">
      <c r="A92" s="109"/>
      <c r="B92" s="108"/>
      <c r="C92" s="108"/>
      <c r="D92" s="106"/>
      <c r="E92" s="107"/>
      <c r="F92" s="104"/>
      <c r="G92" s="106"/>
      <c r="H92" s="29"/>
      <c r="I92" s="29"/>
      <c r="J92" s="23">
        <v>0</v>
      </c>
      <c r="K92" s="60">
        <v>0</v>
      </c>
      <c r="L92" s="13">
        <v>0.01</v>
      </c>
      <c r="M92" s="14">
        <f t="shared" si="12"/>
        <v>0</v>
      </c>
      <c r="N92" s="14">
        <f t="shared" si="13"/>
        <v>0</v>
      </c>
      <c r="O92" s="14">
        <f t="shared" si="14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5"/>
        <v>0</v>
      </c>
      <c r="AJ92" s="101">
        <f t="shared" si="16"/>
        <v>0</v>
      </c>
    </row>
    <row r="93" spans="1:36" ht="12" customHeight="1" x14ac:dyDescent="0.2">
      <c r="A93" s="55"/>
      <c r="B93" s="56"/>
      <c r="C93" s="56"/>
      <c r="D93" s="57"/>
      <c r="E93" s="56"/>
      <c r="F93" s="104"/>
      <c r="G93" s="105"/>
      <c r="H93" s="29"/>
      <c r="I93" s="29"/>
      <c r="J93" s="23">
        <v>0</v>
      </c>
      <c r="K93" s="53">
        <v>0</v>
      </c>
      <c r="L93" s="13">
        <v>0.01</v>
      </c>
      <c r="M93" s="14">
        <f t="shared" si="12"/>
        <v>0</v>
      </c>
      <c r="N93" s="14">
        <f t="shared" si="13"/>
        <v>0</v>
      </c>
      <c r="O93" s="14">
        <f t="shared" si="14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5"/>
        <v>0</v>
      </c>
      <c r="AJ93" s="101">
        <f t="shared" si="16"/>
        <v>0</v>
      </c>
    </row>
    <row r="94" spans="1:36" ht="12" customHeight="1" x14ac:dyDescent="0.2">
      <c r="A94" s="45"/>
      <c r="B94" s="52"/>
      <c r="C94" s="44"/>
      <c r="D94" s="43"/>
      <c r="E94" s="46"/>
      <c r="F94" s="104"/>
      <c r="G94" s="103"/>
      <c r="H94" s="102"/>
      <c r="I94" s="102"/>
      <c r="J94" s="23">
        <v>0</v>
      </c>
      <c r="K94" s="53">
        <v>0</v>
      </c>
      <c r="L94" s="13">
        <v>0.01</v>
      </c>
      <c r="M94" s="14">
        <f t="shared" si="12"/>
        <v>0</v>
      </c>
      <c r="N94" s="14">
        <f t="shared" si="13"/>
        <v>0</v>
      </c>
      <c r="O94" s="14">
        <f t="shared" si="14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5"/>
        <v>0</v>
      </c>
      <c r="AJ94" s="101">
        <f t="shared" si="16"/>
        <v>0</v>
      </c>
    </row>
    <row r="95" spans="1:36" ht="12" customHeight="1" x14ac:dyDescent="0.2">
      <c r="A95" s="45"/>
      <c r="B95" s="52"/>
      <c r="C95" s="44"/>
      <c r="D95" s="43"/>
      <c r="E95" s="46"/>
      <c r="F95" s="104"/>
      <c r="G95" s="103"/>
      <c r="H95" s="102"/>
      <c r="I95" s="102"/>
      <c r="J95" s="23">
        <v>0</v>
      </c>
      <c r="K95" s="53">
        <v>0</v>
      </c>
      <c r="L95" s="13">
        <v>0.01</v>
      </c>
      <c r="M95" s="14">
        <f t="shared" si="12"/>
        <v>0</v>
      </c>
      <c r="N95" s="14">
        <f t="shared" si="13"/>
        <v>0</v>
      </c>
      <c r="O95" s="14">
        <f t="shared" si="14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5"/>
        <v>0</v>
      </c>
      <c r="AJ95" s="101">
        <f t="shared" si="16"/>
        <v>0</v>
      </c>
    </row>
    <row r="96" spans="1:36" ht="12" customHeight="1" x14ac:dyDescent="0.2">
      <c r="A96" s="45"/>
      <c r="B96" s="52"/>
      <c r="C96" s="44"/>
      <c r="D96" s="43"/>
      <c r="E96" s="46"/>
      <c r="F96" s="104"/>
      <c r="G96" s="103"/>
      <c r="H96" s="102"/>
      <c r="I96" s="102"/>
      <c r="J96" s="23">
        <v>0</v>
      </c>
      <c r="K96" s="53">
        <v>0</v>
      </c>
      <c r="L96" s="13">
        <v>0.01</v>
      </c>
      <c r="M96" s="14">
        <f t="shared" si="12"/>
        <v>0</v>
      </c>
      <c r="N96" s="14">
        <f t="shared" si="13"/>
        <v>0</v>
      </c>
      <c r="O96" s="14">
        <f t="shared" si="14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5"/>
        <v>0</v>
      </c>
      <c r="AJ96" s="101">
        <f t="shared" si="16"/>
        <v>0</v>
      </c>
    </row>
    <row r="97" spans="1:36" ht="12" customHeight="1" x14ac:dyDescent="0.2">
      <c r="A97" s="45"/>
      <c r="B97" s="52"/>
      <c r="C97" s="44"/>
      <c r="D97" s="43"/>
      <c r="E97" s="46"/>
      <c r="F97" s="104"/>
      <c r="G97" s="103"/>
      <c r="H97" s="102"/>
      <c r="I97" s="102"/>
      <c r="J97" s="23">
        <v>0</v>
      </c>
      <c r="K97" s="53">
        <v>0</v>
      </c>
      <c r="L97" s="13">
        <v>0.01</v>
      </c>
      <c r="M97" s="14">
        <f t="shared" si="12"/>
        <v>0</v>
      </c>
      <c r="N97" s="14">
        <f t="shared" si="13"/>
        <v>0</v>
      </c>
      <c r="O97" s="14">
        <f t="shared" si="14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5"/>
        <v>0</v>
      </c>
      <c r="AJ97" s="101">
        <f t="shared" si="16"/>
        <v>0</v>
      </c>
    </row>
    <row r="98" spans="1:36" x14ac:dyDescent="0.2">
      <c r="A98" s="100"/>
      <c r="B98" s="99"/>
      <c r="C98" s="98"/>
      <c r="D98" s="95"/>
      <c r="E98" s="97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1"/>
      <c r="F99" s="90"/>
      <c r="G99" s="89"/>
      <c r="H99" s="40">
        <f>SUM(H6:H97)</f>
        <v>0</v>
      </c>
      <c r="I99" s="40">
        <f>SUM(I6:I97)</f>
        <v>0</v>
      </c>
      <c r="J99" s="24">
        <f>SUM(J5:J97)</f>
        <v>82275.460000000006</v>
      </c>
      <c r="K99" s="24">
        <f>SUM(K5:K97)</f>
        <v>198951.07</v>
      </c>
      <c r="L99" s="41"/>
      <c r="M99" s="24">
        <f t="shared" ref="M99:AI99" si="17">SUM(M5:M97)</f>
        <v>259910.34392857147</v>
      </c>
      <c r="N99" s="24">
        <f t="shared" si="17"/>
        <v>21316.186071428565</v>
      </c>
      <c r="O99" s="24">
        <f t="shared" si="17"/>
        <v>-2599.1034392857132</v>
      </c>
      <c r="P99" s="24">
        <f t="shared" si="17"/>
        <v>195312.67250000004</v>
      </c>
      <c r="Q99" s="24">
        <f t="shared" si="17"/>
        <v>28051.785714285714</v>
      </c>
      <c r="R99" s="24">
        <f t="shared" si="17"/>
        <v>0</v>
      </c>
      <c r="S99" s="24">
        <f t="shared" si="17"/>
        <v>1325.8928571428571</v>
      </c>
      <c r="T99" s="24">
        <f t="shared" si="17"/>
        <v>1578.5714285714284</v>
      </c>
      <c r="U99" s="24">
        <f t="shared" si="17"/>
        <v>1010.7142857142857</v>
      </c>
      <c r="V99" s="24">
        <f t="shared" si="17"/>
        <v>1767.8571428571427</v>
      </c>
      <c r="W99" s="24">
        <f t="shared" si="17"/>
        <v>7678.5714285714284</v>
      </c>
      <c r="X99" s="24">
        <f t="shared" si="17"/>
        <v>0</v>
      </c>
      <c r="Y99" s="24">
        <f t="shared" si="17"/>
        <v>0</v>
      </c>
      <c r="Z99" s="24">
        <f t="shared" si="17"/>
        <v>11979.349999999999</v>
      </c>
      <c r="AA99" s="24">
        <f t="shared" si="17"/>
        <v>0</v>
      </c>
      <c r="AB99" s="24">
        <f t="shared" si="17"/>
        <v>0</v>
      </c>
      <c r="AC99" s="24">
        <f t="shared" si="17"/>
        <v>0</v>
      </c>
      <c r="AD99" s="24">
        <f t="shared" si="17"/>
        <v>0</v>
      </c>
      <c r="AE99" s="24">
        <f t="shared" si="17"/>
        <v>0</v>
      </c>
      <c r="AF99" s="24">
        <f t="shared" si="17"/>
        <v>0</v>
      </c>
      <c r="AG99" s="24">
        <f t="shared" si="17"/>
        <v>0</v>
      </c>
      <c r="AH99" s="24">
        <f t="shared" si="17"/>
        <v>11204.928571428571</v>
      </c>
      <c r="AI99" s="24">
        <f t="shared" si="17"/>
        <v>-278627.42656071426</v>
      </c>
    </row>
    <row r="100" spans="1:36" ht="10.8" thickTop="1" x14ac:dyDescent="0.2">
      <c r="AH100" s="5" t="s">
        <v>35</v>
      </c>
      <c r="AI100" s="5">
        <f>+N101+AI99</f>
        <v>2599.1034392857691</v>
      </c>
    </row>
    <row r="101" spans="1:36" x14ac:dyDescent="0.2">
      <c r="K101" s="5">
        <f>+K99+J99</f>
        <v>281226.53000000003</v>
      </c>
      <c r="N101" s="5">
        <f>+N99+M99</f>
        <v>281226.53000000003</v>
      </c>
      <c r="P101" s="5">
        <f>P99+Q99</f>
        <v>223364.45821428575</v>
      </c>
      <c r="AI101" s="5">
        <f>+AI99-AI100</f>
        <v>-281226.53000000003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251B-54DA-4DC7-8C15-8CCB3813D82B}">
  <dimension ref="A1:AJ101"/>
  <sheetViews>
    <sheetView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6" customWidth="1"/>
    <col min="6" max="6" width="13.44140625" style="85" customWidth="1"/>
    <col min="7" max="7" width="18" style="84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1053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" customHeight="1" x14ac:dyDescent="0.3">
      <c r="A5" s="55">
        <v>43160</v>
      </c>
      <c r="B5" s="56">
        <v>10986</v>
      </c>
      <c r="C5" s="56">
        <v>1152</v>
      </c>
      <c r="D5" s="57" t="s">
        <v>1042</v>
      </c>
      <c r="E5" s="56">
        <v>0</v>
      </c>
      <c r="F5" s="54"/>
      <c r="G5" s="57" t="s">
        <v>55</v>
      </c>
      <c r="H5" s="102"/>
      <c r="I5" s="102"/>
      <c r="J5" s="23">
        <v>2040</v>
      </c>
      <c r="K5" s="53">
        <v>0</v>
      </c>
      <c r="L5" s="13">
        <v>0.01</v>
      </c>
      <c r="M5" s="14">
        <f t="shared" ref="M5:M36" si="0">SUM(H5:J5,K5/1.12)</f>
        <v>2040</v>
      </c>
      <c r="N5" s="14">
        <f t="shared" ref="N5:N36" si="1">K5/1.12*0.12</f>
        <v>0</v>
      </c>
      <c r="O5" s="14">
        <f t="shared" ref="O5:O36" si="2">-SUM(I5:J5,K5/1.12)*L5</f>
        <v>-20.400000000000002</v>
      </c>
      <c r="P5" s="14"/>
      <c r="Q5" s="14">
        <f>M5</f>
        <v>2040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-2019.6</v>
      </c>
      <c r="AJ5" s="101">
        <f t="shared" ref="AJ5:AJ36" si="4">SUM(H5:K5)+AI5+O5</f>
        <v>8.8817841970012523E-14</v>
      </c>
    </row>
    <row r="6" spans="1:36" ht="12" customHeight="1" x14ac:dyDescent="0.2">
      <c r="A6" s="55"/>
      <c r="B6" s="56">
        <v>10987</v>
      </c>
      <c r="C6" s="56">
        <v>1153</v>
      </c>
      <c r="D6" s="57" t="s">
        <v>73</v>
      </c>
      <c r="E6" s="56" t="s">
        <v>75</v>
      </c>
      <c r="F6" s="56">
        <v>114795</v>
      </c>
      <c r="G6" s="57" t="s">
        <v>54</v>
      </c>
      <c r="H6" s="102"/>
      <c r="I6" s="102"/>
      <c r="J6" s="23">
        <v>3728</v>
      </c>
      <c r="K6" s="53">
        <v>0</v>
      </c>
      <c r="L6" s="13">
        <v>0.01</v>
      </c>
      <c r="M6" s="14">
        <f t="shared" si="0"/>
        <v>3728</v>
      </c>
      <c r="N6" s="14">
        <f t="shared" si="1"/>
        <v>0</v>
      </c>
      <c r="O6" s="14">
        <f t="shared" si="2"/>
        <v>-37.28</v>
      </c>
      <c r="P6" s="14">
        <f>M6</f>
        <v>3728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-3690.72</v>
      </c>
      <c r="AJ6" s="101">
        <f t="shared" si="4"/>
        <v>1.9895196601282805E-13</v>
      </c>
    </row>
    <row r="7" spans="1:36" ht="12" customHeight="1" x14ac:dyDescent="0.2">
      <c r="A7" s="55"/>
      <c r="B7" s="56">
        <v>10988</v>
      </c>
      <c r="C7" s="56">
        <v>1154</v>
      </c>
      <c r="D7" s="57" t="s">
        <v>88</v>
      </c>
      <c r="E7" s="56" t="s">
        <v>89</v>
      </c>
      <c r="F7" s="56">
        <v>7838</v>
      </c>
      <c r="G7" s="57" t="s">
        <v>54</v>
      </c>
      <c r="H7" s="102"/>
      <c r="I7" s="102"/>
      <c r="J7" s="23">
        <v>1015</v>
      </c>
      <c r="K7" s="53">
        <v>0</v>
      </c>
      <c r="L7" s="13">
        <v>0.01</v>
      </c>
      <c r="M7" s="14">
        <f t="shared" si="0"/>
        <v>1015</v>
      </c>
      <c r="N7" s="14">
        <f t="shared" si="1"/>
        <v>0</v>
      </c>
      <c r="O7" s="14">
        <f t="shared" si="2"/>
        <v>-10.15</v>
      </c>
      <c r="P7" s="14">
        <f>M7</f>
        <v>1015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-1004.85</v>
      </c>
      <c r="AJ7" s="101">
        <f t="shared" si="4"/>
        <v>-2.3092638912203256E-14</v>
      </c>
    </row>
    <row r="8" spans="1:36" ht="12" customHeight="1" x14ac:dyDescent="0.2">
      <c r="A8" s="55"/>
      <c r="B8" s="56">
        <v>10989</v>
      </c>
      <c r="C8" s="56">
        <v>1155</v>
      </c>
      <c r="D8" s="57" t="s">
        <v>74</v>
      </c>
      <c r="E8" s="56" t="s">
        <v>60</v>
      </c>
      <c r="F8" s="56">
        <v>29526</v>
      </c>
      <c r="G8" s="57" t="s">
        <v>56</v>
      </c>
      <c r="H8" s="102"/>
      <c r="I8" s="102"/>
      <c r="J8" s="23">
        <v>0</v>
      </c>
      <c r="K8" s="53">
        <v>1896</v>
      </c>
      <c r="L8" s="13">
        <v>0.01</v>
      </c>
      <c r="M8" s="14">
        <f t="shared" si="0"/>
        <v>1692.8571428571427</v>
      </c>
      <c r="N8" s="14">
        <f t="shared" si="1"/>
        <v>203.14285714285711</v>
      </c>
      <c r="O8" s="14">
        <f t="shared" si="2"/>
        <v>-16.928571428571427</v>
      </c>
      <c r="P8" s="14"/>
      <c r="Q8" s="14"/>
      <c r="R8" s="14"/>
      <c r="S8" s="14"/>
      <c r="T8" s="14"/>
      <c r="U8" s="14"/>
      <c r="V8" s="14"/>
      <c r="W8" s="14">
        <f>M8</f>
        <v>1692.8571428571427</v>
      </c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-1879.0714285714284</v>
      </c>
      <c r="AJ8" s="101">
        <f t="shared" si="4"/>
        <v>1.3145040611561853E-13</v>
      </c>
    </row>
    <row r="9" spans="1:36" ht="12" customHeight="1" x14ac:dyDescent="0.2">
      <c r="A9" s="55"/>
      <c r="B9" s="56">
        <v>10990</v>
      </c>
      <c r="C9" s="56">
        <v>1156</v>
      </c>
      <c r="D9" s="57" t="s">
        <v>91</v>
      </c>
      <c r="E9" s="56" t="s">
        <v>92</v>
      </c>
      <c r="F9" s="56">
        <v>4129</v>
      </c>
      <c r="G9" s="57" t="s">
        <v>54</v>
      </c>
      <c r="H9" s="102"/>
      <c r="I9" s="102"/>
      <c r="J9" s="23">
        <v>0</v>
      </c>
      <c r="K9" s="53">
        <v>5000</v>
      </c>
      <c r="L9" s="13">
        <v>0.01</v>
      </c>
      <c r="M9" s="14">
        <f t="shared" si="0"/>
        <v>4464.2857142857138</v>
      </c>
      <c r="N9" s="14">
        <f t="shared" si="1"/>
        <v>535.71428571428567</v>
      </c>
      <c r="O9" s="14">
        <f t="shared" si="2"/>
        <v>-44.642857142857139</v>
      </c>
      <c r="P9" s="14">
        <f t="shared" ref="P9:P14" si="5">M9</f>
        <v>4464.2857142857138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3"/>
        <v>-4955.3571428571422</v>
      </c>
      <c r="AJ9" s="101">
        <f t="shared" si="4"/>
        <v>6.5369931689929217E-13</v>
      </c>
    </row>
    <row r="10" spans="1:36" ht="12" customHeight="1" x14ac:dyDescent="0.3">
      <c r="A10" s="55"/>
      <c r="B10" s="56">
        <v>10991</v>
      </c>
      <c r="C10" s="56">
        <v>1157</v>
      </c>
      <c r="D10" s="57" t="s">
        <v>67</v>
      </c>
      <c r="E10" s="56" t="s">
        <v>49</v>
      </c>
      <c r="F10" s="54"/>
      <c r="G10" s="57" t="s">
        <v>54</v>
      </c>
      <c r="H10" s="102"/>
      <c r="I10" s="102"/>
      <c r="J10" s="23">
        <v>0</v>
      </c>
      <c r="K10" s="53">
        <v>6324</v>
      </c>
      <c r="L10" s="13">
        <v>0.01</v>
      </c>
      <c r="M10" s="14">
        <f t="shared" si="0"/>
        <v>5646.4285714285706</v>
      </c>
      <c r="N10" s="14">
        <f t="shared" si="1"/>
        <v>677.57142857142844</v>
      </c>
      <c r="O10" s="14">
        <f t="shared" si="2"/>
        <v>-56.464285714285708</v>
      </c>
      <c r="P10" s="14">
        <f t="shared" si="5"/>
        <v>5646.4285714285706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-6267.5357142857138</v>
      </c>
      <c r="AJ10" s="101">
        <f t="shared" si="4"/>
        <v>5.2580162446247414E-13</v>
      </c>
    </row>
    <row r="11" spans="1:36" ht="12" customHeight="1" x14ac:dyDescent="0.2">
      <c r="A11" s="55">
        <v>43161</v>
      </c>
      <c r="B11" s="56">
        <v>10992</v>
      </c>
      <c r="C11" s="56">
        <v>1158</v>
      </c>
      <c r="D11" s="57" t="s">
        <v>839</v>
      </c>
      <c r="E11" s="56" t="s">
        <v>840</v>
      </c>
      <c r="F11" s="56">
        <v>148</v>
      </c>
      <c r="G11" s="57" t="s">
        <v>54</v>
      </c>
      <c r="H11" s="102"/>
      <c r="I11" s="102"/>
      <c r="J11" s="23">
        <v>6362.6</v>
      </c>
      <c r="K11" s="53">
        <v>0</v>
      </c>
      <c r="L11" s="13">
        <v>0.01</v>
      </c>
      <c r="M11" s="14">
        <f t="shared" si="0"/>
        <v>6362.6</v>
      </c>
      <c r="N11" s="14">
        <f t="shared" si="1"/>
        <v>0</v>
      </c>
      <c r="O11" s="14">
        <f t="shared" si="2"/>
        <v>-63.626000000000005</v>
      </c>
      <c r="P11" s="14">
        <f t="shared" si="5"/>
        <v>6362.6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-6298.9740000000002</v>
      </c>
      <c r="AJ11" s="101">
        <f t="shared" si="4"/>
        <v>1.9895196601282805E-13</v>
      </c>
    </row>
    <row r="12" spans="1:36" ht="12" customHeight="1" x14ac:dyDescent="0.2">
      <c r="A12" s="55"/>
      <c r="B12" s="56">
        <v>10993</v>
      </c>
      <c r="C12" s="56">
        <v>1159</v>
      </c>
      <c r="D12" s="57" t="s">
        <v>39</v>
      </c>
      <c r="E12" s="56" t="s">
        <v>45</v>
      </c>
      <c r="F12" s="56">
        <v>65853</v>
      </c>
      <c r="G12" s="57" t="s">
        <v>54</v>
      </c>
      <c r="H12" s="102"/>
      <c r="I12" s="102"/>
      <c r="J12" s="23">
        <v>5135</v>
      </c>
      <c r="K12" s="53">
        <v>0</v>
      </c>
      <c r="L12" s="13">
        <v>0.01</v>
      </c>
      <c r="M12" s="14">
        <f t="shared" si="0"/>
        <v>5135</v>
      </c>
      <c r="N12" s="14">
        <f t="shared" si="1"/>
        <v>0</v>
      </c>
      <c r="O12" s="14">
        <f t="shared" si="2"/>
        <v>-51.35</v>
      </c>
      <c r="P12" s="14">
        <f t="shared" si="5"/>
        <v>5135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-5083.6499999999996</v>
      </c>
      <c r="AJ12" s="101">
        <f t="shared" si="4"/>
        <v>3.6237679523765109E-13</v>
      </c>
    </row>
    <row r="13" spans="1:36" ht="12" customHeight="1" x14ac:dyDescent="0.2">
      <c r="A13" s="55">
        <v>43162</v>
      </c>
      <c r="B13" s="56">
        <v>10994</v>
      </c>
      <c r="C13" s="56">
        <v>1500</v>
      </c>
      <c r="D13" s="57" t="s">
        <v>77</v>
      </c>
      <c r="E13" s="56" t="s">
        <v>78</v>
      </c>
      <c r="F13" s="56">
        <v>8335</v>
      </c>
      <c r="G13" s="57" t="s">
        <v>54</v>
      </c>
      <c r="H13" s="102"/>
      <c r="I13" s="102"/>
      <c r="J13" s="23"/>
      <c r="K13" s="53">
        <v>2460</v>
      </c>
      <c r="L13" s="13">
        <v>0.01</v>
      </c>
      <c r="M13" s="14">
        <f t="shared" si="0"/>
        <v>2196.4285714285711</v>
      </c>
      <c r="N13" s="14">
        <f t="shared" si="1"/>
        <v>263.5714285714285</v>
      </c>
      <c r="O13" s="14">
        <f t="shared" si="2"/>
        <v>-21.964285714285712</v>
      </c>
      <c r="P13" s="14">
        <f t="shared" si="5"/>
        <v>2196.4285714285711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-2438.0357142857138</v>
      </c>
      <c r="AJ13" s="101">
        <f t="shared" si="4"/>
        <v>5.2224891078367364E-13</v>
      </c>
    </row>
    <row r="14" spans="1:36" ht="12" customHeight="1" x14ac:dyDescent="0.2">
      <c r="A14" s="55"/>
      <c r="B14" s="56">
        <v>10995</v>
      </c>
      <c r="C14" s="56">
        <v>1497</v>
      </c>
      <c r="D14" s="57" t="s">
        <v>41</v>
      </c>
      <c r="E14" s="56" t="s">
        <v>48</v>
      </c>
      <c r="F14" s="56">
        <v>141702</v>
      </c>
      <c r="G14" s="57" t="s">
        <v>54</v>
      </c>
      <c r="H14" s="102"/>
      <c r="I14" s="102"/>
      <c r="J14" s="23">
        <v>0</v>
      </c>
      <c r="K14" s="53">
        <v>8670</v>
      </c>
      <c r="L14" s="13">
        <v>0.01</v>
      </c>
      <c r="M14" s="14">
        <f t="shared" si="0"/>
        <v>7741.0714285714275</v>
      </c>
      <c r="N14" s="14">
        <f t="shared" si="1"/>
        <v>928.92857142857122</v>
      </c>
      <c r="O14" s="14">
        <f t="shared" si="2"/>
        <v>-77.410714285714278</v>
      </c>
      <c r="P14" s="14">
        <f t="shared" si="5"/>
        <v>7741.0714285714275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-8592.5892857142844</v>
      </c>
      <c r="AJ14" s="101">
        <f t="shared" si="4"/>
        <v>1.3073986337985843E-12</v>
      </c>
    </row>
    <row r="15" spans="1:36" ht="12" customHeight="1" x14ac:dyDescent="0.2">
      <c r="A15" s="55">
        <v>43164</v>
      </c>
      <c r="B15" s="56">
        <v>10996</v>
      </c>
      <c r="C15" s="56">
        <v>1151</v>
      </c>
      <c r="D15" s="57" t="s">
        <v>864</v>
      </c>
      <c r="E15" s="56">
        <v>4</v>
      </c>
      <c r="F15" s="56">
        <v>106594</v>
      </c>
      <c r="G15" s="57" t="s">
        <v>55</v>
      </c>
      <c r="H15" s="102"/>
      <c r="I15" s="102"/>
      <c r="J15" s="23">
        <v>0</v>
      </c>
      <c r="K15" s="53">
        <v>5235</v>
      </c>
      <c r="L15" s="13">
        <v>0.01</v>
      </c>
      <c r="M15" s="14">
        <f t="shared" si="0"/>
        <v>4674.1071428571422</v>
      </c>
      <c r="N15" s="14">
        <f t="shared" si="1"/>
        <v>560.892857142857</v>
      </c>
      <c r="O15" s="14">
        <f t="shared" si="2"/>
        <v>-46.741071428571423</v>
      </c>
      <c r="P15" s="14"/>
      <c r="Q15" s="14">
        <f>M15</f>
        <v>4674.1071428571422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-5188.2589285714275</v>
      </c>
      <c r="AJ15" s="101">
        <f t="shared" si="4"/>
        <v>1.0444978215673473E-12</v>
      </c>
    </row>
    <row r="16" spans="1:36" ht="12" customHeight="1" x14ac:dyDescent="0.2">
      <c r="A16" s="55"/>
      <c r="B16" s="56">
        <v>10997</v>
      </c>
      <c r="C16" s="56">
        <v>1160</v>
      </c>
      <c r="D16" s="57" t="s">
        <v>73</v>
      </c>
      <c r="E16" s="56" t="s">
        <v>75</v>
      </c>
      <c r="F16" s="56">
        <v>117624</v>
      </c>
      <c r="G16" s="57" t="s">
        <v>54</v>
      </c>
      <c r="H16" s="102"/>
      <c r="I16" s="102"/>
      <c r="J16" s="23">
        <v>2100</v>
      </c>
      <c r="K16" s="53">
        <v>0</v>
      </c>
      <c r="L16" s="13">
        <v>0.01</v>
      </c>
      <c r="M16" s="14">
        <f t="shared" si="0"/>
        <v>2100</v>
      </c>
      <c r="N16" s="14">
        <f t="shared" si="1"/>
        <v>0</v>
      </c>
      <c r="O16" s="14">
        <f t="shared" si="2"/>
        <v>-21</v>
      </c>
      <c r="P16" s="14">
        <f>M16</f>
        <v>2100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-2079</v>
      </c>
      <c r="AJ16" s="101">
        <f t="shared" si="4"/>
        <v>0</v>
      </c>
    </row>
    <row r="17" spans="1:36" ht="12" customHeight="1" x14ac:dyDescent="0.2">
      <c r="A17" s="55"/>
      <c r="B17" s="56">
        <v>10998</v>
      </c>
      <c r="C17" s="56">
        <v>1161</v>
      </c>
      <c r="D17" s="57" t="s">
        <v>39</v>
      </c>
      <c r="E17" s="56" t="s">
        <v>45</v>
      </c>
      <c r="F17" s="56">
        <v>65857</v>
      </c>
      <c r="G17" s="57" t="s">
        <v>54</v>
      </c>
      <c r="H17" s="102"/>
      <c r="I17" s="102"/>
      <c r="J17" s="23">
        <v>4986</v>
      </c>
      <c r="K17" s="53">
        <v>0</v>
      </c>
      <c r="L17" s="13">
        <v>0.01</v>
      </c>
      <c r="M17" s="14">
        <f t="shared" si="0"/>
        <v>4986</v>
      </c>
      <c r="N17" s="14">
        <f t="shared" si="1"/>
        <v>0</v>
      </c>
      <c r="O17" s="14">
        <f t="shared" si="2"/>
        <v>-49.86</v>
      </c>
      <c r="P17" s="14">
        <f>M17</f>
        <v>4986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-4936.1400000000003</v>
      </c>
      <c r="AJ17" s="101">
        <f t="shared" si="4"/>
        <v>-3.2684965844964609E-13</v>
      </c>
    </row>
    <row r="18" spans="1:36" ht="12" customHeight="1" x14ac:dyDescent="0.2">
      <c r="A18" s="55"/>
      <c r="B18" s="56">
        <v>10999</v>
      </c>
      <c r="C18" s="56">
        <v>1162</v>
      </c>
      <c r="D18" s="57" t="s">
        <v>39</v>
      </c>
      <c r="E18" s="56" t="s">
        <v>45</v>
      </c>
      <c r="F18" s="56">
        <v>65858</v>
      </c>
      <c r="G18" s="57" t="s">
        <v>57</v>
      </c>
      <c r="H18" s="102"/>
      <c r="I18" s="102"/>
      <c r="J18" s="23">
        <v>2322.5</v>
      </c>
      <c r="K18" s="53">
        <v>0</v>
      </c>
      <c r="L18" s="13">
        <v>0.01</v>
      </c>
      <c r="M18" s="14">
        <f t="shared" si="0"/>
        <v>2322.5</v>
      </c>
      <c r="N18" s="14">
        <f t="shared" si="1"/>
        <v>0</v>
      </c>
      <c r="O18" s="14">
        <f t="shared" si="2"/>
        <v>-23.225000000000001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f>M18</f>
        <v>2322.5</v>
      </c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-2299.2750000000001</v>
      </c>
      <c r="AJ18" s="101">
        <f t="shared" si="4"/>
        <v>-9.2370555648813024E-14</v>
      </c>
    </row>
    <row r="19" spans="1:36" ht="12" customHeight="1" x14ac:dyDescent="0.2">
      <c r="A19" s="55"/>
      <c r="B19" s="56">
        <v>11000</v>
      </c>
      <c r="C19" s="56">
        <v>1168</v>
      </c>
      <c r="D19" s="57" t="s">
        <v>74</v>
      </c>
      <c r="E19" s="56" t="s">
        <v>60</v>
      </c>
      <c r="F19" s="56">
        <v>29552</v>
      </c>
      <c r="G19" s="57" t="s">
        <v>56</v>
      </c>
      <c r="H19" s="102"/>
      <c r="I19" s="102"/>
      <c r="J19" s="23">
        <v>0</v>
      </c>
      <c r="K19" s="114">
        <v>216</v>
      </c>
      <c r="L19" s="13">
        <v>0.01</v>
      </c>
      <c r="M19" s="14">
        <f t="shared" si="0"/>
        <v>192.85714285714283</v>
      </c>
      <c r="N19" s="14">
        <f t="shared" si="1"/>
        <v>23.142857142857139</v>
      </c>
      <c r="O19" s="14">
        <f t="shared" si="2"/>
        <v>-1.9285714285714284</v>
      </c>
      <c r="P19" s="14"/>
      <c r="Q19" s="14"/>
      <c r="R19" s="14"/>
      <c r="S19" s="14"/>
      <c r="T19" s="14"/>
      <c r="U19" s="14"/>
      <c r="V19" s="14"/>
      <c r="W19" s="14">
        <f>M19</f>
        <v>192.85714285714283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-214.07142857142856</v>
      </c>
      <c r="AJ19" s="101">
        <f t="shared" si="4"/>
        <v>1.6431300764452317E-14</v>
      </c>
    </row>
    <row r="20" spans="1:36" ht="12" customHeight="1" x14ac:dyDescent="0.2">
      <c r="A20" s="55"/>
      <c r="B20" s="56">
        <v>11000</v>
      </c>
      <c r="C20" s="56">
        <v>1168</v>
      </c>
      <c r="D20" s="57" t="s">
        <v>74</v>
      </c>
      <c r="E20" s="56" t="s">
        <v>60</v>
      </c>
      <c r="F20" s="56">
        <v>29552</v>
      </c>
      <c r="G20" s="57" t="s">
        <v>56</v>
      </c>
      <c r="H20" s="102"/>
      <c r="I20" s="102"/>
      <c r="J20" s="23">
        <v>0</v>
      </c>
      <c r="K20" s="114">
        <v>675</v>
      </c>
      <c r="L20" s="13">
        <v>0.01</v>
      </c>
      <c r="M20" s="14">
        <f t="shared" si="0"/>
        <v>602.67857142857133</v>
      </c>
      <c r="N20" s="14">
        <f t="shared" si="1"/>
        <v>72.321428571428555</v>
      </c>
      <c r="O20" s="14">
        <f t="shared" si="2"/>
        <v>-6.0267857142857135</v>
      </c>
      <c r="P20" s="14"/>
      <c r="Q20" s="14"/>
      <c r="R20" s="14"/>
      <c r="S20" s="14"/>
      <c r="T20" s="14"/>
      <c r="U20" s="14"/>
      <c r="V20" s="14"/>
      <c r="W20" s="14">
        <f>M20</f>
        <v>602.67857142857133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-668.97321428571422</v>
      </c>
      <c r="AJ20" s="101">
        <f t="shared" si="4"/>
        <v>6.5725203057809267E-14</v>
      </c>
    </row>
    <row r="21" spans="1:36" ht="12" customHeight="1" x14ac:dyDescent="0.2">
      <c r="A21" s="55"/>
      <c r="B21" s="56">
        <v>11000</v>
      </c>
      <c r="C21" s="56">
        <v>1168</v>
      </c>
      <c r="D21" s="57" t="s">
        <v>74</v>
      </c>
      <c r="E21" s="56" t="s">
        <v>60</v>
      </c>
      <c r="F21" s="56">
        <v>29552</v>
      </c>
      <c r="G21" s="57" t="s">
        <v>56</v>
      </c>
      <c r="H21" s="102"/>
      <c r="I21" s="102"/>
      <c r="J21" s="23">
        <v>0</v>
      </c>
      <c r="K21" s="114">
        <v>185</v>
      </c>
      <c r="L21" s="13">
        <v>0.01</v>
      </c>
      <c r="M21" s="14">
        <f t="shared" si="0"/>
        <v>165.17857142857142</v>
      </c>
      <c r="N21" s="14">
        <f t="shared" si="1"/>
        <v>19.821428571428569</v>
      </c>
      <c r="O21" s="14">
        <f t="shared" si="2"/>
        <v>-1.6517857142857142</v>
      </c>
      <c r="P21" s="14"/>
      <c r="Q21" s="14"/>
      <c r="R21" s="14"/>
      <c r="S21" s="14"/>
      <c r="T21" s="14"/>
      <c r="U21" s="14"/>
      <c r="V21" s="14"/>
      <c r="W21" s="14">
        <f>M21</f>
        <v>165.17857142857142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-183.34821428571428</v>
      </c>
      <c r="AJ21" s="101">
        <f t="shared" si="4"/>
        <v>8.2156503822261584E-15</v>
      </c>
    </row>
    <row r="22" spans="1:36" s="5" customFormat="1" ht="12" customHeight="1" x14ac:dyDescent="0.2">
      <c r="A22" s="55"/>
      <c r="B22" s="56">
        <v>11201</v>
      </c>
      <c r="C22" s="56">
        <v>1163</v>
      </c>
      <c r="D22" s="57" t="s">
        <v>88</v>
      </c>
      <c r="E22" s="56" t="s">
        <v>89</v>
      </c>
      <c r="F22" s="56">
        <v>7913</v>
      </c>
      <c r="G22" s="57" t="s">
        <v>57</v>
      </c>
      <c r="H22" s="102"/>
      <c r="I22" s="102"/>
      <c r="J22" s="23">
        <v>178.5</v>
      </c>
      <c r="K22" s="114">
        <v>0</v>
      </c>
      <c r="L22" s="13">
        <v>0.01</v>
      </c>
      <c r="M22" s="14">
        <f t="shared" si="0"/>
        <v>178.5</v>
      </c>
      <c r="N22" s="14">
        <f t="shared" si="1"/>
        <v>0</v>
      </c>
      <c r="O22" s="14">
        <f t="shared" si="2"/>
        <v>-1.7850000000000001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>
        <f>M22</f>
        <v>178.5</v>
      </c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-176.715</v>
      </c>
      <c r="AJ22" s="101">
        <f t="shared" si="4"/>
        <v>-3.5527136788005009E-15</v>
      </c>
    </row>
    <row r="23" spans="1:36" s="5" customFormat="1" ht="12" customHeight="1" x14ac:dyDescent="0.2">
      <c r="A23" s="55"/>
      <c r="B23" s="56">
        <v>11201</v>
      </c>
      <c r="C23" s="56">
        <v>1163</v>
      </c>
      <c r="D23" s="57" t="s">
        <v>88</v>
      </c>
      <c r="E23" s="56" t="s">
        <v>89</v>
      </c>
      <c r="F23" s="56">
        <v>7913</v>
      </c>
      <c r="G23" s="57" t="s">
        <v>54</v>
      </c>
      <c r="H23" s="102"/>
      <c r="I23" s="102"/>
      <c r="J23" s="23">
        <v>3568.98</v>
      </c>
      <c r="K23" s="53">
        <v>0</v>
      </c>
      <c r="L23" s="13">
        <v>0.01</v>
      </c>
      <c r="M23" s="14">
        <f t="shared" si="0"/>
        <v>3568.98</v>
      </c>
      <c r="N23" s="14">
        <f t="shared" si="1"/>
        <v>0</v>
      </c>
      <c r="O23" s="14">
        <f t="shared" si="2"/>
        <v>-35.689799999999998</v>
      </c>
      <c r="P23" s="14">
        <f t="shared" ref="P23:P29" si="6">M23</f>
        <v>3568.98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-3533.2901999999999</v>
      </c>
      <c r="AJ23" s="101">
        <f t="shared" si="4"/>
        <v>1.0658141036401503E-13</v>
      </c>
    </row>
    <row r="24" spans="1:36" s="5" customFormat="1" ht="12" customHeight="1" x14ac:dyDescent="0.2">
      <c r="A24" s="55"/>
      <c r="B24" s="56">
        <v>11203</v>
      </c>
      <c r="C24" s="56">
        <v>1165</v>
      </c>
      <c r="D24" s="57" t="s">
        <v>38</v>
      </c>
      <c r="E24" s="56" t="s">
        <v>44</v>
      </c>
      <c r="F24" s="56">
        <v>18798</v>
      </c>
      <c r="G24" s="57" t="s">
        <v>54</v>
      </c>
      <c r="H24" s="102"/>
      <c r="I24" s="102"/>
      <c r="J24" s="23">
        <v>0</v>
      </c>
      <c r="K24" s="53">
        <v>22407.56</v>
      </c>
      <c r="L24" s="13">
        <v>0.01</v>
      </c>
      <c r="M24" s="14">
        <f t="shared" si="0"/>
        <v>20006.75</v>
      </c>
      <c r="N24" s="14">
        <f t="shared" si="1"/>
        <v>2400.81</v>
      </c>
      <c r="O24" s="14">
        <f t="shared" si="2"/>
        <v>-200.0675</v>
      </c>
      <c r="P24" s="14">
        <f t="shared" si="6"/>
        <v>20006.75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-22207.4925</v>
      </c>
      <c r="AJ24" s="101">
        <f t="shared" si="4"/>
        <v>1.0231815394945443E-12</v>
      </c>
    </row>
    <row r="25" spans="1:36" s="5" customFormat="1" ht="12" customHeight="1" x14ac:dyDescent="0.2">
      <c r="A25" s="55"/>
      <c r="B25" s="56">
        <v>11204</v>
      </c>
      <c r="C25" s="56">
        <v>1166</v>
      </c>
      <c r="D25" s="57" t="s">
        <v>38</v>
      </c>
      <c r="E25" s="56" t="s">
        <v>44</v>
      </c>
      <c r="F25" s="56">
        <v>18799</v>
      </c>
      <c r="G25" s="57" t="s">
        <v>54</v>
      </c>
      <c r="H25" s="102"/>
      <c r="I25" s="102"/>
      <c r="J25" s="23">
        <v>0</v>
      </c>
      <c r="K25" s="53">
        <v>10168</v>
      </c>
      <c r="L25" s="13">
        <v>0.01</v>
      </c>
      <c r="M25" s="14">
        <f t="shared" si="0"/>
        <v>9078.5714285714275</v>
      </c>
      <c r="N25" s="14">
        <f t="shared" si="1"/>
        <v>1089.4285714285713</v>
      </c>
      <c r="O25" s="14">
        <f t="shared" si="2"/>
        <v>-90.785714285714278</v>
      </c>
      <c r="P25" s="14">
        <f t="shared" si="6"/>
        <v>9078.5714285714275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-10077.214285714284</v>
      </c>
      <c r="AJ25" s="101">
        <f t="shared" si="4"/>
        <v>1.3073986337985843E-12</v>
      </c>
    </row>
    <row r="26" spans="1:36" s="5" customFormat="1" ht="12" customHeight="1" x14ac:dyDescent="0.2">
      <c r="A26" s="55">
        <v>43165</v>
      </c>
      <c r="B26" s="56">
        <v>11205</v>
      </c>
      <c r="C26" s="56">
        <v>1169</v>
      </c>
      <c r="D26" s="57" t="s">
        <v>39</v>
      </c>
      <c r="E26" s="56" t="s">
        <v>45</v>
      </c>
      <c r="F26" s="56">
        <v>65863</v>
      </c>
      <c r="G26" s="57" t="s">
        <v>54</v>
      </c>
      <c r="H26" s="102"/>
      <c r="I26" s="102"/>
      <c r="J26" s="23">
        <v>0</v>
      </c>
      <c r="K26" s="53">
        <v>2160</v>
      </c>
      <c r="L26" s="13">
        <v>0.01</v>
      </c>
      <c r="M26" s="14">
        <f t="shared" si="0"/>
        <v>1928.5714285714284</v>
      </c>
      <c r="N26" s="14">
        <f t="shared" si="1"/>
        <v>231.42857142857142</v>
      </c>
      <c r="O26" s="14">
        <f t="shared" si="2"/>
        <v>-19.285714285714285</v>
      </c>
      <c r="P26" s="14">
        <f t="shared" si="6"/>
        <v>1928.5714285714284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-2140.7142857142858</v>
      </c>
      <c r="AJ26" s="101">
        <f t="shared" si="4"/>
        <v>-6.3948846218409017E-14</v>
      </c>
    </row>
    <row r="27" spans="1:36" s="5" customFormat="1" ht="12" customHeight="1" x14ac:dyDescent="0.2">
      <c r="A27" s="55"/>
      <c r="B27" s="56">
        <v>11206</v>
      </c>
      <c r="C27" s="56">
        <v>1170</v>
      </c>
      <c r="D27" s="57" t="s">
        <v>58</v>
      </c>
      <c r="E27" s="56">
        <v>0</v>
      </c>
      <c r="F27" s="56">
        <v>13982</v>
      </c>
      <c r="G27" s="57" t="s">
        <v>54</v>
      </c>
      <c r="H27" s="102"/>
      <c r="I27" s="102"/>
      <c r="J27" s="23">
        <v>0</v>
      </c>
      <c r="K27" s="53">
        <v>2289</v>
      </c>
      <c r="L27" s="13">
        <v>0.01</v>
      </c>
      <c r="M27" s="14">
        <f t="shared" si="0"/>
        <v>2043.7499999999998</v>
      </c>
      <c r="N27" s="14">
        <f t="shared" si="1"/>
        <v>245.24999999999997</v>
      </c>
      <c r="O27" s="14">
        <f t="shared" si="2"/>
        <v>-20.437499999999996</v>
      </c>
      <c r="P27" s="14">
        <f t="shared" si="6"/>
        <v>2043.7499999999998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-2268.5624999999995</v>
      </c>
      <c r="AJ27" s="101">
        <f t="shared" si="4"/>
        <v>4.5830006456526462E-13</v>
      </c>
    </row>
    <row r="28" spans="1:36" s="5" customFormat="1" ht="12" customHeight="1" x14ac:dyDescent="0.2">
      <c r="A28" s="55"/>
      <c r="B28" s="56">
        <v>11207</v>
      </c>
      <c r="C28" s="56">
        <v>0</v>
      </c>
      <c r="D28" s="57" t="s">
        <v>741</v>
      </c>
      <c r="E28" s="56">
        <v>3663031</v>
      </c>
      <c r="F28" s="56">
        <v>4792887</v>
      </c>
      <c r="G28" s="57" t="s">
        <v>54</v>
      </c>
      <c r="H28" s="102"/>
      <c r="I28" s="102"/>
      <c r="J28" s="23">
        <v>0</v>
      </c>
      <c r="K28" s="53">
        <v>15297.9</v>
      </c>
      <c r="L28" s="13">
        <v>0.01</v>
      </c>
      <c r="M28" s="14">
        <f t="shared" si="0"/>
        <v>13658.839285714284</v>
      </c>
      <c r="N28" s="14">
        <f t="shared" si="1"/>
        <v>1639.0607142857141</v>
      </c>
      <c r="O28" s="14">
        <f t="shared" si="2"/>
        <v>-136.58839285714285</v>
      </c>
      <c r="P28" s="14">
        <f t="shared" si="6"/>
        <v>13658.839285714284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-15161.311607142856</v>
      </c>
      <c r="AJ28" s="101">
        <f t="shared" si="4"/>
        <v>9.9475983006414026E-13</v>
      </c>
    </row>
    <row r="29" spans="1:36" s="5" customFormat="1" ht="12" customHeight="1" x14ac:dyDescent="0.2">
      <c r="A29" s="55"/>
      <c r="B29" s="56">
        <v>11208</v>
      </c>
      <c r="C29" s="56">
        <v>1498</v>
      </c>
      <c r="D29" s="57" t="s">
        <v>748</v>
      </c>
      <c r="E29" s="56" t="s">
        <v>749</v>
      </c>
      <c r="F29" s="56">
        <v>33177</v>
      </c>
      <c r="G29" s="57" t="s">
        <v>54</v>
      </c>
      <c r="H29" s="102"/>
      <c r="I29" s="102"/>
      <c r="J29" s="23">
        <v>0</v>
      </c>
      <c r="K29" s="53">
        <v>27304.25</v>
      </c>
      <c r="L29" s="13">
        <v>0.01</v>
      </c>
      <c r="M29" s="14">
        <f t="shared" si="0"/>
        <v>24378.794642857141</v>
      </c>
      <c r="N29" s="14">
        <f t="shared" si="1"/>
        <v>2925.4553571428569</v>
      </c>
      <c r="O29" s="14">
        <f t="shared" si="2"/>
        <v>-243.78794642857142</v>
      </c>
      <c r="P29" s="14">
        <f t="shared" si="6"/>
        <v>24378.794642857141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-27060.462053571428</v>
      </c>
      <c r="AJ29" s="101">
        <f t="shared" si="4"/>
        <v>1.0516032489249483E-12</v>
      </c>
    </row>
    <row r="30" spans="1:36" s="5" customFormat="1" ht="12" customHeight="1" x14ac:dyDescent="0.2">
      <c r="A30" s="55"/>
      <c r="B30" s="56">
        <v>11210</v>
      </c>
      <c r="C30" s="56">
        <v>1171</v>
      </c>
      <c r="D30" s="57" t="s">
        <v>74</v>
      </c>
      <c r="E30" s="56" t="s">
        <v>60</v>
      </c>
      <c r="F30" s="56">
        <v>29565</v>
      </c>
      <c r="G30" s="57" t="s">
        <v>56</v>
      </c>
      <c r="H30" s="102"/>
      <c r="I30" s="102"/>
      <c r="J30" s="23">
        <v>0</v>
      </c>
      <c r="K30" s="53">
        <v>1060</v>
      </c>
      <c r="L30" s="13">
        <v>0.01</v>
      </c>
      <c r="M30" s="14">
        <f t="shared" si="0"/>
        <v>946.42857142857133</v>
      </c>
      <c r="N30" s="14">
        <f t="shared" si="1"/>
        <v>113.57142857142856</v>
      </c>
      <c r="O30" s="14">
        <f t="shared" si="2"/>
        <v>-9.4642857142857135</v>
      </c>
      <c r="P30" s="14"/>
      <c r="Q30" s="14"/>
      <c r="R30" s="14"/>
      <c r="S30" s="14"/>
      <c r="T30" s="14"/>
      <c r="U30" s="14"/>
      <c r="V30" s="14"/>
      <c r="W30" s="14">
        <f>M30</f>
        <v>946.42857142857133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-1050.5357142857142</v>
      </c>
      <c r="AJ30" s="101">
        <f t="shared" si="4"/>
        <v>6.5725203057809267E-14</v>
      </c>
    </row>
    <row r="31" spans="1:36" s="5" customFormat="1" ht="12" customHeight="1" x14ac:dyDescent="0.2">
      <c r="A31" s="55"/>
      <c r="B31" s="56">
        <v>11210</v>
      </c>
      <c r="C31" s="56">
        <v>1171</v>
      </c>
      <c r="D31" s="57" t="s">
        <v>74</v>
      </c>
      <c r="E31" s="56" t="s">
        <v>60</v>
      </c>
      <c r="F31" s="56">
        <v>29565</v>
      </c>
      <c r="G31" s="57" t="s">
        <v>56</v>
      </c>
      <c r="H31" s="102"/>
      <c r="I31" s="102"/>
      <c r="J31" s="23">
        <v>0</v>
      </c>
      <c r="K31" s="114">
        <v>185</v>
      </c>
      <c r="L31" s="13">
        <v>0.01</v>
      </c>
      <c r="M31" s="14">
        <f t="shared" si="0"/>
        <v>165.17857142857142</v>
      </c>
      <c r="N31" s="14">
        <f t="shared" si="1"/>
        <v>19.821428571428569</v>
      </c>
      <c r="O31" s="14">
        <f t="shared" si="2"/>
        <v>-1.6517857142857142</v>
      </c>
      <c r="P31" s="14"/>
      <c r="Q31" s="14"/>
      <c r="R31" s="14"/>
      <c r="S31" s="14"/>
      <c r="T31" s="14"/>
      <c r="U31" s="14"/>
      <c r="V31" s="14"/>
      <c r="W31" s="14">
        <f>M31</f>
        <v>165.17857142857142</v>
      </c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-183.34821428571428</v>
      </c>
      <c r="AJ31" s="101">
        <f t="shared" si="4"/>
        <v>8.2156503822261584E-15</v>
      </c>
    </row>
    <row r="32" spans="1:36" s="5" customFormat="1" ht="12" customHeight="1" x14ac:dyDescent="0.2">
      <c r="A32" s="55">
        <v>43166</v>
      </c>
      <c r="B32" s="56">
        <v>11211</v>
      </c>
      <c r="C32" s="56">
        <v>1172</v>
      </c>
      <c r="D32" s="57" t="s">
        <v>839</v>
      </c>
      <c r="E32" s="56" t="s">
        <v>840</v>
      </c>
      <c r="F32" s="56">
        <v>154</v>
      </c>
      <c r="G32" s="57" t="s">
        <v>54</v>
      </c>
      <c r="H32" s="102"/>
      <c r="I32" s="102"/>
      <c r="J32" s="23">
        <v>2537</v>
      </c>
      <c r="K32" s="53">
        <v>0</v>
      </c>
      <c r="L32" s="13">
        <v>0.01</v>
      </c>
      <c r="M32" s="14">
        <f t="shared" si="0"/>
        <v>2537</v>
      </c>
      <c r="N32" s="14">
        <f t="shared" si="1"/>
        <v>0</v>
      </c>
      <c r="O32" s="14">
        <f t="shared" si="2"/>
        <v>-25.37</v>
      </c>
      <c r="P32" s="14">
        <f>M32</f>
        <v>2537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-2511.63</v>
      </c>
      <c r="AJ32" s="101">
        <f t="shared" si="4"/>
        <v>-1.1013412404281553E-13</v>
      </c>
    </row>
    <row r="33" spans="1:36" s="5" customFormat="1" ht="12" customHeight="1" x14ac:dyDescent="0.2">
      <c r="A33" s="55"/>
      <c r="B33" s="56">
        <v>11213</v>
      </c>
      <c r="C33" s="56">
        <v>1174</v>
      </c>
      <c r="D33" s="57" t="s">
        <v>88</v>
      </c>
      <c r="E33" s="56" t="s">
        <v>89</v>
      </c>
      <c r="F33" s="56">
        <v>7969</v>
      </c>
      <c r="G33" s="57" t="s">
        <v>54</v>
      </c>
      <c r="H33" s="102"/>
      <c r="I33" s="102"/>
      <c r="J33" s="23">
        <v>480</v>
      </c>
      <c r="K33" s="114">
        <v>0</v>
      </c>
      <c r="L33" s="13">
        <v>0.01</v>
      </c>
      <c r="M33" s="14">
        <f t="shared" si="0"/>
        <v>480</v>
      </c>
      <c r="N33" s="14">
        <f t="shared" si="1"/>
        <v>0</v>
      </c>
      <c r="O33" s="14">
        <f t="shared" si="2"/>
        <v>-4.8</v>
      </c>
      <c r="P33" s="14">
        <f>M33</f>
        <v>480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-475.2</v>
      </c>
      <c r="AJ33" s="101">
        <f t="shared" si="4"/>
        <v>1.1546319456101628E-14</v>
      </c>
    </row>
    <row r="34" spans="1:36" s="5" customFormat="1" ht="12" customHeight="1" x14ac:dyDescent="0.2">
      <c r="A34" s="55">
        <v>43167</v>
      </c>
      <c r="B34" s="56">
        <v>11212</v>
      </c>
      <c r="C34" s="56">
        <v>1173</v>
      </c>
      <c r="D34" s="57" t="s">
        <v>66</v>
      </c>
      <c r="E34" s="56" t="s">
        <v>51</v>
      </c>
      <c r="F34" s="56">
        <v>120001149446</v>
      </c>
      <c r="G34" s="57" t="s">
        <v>55</v>
      </c>
      <c r="H34" s="102"/>
      <c r="I34" s="102"/>
      <c r="J34" s="23">
        <v>0</v>
      </c>
      <c r="K34" s="53">
        <v>5325</v>
      </c>
      <c r="L34" s="13">
        <v>0.01</v>
      </c>
      <c r="M34" s="14">
        <f t="shared" si="0"/>
        <v>4754.4642857142853</v>
      </c>
      <c r="N34" s="14">
        <f t="shared" si="1"/>
        <v>570.53571428571422</v>
      </c>
      <c r="O34" s="14">
        <f t="shared" si="2"/>
        <v>-47.544642857142854</v>
      </c>
      <c r="P34" s="14"/>
      <c r="Q34" s="14">
        <f>M34</f>
        <v>4754.4642857142853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-5277.4553571428569</v>
      </c>
      <c r="AJ34" s="101">
        <f t="shared" si="4"/>
        <v>2.6290081223123707E-13</v>
      </c>
    </row>
    <row r="35" spans="1:36" s="5" customFormat="1" ht="12" customHeight="1" x14ac:dyDescent="0.2">
      <c r="A35" s="55"/>
      <c r="B35" s="56">
        <v>11214</v>
      </c>
      <c r="C35" s="56">
        <v>1175</v>
      </c>
      <c r="D35" s="57" t="s">
        <v>73</v>
      </c>
      <c r="E35" s="56" t="s">
        <v>75</v>
      </c>
      <c r="F35" s="56">
        <v>112734</v>
      </c>
      <c r="G35" s="57" t="s">
        <v>54</v>
      </c>
      <c r="H35" s="102"/>
      <c r="I35" s="102"/>
      <c r="J35" s="23">
        <v>600</v>
      </c>
      <c r="K35" s="114">
        <v>0</v>
      </c>
      <c r="L35" s="13">
        <v>0.01</v>
      </c>
      <c r="M35" s="14">
        <f t="shared" si="0"/>
        <v>600</v>
      </c>
      <c r="N35" s="14">
        <f t="shared" si="1"/>
        <v>0</v>
      </c>
      <c r="O35" s="14">
        <f t="shared" si="2"/>
        <v>-6</v>
      </c>
      <c r="P35" s="14">
        <f>M35</f>
        <v>600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-594</v>
      </c>
      <c r="AJ35" s="101">
        <f t="shared" si="4"/>
        <v>0</v>
      </c>
    </row>
    <row r="36" spans="1:36" s="5" customFormat="1" ht="12" customHeight="1" x14ac:dyDescent="0.2">
      <c r="A36" s="55"/>
      <c r="B36" s="56">
        <v>11215</v>
      </c>
      <c r="C36" s="56">
        <v>1176</v>
      </c>
      <c r="D36" s="57" t="s">
        <v>84</v>
      </c>
      <c r="E36" s="56" t="s">
        <v>85</v>
      </c>
      <c r="F36" s="56">
        <v>3633</v>
      </c>
      <c r="G36" s="57" t="s">
        <v>62</v>
      </c>
      <c r="H36" s="102"/>
      <c r="I36" s="102"/>
      <c r="J36" s="23">
        <v>0</v>
      </c>
      <c r="K36" s="53">
        <v>2800</v>
      </c>
      <c r="L36" s="13">
        <v>0.01</v>
      </c>
      <c r="M36" s="14">
        <f t="shared" si="0"/>
        <v>2499.9999999999995</v>
      </c>
      <c r="N36" s="14">
        <f t="shared" si="1"/>
        <v>299.99999999999994</v>
      </c>
      <c r="O36" s="14">
        <f t="shared" si="2"/>
        <v>-24.999999999999996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>
        <f>M36</f>
        <v>2499.9999999999995</v>
      </c>
      <c r="AE36" s="14"/>
      <c r="AF36" s="14"/>
      <c r="AG36" s="14"/>
      <c r="AH36" s="14"/>
      <c r="AI36" s="14">
        <f t="shared" si="3"/>
        <v>-2774.9999999999995</v>
      </c>
      <c r="AJ36" s="101">
        <f t="shared" si="4"/>
        <v>4.5830006456526462E-13</v>
      </c>
    </row>
    <row r="37" spans="1:36" s="5" customFormat="1" ht="12" customHeight="1" x14ac:dyDescent="0.2">
      <c r="A37" s="55">
        <v>43168</v>
      </c>
      <c r="B37" s="56">
        <v>11216</v>
      </c>
      <c r="C37" s="56">
        <v>1177</v>
      </c>
      <c r="D37" s="57" t="s">
        <v>63</v>
      </c>
      <c r="E37" s="56">
        <v>139564</v>
      </c>
      <c r="F37" s="56">
        <v>212520</v>
      </c>
      <c r="G37" s="57" t="s">
        <v>62</v>
      </c>
      <c r="H37" s="102"/>
      <c r="I37" s="102"/>
      <c r="J37" s="23">
        <v>0</v>
      </c>
      <c r="K37" s="53">
        <v>3977.13</v>
      </c>
      <c r="L37" s="13">
        <v>0.01</v>
      </c>
      <c r="M37" s="14">
        <f t="shared" ref="M37:M68" si="7">SUM(H37:J37,K37/1.12)</f>
        <v>3551.0089285714284</v>
      </c>
      <c r="N37" s="14">
        <f t="shared" ref="N37:N68" si="8">K37/1.12*0.12</f>
        <v>426.12107142857138</v>
      </c>
      <c r="O37" s="14">
        <f t="shared" ref="O37:O68" si="9">-SUM(I37:J37,K37/1.12)*L37</f>
        <v>-35.510089285714287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>
        <f>M37</f>
        <v>3551.0089285714284</v>
      </c>
      <c r="AI37" s="14">
        <f t="shared" ref="AI37:AI68" si="10">-SUM(N37:AH37)</f>
        <v>-3941.6199107142857</v>
      </c>
      <c r="AJ37" s="101">
        <f t="shared" ref="AJ37:AJ68" si="11">SUM(H37:K37)+AI37+O37</f>
        <v>1.7053025658242404E-13</v>
      </c>
    </row>
    <row r="38" spans="1:36" s="5" customFormat="1" ht="12" customHeight="1" x14ac:dyDescent="0.2">
      <c r="A38" s="55"/>
      <c r="B38" s="56">
        <v>11217</v>
      </c>
      <c r="C38" s="56">
        <v>1178</v>
      </c>
      <c r="D38" s="57" t="s">
        <v>88</v>
      </c>
      <c r="E38" s="56" t="s">
        <v>89</v>
      </c>
      <c r="F38" s="56">
        <v>8023</v>
      </c>
      <c r="G38" s="57" t="s">
        <v>54</v>
      </c>
      <c r="H38" s="102"/>
      <c r="I38" s="102"/>
      <c r="J38" s="23">
        <v>505</v>
      </c>
      <c r="K38" s="114">
        <v>0</v>
      </c>
      <c r="L38" s="13">
        <v>0.01</v>
      </c>
      <c r="M38" s="14">
        <f t="shared" si="7"/>
        <v>505</v>
      </c>
      <c r="N38" s="14">
        <f t="shared" si="8"/>
        <v>0</v>
      </c>
      <c r="O38" s="14">
        <f t="shared" si="9"/>
        <v>-5.05</v>
      </c>
      <c r="P38" s="14">
        <f>M38</f>
        <v>505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10"/>
        <v>-499.95</v>
      </c>
      <c r="AJ38" s="101">
        <f t="shared" si="11"/>
        <v>1.1546319456101628E-14</v>
      </c>
    </row>
    <row r="39" spans="1:36" s="5" customFormat="1" ht="12" customHeight="1" x14ac:dyDescent="0.2">
      <c r="A39" s="55"/>
      <c r="B39" s="56">
        <v>11218</v>
      </c>
      <c r="C39" s="56">
        <v>1179</v>
      </c>
      <c r="D39" s="57" t="s">
        <v>38</v>
      </c>
      <c r="E39" s="56" t="s">
        <v>44</v>
      </c>
      <c r="F39" s="56">
        <v>18838</v>
      </c>
      <c r="G39" s="57" t="s">
        <v>54</v>
      </c>
      <c r="H39" s="102"/>
      <c r="I39" s="102"/>
      <c r="J39" s="23">
        <v>0</v>
      </c>
      <c r="K39" s="53">
        <v>3078</v>
      </c>
      <c r="L39" s="13">
        <v>0.01</v>
      </c>
      <c r="M39" s="14">
        <f t="shared" si="7"/>
        <v>2748.2142857142853</v>
      </c>
      <c r="N39" s="14">
        <f t="shared" si="8"/>
        <v>329.78571428571422</v>
      </c>
      <c r="O39" s="14">
        <f t="shared" si="9"/>
        <v>-27.482142857142854</v>
      </c>
      <c r="P39" s="14">
        <f>M39</f>
        <v>2748.2142857142853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10"/>
        <v>-3050.5178571428569</v>
      </c>
      <c r="AJ39" s="101">
        <f t="shared" si="11"/>
        <v>2.6290081223123707E-13</v>
      </c>
    </row>
    <row r="40" spans="1:36" s="5" customFormat="1" ht="12" customHeight="1" x14ac:dyDescent="0.2">
      <c r="A40" s="55"/>
      <c r="B40" s="56">
        <v>11219</v>
      </c>
      <c r="C40" s="56">
        <v>1180</v>
      </c>
      <c r="D40" s="57" t="s">
        <v>70</v>
      </c>
      <c r="E40" s="56" t="s">
        <v>50</v>
      </c>
      <c r="F40" s="56">
        <v>509880724</v>
      </c>
      <c r="G40" s="57" t="s">
        <v>55</v>
      </c>
      <c r="H40" s="102"/>
      <c r="I40" s="102"/>
      <c r="J40" s="23">
        <v>0</v>
      </c>
      <c r="K40" s="53">
        <v>7509</v>
      </c>
      <c r="L40" s="13">
        <v>0.01</v>
      </c>
      <c r="M40" s="14">
        <f t="shared" si="7"/>
        <v>6704.4642857142853</v>
      </c>
      <c r="N40" s="14">
        <f t="shared" si="8"/>
        <v>804.53571428571422</v>
      </c>
      <c r="O40" s="14">
        <f t="shared" si="9"/>
        <v>-67.044642857142861</v>
      </c>
      <c r="P40" s="14"/>
      <c r="Q40" s="14">
        <f>M40</f>
        <v>6704.4642857142853</v>
      </c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10"/>
        <v>-7441.9553571428569</v>
      </c>
      <c r="AJ40" s="101">
        <f t="shared" si="11"/>
        <v>2.5579538487363607E-13</v>
      </c>
    </row>
    <row r="41" spans="1:36" s="5" customFormat="1" ht="12" customHeight="1" x14ac:dyDescent="0.2">
      <c r="A41" s="55">
        <v>43169</v>
      </c>
      <c r="B41" s="56">
        <v>11220</v>
      </c>
      <c r="C41" s="56">
        <v>1181</v>
      </c>
      <c r="D41" s="57" t="s">
        <v>73</v>
      </c>
      <c r="E41" s="56" t="s">
        <v>75</v>
      </c>
      <c r="F41" s="56">
        <v>114647</v>
      </c>
      <c r="G41" s="57" t="s">
        <v>54</v>
      </c>
      <c r="H41" s="102"/>
      <c r="I41" s="102"/>
      <c r="J41" s="23">
        <v>1872</v>
      </c>
      <c r="K41" s="53">
        <v>0</v>
      </c>
      <c r="L41" s="13">
        <v>0.01</v>
      </c>
      <c r="M41" s="14">
        <f t="shared" si="7"/>
        <v>1872</v>
      </c>
      <c r="N41" s="14">
        <f t="shared" si="8"/>
        <v>0</v>
      </c>
      <c r="O41" s="14">
        <f t="shared" si="9"/>
        <v>-18.72</v>
      </c>
      <c r="P41" s="14">
        <f>M41</f>
        <v>1872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10"/>
        <v>-1853.28</v>
      </c>
      <c r="AJ41" s="101">
        <f t="shared" si="11"/>
        <v>2.8421709430404007E-14</v>
      </c>
    </row>
    <row r="42" spans="1:36" s="5" customFormat="1" ht="12" customHeight="1" x14ac:dyDescent="0.3">
      <c r="A42" s="55">
        <v>43171</v>
      </c>
      <c r="B42" s="56">
        <v>11221</v>
      </c>
      <c r="C42" s="56">
        <v>1186</v>
      </c>
      <c r="D42" s="57" t="s">
        <v>1042</v>
      </c>
      <c r="E42" s="56">
        <v>0</v>
      </c>
      <c r="F42" s="54"/>
      <c r="G42" s="57" t="s">
        <v>55</v>
      </c>
      <c r="H42" s="102"/>
      <c r="I42" s="102"/>
      <c r="J42" s="23">
        <v>1530</v>
      </c>
      <c r="K42" s="53">
        <v>0</v>
      </c>
      <c r="L42" s="13">
        <v>0.01</v>
      </c>
      <c r="M42" s="14">
        <f t="shared" si="7"/>
        <v>1530</v>
      </c>
      <c r="N42" s="14">
        <f t="shared" si="8"/>
        <v>0</v>
      </c>
      <c r="O42" s="14">
        <f t="shared" si="9"/>
        <v>-15.3</v>
      </c>
      <c r="P42" s="14"/>
      <c r="Q42" s="14">
        <f>M42</f>
        <v>1530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10"/>
        <v>-1514.7</v>
      </c>
      <c r="AJ42" s="101">
        <f t="shared" si="11"/>
        <v>-4.6185277824406512E-14</v>
      </c>
    </row>
    <row r="43" spans="1:36" s="5" customFormat="1" ht="12" customHeight="1" x14ac:dyDescent="0.2">
      <c r="A43" s="55"/>
      <c r="B43" s="56">
        <v>11222</v>
      </c>
      <c r="C43" s="56">
        <v>1187</v>
      </c>
      <c r="D43" s="57" t="s">
        <v>66</v>
      </c>
      <c r="E43" s="56" t="s">
        <v>51</v>
      </c>
      <c r="F43" s="56">
        <v>120001150792</v>
      </c>
      <c r="G43" s="57" t="s">
        <v>55</v>
      </c>
      <c r="H43" s="102"/>
      <c r="I43" s="102"/>
      <c r="J43" s="23">
        <v>0</v>
      </c>
      <c r="K43" s="53">
        <v>1272</v>
      </c>
      <c r="L43" s="13">
        <v>0.01</v>
      </c>
      <c r="M43" s="14">
        <f t="shared" si="7"/>
        <v>1135.7142857142856</v>
      </c>
      <c r="N43" s="14">
        <f t="shared" si="8"/>
        <v>136.28571428571425</v>
      </c>
      <c r="O43" s="14">
        <f t="shared" si="9"/>
        <v>-11.357142857142856</v>
      </c>
      <c r="P43" s="14"/>
      <c r="Q43" s="14">
        <f>M43</f>
        <v>1135.7142857142856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10"/>
        <v>-1260.6428571428569</v>
      </c>
      <c r="AJ43" s="101">
        <f t="shared" si="11"/>
        <v>2.6112445539183682E-13</v>
      </c>
    </row>
    <row r="44" spans="1:36" s="5" customFormat="1" ht="12" customHeight="1" x14ac:dyDescent="0.2">
      <c r="A44" s="55"/>
      <c r="B44" s="56">
        <v>11223</v>
      </c>
      <c r="C44" s="56">
        <v>1188</v>
      </c>
      <c r="D44" s="57" t="s">
        <v>73</v>
      </c>
      <c r="E44" s="56" t="s">
        <v>75</v>
      </c>
      <c r="F44" s="56">
        <v>116226</v>
      </c>
      <c r="G44" s="57" t="s">
        <v>54</v>
      </c>
      <c r="H44" s="102"/>
      <c r="I44" s="102"/>
      <c r="J44" s="23">
        <v>609</v>
      </c>
      <c r="K44" s="114">
        <v>0</v>
      </c>
      <c r="L44" s="13">
        <v>0.01</v>
      </c>
      <c r="M44" s="14">
        <f t="shared" si="7"/>
        <v>609</v>
      </c>
      <c r="N44" s="14">
        <f t="shared" si="8"/>
        <v>0</v>
      </c>
      <c r="O44" s="14">
        <f t="shared" si="9"/>
        <v>-6.09</v>
      </c>
      <c r="P44" s="14">
        <f>M44</f>
        <v>609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10"/>
        <v>-602.91</v>
      </c>
      <c r="AJ44" s="101">
        <f t="shared" si="11"/>
        <v>3.1974423109204508E-14</v>
      </c>
    </row>
    <row r="45" spans="1:36" s="5" customFormat="1" ht="12" customHeight="1" x14ac:dyDescent="0.2">
      <c r="A45" s="55"/>
      <c r="B45" s="56">
        <v>11224</v>
      </c>
      <c r="C45" s="56">
        <v>1189</v>
      </c>
      <c r="D45" s="57" t="s">
        <v>39</v>
      </c>
      <c r="E45" s="56" t="s">
        <v>45</v>
      </c>
      <c r="F45" s="56">
        <v>65870</v>
      </c>
      <c r="G45" s="57" t="s">
        <v>54</v>
      </c>
      <c r="H45" s="102"/>
      <c r="I45" s="102"/>
      <c r="J45" s="23">
        <v>4016</v>
      </c>
      <c r="K45" s="53">
        <v>0</v>
      </c>
      <c r="L45" s="13">
        <v>0.01</v>
      </c>
      <c r="M45" s="14">
        <f t="shared" si="7"/>
        <v>4016</v>
      </c>
      <c r="N45" s="14">
        <f t="shared" si="8"/>
        <v>0</v>
      </c>
      <c r="O45" s="14">
        <f t="shared" si="9"/>
        <v>-40.160000000000004</v>
      </c>
      <c r="P45" s="14">
        <f>M45</f>
        <v>4016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10"/>
        <v>-3975.84</v>
      </c>
      <c r="AJ45" s="101">
        <f t="shared" si="11"/>
        <v>-1.4921397450962104E-13</v>
      </c>
    </row>
    <row r="46" spans="1:36" s="5" customFormat="1" ht="12" customHeight="1" x14ac:dyDescent="0.2">
      <c r="A46" s="55"/>
      <c r="B46" s="56">
        <v>11225</v>
      </c>
      <c r="C46" s="56">
        <v>1190</v>
      </c>
      <c r="D46" s="57" t="s">
        <v>39</v>
      </c>
      <c r="E46" s="56" t="s">
        <v>45</v>
      </c>
      <c r="F46" s="56">
        <v>65871</v>
      </c>
      <c r="G46" s="57" t="s">
        <v>57</v>
      </c>
      <c r="H46" s="102"/>
      <c r="I46" s="102"/>
      <c r="J46" s="23">
        <v>1490</v>
      </c>
      <c r="K46" s="53">
        <v>0</v>
      </c>
      <c r="L46" s="13">
        <v>0.01</v>
      </c>
      <c r="M46" s="14">
        <f t="shared" si="7"/>
        <v>1490</v>
      </c>
      <c r="N46" s="14">
        <f t="shared" si="8"/>
        <v>0</v>
      </c>
      <c r="O46" s="14">
        <f t="shared" si="9"/>
        <v>-14.9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1490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10"/>
        <v>-1475.1</v>
      </c>
      <c r="AJ46" s="101">
        <f t="shared" si="11"/>
        <v>9.0594198809412774E-14</v>
      </c>
    </row>
    <row r="47" spans="1:36" s="5" customFormat="1" ht="12" customHeight="1" x14ac:dyDescent="0.2">
      <c r="A47" s="55"/>
      <c r="B47" s="56">
        <v>11226</v>
      </c>
      <c r="C47" s="56">
        <v>1191</v>
      </c>
      <c r="D47" s="57" t="s">
        <v>88</v>
      </c>
      <c r="E47" s="56" t="s">
        <v>89</v>
      </c>
      <c r="F47" s="56">
        <v>8076</v>
      </c>
      <c r="G47" s="57" t="s">
        <v>57</v>
      </c>
      <c r="H47" s="102"/>
      <c r="I47" s="102"/>
      <c r="J47" s="23">
        <v>312</v>
      </c>
      <c r="K47" s="114">
        <v>0</v>
      </c>
      <c r="L47" s="13">
        <v>0.01</v>
      </c>
      <c r="M47" s="14">
        <f t="shared" si="7"/>
        <v>312</v>
      </c>
      <c r="N47" s="14">
        <f t="shared" si="8"/>
        <v>0</v>
      </c>
      <c r="O47" s="14">
        <f t="shared" si="9"/>
        <v>-3.12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312</v>
      </c>
      <c r="AA47" s="14"/>
      <c r="AB47" s="14"/>
      <c r="AC47" s="14"/>
      <c r="AD47" s="14"/>
      <c r="AE47" s="14"/>
      <c r="AF47" s="14"/>
      <c r="AG47" s="14"/>
      <c r="AH47" s="14"/>
      <c r="AI47" s="14">
        <f t="shared" si="10"/>
        <v>-308.88</v>
      </c>
      <c r="AJ47" s="101">
        <f t="shared" si="11"/>
        <v>4.4408920985006262E-15</v>
      </c>
    </row>
    <row r="48" spans="1:36" s="5" customFormat="1" ht="12" customHeight="1" x14ac:dyDescent="0.2">
      <c r="A48" s="55"/>
      <c r="B48" s="56">
        <v>11226</v>
      </c>
      <c r="C48" s="56">
        <v>1191</v>
      </c>
      <c r="D48" s="57" t="s">
        <v>88</v>
      </c>
      <c r="E48" s="56" t="s">
        <v>89</v>
      </c>
      <c r="F48" s="56">
        <v>8076</v>
      </c>
      <c r="G48" s="57" t="s">
        <v>54</v>
      </c>
      <c r="H48" s="102"/>
      <c r="I48" s="102"/>
      <c r="J48" s="23">
        <v>3306.4</v>
      </c>
      <c r="K48" s="53">
        <v>0</v>
      </c>
      <c r="L48" s="13">
        <v>0.01</v>
      </c>
      <c r="M48" s="14">
        <f t="shared" si="7"/>
        <v>3306.4</v>
      </c>
      <c r="N48" s="14">
        <f t="shared" si="8"/>
        <v>0</v>
      </c>
      <c r="O48" s="14">
        <f t="shared" si="9"/>
        <v>-33.064</v>
      </c>
      <c r="P48" s="14">
        <f>M48</f>
        <v>3306.4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10"/>
        <v>-3273.3360000000002</v>
      </c>
      <c r="AJ48" s="101">
        <f t="shared" si="11"/>
        <v>-1.4921397450962104E-13</v>
      </c>
    </row>
    <row r="49" spans="1:36" s="5" customFormat="1" ht="12" customHeight="1" x14ac:dyDescent="0.2">
      <c r="A49" s="55"/>
      <c r="B49" s="56">
        <v>11228</v>
      </c>
      <c r="C49" s="56">
        <v>1193</v>
      </c>
      <c r="D49" s="57" t="s">
        <v>38</v>
      </c>
      <c r="E49" s="56" t="s">
        <v>44</v>
      </c>
      <c r="F49" s="56">
        <v>18866</v>
      </c>
      <c r="G49" s="57" t="s">
        <v>54</v>
      </c>
      <c r="H49" s="102"/>
      <c r="I49" s="102"/>
      <c r="J49" s="23">
        <v>0</v>
      </c>
      <c r="K49" s="53">
        <v>11728.79</v>
      </c>
      <c r="L49" s="13">
        <v>0.01</v>
      </c>
      <c r="M49" s="14">
        <f t="shared" si="7"/>
        <v>10472.133928571428</v>
      </c>
      <c r="N49" s="14">
        <f t="shared" si="8"/>
        <v>1256.6560714285713</v>
      </c>
      <c r="O49" s="14">
        <f t="shared" si="9"/>
        <v>-104.72133928571428</v>
      </c>
      <c r="P49" s="14">
        <f>M49</f>
        <v>10472.133928571428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10"/>
        <v>-11624.068660714285</v>
      </c>
      <c r="AJ49" s="101">
        <f t="shared" si="11"/>
        <v>1.3784529073745944E-12</v>
      </c>
    </row>
    <row r="50" spans="1:36" s="5" customFormat="1" ht="12" customHeight="1" x14ac:dyDescent="0.2">
      <c r="A50" s="55"/>
      <c r="B50" s="56">
        <v>11228</v>
      </c>
      <c r="C50" s="56">
        <v>1193</v>
      </c>
      <c r="D50" s="57" t="s">
        <v>38</v>
      </c>
      <c r="E50" s="56" t="s">
        <v>44</v>
      </c>
      <c r="F50" s="56">
        <v>18866</v>
      </c>
      <c r="G50" s="57" t="s">
        <v>24</v>
      </c>
      <c r="H50" s="102"/>
      <c r="I50" s="102"/>
      <c r="J50" s="23">
        <v>0</v>
      </c>
      <c r="K50" s="114">
        <v>738</v>
      </c>
      <c r="L50" s="13">
        <v>0.01</v>
      </c>
      <c r="M50" s="14">
        <f t="shared" si="7"/>
        <v>658.92857142857133</v>
      </c>
      <c r="N50" s="14">
        <f t="shared" si="8"/>
        <v>79.071428571428555</v>
      </c>
      <c r="O50" s="14">
        <f t="shared" si="9"/>
        <v>-6.5892857142857135</v>
      </c>
      <c r="P50" s="14"/>
      <c r="Q50" s="14"/>
      <c r="R50" s="14"/>
      <c r="S50" s="14"/>
      <c r="T50" s="14"/>
      <c r="U50" s="14">
        <f>M50</f>
        <v>658.92857142857133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10"/>
        <v>-731.41071428571422</v>
      </c>
      <c r="AJ50" s="101">
        <f t="shared" si="11"/>
        <v>6.5725203057809267E-14</v>
      </c>
    </row>
    <row r="51" spans="1:36" s="5" customFormat="1" ht="12" customHeight="1" x14ac:dyDescent="0.2">
      <c r="A51" s="55"/>
      <c r="B51" s="56">
        <v>112290</v>
      </c>
      <c r="C51" s="56">
        <v>1194</v>
      </c>
      <c r="D51" s="57" t="s">
        <v>38</v>
      </c>
      <c r="E51" s="56" t="s">
        <v>44</v>
      </c>
      <c r="F51" s="56">
        <v>18867</v>
      </c>
      <c r="G51" s="57" t="s">
        <v>54</v>
      </c>
      <c r="H51" s="102"/>
      <c r="I51" s="102"/>
      <c r="J51" s="23">
        <v>0</v>
      </c>
      <c r="K51" s="53">
        <v>9118</v>
      </c>
      <c r="L51" s="13">
        <v>0.01</v>
      </c>
      <c r="M51" s="14">
        <f t="shared" si="7"/>
        <v>8141.0714285714275</v>
      </c>
      <c r="N51" s="14">
        <f t="shared" si="8"/>
        <v>976.92857142857122</v>
      </c>
      <c r="O51" s="14">
        <f t="shared" si="9"/>
        <v>-81.410714285714278</v>
      </c>
      <c r="P51" s="14">
        <f>M51</f>
        <v>8141.0714285714275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10"/>
        <v>-9036.5892857142844</v>
      </c>
      <c r="AJ51" s="101">
        <f t="shared" si="11"/>
        <v>1.3073986337985843E-12</v>
      </c>
    </row>
    <row r="52" spans="1:36" s="5" customFormat="1" ht="12" customHeight="1" x14ac:dyDescent="0.3">
      <c r="A52" s="55">
        <v>43172</v>
      </c>
      <c r="B52" s="56">
        <v>11230</v>
      </c>
      <c r="C52" s="56">
        <v>1195</v>
      </c>
      <c r="D52" s="57" t="s">
        <v>604</v>
      </c>
      <c r="E52" s="56" t="s">
        <v>605</v>
      </c>
      <c r="F52" s="54"/>
      <c r="G52" s="57" t="s">
        <v>54</v>
      </c>
      <c r="H52" s="102"/>
      <c r="I52" s="102"/>
      <c r="J52" s="23">
        <v>0</v>
      </c>
      <c r="K52" s="53">
        <v>1125</v>
      </c>
      <c r="L52" s="13">
        <v>0.01</v>
      </c>
      <c r="M52" s="14">
        <f t="shared" si="7"/>
        <v>1004.4642857142857</v>
      </c>
      <c r="N52" s="14">
        <f t="shared" si="8"/>
        <v>120.53571428571428</v>
      </c>
      <c r="O52" s="14">
        <f t="shared" si="9"/>
        <v>-10.044642857142858</v>
      </c>
      <c r="P52" s="14">
        <f>M52</f>
        <v>1004.4642857142857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10"/>
        <v>-1114.9553571428571</v>
      </c>
      <c r="AJ52" s="101">
        <f t="shared" si="11"/>
        <v>3.1974423109204508E-14</v>
      </c>
    </row>
    <row r="53" spans="1:36" s="5" customFormat="1" ht="12" customHeight="1" x14ac:dyDescent="0.2">
      <c r="A53" s="55"/>
      <c r="B53" s="56">
        <v>11231</v>
      </c>
      <c r="C53" s="56">
        <v>1182</v>
      </c>
      <c r="D53" s="57" t="s">
        <v>1052</v>
      </c>
      <c r="E53" s="56">
        <v>11</v>
      </c>
      <c r="F53" s="56">
        <v>818101</v>
      </c>
      <c r="G53" s="57" t="s">
        <v>54</v>
      </c>
      <c r="H53" s="102"/>
      <c r="I53" s="102"/>
      <c r="J53" s="23">
        <v>0</v>
      </c>
      <c r="K53" s="53">
        <v>4400</v>
      </c>
      <c r="L53" s="13">
        <v>0.01</v>
      </c>
      <c r="M53" s="14">
        <f t="shared" si="7"/>
        <v>3928.571428571428</v>
      </c>
      <c r="N53" s="14">
        <f t="shared" si="8"/>
        <v>471.42857142857133</v>
      </c>
      <c r="O53" s="14">
        <f t="shared" si="9"/>
        <v>-39.285714285714278</v>
      </c>
      <c r="P53" s="14">
        <f>M53</f>
        <v>3928.571428571428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10"/>
        <v>-4360.7142857142853</v>
      </c>
      <c r="AJ53" s="101">
        <f t="shared" si="11"/>
        <v>3.979039320256561E-13</v>
      </c>
    </row>
    <row r="54" spans="1:36" s="5" customFormat="1" ht="12" customHeight="1" x14ac:dyDescent="0.2">
      <c r="A54" s="55"/>
      <c r="B54" s="56">
        <v>11232</v>
      </c>
      <c r="C54" s="56">
        <v>1183</v>
      </c>
      <c r="D54" s="57" t="s">
        <v>74</v>
      </c>
      <c r="E54" s="56" t="s">
        <v>60</v>
      </c>
      <c r="F54" s="56">
        <v>29587</v>
      </c>
      <c r="G54" s="57" t="s">
        <v>56</v>
      </c>
      <c r="H54" s="102"/>
      <c r="I54" s="102"/>
      <c r="J54" s="23">
        <v>0</v>
      </c>
      <c r="K54" s="53">
        <v>3205</v>
      </c>
      <c r="L54" s="13">
        <v>0.01</v>
      </c>
      <c r="M54" s="14">
        <f t="shared" si="7"/>
        <v>2861.6071428571427</v>
      </c>
      <c r="N54" s="14">
        <f t="shared" si="8"/>
        <v>343.39285714285711</v>
      </c>
      <c r="O54" s="14">
        <f t="shared" si="9"/>
        <v>-28.616071428571427</v>
      </c>
      <c r="P54" s="14"/>
      <c r="Q54" s="14"/>
      <c r="R54" s="14"/>
      <c r="S54" s="14"/>
      <c r="T54" s="14"/>
      <c r="U54" s="14"/>
      <c r="V54" s="14"/>
      <c r="W54" s="14">
        <f>M54</f>
        <v>2861.6071428571427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10"/>
        <v>-3176.3839285714284</v>
      </c>
      <c r="AJ54" s="101">
        <f t="shared" si="11"/>
        <v>1.3145040611561853E-13</v>
      </c>
    </row>
    <row r="55" spans="1:36" s="5" customFormat="1" ht="12" customHeight="1" x14ac:dyDescent="0.2">
      <c r="A55" s="55"/>
      <c r="B55" s="56">
        <v>11233</v>
      </c>
      <c r="C55" s="56">
        <v>1096</v>
      </c>
      <c r="D55" s="57" t="s">
        <v>58</v>
      </c>
      <c r="E55" s="56">
        <v>0</v>
      </c>
      <c r="F55" s="56">
        <v>9661</v>
      </c>
      <c r="G55" s="57" t="s">
        <v>54</v>
      </c>
      <c r="H55" s="102"/>
      <c r="I55" s="102"/>
      <c r="J55" s="23">
        <v>0</v>
      </c>
      <c r="K55" s="53">
        <v>2585</v>
      </c>
      <c r="L55" s="13">
        <v>0.01</v>
      </c>
      <c r="M55" s="14">
        <f t="shared" si="7"/>
        <v>2308.0357142857142</v>
      </c>
      <c r="N55" s="14">
        <f t="shared" si="8"/>
        <v>276.96428571428572</v>
      </c>
      <c r="O55" s="14">
        <f t="shared" si="9"/>
        <v>-23.080357142857142</v>
      </c>
      <c r="P55" s="14">
        <f>M55</f>
        <v>2308.0357142857142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10"/>
        <v>-2561.9196428571427</v>
      </c>
      <c r="AJ55" s="101">
        <f t="shared" si="11"/>
        <v>1.9539925233402755E-13</v>
      </c>
    </row>
    <row r="56" spans="1:36" s="5" customFormat="1" ht="12" customHeight="1" x14ac:dyDescent="0.2">
      <c r="A56" s="55">
        <v>43173</v>
      </c>
      <c r="B56" s="56">
        <v>11234</v>
      </c>
      <c r="C56" s="56">
        <v>1198</v>
      </c>
      <c r="D56" s="57" t="s">
        <v>66</v>
      </c>
      <c r="E56" s="56" t="s">
        <v>51</v>
      </c>
      <c r="F56" s="56">
        <v>120001151424</v>
      </c>
      <c r="G56" s="57" t="s">
        <v>55</v>
      </c>
      <c r="H56" s="102"/>
      <c r="I56" s="102"/>
      <c r="J56" s="23">
        <v>0</v>
      </c>
      <c r="K56" s="53">
        <v>14082</v>
      </c>
      <c r="L56" s="13">
        <v>0.01</v>
      </c>
      <c r="M56" s="14">
        <f t="shared" si="7"/>
        <v>12573.214285714284</v>
      </c>
      <c r="N56" s="14">
        <f t="shared" si="8"/>
        <v>1508.785714285714</v>
      </c>
      <c r="O56" s="14">
        <f t="shared" si="9"/>
        <v>-125.73214285714285</v>
      </c>
      <c r="P56" s="14"/>
      <c r="Q56" s="14">
        <f>M56</f>
        <v>12573.214285714284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10"/>
        <v>-13956.267857142855</v>
      </c>
      <c r="AJ56" s="101">
        <f t="shared" si="11"/>
        <v>2.0889956431346945E-12</v>
      </c>
    </row>
    <row r="57" spans="1:36" s="5" customFormat="1" ht="12" customHeight="1" x14ac:dyDescent="0.2">
      <c r="A57" s="55"/>
      <c r="B57" s="56">
        <v>11235</v>
      </c>
      <c r="C57" s="56">
        <v>1197</v>
      </c>
      <c r="D57" s="57" t="s">
        <v>88</v>
      </c>
      <c r="E57" s="56" t="s">
        <v>89</v>
      </c>
      <c r="F57" s="56">
        <v>8139</v>
      </c>
      <c r="G57" s="57" t="s">
        <v>54</v>
      </c>
      <c r="H57" s="102"/>
      <c r="I57" s="102"/>
      <c r="J57" s="23">
        <v>480</v>
      </c>
      <c r="K57" s="114">
        <v>0</v>
      </c>
      <c r="L57" s="13">
        <v>0.01</v>
      </c>
      <c r="M57" s="14">
        <f t="shared" si="7"/>
        <v>480</v>
      </c>
      <c r="N57" s="14">
        <f t="shared" si="8"/>
        <v>0</v>
      </c>
      <c r="O57" s="14">
        <f t="shared" si="9"/>
        <v>-4.8</v>
      </c>
      <c r="P57" s="14">
        <f>M57</f>
        <v>480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10"/>
        <v>-475.2</v>
      </c>
      <c r="AJ57" s="101">
        <f t="shared" si="11"/>
        <v>1.1546319456101628E-14</v>
      </c>
    </row>
    <row r="58" spans="1:36" s="5" customFormat="1" ht="12" customHeight="1" x14ac:dyDescent="0.2">
      <c r="A58" s="55">
        <v>43174</v>
      </c>
      <c r="B58" s="56">
        <v>11236</v>
      </c>
      <c r="C58" s="56">
        <v>1200</v>
      </c>
      <c r="D58" s="57" t="s">
        <v>39</v>
      </c>
      <c r="E58" s="56" t="s">
        <v>45</v>
      </c>
      <c r="F58" s="56">
        <v>65877</v>
      </c>
      <c r="G58" s="57" t="s">
        <v>54</v>
      </c>
      <c r="H58" s="102"/>
      <c r="I58" s="102"/>
      <c r="J58" s="23">
        <v>1525</v>
      </c>
      <c r="K58" s="53">
        <v>0</v>
      </c>
      <c r="L58" s="13">
        <v>0.01</v>
      </c>
      <c r="M58" s="14">
        <f t="shared" si="7"/>
        <v>1525</v>
      </c>
      <c r="N58" s="14">
        <f t="shared" si="8"/>
        <v>0</v>
      </c>
      <c r="O58" s="14">
        <f t="shared" si="9"/>
        <v>-15.25</v>
      </c>
      <c r="P58" s="14">
        <f>M58</f>
        <v>1525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10"/>
        <v>-1509.75</v>
      </c>
      <c r="AJ58" s="101">
        <f t="shared" si="11"/>
        <v>0</v>
      </c>
    </row>
    <row r="59" spans="1:36" s="5" customFormat="1" ht="12" customHeight="1" x14ac:dyDescent="0.2">
      <c r="A59" s="55"/>
      <c r="B59" s="56">
        <v>11237</v>
      </c>
      <c r="C59" s="56">
        <v>1209</v>
      </c>
      <c r="D59" s="57" t="s">
        <v>175</v>
      </c>
      <c r="E59" s="56" t="s">
        <v>176</v>
      </c>
      <c r="F59" s="56">
        <v>194049</v>
      </c>
      <c r="G59" s="57" t="s">
        <v>54</v>
      </c>
      <c r="H59" s="102"/>
      <c r="I59" s="102"/>
      <c r="J59" s="23">
        <v>0</v>
      </c>
      <c r="K59" s="53">
        <v>7112.32</v>
      </c>
      <c r="L59" s="13">
        <v>0.01</v>
      </c>
      <c r="M59" s="14">
        <f t="shared" si="7"/>
        <v>6350.2857142857138</v>
      </c>
      <c r="N59" s="14">
        <f t="shared" si="8"/>
        <v>762.0342857142856</v>
      </c>
      <c r="O59" s="14">
        <f t="shared" si="9"/>
        <v>-63.502857142857138</v>
      </c>
      <c r="P59" s="14">
        <f>M59</f>
        <v>6350.2857142857138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10"/>
        <v>-7048.8171428571422</v>
      </c>
      <c r="AJ59" s="101">
        <f t="shared" si="11"/>
        <v>3.2684965844964609E-13</v>
      </c>
    </row>
    <row r="60" spans="1:36" s="5" customFormat="1" ht="12" customHeight="1" x14ac:dyDescent="0.2">
      <c r="A60" s="55"/>
      <c r="B60" s="56">
        <v>11238</v>
      </c>
      <c r="C60" s="56">
        <v>1203</v>
      </c>
      <c r="D60" s="57" t="s">
        <v>839</v>
      </c>
      <c r="E60" s="56" t="s">
        <v>840</v>
      </c>
      <c r="F60" s="56">
        <v>157</v>
      </c>
      <c r="G60" s="57" t="s">
        <v>54</v>
      </c>
      <c r="H60" s="102"/>
      <c r="I60" s="102"/>
      <c r="J60" s="23">
        <v>2301.6999999999998</v>
      </c>
      <c r="K60" s="53">
        <v>0</v>
      </c>
      <c r="L60" s="13">
        <v>0.01</v>
      </c>
      <c r="M60" s="14">
        <f t="shared" si="7"/>
        <v>2301.6999999999998</v>
      </c>
      <c r="N60" s="14">
        <f t="shared" si="8"/>
        <v>0</v>
      </c>
      <c r="O60" s="14">
        <f t="shared" si="9"/>
        <v>-23.016999999999999</v>
      </c>
      <c r="P60" s="14">
        <f>M60</f>
        <v>2301.6999999999998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10"/>
        <v>-2278.683</v>
      </c>
      <c r="AJ60" s="101">
        <f t="shared" si="11"/>
        <v>-1.7408297026122455E-13</v>
      </c>
    </row>
    <row r="61" spans="1:36" s="5" customFormat="1" ht="12" customHeight="1" x14ac:dyDescent="0.2">
      <c r="A61" s="55"/>
      <c r="B61" s="56">
        <v>11239</v>
      </c>
      <c r="C61" s="56">
        <v>1204</v>
      </c>
      <c r="D61" s="57" t="s">
        <v>37</v>
      </c>
      <c r="E61" s="56" t="s">
        <v>42</v>
      </c>
      <c r="F61" s="56">
        <v>71932</v>
      </c>
      <c r="G61" s="57" t="s">
        <v>163</v>
      </c>
      <c r="H61" s="102"/>
      <c r="I61" s="102"/>
      <c r="J61" s="23">
        <v>0</v>
      </c>
      <c r="K61" s="114">
        <v>195.8</v>
      </c>
      <c r="L61" s="13">
        <v>0.01</v>
      </c>
      <c r="M61" s="14">
        <f t="shared" si="7"/>
        <v>174.82142857142856</v>
      </c>
      <c r="N61" s="14">
        <f t="shared" si="8"/>
        <v>20.978571428571424</v>
      </c>
      <c r="O61" s="14">
        <f t="shared" si="9"/>
        <v>-1.7482142857142855</v>
      </c>
      <c r="P61" s="14"/>
      <c r="Q61" s="14"/>
      <c r="R61" s="14"/>
      <c r="S61" s="14"/>
      <c r="T61" s="14"/>
      <c r="U61" s="14"/>
      <c r="V61" s="14">
        <f>M61</f>
        <v>174.82142857142856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10"/>
        <v>-194.0517857142857</v>
      </c>
      <c r="AJ61" s="101">
        <f t="shared" si="11"/>
        <v>2.6201263381153694E-14</v>
      </c>
    </row>
    <row r="62" spans="1:36" s="5" customFormat="1" ht="12" customHeight="1" x14ac:dyDescent="0.2">
      <c r="A62" s="55"/>
      <c r="B62" s="56">
        <v>11239</v>
      </c>
      <c r="C62" s="56">
        <v>1204</v>
      </c>
      <c r="D62" s="57" t="s">
        <v>37</v>
      </c>
      <c r="E62" s="56" t="s">
        <v>42</v>
      </c>
      <c r="F62" s="56">
        <v>71932</v>
      </c>
      <c r="G62" s="57" t="s">
        <v>163</v>
      </c>
      <c r="H62" s="102"/>
      <c r="I62" s="102"/>
      <c r="J62" s="23">
        <v>0</v>
      </c>
      <c r="K62" s="114">
        <v>892.1</v>
      </c>
      <c r="L62" s="13">
        <v>0.01</v>
      </c>
      <c r="M62" s="14">
        <f t="shared" si="7"/>
        <v>796.51785714285711</v>
      </c>
      <c r="N62" s="14">
        <f t="shared" si="8"/>
        <v>95.582142857142856</v>
      </c>
      <c r="O62" s="14">
        <f t="shared" si="9"/>
        <v>-7.965178571428571</v>
      </c>
      <c r="P62" s="14"/>
      <c r="Q62" s="14"/>
      <c r="R62" s="14"/>
      <c r="S62" s="14"/>
      <c r="T62" s="14"/>
      <c r="U62" s="14"/>
      <c r="V62" s="14">
        <f>M62</f>
        <v>796.51785714285711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10"/>
        <v>-884.1348214285714</v>
      </c>
      <c r="AJ62" s="101">
        <f t="shared" si="11"/>
        <v>5.2402526762307389E-14</v>
      </c>
    </row>
    <row r="63" spans="1:36" s="5" customFormat="1" ht="12" customHeight="1" x14ac:dyDescent="0.2">
      <c r="A63" s="55"/>
      <c r="B63" s="56">
        <v>11241</v>
      </c>
      <c r="C63" s="56">
        <v>1184</v>
      </c>
      <c r="D63" s="57" t="s">
        <v>76</v>
      </c>
      <c r="E63" s="56" t="s">
        <v>101</v>
      </c>
      <c r="F63" s="56">
        <v>157023</v>
      </c>
      <c r="G63" s="57" t="s">
        <v>55</v>
      </c>
      <c r="H63" s="102"/>
      <c r="I63" s="102"/>
      <c r="J63" s="23">
        <v>0</v>
      </c>
      <c r="K63" s="53">
        <v>2791.8</v>
      </c>
      <c r="L63" s="13">
        <v>0.01</v>
      </c>
      <c r="M63" s="14">
        <f t="shared" si="7"/>
        <v>2492.6785714285716</v>
      </c>
      <c r="N63" s="14">
        <f t="shared" si="8"/>
        <v>299.12142857142857</v>
      </c>
      <c r="O63" s="14">
        <f t="shared" si="9"/>
        <v>-24.926785714285717</v>
      </c>
      <c r="P63" s="14"/>
      <c r="Q63" s="14">
        <f>M63</f>
        <v>2492.6785714285716</v>
      </c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10"/>
        <v>-2766.8732142857143</v>
      </c>
      <c r="AJ63" s="101">
        <f t="shared" si="11"/>
        <v>1.5276668818842154E-13</v>
      </c>
    </row>
    <row r="64" spans="1:36" s="5" customFormat="1" ht="12" customHeight="1" x14ac:dyDescent="0.2">
      <c r="A64" s="55">
        <v>43175</v>
      </c>
      <c r="B64" s="56">
        <v>11240</v>
      </c>
      <c r="C64" s="56">
        <v>1205</v>
      </c>
      <c r="D64" s="57" t="s">
        <v>86</v>
      </c>
      <c r="E64" s="56" t="s">
        <v>87</v>
      </c>
      <c r="F64" s="56">
        <v>79566</v>
      </c>
      <c r="G64" s="57" t="s">
        <v>55</v>
      </c>
      <c r="H64" s="102"/>
      <c r="I64" s="102"/>
      <c r="J64" s="23">
        <v>0</v>
      </c>
      <c r="K64" s="53">
        <v>2011.6</v>
      </c>
      <c r="L64" s="13">
        <v>0.01</v>
      </c>
      <c r="M64" s="14">
        <f t="shared" si="7"/>
        <v>1796.0714285714282</v>
      </c>
      <c r="N64" s="14">
        <f t="shared" si="8"/>
        <v>215.52857142857138</v>
      </c>
      <c r="O64" s="14">
        <f t="shared" si="9"/>
        <v>-17.960714285714282</v>
      </c>
      <c r="P64" s="14"/>
      <c r="Q64" s="14">
        <f>M64</f>
        <v>1796.0714285714282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10"/>
        <v>-1993.6392857142853</v>
      </c>
      <c r="AJ64" s="101">
        <f t="shared" si="11"/>
        <v>3.4816594052244909E-13</v>
      </c>
    </row>
    <row r="65" spans="1:36" s="5" customFormat="1" ht="12" customHeight="1" x14ac:dyDescent="0.2">
      <c r="A65" s="55"/>
      <c r="B65" s="56">
        <v>11242</v>
      </c>
      <c r="C65" s="56">
        <v>1206</v>
      </c>
      <c r="D65" s="57" t="s">
        <v>88</v>
      </c>
      <c r="E65" s="56" t="s">
        <v>89</v>
      </c>
      <c r="F65" s="56">
        <v>8193</v>
      </c>
      <c r="G65" s="57" t="s">
        <v>54</v>
      </c>
      <c r="H65" s="102"/>
      <c r="I65" s="102"/>
      <c r="J65" s="23">
        <v>760</v>
      </c>
      <c r="K65" s="114">
        <v>0</v>
      </c>
      <c r="L65" s="13">
        <v>0.01</v>
      </c>
      <c r="M65" s="14">
        <f t="shared" si="7"/>
        <v>760</v>
      </c>
      <c r="N65" s="14">
        <f t="shared" si="8"/>
        <v>0</v>
      </c>
      <c r="O65" s="14">
        <f t="shared" si="9"/>
        <v>-7.6000000000000005</v>
      </c>
      <c r="P65" s="14">
        <f>M65</f>
        <v>760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10"/>
        <v>-752.4</v>
      </c>
      <c r="AJ65" s="101">
        <f t="shared" si="11"/>
        <v>2.2204460492503131E-14</v>
      </c>
    </row>
    <row r="66" spans="1:36" s="5" customFormat="1" ht="12" customHeight="1" x14ac:dyDescent="0.2">
      <c r="A66" s="55">
        <v>43178</v>
      </c>
      <c r="B66" s="56">
        <v>11243</v>
      </c>
      <c r="C66" s="56">
        <v>1207</v>
      </c>
      <c r="D66" s="57" t="s">
        <v>73</v>
      </c>
      <c r="E66" s="56" t="s">
        <v>75</v>
      </c>
      <c r="F66" s="56">
        <v>117444</v>
      </c>
      <c r="G66" s="57" t="s">
        <v>54</v>
      </c>
      <c r="H66" s="102"/>
      <c r="I66" s="102"/>
      <c r="J66" s="23">
        <v>2700</v>
      </c>
      <c r="K66" s="53">
        <v>0</v>
      </c>
      <c r="L66" s="13">
        <v>0.01</v>
      </c>
      <c r="M66" s="14">
        <f t="shared" si="7"/>
        <v>2700</v>
      </c>
      <c r="N66" s="14">
        <f t="shared" si="8"/>
        <v>0</v>
      </c>
      <c r="O66" s="14">
        <f t="shared" si="9"/>
        <v>-27</v>
      </c>
      <c r="P66" s="14">
        <f>M66</f>
        <v>2700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10"/>
        <v>-2673</v>
      </c>
      <c r="AJ66" s="101">
        <f t="shared" si="11"/>
        <v>0</v>
      </c>
    </row>
    <row r="67" spans="1:36" s="5" customFormat="1" ht="12" customHeight="1" x14ac:dyDescent="0.2">
      <c r="A67" s="55"/>
      <c r="B67" s="56">
        <v>11244</v>
      </c>
      <c r="C67" s="56">
        <v>1208</v>
      </c>
      <c r="D67" s="57" t="s">
        <v>63</v>
      </c>
      <c r="E67" s="56">
        <v>139564</v>
      </c>
      <c r="F67" s="56">
        <v>213188</v>
      </c>
      <c r="G67" s="57" t="s">
        <v>62</v>
      </c>
      <c r="H67" s="102"/>
      <c r="I67" s="102"/>
      <c r="J67" s="23">
        <v>0</v>
      </c>
      <c r="K67" s="53">
        <v>3052.31</v>
      </c>
      <c r="L67" s="13">
        <v>0.01</v>
      </c>
      <c r="M67" s="14">
        <f t="shared" si="7"/>
        <v>2725.2767857142853</v>
      </c>
      <c r="N67" s="14">
        <f t="shared" si="8"/>
        <v>327.03321428571422</v>
      </c>
      <c r="O67" s="14">
        <f t="shared" si="9"/>
        <v>-27.252767857142853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>
        <f>M67</f>
        <v>2725.2767857142853</v>
      </c>
      <c r="AI67" s="14">
        <f t="shared" si="10"/>
        <v>-3025.0572321428567</v>
      </c>
      <c r="AJ67" s="101">
        <f t="shared" si="11"/>
        <v>3.730349362740526E-13</v>
      </c>
    </row>
    <row r="68" spans="1:36" s="5" customFormat="1" ht="12" customHeight="1" x14ac:dyDescent="0.2">
      <c r="A68" s="55"/>
      <c r="B68" s="56">
        <v>11245</v>
      </c>
      <c r="C68" s="56">
        <v>1209</v>
      </c>
      <c r="D68" s="57" t="s">
        <v>39</v>
      </c>
      <c r="E68" s="56" t="s">
        <v>45</v>
      </c>
      <c r="F68" s="56">
        <v>65881</v>
      </c>
      <c r="G68" s="57" t="s">
        <v>54</v>
      </c>
      <c r="H68" s="102"/>
      <c r="I68" s="102"/>
      <c r="J68" s="23">
        <v>7008</v>
      </c>
      <c r="K68" s="53">
        <v>0</v>
      </c>
      <c r="L68" s="13">
        <v>0.01</v>
      </c>
      <c r="M68" s="14">
        <f t="shared" si="7"/>
        <v>7008</v>
      </c>
      <c r="N68" s="14">
        <f t="shared" si="8"/>
        <v>0</v>
      </c>
      <c r="O68" s="14">
        <f t="shared" si="9"/>
        <v>-70.08</v>
      </c>
      <c r="P68" s="14">
        <f>M68</f>
        <v>7008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10"/>
        <v>-6937.92</v>
      </c>
      <c r="AJ68" s="101">
        <f t="shared" si="11"/>
        <v>0</v>
      </c>
    </row>
    <row r="69" spans="1:36" s="5" customFormat="1" ht="12" customHeight="1" x14ac:dyDescent="0.2">
      <c r="A69" s="55"/>
      <c r="B69" s="56">
        <v>11246</v>
      </c>
      <c r="C69" s="56">
        <v>1210</v>
      </c>
      <c r="D69" s="57" t="s">
        <v>39</v>
      </c>
      <c r="E69" s="56" t="s">
        <v>45</v>
      </c>
      <c r="F69" s="56">
        <v>65882</v>
      </c>
      <c r="G69" s="57" t="s">
        <v>57</v>
      </c>
      <c r="H69" s="102"/>
      <c r="I69" s="102"/>
      <c r="J69" s="23">
        <v>2250</v>
      </c>
      <c r="K69" s="53">
        <v>0</v>
      </c>
      <c r="L69" s="13">
        <v>0.01</v>
      </c>
      <c r="M69" s="14">
        <f t="shared" ref="M69:M97" si="12">SUM(H69:J69,K69/1.12)</f>
        <v>2250</v>
      </c>
      <c r="N69" s="14">
        <f t="shared" ref="N69:N97" si="13">K69/1.12*0.12</f>
        <v>0</v>
      </c>
      <c r="O69" s="14">
        <f t="shared" ref="O69:O97" si="14">-SUM(I69:J69,K69/1.12)*L69</f>
        <v>-22.5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>
        <f>M69</f>
        <v>2250</v>
      </c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5">-SUM(N69:AH69)</f>
        <v>-2227.5</v>
      </c>
      <c r="AJ69" s="101">
        <f t="shared" ref="AJ69:AJ100" si="16">SUM(H69:K69)+AI69+O69</f>
        <v>0</v>
      </c>
    </row>
    <row r="70" spans="1:36" s="5" customFormat="1" ht="12" customHeight="1" x14ac:dyDescent="0.2">
      <c r="A70" s="55"/>
      <c r="B70" s="56">
        <v>11247</v>
      </c>
      <c r="C70" s="56">
        <v>1211</v>
      </c>
      <c r="D70" s="57" t="s">
        <v>88</v>
      </c>
      <c r="E70" s="56" t="s">
        <v>89</v>
      </c>
      <c r="F70" s="56">
        <v>8247</v>
      </c>
      <c r="G70" s="57" t="s">
        <v>57</v>
      </c>
      <c r="H70" s="102"/>
      <c r="I70" s="102"/>
      <c r="J70" s="23">
        <v>419.55</v>
      </c>
      <c r="K70" s="114">
        <v>0</v>
      </c>
      <c r="L70" s="13">
        <v>0.01</v>
      </c>
      <c r="M70" s="14">
        <f t="shared" si="12"/>
        <v>419.55</v>
      </c>
      <c r="N70" s="14">
        <f t="shared" si="13"/>
        <v>0</v>
      </c>
      <c r="O70" s="14">
        <f t="shared" si="14"/>
        <v>-4.1955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>
        <f>M70</f>
        <v>419.55</v>
      </c>
      <c r="AA70" s="14"/>
      <c r="AB70" s="14"/>
      <c r="AC70" s="14"/>
      <c r="AD70" s="14"/>
      <c r="AE70" s="14"/>
      <c r="AF70" s="14"/>
      <c r="AG70" s="14"/>
      <c r="AH70" s="14"/>
      <c r="AI70" s="14">
        <f t="shared" si="15"/>
        <v>-415.35450000000003</v>
      </c>
      <c r="AJ70" s="101">
        <f t="shared" si="16"/>
        <v>-1.865174681370263E-14</v>
      </c>
    </row>
    <row r="71" spans="1:36" s="5" customFormat="1" ht="12" customHeight="1" x14ac:dyDescent="0.2">
      <c r="A71" s="55"/>
      <c r="B71" s="56">
        <v>11247</v>
      </c>
      <c r="C71" s="56">
        <v>1211</v>
      </c>
      <c r="D71" s="57" t="s">
        <v>88</v>
      </c>
      <c r="E71" s="56" t="s">
        <v>89</v>
      </c>
      <c r="F71" s="56">
        <v>8247</v>
      </c>
      <c r="G71" s="57" t="s">
        <v>54</v>
      </c>
      <c r="H71" s="102"/>
      <c r="I71" s="102"/>
      <c r="J71" s="23">
        <v>3043</v>
      </c>
      <c r="K71" s="53">
        <v>0</v>
      </c>
      <c r="L71" s="13">
        <v>0.01</v>
      </c>
      <c r="M71" s="14">
        <f t="shared" si="12"/>
        <v>3043</v>
      </c>
      <c r="N71" s="14">
        <f t="shared" si="13"/>
        <v>0</v>
      </c>
      <c r="O71" s="14">
        <f t="shared" si="14"/>
        <v>-30.43</v>
      </c>
      <c r="P71" s="14">
        <f>M71</f>
        <v>3043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5"/>
        <v>-3012.57</v>
      </c>
      <c r="AJ71" s="101">
        <f t="shared" si="16"/>
        <v>-1.6342482922482304E-13</v>
      </c>
    </row>
    <row r="72" spans="1:36" s="5" customFormat="1" ht="12" customHeight="1" x14ac:dyDescent="0.2">
      <c r="A72" s="55"/>
      <c r="B72" s="56">
        <v>11249</v>
      </c>
      <c r="C72" s="56">
        <v>1213</v>
      </c>
      <c r="D72" s="57" t="s">
        <v>38</v>
      </c>
      <c r="E72" s="56" t="s">
        <v>44</v>
      </c>
      <c r="F72" s="56">
        <v>18937</v>
      </c>
      <c r="G72" s="57" t="s">
        <v>54</v>
      </c>
      <c r="H72" s="102"/>
      <c r="I72" s="102"/>
      <c r="J72" s="23">
        <v>0</v>
      </c>
      <c r="K72" s="53">
        <v>8808.2000000000007</v>
      </c>
      <c r="L72" s="13">
        <v>0.01</v>
      </c>
      <c r="M72" s="14">
        <f t="shared" si="12"/>
        <v>7864.4642857142853</v>
      </c>
      <c r="N72" s="14">
        <f t="shared" si="13"/>
        <v>943.73571428571415</v>
      </c>
      <c r="O72" s="14">
        <f t="shared" si="14"/>
        <v>-78.644642857142856</v>
      </c>
      <c r="P72" s="14">
        <f>M72</f>
        <v>7864.4642857142853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5"/>
        <v>-8729.5553571428572</v>
      </c>
      <c r="AJ72" s="101">
        <f t="shared" si="16"/>
        <v>6.2527760746888816E-13</v>
      </c>
    </row>
    <row r="73" spans="1:36" s="5" customFormat="1" ht="12" customHeight="1" x14ac:dyDescent="0.2">
      <c r="A73" s="55"/>
      <c r="B73" s="56">
        <v>11249</v>
      </c>
      <c r="C73" s="56">
        <v>1213</v>
      </c>
      <c r="D73" s="57" t="s">
        <v>38</v>
      </c>
      <c r="E73" s="56" t="s">
        <v>44</v>
      </c>
      <c r="F73" s="56">
        <v>18937</v>
      </c>
      <c r="G73" s="57" t="s">
        <v>56</v>
      </c>
      <c r="H73" s="102"/>
      <c r="I73" s="102"/>
      <c r="J73" s="23">
        <v>0</v>
      </c>
      <c r="K73" s="114">
        <v>738</v>
      </c>
      <c r="L73" s="13">
        <v>0.01</v>
      </c>
      <c r="M73" s="14">
        <f t="shared" si="12"/>
        <v>658.92857142857133</v>
      </c>
      <c r="N73" s="14">
        <f t="shared" si="13"/>
        <v>79.071428571428555</v>
      </c>
      <c r="O73" s="14">
        <f t="shared" si="14"/>
        <v>-6.5892857142857135</v>
      </c>
      <c r="P73" s="14"/>
      <c r="Q73" s="14"/>
      <c r="R73" s="14"/>
      <c r="S73" s="14"/>
      <c r="T73" s="14"/>
      <c r="U73" s="14"/>
      <c r="V73" s="14"/>
      <c r="W73" s="14">
        <f>M73</f>
        <v>658.92857142857133</v>
      </c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5"/>
        <v>-731.41071428571422</v>
      </c>
      <c r="AJ73" s="101">
        <f t="shared" si="16"/>
        <v>6.5725203057809267E-14</v>
      </c>
    </row>
    <row r="74" spans="1:36" s="5" customFormat="1" ht="12" customHeight="1" x14ac:dyDescent="0.2">
      <c r="A74" s="55"/>
      <c r="B74" s="56">
        <v>11250</v>
      </c>
      <c r="C74" s="56">
        <v>1214</v>
      </c>
      <c r="D74" s="57" t="s">
        <v>38</v>
      </c>
      <c r="E74" s="56" t="s">
        <v>44</v>
      </c>
      <c r="F74" s="56">
        <v>18938</v>
      </c>
      <c r="G74" s="57" t="s">
        <v>54</v>
      </c>
      <c r="H74" s="102"/>
      <c r="I74" s="102"/>
      <c r="J74" s="23">
        <v>0</v>
      </c>
      <c r="K74" s="53">
        <v>5091</v>
      </c>
      <c r="L74" s="13">
        <v>0.01</v>
      </c>
      <c r="M74" s="14">
        <f t="shared" si="12"/>
        <v>4545.5357142857138</v>
      </c>
      <c r="N74" s="14">
        <f t="shared" si="13"/>
        <v>545.46428571428567</v>
      </c>
      <c r="O74" s="14">
        <f t="shared" si="14"/>
        <v>-45.455357142857139</v>
      </c>
      <c r="P74" s="14">
        <f>M74</f>
        <v>4545.5357142857138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5"/>
        <v>-5045.5446428571422</v>
      </c>
      <c r="AJ74" s="101">
        <f t="shared" si="16"/>
        <v>6.5369931689929217E-13</v>
      </c>
    </row>
    <row r="75" spans="1:36" s="5" customFormat="1" ht="12" customHeight="1" x14ac:dyDescent="0.2">
      <c r="A75" s="55">
        <v>43179</v>
      </c>
      <c r="B75" s="56">
        <v>11001</v>
      </c>
      <c r="C75" s="56">
        <v>1218</v>
      </c>
      <c r="D75" s="57" t="s">
        <v>70</v>
      </c>
      <c r="E75" s="56" t="s">
        <v>50</v>
      </c>
      <c r="F75" s="56">
        <v>410018657</v>
      </c>
      <c r="G75" s="57" t="s">
        <v>55</v>
      </c>
      <c r="H75" s="102"/>
      <c r="I75" s="102"/>
      <c r="J75" s="23">
        <v>0</v>
      </c>
      <c r="K75" s="53">
        <v>5544</v>
      </c>
      <c r="L75" s="13">
        <v>0.01</v>
      </c>
      <c r="M75" s="14">
        <f t="shared" si="12"/>
        <v>4949.9999999999991</v>
      </c>
      <c r="N75" s="14">
        <f t="shared" si="13"/>
        <v>593.99999999999989</v>
      </c>
      <c r="O75" s="14">
        <f t="shared" si="14"/>
        <v>-49.499999999999993</v>
      </c>
      <c r="P75" s="14"/>
      <c r="Q75" s="14">
        <f>M75</f>
        <v>4949.9999999999991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5"/>
        <v>-5494.4999999999991</v>
      </c>
      <c r="AJ75" s="101">
        <f t="shared" si="16"/>
        <v>9.1660012913052924E-13</v>
      </c>
    </row>
    <row r="76" spans="1:36" s="5" customFormat="1" ht="12" customHeight="1" x14ac:dyDescent="0.2">
      <c r="A76" s="55"/>
      <c r="B76" s="56">
        <v>11002</v>
      </c>
      <c r="C76" s="56">
        <v>1217</v>
      </c>
      <c r="D76" s="57" t="s">
        <v>67</v>
      </c>
      <c r="E76" s="56" t="s">
        <v>49</v>
      </c>
      <c r="F76" s="56">
        <v>1179</v>
      </c>
      <c r="G76" s="57" t="s">
        <v>54</v>
      </c>
      <c r="H76" s="102"/>
      <c r="I76" s="102"/>
      <c r="J76" s="23">
        <v>0</v>
      </c>
      <c r="K76" s="53">
        <v>6324</v>
      </c>
      <c r="L76" s="13">
        <v>0.01</v>
      </c>
      <c r="M76" s="14">
        <f t="shared" si="12"/>
        <v>5646.4285714285706</v>
      </c>
      <c r="N76" s="14">
        <f t="shared" si="13"/>
        <v>677.57142857142844</v>
      </c>
      <c r="O76" s="14">
        <f t="shared" si="14"/>
        <v>-56.464285714285708</v>
      </c>
      <c r="P76" s="14">
        <f>M76</f>
        <v>5646.4285714285706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5"/>
        <v>-6267.5357142857138</v>
      </c>
      <c r="AJ76" s="101">
        <f t="shared" si="16"/>
        <v>5.2580162446247414E-13</v>
      </c>
    </row>
    <row r="77" spans="1:36" s="5" customFormat="1" ht="12" customHeight="1" x14ac:dyDescent="0.2">
      <c r="A77" s="55"/>
      <c r="B77" s="56">
        <v>11003</v>
      </c>
      <c r="C77" s="56">
        <v>1216</v>
      </c>
      <c r="D77" s="57" t="s">
        <v>73</v>
      </c>
      <c r="E77" s="56" t="s">
        <v>75</v>
      </c>
      <c r="F77" s="56">
        <v>108060</v>
      </c>
      <c r="G77" s="57" t="s">
        <v>54</v>
      </c>
      <c r="H77" s="102"/>
      <c r="I77" s="102"/>
      <c r="J77" s="23">
        <v>2200</v>
      </c>
      <c r="K77" s="53">
        <v>0</v>
      </c>
      <c r="L77" s="13">
        <v>0.01</v>
      </c>
      <c r="M77" s="14">
        <f t="shared" si="12"/>
        <v>2200</v>
      </c>
      <c r="N77" s="14">
        <f t="shared" si="13"/>
        <v>0</v>
      </c>
      <c r="O77" s="14">
        <f t="shared" si="14"/>
        <v>-22</v>
      </c>
      <c r="P77" s="14">
        <f>M77</f>
        <v>2200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5"/>
        <v>-2178</v>
      </c>
      <c r="AJ77" s="101">
        <f t="shared" si="16"/>
        <v>0</v>
      </c>
    </row>
    <row r="78" spans="1:36" s="5" customFormat="1" ht="12" customHeight="1" x14ac:dyDescent="0.2">
      <c r="A78" s="55"/>
      <c r="B78" s="56">
        <v>11004</v>
      </c>
      <c r="C78" s="56">
        <v>1202</v>
      </c>
      <c r="D78" s="57" t="s">
        <v>37</v>
      </c>
      <c r="E78" s="56" t="s">
        <v>42</v>
      </c>
      <c r="F78" s="56">
        <v>71971</v>
      </c>
      <c r="G78" s="57" t="s">
        <v>163</v>
      </c>
      <c r="H78" s="102"/>
      <c r="I78" s="102"/>
      <c r="J78" s="23">
        <v>0</v>
      </c>
      <c r="K78" s="114">
        <v>517</v>
      </c>
      <c r="L78" s="13">
        <v>0.01</v>
      </c>
      <c r="M78" s="14">
        <f t="shared" si="12"/>
        <v>461.60714285714283</v>
      </c>
      <c r="N78" s="14">
        <f t="shared" si="13"/>
        <v>55.392857142857139</v>
      </c>
      <c r="O78" s="14">
        <f t="shared" si="14"/>
        <v>-4.6160714285714288</v>
      </c>
      <c r="P78" s="14"/>
      <c r="Q78" s="14"/>
      <c r="R78" s="14"/>
      <c r="S78" s="14"/>
      <c r="T78" s="14"/>
      <c r="U78" s="14"/>
      <c r="V78" s="14">
        <f>M78</f>
        <v>461.60714285714283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5"/>
        <v>-512.38392857142856</v>
      </c>
      <c r="AJ78" s="101">
        <f t="shared" si="16"/>
        <v>1.5987211554602254E-14</v>
      </c>
    </row>
    <row r="79" spans="1:36" s="5" customFormat="1" ht="12" customHeight="1" x14ac:dyDescent="0.2">
      <c r="A79" s="55"/>
      <c r="B79" s="56">
        <v>11004</v>
      </c>
      <c r="C79" s="56">
        <v>1202</v>
      </c>
      <c r="D79" s="57" t="s">
        <v>37</v>
      </c>
      <c r="E79" s="56" t="s">
        <v>42</v>
      </c>
      <c r="F79" s="56">
        <v>71971</v>
      </c>
      <c r="G79" s="57" t="s">
        <v>532</v>
      </c>
      <c r="H79" s="102"/>
      <c r="I79" s="102"/>
      <c r="J79" s="23">
        <v>0</v>
      </c>
      <c r="K79" s="114">
        <v>711</v>
      </c>
      <c r="L79" s="13">
        <v>0.01</v>
      </c>
      <c r="M79" s="14">
        <f t="shared" si="12"/>
        <v>634.82142857142856</v>
      </c>
      <c r="N79" s="14">
        <f t="shared" si="13"/>
        <v>76.178571428571431</v>
      </c>
      <c r="O79" s="14">
        <f t="shared" si="14"/>
        <v>-6.3482142857142856</v>
      </c>
      <c r="P79" s="14"/>
      <c r="Q79" s="14"/>
      <c r="R79" s="14"/>
      <c r="S79" s="14"/>
      <c r="T79" s="14">
        <f>M79</f>
        <v>634.82142857142856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5"/>
        <v>-704.65178571428567</v>
      </c>
      <c r="AJ79" s="101">
        <f t="shared" si="16"/>
        <v>4.8849813083506888E-14</v>
      </c>
    </row>
    <row r="80" spans="1:36" s="5" customFormat="1" ht="12" customHeight="1" x14ac:dyDescent="0.2">
      <c r="A80" s="55">
        <v>43180</v>
      </c>
      <c r="B80" s="56">
        <v>11005</v>
      </c>
      <c r="C80" s="56">
        <v>1219</v>
      </c>
      <c r="D80" s="57" t="s">
        <v>88</v>
      </c>
      <c r="E80" s="56" t="s">
        <v>89</v>
      </c>
      <c r="F80" s="56">
        <v>8304</v>
      </c>
      <c r="G80" s="57" t="s">
        <v>54</v>
      </c>
      <c r="H80" s="102"/>
      <c r="I80" s="102"/>
      <c r="J80" s="23">
        <v>783.5</v>
      </c>
      <c r="K80" s="114">
        <v>0</v>
      </c>
      <c r="L80" s="13">
        <v>0.01</v>
      </c>
      <c r="M80" s="14">
        <f t="shared" si="12"/>
        <v>783.5</v>
      </c>
      <c r="N80" s="14">
        <f t="shared" si="13"/>
        <v>0</v>
      </c>
      <c r="O80" s="14">
        <f t="shared" si="14"/>
        <v>-7.835</v>
      </c>
      <c r="P80" s="14">
        <f>M80</f>
        <v>783.5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5"/>
        <v>-775.66499999999996</v>
      </c>
      <c r="AJ80" s="101">
        <f t="shared" si="16"/>
        <v>3.6415315207705135E-14</v>
      </c>
    </row>
    <row r="81" spans="1:36" s="5" customFormat="1" ht="12" customHeight="1" x14ac:dyDescent="0.2">
      <c r="A81" s="55"/>
      <c r="B81" s="56">
        <v>11006</v>
      </c>
      <c r="C81" s="56">
        <v>1215</v>
      </c>
      <c r="D81" s="57" t="s">
        <v>74</v>
      </c>
      <c r="E81" s="56" t="s">
        <v>60</v>
      </c>
      <c r="F81" s="56">
        <v>29634</v>
      </c>
      <c r="G81" s="57" t="s">
        <v>56</v>
      </c>
      <c r="H81" s="102"/>
      <c r="I81" s="102"/>
      <c r="J81" s="23">
        <v>0</v>
      </c>
      <c r="K81" s="114">
        <v>144</v>
      </c>
      <c r="L81" s="13">
        <v>0.01</v>
      </c>
      <c r="M81" s="14">
        <f t="shared" si="12"/>
        <v>128.57142857142856</v>
      </c>
      <c r="N81" s="14">
        <f t="shared" si="13"/>
        <v>15.428571428571425</v>
      </c>
      <c r="O81" s="14">
        <f t="shared" si="14"/>
        <v>-1.2857142857142856</v>
      </c>
      <c r="P81" s="14"/>
      <c r="Q81" s="14"/>
      <c r="R81" s="14"/>
      <c r="S81" s="14"/>
      <c r="T81" s="14"/>
      <c r="U81" s="14"/>
      <c r="V81" s="14"/>
      <c r="W81" s="14">
        <f>M81</f>
        <v>128.57142857142856</v>
      </c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5"/>
        <v>-142.71428571428569</v>
      </c>
      <c r="AJ81" s="101">
        <f t="shared" si="16"/>
        <v>2.042810365310288E-14</v>
      </c>
    </row>
    <row r="82" spans="1:36" s="5" customFormat="1" ht="12" customHeight="1" x14ac:dyDescent="0.2">
      <c r="A82" s="55"/>
      <c r="B82" s="56">
        <v>11006</v>
      </c>
      <c r="C82" s="56">
        <v>1215</v>
      </c>
      <c r="D82" s="57" t="s">
        <v>74</v>
      </c>
      <c r="E82" s="56" t="s">
        <v>60</v>
      </c>
      <c r="F82" s="56">
        <v>29634</v>
      </c>
      <c r="G82" s="57" t="s">
        <v>56</v>
      </c>
      <c r="H82" s="102"/>
      <c r="I82" s="102"/>
      <c r="J82" s="23">
        <v>0</v>
      </c>
      <c r="K82" s="53">
        <v>1250</v>
      </c>
      <c r="L82" s="13">
        <v>0.01</v>
      </c>
      <c r="M82" s="14">
        <f t="shared" si="12"/>
        <v>1116.0714285714284</v>
      </c>
      <c r="N82" s="14">
        <f t="shared" si="13"/>
        <v>133.92857142857142</v>
      </c>
      <c r="O82" s="14">
        <f t="shared" si="14"/>
        <v>-11.160714285714285</v>
      </c>
      <c r="P82" s="14"/>
      <c r="Q82" s="14"/>
      <c r="R82" s="14"/>
      <c r="S82" s="14"/>
      <c r="T82" s="14"/>
      <c r="U82" s="14"/>
      <c r="V82" s="14"/>
      <c r="W82" s="14">
        <f>M82</f>
        <v>1116.0714285714284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5"/>
        <v>-1238.8392857142856</v>
      </c>
      <c r="AJ82" s="101">
        <f t="shared" si="16"/>
        <v>1.6342482922482304E-13</v>
      </c>
    </row>
    <row r="83" spans="1:36" s="5" customFormat="1" ht="12" customHeight="1" x14ac:dyDescent="0.2">
      <c r="A83" s="55">
        <v>43182</v>
      </c>
      <c r="B83" s="56">
        <v>11007</v>
      </c>
      <c r="C83" s="56">
        <v>1221</v>
      </c>
      <c r="D83" s="57" t="s">
        <v>73</v>
      </c>
      <c r="E83" s="56" t="s">
        <v>75</v>
      </c>
      <c r="F83" s="56">
        <v>113841</v>
      </c>
      <c r="G83" s="57" t="s">
        <v>54</v>
      </c>
      <c r="H83" s="102"/>
      <c r="I83" s="102"/>
      <c r="J83" s="23">
        <v>3140</v>
      </c>
      <c r="K83" s="53">
        <v>0</v>
      </c>
      <c r="L83" s="13">
        <v>0.01</v>
      </c>
      <c r="M83" s="14">
        <f t="shared" si="12"/>
        <v>3140</v>
      </c>
      <c r="N83" s="14">
        <f t="shared" si="13"/>
        <v>0</v>
      </c>
      <c r="O83" s="14">
        <f t="shared" si="14"/>
        <v>-31.400000000000002</v>
      </c>
      <c r="P83" s="14">
        <f>M83</f>
        <v>3140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5"/>
        <v>-3108.6</v>
      </c>
      <c r="AJ83" s="101">
        <f t="shared" si="16"/>
        <v>8.8817841970012523E-14</v>
      </c>
    </row>
    <row r="84" spans="1:36" s="5" customFormat="1" ht="12" customHeight="1" x14ac:dyDescent="0.2">
      <c r="A84" s="55"/>
      <c r="B84" s="56">
        <v>11008</v>
      </c>
      <c r="C84" s="56">
        <v>1222</v>
      </c>
      <c r="D84" s="57" t="s">
        <v>88</v>
      </c>
      <c r="E84" s="56" t="s">
        <v>89</v>
      </c>
      <c r="F84" s="56">
        <v>8370</v>
      </c>
      <c r="G84" s="57" t="s">
        <v>54</v>
      </c>
      <c r="H84" s="102"/>
      <c r="I84" s="102"/>
      <c r="J84" s="23">
        <v>825</v>
      </c>
      <c r="K84" s="114">
        <v>0</v>
      </c>
      <c r="L84" s="13">
        <v>0.01</v>
      </c>
      <c r="M84" s="14">
        <f t="shared" si="12"/>
        <v>825</v>
      </c>
      <c r="N84" s="14">
        <f t="shared" si="13"/>
        <v>0</v>
      </c>
      <c r="O84" s="14">
        <f t="shared" si="14"/>
        <v>-8.25</v>
      </c>
      <c r="P84" s="14">
        <f>M84</f>
        <v>825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5"/>
        <v>-816.75</v>
      </c>
      <c r="AJ84" s="101">
        <f t="shared" si="16"/>
        <v>0</v>
      </c>
    </row>
    <row r="85" spans="1:36" s="5" customFormat="1" ht="12" customHeight="1" x14ac:dyDescent="0.2">
      <c r="A85" s="55">
        <v>43185</v>
      </c>
      <c r="B85" s="56">
        <v>11009</v>
      </c>
      <c r="C85" s="56">
        <v>1223</v>
      </c>
      <c r="D85" s="105" t="s">
        <v>73</v>
      </c>
      <c r="E85" s="56" t="s">
        <v>75</v>
      </c>
      <c r="F85" s="56">
        <v>119413</v>
      </c>
      <c r="G85" s="57" t="s">
        <v>54</v>
      </c>
      <c r="H85" s="102"/>
      <c r="I85" s="102"/>
      <c r="J85" s="23">
        <v>1050</v>
      </c>
      <c r="K85" s="125">
        <v>0</v>
      </c>
      <c r="L85" s="13">
        <v>0.01</v>
      </c>
      <c r="M85" s="14">
        <f t="shared" si="12"/>
        <v>1050</v>
      </c>
      <c r="N85" s="14">
        <f t="shared" si="13"/>
        <v>0</v>
      </c>
      <c r="O85" s="14">
        <f t="shared" si="14"/>
        <v>-10.5</v>
      </c>
      <c r="P85" s="14">
        <f>M85</f>
        <v>1050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5"/>
        <v>-1039.5</v>
      </c>
      <c r="AJ85" s="101">
        <f t="shared" si="16"/>
        <v>0</v>
      </c>
    </row>
    <row r="86" spans="1:36" s="5" customFormat="1" ht="12" customHeight="1" x14ac:dyDescent="0.2">
      <c r="A86" s="55"/>
      <c r="B86" s="56">
        <v>11010</v>
      </c>
      <c r="C86" s="56">
        <v>1224</v>
      </c>
      <c r="D86" s="105" t="s">
        <v>39</v>
      </c>
      <c r="E86" s="56" t="s">
        <v>45</v>
      </c>
      <c r="F86" s="56">
        <v>65890</v>
      </c>
      <c r="G86" s="57" t="s">
        <v>54</v>
      </c>
      <c r="H86" s="102"/>
      <c r="I86" s="102"/>
      <c r="J86" s="23">
        <v>2960</v>
      </c>
      <c r="K86" s="125">
        <v>0</v>
      </c>
      <c r="L86" s="13">
        <v>0.01</v>
      </c>
      <c r="M86" s="14">
        <f t="shared" si="12"/>
        <v>2960</v>
      </c>
      <c r="N86" s="14">
        <f t="shared" si="13"/>
        <v>0</v>
      </c>
      <c r="O86" s="14">
        <f t="shared" si="14"/>
        <v>-29.6</v>
      </c>
      <c r="P86" s="14">
        <f>M86</f>
        <v>2960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5"/>
        <v>-2930.4</v>
      </c>
      <c r="AJ86" s="101">
        <f t="shared" si="16"/>
        <v>-9.2370555648813024E-14</v>
      </c>
    </row>
    <row r="87" spans="1:36" s="5" customFormat="1" ht="12" customHeight="1" x14ac:dyDescent="0.2">
      <c r="A87" s="55"/>
      <c r="B87" s="56">
        <v>11011</v>
      </c>
      <c r="C87" s="56">
        <v>1225</v>
      </c>
      <c r="D87" s="105" t="s">
        <v>39</v>
      </c>
      <c r="E87" s="56" t="s">
        <v>45</v>
      </c>
      <c r="F87" s="56">
        <v>65891</v>
      </c>
      <c r="G87" s="57" t="s">
        <v>57</v>
      </c>
      <c r="H87" s="102"/>
      <c r="I87" s="102"/>
      <c r="J87" s="23">
        <v>1250</v>
      </c>
      <c r="K87" s="125">
        <v>0</v>
      </c>
      <c r="L87" s="13">
        <v>0.01</v>
      </c>
      <c r="M87" s="14">
        <f t="shared" si="12"/>
        <v>1250</v>
      </c>
      <c r="N87" s="14">
        <f t="shared" si="13"/>
        <v>0</v>
      </c>
      <c r="O87" s="14">
        <f t="shared" si="14"/>
        <v>-12.5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>
        <f>M87</f>
        <v>1250</v>
      </c>
      <c r="AA87" s="14"/>
      <c r="AB87" s="14"/>
      <c r="AC87" s="14"/>
      <c r="AD87" s="14"/>
      <c r="AE87" s="14"/>
      <c r="AF87" s="14"/>
      <c r="AG87" s="14"/>
      <c r="AH87" s="14"/>
      <c r="AI87" s="14">
        <f t="shared" si="15"/>
        <v>-1237.5</v>
      </c>
      <c r="AJ87" s="101">
        <f t="shared" si="16"/>
        <v>0</v>
      </c>
    </row>
    <row r="88" spans="1:36" s="5" customFormat="1" ht="12" customHeight="1" x14ac:dyDescent="0.2">
      <c r="A88" s="55"/>
      <c r="B88" s="56">
        <v>11012</v>
      </c>
      <c r="C88" s="56">
        <v>1226</v>
      </c>
      <c r="D88" s="105" t="s">
        <v>88</v>
      </c>
      <c r="E88" s="56" t="s">
        <v>89</v>
      </c>
      <c r="F88" s="56">
        <v>8430</v>
      </c>
      <c r="G88" s="57" t="s">
        <v>57</v>
      </c>
      <c r="H88" s="102"/>
      <c r="I88" s="102"/>
      <c r="J88" s="23">
        <v>70</v>
      </c>
      <c r="K88" s="125">
        <v>0</v>
      </c>
      <c r="L88" s="13">
        <v>0.01</v>
      </c>
      <c r="M88" s="14">
        <f t="shared" si="12"/>
        <v>70</v>
      </c>
      <c r="N88" s="14">
        <f t="shared" si="13"/>
        <v>0</v>
      </c>
      <c r="O88" s="14">
        <f t="shared" si="14"/>
        <v>-0.70000000000000007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>
        <f>M88</f>
        <v>70</v>
      </c>
      <c r="AA88" s="14"/>
      <c r="AB88" s="14"/>
      <c r="AC88" s="14"/>
      <c r="AD88" s="14"/>
      <c r="AE88" s="14"/>
      <c r="AF88" s="14"/>
      <c r="AG88" s="14"/>
      <c r="AH88" s="14"/>
      <c r="AI88" s="14">
        <f t="shared" si="15"/>
        <v>-69.3</v>
      </c>
      <c r="AJ88" s="101">
        <f t="shared" si="16"/>
        <v>2.7755575615628914E-15</v>
      </c>
    </row>
    <row r="89" spans="1:36" s="5" customFormat="1" ht="12" customHeight="1" x14ac:dyDescent="0.2">
      <c r="A89" s="55"/>
      <c r="B89" s="56">
        <v>11012</v>
      </c>
      <c r="C89" s="56">
        <v>1226</v>
      </c>
      <c r="D89" s="105" t="s">
        <v>88</v>
      </c>
      <c r="E89" s="56" t="s">
        <v>89</v>
      </c>
      <c r="F89" s="56">
        <v>8430</v>
      </c>
      <c r="G89" s="57" t="s">
        <v>54</v>
      </c>
      <c r="H89" s="102"/>
      <c r="I89" s="102"/>
      <c r="J89" s="23">
        <v>1993.5</v>
      </c>
      <c r="K89" s="125">
        <v>0</v>
      </c>
      <c r="L89" s="13">
        <v>0.01</v>
      </c>
      <c r="M89" s="14">
        <f t="shared" si="12"/>
        <v>1993.5</v>
      </c>
      <c r="N89" s="14">
        <f t="shared" si="13"/>
        <v>0</v>
      </c>
      <c r="O89" s="14">
        <f t="shared" si="14"/>
        <v>-19.934999999999999</v>
      </c>
      <c r="P89" s="14">
        <f>M89</f>
        <v>1993.5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5"/>
        <v>-1973.5650000000001</v>
      </c>
      <c r="AJ89" s="101">
        <f t="shared" si="16"/>
        <v>-5.3290705182007514E-14</v>
      </c>
    </row>
    <row r="90" spans="1:36" s="5" customFormat="1" ht="12" customHeight="1" x14ac:dyDescent="0.2">
      <c r="A90" s="55"/>
      <c r="B90" s="56">
        <v>11013</v>
      </c>
      <c r="C90" s="56">
        <v>1227</v>
      </c>
      <c r="D90" s="105" t="s">
        <v>38</v>
      </c>
      <c r="E90" s="56" t="s">
        <v>44</v>
      </c>
      <c r="F90" s="56">
        <v>19012</v>
      </c>
      <c r="G90" s="57" t="s">
        <v>54</v>
      </c>
      <c r="H90" s="102"/>
      <c r="I90" s="102"/>
      <c r="J90" s="23">
        <v>0</v>
      </c>
      <c r="K90" s="125">
        <v>5747.74</v>
      </c>
      <c r="L90" s="13">
        <v>0.01</v>
      </c>
      <c r="M90" s="14">
        <f t="shared" si="12"/>
        <v>5131.9107142857138</v>
      </c>
      <c r="N90" s="14">
        <f t="shared" si="13"/>
        <v>615.82928571428567</v>
      </c>
      <c r="O90" s="14">
        <f t="shared" si="14"/>
        <v>-51.319107142857142</v>
      </c>
      <c r="P90" s="14">
        <f>M90</f>
        <v>5131.9107142857138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5"/>
        <v>-5696.4208928571425</v>
      </c>
      <c r="AJ90" s="101">
        <f t="shared" si="16"/>
        <v>1.7763568394002505E-13</v>
      </c>
    </row>
    <row r="91" spans="1:36" ht="12" customHeight="1" x14ac:dyDescent="0.2">
      <c r="A91" s="55"/>
      <c r="B91" s="56">
        <v>11014</v>
      </c>
      <c r="C91" s="56">
        <v>1228</v>
      </c>
      <c r="D91" s="105" t="s">
        <v>38</v>
      </c>
      <c r="E91" s="56" t="s">
        <v>44</v>
      </c>
      <c r="F91" s="56">
        <v>19013</v>
      </c>
      <c r="G91" s="57" t="s">
        <v>54</v>
      </c>
      <c r="H91" s="29"/>
      <c r="I91" s="29"/>
      <c r="J91" s="23">
        <v>0</v>
      </c>
      <c r="K91" s="125">
        <v>3978</v>
      </c>
      <c r="L91" s="13">
        <v>0.01</v>
      </c>
      <c r="M91" s="14">
        <f t="shared" si="12"/>
        <v>3551.7857142857138</v>
      </c>
      <c r="N91" s="14">
        <f t="shared" si="13"/>
        <v>426.21428571428561</v>
      </c>
      <c r="O91" s="14">
        <f t="shared" si="14"/>
        <v>-35.517857142857139</v>
      </c>
      <c r="P91" s="14">
        <f>M91</f>
        <v>3551.7857142857138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5"/>
        <v>-3942.4821428571422</v>
      </c>
      <c r="AJ91" s="101">
        <f t="shared" si="16"/>
        <v>6.5369931689929217E-13</v>
      </c>
    </row>
    <row r="92" spans="1:36" ht="12" customHeight="1" x14ac:dyDescent="0.3">
      <c r="A92" s="55">
        <v>43186</v>
      </c>
      <c r="B92" s="56">
        <v>11015</v>
      </c>
      <c r="C92" s="56">
        <v>1229</v>
      </c>
      <c r="D92" s="105" t="s">
        <v>1042</v>
      </c>
      <c r="E92" s="56">
        <v>0</v>
      </c>
      <c r="F92" s="54"/>
      <c r="G92" s="57" t="s">
        <v>55</v>
      </c>
      <c r="H92" s="29"/>
      <c r="I92" s="29"/>
      <c r="J92" s="23">
        <v>2210</v>
      </c>
      <c r="K92" s="125">
        <v>0</v>
      </c>
      <c r="L92" s="13">
        <v>0.01</v>
      </c>
      <c r="M92" s="14">
        <f t="shared" si="12"/>
        <v>2210</v>
      </c>
      <c r="N92" s="14">
        <f t="shared" si="13"/>
        <v>0</v>
      </c>
      <c r="O92" s="14">
        <f t="shared" si="14"/>
        <v>-22.1</v>
      </c>
      <c r="P92" s="14"/>
      <c r="Q92" s="14">
        <f>M92</f>
        <v>2210</v>
      </c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5"/>
        <v>-2187.9</v>
      </c>
      <c r="AJ92" s="101">
        <f t="shared" si="16"/>
        <v>-9.2370555648813024E-14</v>
      </c>
    </row>
    <row r="93" spans="1:36" ht="12" customHeight="1" x14ac:dyDescent="0.2">
      <c r="A93" s="55"/>
      <c r="B93" s="56">
        <v>11016</v>
      </c>
      <c r="C93" s="56">
        <v>1232</v>
      </c>
      <c r="D93" s="105" t="s">
        <v>63</v>
      </c>
      <c r="E93" s="56">
        <v>139564</v>
      </c>
      <c r="F93" s="56">
        <v>213848</v>
      </c>
      <c r="G93" s="57" t="s">
        <v>62</v>
      </c>
      <c r="H93" s="29"/>
      <c r="I93" s="29"/>
      <c r="J93" s="23">
        <v>0</v>
      </c>
      <c r="K93" s="125">
        <v>2939.42</v>
      </c>
      <c r="L93" s="13">
        <v>0.01</v>
      </c>
      <c r="M93" s="14">
        <f t="shared" si="12"/>
        <v>2624.4821428571427</v>
      </c>
      <c r="N93" s="14">
        <f t="shared" si="13"/>
        <v>314.93785714285713</v>
      </c>
      <c r="O93" s="14">
        <f t="shared" si="14"/>
        <v>-26.244821428571427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>
        <f>M93</f>
        <v>2624.4821428571427</v>
      </c>
      <c r="AI93" s="14">
        <f t="shared" si="15"/>
        <v>-2913.1751785714282</v>
      </c>
      <c r="AJ93" s="101">
        <f t="shared" si="16"/>
        <v>4.4053649617126212E-13</v>
      </c>
    </row>
    <row r="94" spans="1:36" ht="12" customHeight="1" x14ac:dyDescent="0.2">
      <c r="A94" s="55">
        <v>43187</v>
      </c>
      <c r="B94" s="56">
        <v>11017</v>
      </c>
      <c r="C94" s="56">
        <v>1233</v>
      </c>
      <c r="D94" s="105" t="s">
        <v>39</v>
      </c>
      <c r="E94" s="56" t="s">
        <v>45</v>
      </c>
      <c r="F94" s="56">
        <v>66131</v>
      </c>
      <c r="G94" s="57" t="s">
        <v>54</v>
      </c>
      <c r="H94" s="102"/>
      <c r="I94" s="102"/>
      <c r="J94" s="23">
        <v>931</v>
      </c>
      <c r="K94" s="125">
        <v>0</v>
      </c>
      <c r="L94" s="13">
        <v>0.01</v>
      </c>
      <c r="M94" s="14">
        <f t="shared" si="12"/>
        <v>931</v>
      </c>
      <c r="N94" s="14">
        <f t="shared" si="13"/>
        <v>0</v>
      </c>
      <c r="O94" s="14">
        <f t="shared" si="14"/>
        <v>-9.31</v>
      </c>
      <c r="P94" s="14">
        <f>M94</f>
        <v>931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5"/>
        <v>-921.69</v>
      </c>
      <c r="AJ94" s="101">
        <f t="shared" si="16"/>
        <v>-5.5067062021407764E-14</v>
      </c>
    </row>
    <row r="95" spans="1:36" ht="12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2"/>
        <v>0</v>
      </c>
      <c r="N95" s="14">
        <f t="shared" si="13"/>
        <v>0</v>
      </c>
      <c r="O95" s="14">
        <f t="shared" si="14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5"/>
        <v>0</v>
      </c>
      <c r="AJ95" s="101">
        <f t="shared" si="16"/>
        <v>0</v>
      </c>
    </row>
    <row r="96" spans="1:36" ht="12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2"/>
        <v>0</v>
      </c>
      <c r="N96" s="14">
        <f t="shared" si="13"/>
        <v>0</v>
      </c>
      <c r="O96" s="14">
        <f t="shared" si="14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5"/>
        <v>0</v>
      </c>
      <c r="AJ96" s="101">
        <f t="shared" si="16"/>
        <v>0</v>
      </c>
    </row>
    <row r="97" spans="1:36" ht="12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 t="shared" si="12"/>
        <v>0</v>
      </c>
      <c r="N97" s="14">
        <f t="shared" si="13"/>
        <v>0</v>
      </c>
      <c r="O97" s="14">
        <f t="shared" si="14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5"/>
        <v>0</v>
      </c>
      <c r="AJ97" s="101">
        <f t="shared" si="16"/>
        <v>0</v>
      </c>
    </row>
    <row r="98" spans="1:36" x14ac:dyDescent="0.2">
      <c r="A98" s="100"/>
      <c r="B98" s="99"/>
      <c r="C98" s="98"/>
      <c r="D98" s="95"/>
      <c r="E98" s="97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1"/>
      <c r="F99" s="90"/>
      <c r="G99" s="89"/>
      <c r="H99" s="40">
        <f>SUM(H6:H97)</f>
        <v>0</v>
      </c>
      <c r="I99" s="40">
        <f>SUM(I6:I97)</f>
        <v>0</v>
      </c>
      <c r="J99" s="24">
        <f>SUM(J5:J97)</f>
        <v>86594.23</v>
      </c>
      <c r="K99" s="24">
        <f>SUM(K5:K97)</f>
        <v>240323.92</v>
      </c>
      <c r="L99" s="41"/>
      <c r="M99" s="24">
        <f t="shared" ref="M99:AI99" si="17">SUM(M5:M97)</f>
        <v>301169.15857142862</v>
      </c>
      <c r="N99" s="24">
        <f t="shared" si="17"/>
        <v>25748.991428571433</v>
      </c>
      <c r="O99" s="24">
        <f t="shared" si="17"/>
        <v>-3011.6915857142853</v>
      </c>
      <c r="P99" s="24">
        <f t="shared" si="17"/>
        <v>225358.07285714283</v>
      </c>
      <c r="Q99" s="24">
        <f t="shared" si="17"/>
        <v>44860.714285714283</v>
      </c>
      <c r="R99" s="24">
        <f t="shared" si="17"/>
        <v>0</v>
      </c>
      <c r="S99" s="24">
        <f t="shared" si="17"/>
        <v>0</v>
      </c>
      <c r="T99" s="24">
        <f t="shared" si="17"/>
        <v>634.82142857142856</v>
      </c>
      <c r="U99" s="24">
        <f t="shared" si="17"/>
        <v>658.92857142857133</v>
      </c>
      <c r="V99" s="24">
        <f t="shared" si="17"/>
        <v>1432.9464285714284</v>
      </c>
      <c r="W99" s="24">
        <f t="shared" si="17"/>
        <v>8530.3571428571413</v>
      </c>
      <c r="X99" s="24">
        <f t="shared" si="17"/>
        <v>0</v>
      </c>
      <c r="Y99" s="24">
        <f t="shared" si="17"/>
        <v>0</v>
      </c>
      <c r="Z99" s="24">
        <f t="shared" si="17"/>
        <v>8292.5499999999993</v>
      </c>
      <c r="AA99" s="24">
        <f t="shared" si="17"/>
        <v>0</v>
      </c>
      <c r="AB99" s="24">
        <f t="shared" si="17"/>
        <v>0</v>
      </c>
      <c r="AC99" s="24">
        <f t="shared" si="17"/>
        <v>0</v>
      </c>
      <c r="AD99" s="24">
        <f t="shared" si="17"/>
        <v>2499.9999999999995</v>
      </c>
      <c r="AE99" s="24">
        <f t="shared" si="17"/>
        <v>0</v>
      </c>
      <c r="AF99" s="24">
        <f t="shared" si="17"/>
        <v>0</v>
      </c>
      <c r="AG99" s="24">
        <f t="shared" si="17"/>
        <v>0</v>
      </c>
      <c r="AH99" s="24">
        <f t="shared" si="17"/>
        <v>8900.7678571428569</v>
      </c>
      <c r="AI99" s="24">
        <f t="shared" si="17"/>
        <v>-323906.45841428579</v>
      </c>
    </row>
    <row r="100" spans="1:36" ht="10.8" thickTop="1" x14ac:dyDescent="0.2">
      <c r="AH100" s="5" t="s">
        <v>35</v>
      </c>
      <c r="AI100" s="5">
        <f>+N101+AI99</f>
        <v>3011.6915857142303</v>
      </c>
    </row>
    <row r="101" spans="1:36" x14ac:dyDescent="0.2">
      <c r="K101" s="5">
        <f>+K99+J99</f>
        <v>326918.15000000002</v>
      </c>
      <c r="N101" s="5">
        <f>+N99+M99</f>
        <v>326918.15000000002</v>
      </c>
      <c r="P101" s="5">
        <f>P99+Q99</f>
        <v>270218.78714285709</v>
      </c>
      <c r="AI101" s="5">
        <f>+AI99-AI100</f>
        <v>-326918.15000000002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B944-9622-4CE9-96C2-0137093B92B6}">
  <dimension ref="A1:AJ101"/>
  <sheetViews>
    <sheetView topLeftCell="F61"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6" customWidth="1"/>
    <col min="6" max="6" width="13.44140625" style="85" customWidth="1"/>
    <col min="7" max="7" width="18" style="84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1054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43192</v>
      </c>
      <c r="B5" s="56">
        <v>11018</v>
      </c>
      <c r="C5" s="56">
        <v>1234</v>
      </c>
      <c r="D5" s="57" t="s">
        <v>74</v>
      </c>
      <c r="E5" s="56" t="s">
        <v>60</v>
      </c>
      <c r="F5" s="56">
        <v>29697</v>
      </c>
      <c r="G5" s="57" t="s">
        <v>56</v>
      </c>
      <c r="H5" s="102"/>
      <c r="I5" s="102"/>
      <c r="J5" s="23">
        <v>0</v>
      </c>
      <c r="K5" s="125">
        <v>2961</v>
      </c>
      <c r="L5" s="13">
        <v>0.01</v>
      </c>
      <c r="M5" s="14">
        <f t="shared" ref="M5:M36" si="0">SUM(H5:J5,K5/1.12)</f>
        <v>2643.7499999999995</v>
      </c>
      <c r="N5" s="14">
        <f t="shared" ref="N5:N36" si="1">K5/1.12*0.12</f>
        <v>317.24999999999994</v>
      </c>
      <c r="O5" s="14">
        <f t="shared" ref="O5:O36" si="2">-SUM(I5:J5,K5/1.12)*L5</f>
        <v>-26.437499999999996</v>
      </c>
      <c r="P5" s="14"/>
      <c r="Q5" s="14"/>
      <c r="R5" s="14"/>
      <c r="S5" s="14"/>
      <c r="T5" s="14"/>
      <c r="U5" s="14"/>
      <c r="V5" s="14"/>
      <c r="W5" s="14">
        <f>M5</f>
        <v>2643.7499999999995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-2934.5624999999995</v>
      </c>
      <c r="AJ5" s="101">
        <f t="shared" ref="AJ5:AJ36" si="4">SUM(H5:K5)+AI5+O5</f>
        <v>4.5830006456526462E-13</v>
      </c>
    </row>
    <row r="6" spans="1:36" ht="12.9" customHeight="1" x14ac:dyDescent="0.2">
      <c r="A6" s="55"/>
      <c r="B6" s="56">
        <v>11019</v>
      </c>
      <c r="C6" s="56">
        <v>1231</v>
      </c>
      <c r="D6" s="57" t="s">
        <v>77</v>
      </c>
      <c r="E6" s="56" t="s">
        <v>78</v>
      </c>
      <c r="F6" s="56">
        <v>8914</v>
      </c>
      <c r="G6" s="57" t="s">
        <v>54</v>
      </c>
      <c r="H6" s="102"/>
      <c r="I6" s="102"/>
      <c r="J6" s="23">
        <v>0</v>
      </c>
      <c r="K6" s="125">
        <v>2460</v>
      </c>
      <c r="L6" s="13">
        <v>0.01</v>
      </c>
      <c r="M6" s="14">
        <f t="shared" si="0"/>
        <v>2196.4285714285711</v>
      </c>
      <c r="N6" s="14">
        <f t="shared" si="1"/>
        <v>263.5714285714285</v>
      </c>
      <c r="O6" s="14">
        <f t="shared" si="2"/>
        <v>-21.964285714285712</v>
      </c>
      <c r="P6" s="14">
        <f>M6</f>
        <v>2196.4285714285711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-2438.0357142857138</v>
      </c>
      <c r="AJ6" s="101">
        <f t="shared" si="4"/>
        <v>5.2224891078367364E-13</v>
      </c>
    </row>
    <row r="7" spans="1:36" ht="12.9" customHeight="1" x14ac:dyDescent="0.2">
      <c r="A7" s="55"/>
      <c r="B7" s="56">
        <v>11020</v>
      </c>
      <c r="C7" s="56">
        <v>1239</v>
      </c>
      <c r="D7" s="57" t="s">
        <v>73</v>
      </c>
      <c r="E7" s="56" t="s">
        <v>75</v>
      </c>
      <c r="F7" s="56">
        <v>118379</v>
      </c>
      <c r="G7" s="57" t="s">
        <v>54</v>
      </c>
      <c r="H7" s="102"/>
      <c r="I7" s="102"/>
      <c r="J7" s="23">
        <v>3550</v>
      </c>
      <c r="K7" s="125">
        <v>0</v>
      </c>
      <c r="L7" s="13">
        <v>0.01</v>
      </c>
      <c r="M7" s="14">
        <f t="shared" si="0"/>
        <v>3550</v>
      </c>
      <c r="N7" s="14">
        <f t="shared" si="1"/>
        <v>0</v>
      </c>
      <c r="O7" s="14">
        <f t="shared" si="2"/>
        <v>-35.5</v>
      </c>
      <c r="P7" s="14">
        <f>M7</f>
        <v>3550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-3514.5</v>
      </c>
      <c r="AJ7" s="101">
        <f t="shared" si="4"/>
        <v>0</v>
      </c>
    </row>
    <row r="8" spans="1:36" ht="12.9" customHeight="1" x14ac:dyDescent="0.2">
      <c r="A8" s="55"/>
      <c r="B8" s="56">
        <v>11021</v>
      </c>
      <c r="C8" s="56">
        <v>1240</v>
      </c>
      <c r="D8" s="57" t="s">
        <v>39</v>
      </c>
      <c r="E8" s="56" t="s">
        <v>45</v>
      </c>
      <c r="F8" s="56">
        <v>65896</v>
      </c>
      <c r="G8" s="57" t="s">
        <v>54</v>
      </c>
      <c r="H8" s="102"/>
      <c r="I8" s="102"/>
      <c r="J8" s="23">
        <v>3640</v>
      </c>
      <c r="K8" s="125">
        <v>0</v>
      </c>
      <c r="L8" s="13">
        <v>0.01</v>
      </c>
      <c r="M8" s="14">
        <f t="shared" si="0"/>
        <v>3640</v>
      </c>
      <c r="N8" s="14">
        <f t="shared" si="1"/>
        <v>0</v>
      </c>
      <c r="O8" s="14">
        <f t="shared" si="2"/>
        <v>-36.4</v>
      </c>
      <c r="P8" s="14">
        <f>M8</f>
        <v>3640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-3603.6</v>
      </c>
      <c r="AJ8" s="101">
        <f t="shared" si="4"/>
        <v>9.2370555648813024E-14</v>
      </c>
    </row>
    <row r="9" spans="1:36" ht="12.9" customHeight="1" x14ac:dyDescent="0.2">
      <c r="A9" s="55"/>
      <c r="B9" s="56">
        <v>11022</v>
      </c>
      <c r="C9" s="56">
        <v>1241</v>
      </c>
      <c r="D9" s="57" t="s">
        <v>39</v>
      </c>
      <c r="E9" s="56" t="s">
        <v>45</v>
      </c>
      <c r="F9" s="56">
        <v>65897</v>
      </c>
      <c r="G9" s="57" t="s">
        <v>57</v>
      </c>
      <c r="H9" s="102"/>
      <c r="I9" s="102"/>
      <c r="J9" s="23">
        <v>1970</v>
      </c>
      <c r="K9" s="125">
        <v>0</v>
      </c>
      <c r="L9" s="13">
        <v>0.01</v>
      </c>
      <c r="M9" s="14">
        <f t="shared" si="0"/>
        <v>1970</v>
      </c>
      <c r="N9" s="14">
        <f t="shared" si="1"/>
        <v>0</v>
      </c>
      <c r="O9" s="14">
        <f t="shared" si="2"/>
        <v>-19.7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1970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-1950.3</v>
      </c>
      <c r="AJ9" s="101">
        <f t="shared" si="4"/>
        <v>4.6185277824406512E-14</v>
      </c>
    </row>
    <row r="10" spans="1:36" ht="12.9" customHeight="1" x14ac:dyDescent="0.2">
      <c r="A10" s="55"/>
      <c r="B10" s="56">
        <v>11023</v>
      </c>
      <c r="C10" s="56">
        <v>1242</v>
      </c>
      <c r="D10" s="57" t="s">
        <v>88</v>
      </c>
      <c r="E10" s="56" t="s">
        <v>89</v>
      </c>
      <c r="F10" s="56">
        <v>8542</v>
      </c>
      <c r="G10" s="57" t="s">
        <v>57</v>
      </c>
      <c r="H10" s="102"/>
      <c r="I10" s="102"/>
      <c r="J10" s="23">
        <v>508.9</v>
      </c>
      <c r="K10" s="125">
        <v>0</v>
      </c>
      <c r="L10" s="13">
        <v>0.01</v>
      </c>
      <c r="M10" s="14">
        <f t="shared" si="0"/>
        <v>508.9</v>
      </c>
      <c r="N10" s="14">
        <f t="shared" si="1"/>
        <v>0</v>
      </c>
      <c r="O10" s="14">
        <f t="shared" si="2"/>
        <v>-5.0889999999999995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>
        <f>M10</f>
        <v>508.9</v>
      </c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-503.81099999999998</v>
      </c>
      <c r="AJ10" s="101">
        <f t="shared" si="4"/>
        <v>0</v>
      </c>
    </row>
    <row r="11" spans="1:36" ht="12.9" customHeight="1" x14ac:dyDescent="0.2">
      <c r="A11" s="55"/>
      <c r="B11" s="56">
        <v>11023</v>
      </c>
      <c r="C11" s="56">
        <v>1242</v>
      </c>
      <c r="D11" s="57" t="s">
        <v>88</v>
      </c>
      <c r="E11" s="56" t="s">
        <v>89</v>
      </c>
      <c r="F11" s="56">
        <v>8542</v>
      </c>
      <c r="G11" s="57" t="s">
        <v>54</v>
      </c>
      <c r="H11" s="102"/>
      <c r="I11" s="102"/>
      <c r="J11" s="23">
        <v>3206.75</v>
      </c>
      <c r="K11" s="125">
        <v>0</v>
      </c>
      <c r="L11" s="13">
        <v>0.01</v>
      </c>
      <c r="M11" s="14">
        <f t="shared" si="0"/>
        <v>3206.75</v>
      </c>
      <c r="N11" s="14">
        <f t="shared" si="1"/>
        <v>0</v>
      </c>
      <c r="O11" s="14">
        <f t="shared" si="2"/>
        <v>-32.067500000000003</v>
      </c>
      <c r="P11" s="14">
        <f>M11</f>
        <v>3206.75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-3174.6824999999999</v>
      </c>
      <c r="AJ11" s="101">
        <f t="shared" si="4"/>
        <v>1.0658141036401503E-13</v>
      </c>
    </row>
    <row r="12" spans="1:36" ht="12.9" customHeight="1" x14ac:dyDescent="0.2">
      <c r="A12" s="55">
        <v>43193</v>
      </c>
      <c r="B12" s="56">
        <v>11025</v>
      </c>
      <c r="C12" s="56">
        <v>1244</v>
      </c>
      <c r="D12" s="57" t="s">
        <v>70</v>
      </c>
      <c r="E12" s="56" t="s">
        <v>50</v>
      </c>
      <c r="F12" s="56">
        <v>509957354</v>
      </c>
      <c r="G12" s="57" t="s">
        <v>55</v>
      </c>
      <c r="H12" s="102"/>
      <c r="I12" s="102"/>
      <c r="J12" s="23">
        <v>0</v>
      </c>
      <c r="K12" s="125">
        <v>5300</v>
      </c>
      <c r="L12" s="13">
        <v>0.01</v>
      </c>
      <c r="M12" s="14">
        <f t="shared" si="0"/>
        <v>4732.1428571428569</v>
      </c>
      <c r="N12" s="14">
        <f t="shared" si="1"/>
        <v>567.85714285714278</v>
      </c>
      <c r="O12" s="14">
        <f t="shared" si="2"/>
        <v>-47.321428571428569</v>
      </c>
      <c r="P12" s="14"/>
      <c r="Q12" s="14">
        <f>M12</f>
        <v>4732.1428571428569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-5252.6785714285706</v>
      </c>
      <c r="AJ12" s="101">
        <f t="shared" si="4"/>
        <v>7.815970093361102E-13</v>
      </c>
    </row>
    <row r="13" spans="1:36" ht="12.9" customHeight="1" x14ac:dyDescent="0.2">
      <c r="A13" s="55"/>
      <c r="B13" s="56">
        <v>11026</v>
      </c>
      <c r="C13" s="56">
        <v>1235</v>
      </c>
      <c r="D13" s="57" t="s">
        <v>68</v>
      </c>
      <c r="E13" s="56" t="s">
        <v>52</v>
      </c>
      <c r="F13" s="56">
        <v>24755</v>
      </c>
      <c r="G13" s="57" t="s">
        <v>532</v>
      </c>
      <c r="H13" s="102"/>
      <c r="I13" s="102"/>
      <c r="J13" s="23">
        <v>0</v>
      </c>
      <c r="K13" s="125">
        <v>1785.68</v>
      </c>
      <c r="L13" s="13">
        <v>0.01</v>
      </c>
      <c r="M13" s="14">
        <f t="shared" si="0"/>
        <v>1594.3571428571427</v>
      </c>
      <c r="N13" s="14">
        <f t="shared" si="1"/>
        <v>191.32285714285712</v>
      </c>
      <c r="O13" s="14">
        <f t="shared" si="2"/>
        <v>-15.943571428571428</v>
      </c>
      <c r="P13" s="14"/>
      <c r="Q13" s="14"/>
      <c r="R13" s="14"/>
      <c r="S13" s="14"/>
      <c r="T13" s="14">
        <f>M13</f>
        <v>1594.3571428571427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-1769.7364285714284</v>
      </c>
      <c r="AJ13" s="101">
        <f t="shared" si="4"/>
        <v>2.3092638912203256E-13</v>
      </c>
    </row>
    <row r="14" spans="1:36" ht="12.9" customHeight="1" x14ac:dyDescent="0.2">
      <c r="A14" s="55"/>
      <c r="B14" s="56">
        <v>11027</v>
      </c>
      <c r="C14" s="56">
        <v>1246</v>
      </c>
      <c r="D14" s="57" t="s">
        <v>91</v>
      </c>
      <c r="E14" s="56" t="s">
        <v>92</v>
      </c>
      <c r="F14" s="56">
        <v>4236</v>
      </c>
      <c r="G14" s="57" t="s">
        <v>54</v>
      </c>
      <c r="H14" s="102"/>
      <c r="I14" s="102"/>
      <c r="J14" s="23">
        <v>0</v>
      </c>
      <c r="K14" s="125">
        <v>13110</v>
      </c>
      <c r="L14" s="13">
        <v>0.01</v>
      </c>
      <c r="M14" s="14">
        <f t="shared" si="0"/>
        <v>11705.357142857141</v>
      </c>
      <c r="N14" s="14">
        <f t="shared" si="1"/>
        <v>1404.6428571428569</v>
      </c>
      <c r="O14" s="14">
        <f t="shared" si="2"/>
        <v>-117.05357142857142</v>
      </c>
      <c r="P14" s="14">
        <f>M14</f>
        <v>11705.357142857141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-12992.946428571428</v>
      </c>
      <c r="AJ14" s="101">
        <f t="shared" si="4"/>
        <v>1.0516032489249483E-12</v>
      </c>
    </row>
    <row r="15" spans="1:36" ht="12.9" customHeight="1" x14ac:dyDescent="0.2">
      <c r="A15" s="55">
        <v>43194</v>
      </c>
      <c r="B15" s="56">
        <v>11028</v>
      </c>
      <c r="C15" s="56">
        <v>1236</v>
      </c>
      <c r="D15" s="57" t="s">
        <v>41</v>
      </c>
      <c r="E15" s="56" t="s">
        <v>48</v>
      </c>
      <c r="F15" s="56">
        <v>142878</v>
      </c>
      <c r="G15" s="57" t="s">
        <v>54</v>
      </c>
      <c r="H15" s="102"/>
      <c r="I15" s="102"/>
      <c r="J15" s="23">
        <v>0</v>
      </c>
      <c r="K15" s="125">
        <v>7750</v>
      </c>
      <c r="L15" s="13">
        <v>0.01</v>
      </c>
      <c r="M15" s="14">
        <f t="shared" si="0"/>
        <v>6919.6428571428569</v>
      </c>
      <c r="N15" s="14">
        <f t="shared" si="1"/>
        <v>830.35714285714278</v>
      </c>
      <c r="O15" s="14">
        <f t="shared" si="2"/>
        <v>-69.196428571428569</v>
      </c>
      <c r="P15" s="14">
        <f>M15</f>
        <v>6919.6428571428569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-7680.8035714285706</v>
      </c>
      <c r="AJ15" s="101">
        <f t="shared" si="4"/>
        <v>7.815970093361102E-13</v>
      </c>
    </row>
    <row r="16" spans="1:36" ht="12.9" customHeight="1" x14ac:dyDescent="0.2">
      <c r="A16" s="55"/>
      <c r="B16" s="56">
        <v>11029</v>
      </c>
      <c r="C16" s="56">
        <v>1248</v>
      </c>
      <c r="D16" s="57" t="s">
        <v>39</v>
      </c>
      <c r="E16" s="56" t="s">
        <v>45</v>
      </c>
      <c r="F16" s="56">
        <v>65272</v>
      </c>
      <c r="G16" s="57" t="s">
        <v>54</v>
      </c>
      <c r="H16" s="102"/>
      <c r="I16" s="102"/>
      <c r="J16" s="23">
        <v>2263</v>
      </c>
      <c r="K16" s="125">
        <v>0</v>
      </c>
      <c r="L16" s="13">
        <v>0.01</v>
      </c>
      <c r="M16" s="14">
        <f t="shared" si="0"/>
        <v>2263</v>
      </c>
      <c r="N16" s="14">
        <f t="shared" si="1"/>
        <v>0</v>
      </c>
      <c r="O16" s="14">
        <f t="shared" si="2"/>
        <v>-22.63</v>
      </c>
      <c r="P16" s="14">
        <f>M16</f>
        <v>2263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-2240.37</v>
      </c>
      <c r="AJ16" s="101">
        <f t="shared" si="4"/>
        <v>1.1013412404281553E-13</v>
      </c>
    </row>
    <row r="17" spans="1:36" ht="12.9" customHeight="1" x14ac:dyDescent="0.2">
      <c r="A17" s="55"/>
      <c r="B17" s="56">
        <v>11030</v>
      </c>
      <c r="C17" s="56">
        <v>1247</v>
      </c>
      <c r="D17" s="57" t="s">
        <v>66</v>
      </c>
      <c r="E17" s="56" t="s">
        <v>51</v>
      </c>
      <c r="F17" s="56">
        <v>120001159360</v>
      </c>
      <c r="G17" s="57" t="s">
        <v>55</v>
      </c>
      <c r="H17" s="102"/>
      <c r="I17" s="102"/>
      <c r="J17" s="23">
        <v>0</v>
      </c>
      <c r="K17" s="125">
        <v>2918</v>
      </c>
      <c r="L17" s="13">
        <v>0.01</v>
      </c>
      <c r="M17" s="14">
        <f t="shared" si="0"/>
        <v>2605.3571428571427</v>
      </c>
      <c r="N17" s="14">
        <f t="shared" si="1"/>
        <v>312.64285714285711</v>
      </c>
      <c r="O17" s="14">
        <f t="shared" si="2"/>
        <v>-26.053571428571427</v>
      </c>
      <c r="P17" s="14"/>
      <c r="Q17" s="14">
        <f>M17</f>
        <v>2605.3571428571427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-2891.9464285714284</v>
      </c>
      <c r="AJ17" s="101">
        <f t="shared" si="4"/>
        <v>1.3145040611561853E-13</v>
      </c>
    </row>
    <row r="18" spans="1:36" ht="12.9" customHeight="1" x14ac:dyDescent="0.2">
      <c r="A18" s="55"/>
      <c r="B18" s="56">
        <v>11031</v>
      </c>
      <c r="C18" s="56">
        <v>1237</v>
      </c>
      <c r="D18" s="57" t="s">
        <v>748</v>
      </c>
      <c r="E18" s="56" t="s">
        <v>749</v>
      </c>
      <c r="F18" s="56">
        <v>3365</v>
      </c>
      <c r="G18" s="57" t="s">
        <v>54</v>
      </c>
      <c r="H18" s="102"/>
      <c r="I18" s="102"/>
      <c r="J18" s="23">
        <v>0</v>
      </c>
      <c r="K18" s="125">
        <v>17683</v>
      </c>
      <c r="L18" s="13">
        <v>0.01</v>
      </c>
      <c r="M18" s="14">
        <f t="shared" si="0"/>
        <v>15788.392857142855</v>
      </c>
      <c r="N18" s="14">
        <f t="shared" si="1"/>
        <v>1894.6071428571424</v>
      </c>
      <c r="O18" s="14">
        <f t="shared" si="2"/>
        <v>-157.88392857142856</v>
      </c>
      <c r="P18" s="14">
        <f t="shared" ref="P18:P24" si="5">M18</f>
        <v>15788.392857142855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-17525.116071428569</v>
      </c>
      <c r="AJ18" s="101">
        <f t="shared" si="4"/>
        <v>2.6147972675971687E-12</v>
      </c>
    </row>
    <row r="19" spans="1:36" ht="12.9" customHeight="1" x14ac:dyDescent="0.2">
      <c r="A19" s="55">
        <v>43195</v>
      </c>
      <c r="B19" s="56">
        <v>11033</v>
      </c>
      <c r="C19" s="56">
        <v>1245</v>
      </c>
      <c r="D19" s="57" t="s">
        <v>1052</v>
      </c>
      <c r="E19" s="56">
        <v>11</v>
      </c>
      <c r="F19" s="56">
        <v>822281</v>
      </c>
      <c r="G19" s="57" t="s">
        <v>54</v>
      </c>
      <c r="H19" s="102"/>
      <c r="I19" s="102"/>
      <c r="J19" s="23">
        <v>0</v>
      </c>
      <c r="K19" s="125">
        <v>4400</v>
      </c>
      <c r="L19" s="13">
        <v>0.01</v>
      </c>
      <c r="M19" s="14">
        <f t="shared" si="0"/>
        <v>3928.571428571428</v>
      </c>
      <c r="N19" s="14">
        <f t="shared" si="1"/>
        <v>471.42857142857133</v>
      </c>
      <c r="O19" s="14">
        <f t="shared" si="2"/>
        <v>-39.285714285714278</v>
      </c>
      <c r="P19" s="14">
        <f t="shared" si="5"/>
        <v>3928.571428571428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-4360.7142857142853</v>
      </c>
      <c r="AJ19" s="101">
        <f t="shared" si="4"/>
        <v>3.979039320256561E-13</v>
      </c>
    </row>
    <row r="20" spans="1:36" ht="12.9" customHeight="1" x14ac:dyDescent="0.2">
      <c r="A20" s="55"/>
      <c r="B20" s="56">
        <v>11034</v>
      </c>
      <c r="C20" s="56">
        <v>1249</v>
      </c>
      <c r="D20" s="57" t="s">
        <v>73</v>
      </c>
      <c r="E20" s="56" t="s">
        <v>75</v>
      </c>
      <c r="F20" s="56">
        <v>118114</v>
      </c>
      <c r="G20" s="57" t="s">
        <v>54</v>
      </c>
      <c r="H20" s="102"/>
      <c r="I20" s="102"/>
      <c r="J20" s="23">
        <v>4300</v>
      </c>
      <c r="K20" s="125">
        <v>0</v>
      </c>
      <c r="L20" s="13">
        <v>0.01</v>
      </c>
      <c r="M20" s="14">
        <f t="shared" si="0"/>
        <v>4300</v>
      </c>
      <c r="N20" s="14">
        <f t="shared" si="1"/>
        <v>0</v>
      </c>
      <c r="O20" s="14">
        <f t="shared" si="2"/>
        <v>-43</v>
      </c>
      <c r="P20" s="14">
        <f t="shared" si="5"/>
        <v>4300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-4257</v>
      </c>
      <c r="AJ20" s="101">
        <f t="shared" si="4"/>
        <v>0</v>
      </c>
    </row>
    <row r="21" spans="1:36" ht="12.9" customHeight="1" x14ac:dyDescent="0.2">
      <c r="A21" s="55"/>
      <c r="B21" s="56">
        <v>11035</v>
      </c>
      <c r="C21" s="56">
        <v>1250</v>
      </c>
      <c r="D21" s="57" t="s">
        <v>88</v>
      </c>
      <c r="E21" s="56" t="s">
        <v>89</v>
      </c>
      <c r="F21" s="56">
        <v>8594</v>
      </c>
      <c r="G21" s="57" t="s">
        <v>54</v>
      </c>
      <c r="H21" s="102"/>
      <c r="I21" s="102"/>
      <c r="J21" s="23">
        <v>940</v>
      </c>
      <c r="K21" s="125">
        <v>0</v>
      </c>
      <c r="L21" s="13">
        <v>0.01</v>
      </c>
      <c r="M21" s="14">
        <f t="shared" si="0"/>
        <v>940</v>
      </c>
      <c r="N21" s="14">
        <f t="shared" si="1"/>
        <v>0</v>
      </c>
      <c r="O21" s="14">
        <f t="shared" si="2"/>
        <v>-9.4</v>
      </c>
      <c r="P21" s="14">
        <f t="shared" si="5"/>
        <v>940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-930.6</v>
      </c>
      <c r="AJ21" s="101">
        <f t="shared" si="4"/>
        <v>-2.3092638912203256E-14</v>
      </c>
    </row>
    <row r="22" spans="1:36" s="5" customFormat="1" ht="12.9" customHeight="1" x14ac:dyDescent="0.2">
      <c r="A22" s="55"/>
      <c r="B22" s="56">
        <v>11036</v>
      </c>
      <c r="C22" s="56">
        <v>1501</v>
      </c>
      <c r="D22" s="57" t="s">
        <v>58</v>
      </c>
      <c r="E22" s="56">
        <v>0</v>
      </c>
      <c r="F22" s="56">
        <v>9759</v>
      </c>
      <c r="G22" s="57" t="s">
        <v>54</v>
      </c>
      <c r="H22" s="102"/>
      <c r="I22" s="102"/>
      <c r="J22" s="23">
        <v>0</v>
      </c>
      <c r="K22" s="125">
        <v>5170</v>
      </c>
      <c r="L22" s="13">
        <v>0.01</v>
      </c>
      <c r="M22" s="14">
        <f t="shared" si="0"/>
        <v>4616.0714285714284</v>
      </c>
      <c r="N22" s="14">
        <f t="shared" si="1"/>
        <v>553.92857142857144</v>
      </c>
      <c r="O22" s="14">
        <f t="shared" si="2"/>
        <v>-46.160714285714285</v>
      </c>
      <c r="P22" s="14">
        <f t="shared" si="5"/>
        <v>4616.0714285714284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-5123.8392857142853</v>
      </c>
      <c r="AJ22" s="101">
        <f t="shared" si="4"/>
        <v>3.907985046680551E-13</v>
      </c>
    </row>
    <row r="23" spans="1:36" s="5" customFormat="1" ht="12.9" customHeight="1" x14ac:dyDescent="0.2">
      <c r="A23" s="55"/>
      <c r="B23" s="56">
        <v>11037</v>
      </c>
      <c r="C23" s="56">
        <v>1502</v>
      </c>
      <c r="D23" s="57" t="s">
        <v>38</v>
      </c>
      <c r="E23" s="56" t="s">
        <v>44</v>
      </c>
      <c r="F23" s="56">
        <v>19090</v>
      </c>
      <c r="G23" s="57" t="s">
        <v>54</v>
      </c>
      <c r="H23" s="102"/>
      <c r="I23" s="102"/>
      <c r="J23" s="23">
        <v>0</v>
      </c>
      <c r="K23" s="125">
        <v>17174.12</v>
      </c>
      <c r="L23" s="13">
        <v>0.01</v>
      </c>
      <c r="M23" s="14">
        <f t="shared" si="0"/>
        <v>15334.035714285712</v>
      </c>
      <c r="N23" s="14">
        <f t="shared" si="1"/>
        <v>1840.0842857142854</v>
      </c>
      <c r="O23" s="14">
        <f t="shared" si="2"/>
        <v>-153.34035714285713</v>
      </c>
      <c r="P23" s="14">
        <f t="shared" si="5"/>
        <v>15334.035714285712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-17020.779642857142</v>
      </c>
      <c r="AJ23" s="101">
        <f t="shared" si="4"/>
        <v>0</v>
      </c>
    </row>
    <row r="24" spans="1:36" s="5" customFormat="1" ht="12.9" customHeight="1" x14ac:dyDescent="0.2">
      <c r="A24" s="55"/>
      <c r="B24" s="56">
        <v>11038</v>
      </c>
      <c r="C24" s="56">
        <v>1503</v>
      </c>
      <c r="D24" s="57" t="s">
        <v>38</v>
      </c>
      <c r="E24" s="56" t="s">
        <v>44</v>
      </c>
      <c r="F24" s="56">
        <v>19091</v>
      </c>
      <c r="G24" s="57" t="s">
        <v>54</v>
      </c>
      <c r="H24" s="102"/>
      <c r="I24" s="102"/>
      <c r="J24" s="23">
        <v>0</v>
      </c>
      <c r="K24" s="125">
        <v>12006</v>
      </c>
      <c r="L24" s="13">
        <v>0.01</v>
      </c>
      <c r="M24" s="14">
        <f t="shared" si="0"/>
        <v>10719.642857142857</v>
      </c>
      <c r="N24" s="14">
        <f t="shared" si="1"/>
        <v>1286.3571428571429</v>
      </c>
      <c r="O24" s="14">
        <f t="shared" si="2"/>
        <v>-107.19642857142857</v>
      </c>
      <c r="P24" s="14">
        <f t="shared" si="5"/>
        <v>10719.642857142857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-11898.803571428571</v>
      </c>
      <c r="AJ24" s="101">
        <f t="shared" si="4"/>
        <v>7.815970093361102E-13</v>
      </c>
    </row>
    <row r="25" spans="1:36" s="5" customFormat="1" ht="12.9" customHeight="1" x14ac:dyDescent="0.2">
      <c r="A25" s="55">
        <v>43196</v>
      </c>
      <c r="B25" s="56">
        <v>11039</v>
      </c>
      <c r="C25" s="56">
        <v>1220</v>
      </c>
      <c r="D25" s="57" t="s">
        <v>259</v>
      </c>
      <c r="E25" s="56" t="s">
        <v>260</v>
      </c>
      <c r="F25" s="56">
        <v>81169</v>
      </c>
      <c r="G25" s="57" t="s">
        <v>55</v>
      </c>
      <c r="H25" s="102"/>
      <c r="I25" s="102"/>
      <c r="J25" s="23">
        <v>0</v>
      </c>
      <c r="K25" s="125">
        <v>1072</v>
      </c>
      <c r="L25" s="13">
        <v>0.01</v>
      </c>
      <c r="M25" s="14">
        <f t="shared" si="0"/>
        <v>957.142857142857</v>
      </c>
      <c r="N25" s="14">
        <f t="shared" si="1"/>
        <v>114.85714285714283</v>
      </c>
      <c r="O25" s="14">
        <f t="shared" si="2"/>
        <v>-9.5714285714285694</v>
      </c>
      <c r="P25" s="14"/>
      <c r="Q25" s="14">
        <f>M25</f>
        <v>957.142857142857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-1062.4285714285713</v>
      </c>
      <c r="AJ25" s="101">
        <f t="shared" si="4"/>
        <v>9.9475983006414026E-14</v>
      </c>
    </row>
    <row r="26" spans="1:36" s="5" customFormat="1" ht="12.9" customHeight="1" x14ac:dyDescent="0.2">
      <c r="A26" s="55">
        <v>43200</v>
      </c>
      <c r="B26" s="56">
        <v>11040</v>
      </c>
      <c r="C26" s="56">
        <v>1505</v>
      </c>
      <c r="D26" s="57" t="s">
        <v>73</v>
      </c>
      <c r="E26" s="56" t="s">
        <v>75</v>
      </c>
      <c r="F26" s="56">
        <v>127043</v>
      </c>
      <c r="G26" s="57" t="s">
        <v>54</v>
      </c>
      <c r="H26" s="102"/>
      <c r="I26" s="102"/>
      <c r="J26" s="23">
        <v>1050</v>
      </c>
      <c r="K26" s="125">
        <v>0</v>
      </c>
      <c r="L26" s="13">
        <v>0.01</v>
      </c>
      <c r="M26" s="14">
        <f t="shared" si="0"/>
        <v>1050</v>
      </c>
      <c r="N26" s="14">
        <f t="shared" si="1"/>
        <v>0</v>
      </c>
      <c r="O26" s="14">
        <f t="shared" si="2"/>
        <v>-10.5</v>
      </c>
      <c r="P26" s="14">
        <f>M26</f>
        <v>1050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-1039.5</v>
      </c>
      <c r="AJ26" s="101">
        <f t="shared" si="4"/>
        <v>0</v>
      </c>
    </row>
    <row r="27" spans="1:36" s="5" customFormat="1" ht="12.9" customHeight="1" x14ac:dyDescent="0.2">
      <c r="A27" s="55"/>
      <c r="B27" s="56">
        <v>11041</v>
      </c>
      <c r="C27" s="56">
        <v>1506</v>
      </c>
      <c r="D27" s="57" t="s">
        <v>39</v>
      </c>
      <c r="E27" s="56" t="s">
        <v>45</v>
      </c>
      <c r="F27" s="56">
        <v>66358</v>
      </c>
      <c r="G27" s="57" t="s">
        <v>54</v>
      </c>
      <c r="H27" s="102"/>
      <c r="I27" s="102"/>
      <c r="J27" s="23">
        <v>6644</v>
      </c>
      <c r="K27" s="125">
        <v>0</v>
      </c>
      <c r="L27" s="13">
        <v>0.01</v>
      </c>
      <c r="M27" s="14">
        <f t="shared" si="0"/>
        <v>6644</v>
      </c>
      <c r="N27" s="14">
        <f t="shared" si="1"/>
        <v>0</v>
      </c>
      <c r="O27" s="14">
        <f t="shared" si="2"/>
        <v>-66.44</v>
      </c>
      <c r="P27" s="14">
        <f>M27</f>
        <v>6644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-6577.56</v>
      </c>
      <c r="AJ27" s="101">
        <f t="shared" si="4"/>
        <v>-3.979039320256561E-13</v>
      </c>
    </row>
    <row r="28" spans="1:36" s="5" customFormat="1" ht="12.9" customHeight="1" x14ac:dyDescent="0.2">
      <c r="A28" s="55"/>
      <c r="B28" s="56">
        <v>11042</v>
      </c>
      <c r="C28" s="56">
        <v>1507</v>
      </c>
      <c r="D28" s="57" t="s">
        <v>39</v>
      </c>
      <c r="E28" s="56" t="s">
        <v>45</v>
      </c>
      <c r="F28" s="56">
        <v>66359</v>
      </c>
      <c r="G28" s="57" t="s">
        <v>57</v>
      </c>
      <c r="H28" s="102"/>
      <c r="I28" s="102"/>
      <c r="J28" s="23">
        <v>1942</v>
      </c>
      <c r="K28" s="125">
        <v>0</v>
      </c>
      <c r="L28" s="13">
        <v>0.01</v>
      </c>
      <c r="M28" s="14">
        <f t="shared" si="0"/>
        <v>1942</v>
      </c>
      <c r="N28" s="14">
        <f t="shared" si="1"/>
        <v>0</v>
      </c>
      <c r="O28" s="14">
        <f t="shared" si="2"/>
        <v>-19.420000000000002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f>M28</f>
        <v>1942</v>
      </c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-1922.58</v>
      </c>
      <c r="AJ28" s="101">
        <f t="shared" si="4"/>
        <v>7.1054273576010019E-14</v>
      </c>
    </row>
    <row r="29" spans="1:36" s="5" customFormat="1" ht="12.9" customHeight="1" x14ac:dyDescent="0.2">
      <c r="A29" s="55"/>
      <c r="B29" s="56">
        <v>11043</v>
      </c>
      <c r="C29" s="56">
        <v>1508</v>
      </c>
      <c r="D29" s="57" t="s">
        <v>88</v>
      </c>
      <c r="E29" s="56" t="s">
        <v>89</v>
      </c>
      <c r="F29" s="56">
        <v>9059</v>
      </c>
      <c r="G29" s="57" t="s">
        <v>57</v>
      </c>
      <c r="H29" s="102"/>
      <c r="I29" s="102"/>
      <c r="J29" s="23">
        <v>296.8</v>
      </c>
      <c r="K29" s="125">
        <v>0</v>
      </c>
      <c r="L29" s="13">
        <v>0.01</v>
      </c>
      <c r="M29" s="14">
        <f t="shared" si="0"/>
        <v>296.8</v>
      </c>
      <c r="N29" s="14">
        <f t="shared" si="1"/>
        <v>0</v>
      </c>
      <c r="O29" s="14">
        <f t="shared" si="2"/>
        <v>-2.968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>
        <f>M29</f>
        <v>296.8</v>
      </c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-293.83199999999999</v>
      </c>
      <c r="AJ29" s="101">
        <f t="shared" si="4"/>
        <v>1.7763568394002505E-14</v>
      </c>
    </row>
    <row r="30" spans="1:36" s="5" customFormat="1" ht="12.9" customHeight="1" x14ac:dyDescent="0.2">
      <c r="A30" s="55"/>
      <c r="B30" s="56">
        <v>11043</v>
      </c>
      <c r="C30" s="56">
        <v>1508</v>
      </c>
      <c r="D30" s="57" t="s">
        <v>88</v>
      </c>
      <c r="E30" s="56" t="s">
        <v>89</v>
      </c>
      <c r="F30" s="56">
        <v>9059</v>
      </c>
      <c r="G30" s="57" t="s">
        <v>54</v>
      </c>
      <c r="H30" s="102"/>
      <c r="I30" s="102"/>
      <c r="J30" s="23">
        <v>3090.65</v>
      </c>
      <c r="K30" s="125">
        <v>0</v>
      </c>
      <c r="L30" s="13">
        <v>0.01</v>
      </c>
      <c r="M30" s="14">
        <f t="shared" si="0"/>
        <v>3090.65</v>
      </c>
      <c r="N30" s="14">
        <f t="shared" si="1"/>
        <v>0</v>
      </c>
      <c r="O30" s="14">
        <f t="shared" si="2"/>
        <v>-30.906500000000001</v>
      </c>
      <c r="P30" s="14">
        <f>M30</f>
        <v>3090.65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-3059.7435</v>
      </c>
      <c r="AJ30" s="101">
        <f t="shared" si="4"/>
        <v>4.9737991503207013E-14</v>
      </c>
    </row>
    <row r="31" spans="1:36" s="5" customFormat="1" ht="12.9" customHeight="1" x14ac:dyDescent="0.2">
      <c r="A31" s="55">
        <v>43202</v>
      </c>
      <c r="B31" s="56">
        <v>11045</v>
      </c>
      <c r="C31" s="56">
        <v>1512</v>
      </c>
      <c r="D31" s="57" t="s">
        <v>175</v>
      </c>
      <c r="E31" s="56" t="s">
        <v>176</v>
      </c>
      <c r="F31" s="56">
        <v>194390</v>
      </c>
      <c r="G31" s="57" t="s">
        <v>54</v>
      </c>
      <c r="H31" s="102"/>
      <c r="I31" s="102"/>
      <c r="J31" s="23">
        <v>0</v>
      </c>
      <c r="K31" s="125">
        <v>3764.04</v>
      </c>
      <c r="L31" s="13">
        <v>0.01</v>
      </c>
      <c r="M31" s="14">
        <f t="shared" si="0"/>
        <v>3360.7499999999995</v>
      </c>
      <c r="N31" s="14">
        <f t="shared" si="1"/>
        <v>403.28999999999991</v>
      </c>
      <c r="O31" s="14">
        <f t="shared" si="2"/>
        <v>-33.607499999999995</v>
      </c>
      <c r="P31" s="14">
        <f>M31</f>
        <v>3360.7499999999995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-3730.4324999999994</v>
      </c>
      <c r="AJ31" s="101">
        <f t="shared" si="4"/>
        <v>5.3290705182007514E-13</v>
      </c>
    </row>
    <row r="32" spans="1:36" s="5" customFormat="1" ht="12.9" customHeight="1" x14ac:dyDescent="0.2">
      <c r="A32" s="55"/>
      <c r="B32" s="56">
        <v>11046</v>
      </c>
      <c r="C32" s="56">
        <v>1513</v>
      </c>
      <c r="D32" s="57" t="s">
        <v>73</v>
      </c>
      <c r="E32" s="56" t="s">
        <v>75</v>
      </c>
      <c r="F32" s="56">
        <v>127157</v>
      </c>
      <c r="G32" s="57" t="s">
        <v>54</v>
      </c>
      <c r="H32" s="102"/>
      <c r="I32" s="102"/>
      <c r="J32" s="23">
        <v>850</v>
      </c>
      <c r="K32" s="125">
        <v>0</v>
      </c>
      <c r="L32" s="13">
        <v>0.01</v>
      </c>
      <c r="M32" s="14">
        <f t="shared" si="0"/>
        <v>850</v>
      </c>
      <c r="N32" s="14">
        <f t="shared" si="1"/>
        <v>0</v>
      </c>
      <c r="O32" s="14">
        <f t="shared" si="2"/>
        <v>-8.5</v>
      </c>
      <c r="P32" s="14">
        <f>M32</f>
        <v>850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-841.5</v>
      </c>
      <c r="AJ32" s="101">
        <f t="shared" si="4"/>
        <v>0</v>
      </c>
    </row>
    <row r="33" spans="1:36" s="5" customFormat="1" ht="12.9" customHeight="1" x14ac:dyDescent="0.2">
      <c r="A33" s="55"/>
      <c r="B33" s="56">
        <v>11047</v>
      </c>
      <c r="C33" s="56">
        <v>1510</v>
      </c>
      <c r="D33" s="57" t="s">
        <v>37</v>
      </c>
      <c r="E33" s="56" t="s">
        <v>42</v>
      </c>
      <c r="F33" s="56">
        <v>72261</v>
      </c>
      <c r="G33" s="57" t="s">
        <v>163</v>
      </c>
      <c r="H33" s="102"/>
      <c r="I33" s="102"/>
      <c r="J33" s="23">
        <v>0</v>
      </c>
      <c r="K33" s="125">
        <v>258.5</v>
      </c>
      <c r="L33" s="13">
        <v>0.01</v>
      </c>
      <c r="M33" s="14">
        <f t="shared" si="0"/>
        <v>230.80357142857142</v>
      </c>
      <c r="N33" s="14">
        <f t="shared" si="1"/>
        <v>27.696428571428569</v>
      </c>
      <c r="O33" s="14">
        <f t="shared" si="2"/>
        <v>-2.3080357142857144</v>
      </c>
      <c r="P33" s="14"/>
      <c r="Q33" s="14"/>
      <c r="R33" s="14"/>
      <c r="S33" s="14"/>
      <c r="T33" s="14"/>
      <c r="U33" s="14"/>
      <c r="V33" s="14">
        <f>M33</f>
        <v>230.80357142857142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-256.19196428571428</v>
      </c>
      <c r="AJ33" s="101">
        <f t="shared" si="4"/>
        <v>7.9936057773011271E-15</v>
      </c>
    </row>
    <row r="34" spans="1:36" s="5" customFormat="1" ht="12.9" customHeight="1" x14ac:dyDescent="0.2">
      <c r="A34" s="55"/>
      <c r="B34" s="56">
        <v>11047</v>
      </c>
      <c r="C34" s="56">
        <v>1510</v>
      </c>
      <c r="D34" s="57" t="s">
        <v>37</v>
      </c>
      <c r="E34" s="56" t="s">
        <v>42</v>
      </c>
      <c r="F34" s="56">
        <v>72261</v>
      </c>
      <c r="G34" s="57" t="s">
        <v>13</v>
      </c>
      <c r="H34" s="102"/>
      <c r="I34" s="102"/>
      <c r="J34" s="23">
        <v>0</v>
      </c>
      <c r="K34" s="125">
        <v>892.1</v>
      </c>
      <c r="L34" s="13">
        <v>0.01</v>
      </c>
      <c r="M34" s="14">
        <f t="shared" si="0"/>
        <v>796.51785714285711</v>
      </c>
      <c r="N34" s="14">
        <f t="shared" si="1"/>
        <v>95.582142857142856</v>
      </c>
      <c r="O34" s="14">
        <f t="shared" si="2"/>
        <v>-7.965178571428571</v>
      </c>
      <c r="P34" s="14"/>
      <c r="Q34" s="14"/>
      <c r="R34" s="14"/>
      <c r="S34" s="14"/>
      <c r="T34" s="14"/>
      <c r="U34" s="14"/>
      <c r="V34" s="14">
        <f>M34</f>
        <v>796.51785714285711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-884.1348214285714</v>
      </c>
      <c r="AJ34" s="101">
        <f t="shared" si="4"/>
        <v>5.2402526762307389E-14</v>
      </c>
    </row>
    <row r="35" spans="1:36" s="5" customFormat="1" ht="12.9" customHeight="1" x14ac:dyDescent="0.2">
      <c r="A35" s="55">
        <v>43203</v>
      </c>
      <c r="B35" s="56">
        <v>11048</v>
      </c>
      <c r="C35" s="56">
        <v>1514</v>
      </c>
      <c r="D35" s="57" t="s">
        <v>604</v>
      </c>
      <c r="E35" s="56" t="s">
        <v>605</v>
      </c>
      <c r="F35" s="56">
        <v>30152715616</v>
      </c>
      <c r="G35" s="57" t="s">
        <v>54</v>
      </c>
      <c r="H35" s="102"/>
      <c r="I35" s="102"/>
      <c r="J35" s="23">
        <v>0</v>
      </c>
      <c r="K35" s="125">
        <v>1800</v>
      </c>
      <c r="L35" s="13">
        <v>0.01</v>
      </c>
      <c r="M35" s="14">
        <f t="shared" si="0"/>
        <v>1607.1428571428569</v>
      </c>
      <c r="N35" s="14">
        <f t="shared" si="1"/>
        <v>192.85714285714283</v>
      </c>
      <c r="O35" s="14">
        <f t="shared" si="2"/>
        <v>-16.071428571428569</v>
      </c>
      <c r="P35" s="14">
        <f>M35</f>
        <v>1607.1428571428569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-1783.9285714285711</v>
      </c>
      <c r="AJ35" s="101">
        <f t="shared" si="4"/>
        <v>3.2684965844964609E-13</v>
      </c>
    </row>
    <row r="36" spans="1:36" s="5" customFormat="1" ht="12.9" customHeight="1" x14ac:dyDescent="0.2">
      <c r="A36" s="55"/>
      <c r="B36" s="56">
        <v>11049</v>
      </c>
      <c r="C36" s="56">
        <v>1515</v>
      </c>
      <c r="D36" s="57" t="s">
        <v>68</v>
      </c>
      <c r="E36" s="56" t="s">
        <v>52</v>
      </c>
      <c r="F36" s="56">
        <v>24912</v>
      </c>
      <c r="G36" s="57" t="s">
        <v>532</v>
      </c>
      <c r="H36" s="102"/>
      <c r="I36" s="102"/>
      <c r="J36" s="23">
        <v>0</v>
      </c>
      <c r="K36" s="125">
        <v>1785.68</v>
      </c>
      <c r="L36" s="13">
        <v>0.01</v>
      </c>
      <c r="M36" s="14">
        <f t="shared" si="0"/>
        <v>1594.3571428571427</v>
      </c>
      <c r="N36" s="14">
        <f t="shared" si="1"/>
        <v>191.32285714285712</v>
      </c>
      <c r="O36" s="14">
        <f t="shared" si="2"/>
        <v>-15.943571428571428</v>
      </c>
      <c r="P36" s="14"/>
      <c r="Q36" s="14"/>
      <c r="R36" s="14"/>
      <c r="S36" s="14"/>
      <c r="T36" s="14">
        <f>M36</f>
        <v>1594.3571428571427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-1769.7364285714284</v>
      </c>
      <c r="AJ36" s="101">
        <f t="shared" si="4"/>
        <v>2.3092638912203256E-13</v>
      </c>
    </row>
    <row r="37" spans="1:36" s="5" customFormat="1" ht="12.9" customHeight="1" x14ac:dyDescent="0.2">
      <c r="A37" s="55"/>
      <c r="B37" s="56">
        <v>11049</v>
      </c>
      <c r="C37" s="56">
        <v>1515</v>
      </c>
      <c r="D37" s="57" t="s">
        <v>68</v>
      </c>
      <c r="E37" s="56" t="s">
        <v>52</v>
      </c>
      <c r="F37" s="56">
        <v>24912</v>
      </c>
      <c r="G37" s="57" t="s">
        <v>24</v>
      </c>
      <c r="H37" s="102"/>
      <c r="I37" s="102"/>
      <c r="J37" s="23">
        <v>0</v>
      </c>
      <c r="K37" s="125">
        <v>1132</v>
      </c>
      <c r="L37" s="13">
        <v>0.01</v>
      </c>
      <c r="M37" s="14">
        <f t="shared" ref="M37:M68" si="6">SUM(H37:J37,K37/1.12)</f>
        <v>1010.7142857142857</v>
      </c>
      <c r="N37" s="14">
        <f t="shared" ref="N37:N68" si="7">K37/1.12*0.12</f>
        <v>121.28571428571428</v>
      </c>
      <c r="O37" s="14">
        <f t="shared" ref="O37:O68" si="8">-SUM(I37:J37,K37/1.12)*L37</f>
        <v>-10.107142857142858</v>
      </c>
      <c r="P37" s="14"/>
      <c r="Q37" s="14"/>
      <c r="R37" s="14"/>
      <c r="S37" s="14"/>
      <c r="T37" s="14"/>
      <c r="U37" s="14">
        <f>M37</f>
        <v>1010.7142857142857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9">-SUM(N37:AH37)</f>
        <v>-1121.8928571428571</v>
      </c>
      <c r="AJ37" s="101">
        <f t="shared" ref="AJ37:AJ68" si="10">SUM(H37:K37)+AI37+O37</f>
        <v>3.1974423109204508E-14</v>
      </c>
    </row>
    <row r="38" spans="1:36" s="5" customFormat="1" ht="12.9" customHeight="1" x14ac:dyDescent="0.2">
      <c r="A38" s="55"/>
      <c r="B38" s="56">
        <v>11050</v>
      </c>
      <c r="C38" s="56">
        <v>1516</v>
      </c>
      <c r="D38" s="57" t="s">
        <v>74</v>
      </c>
      <c r="E38" s="56" t="s">
        <v>60</v>
      </c>
      <c r="F38" s="56">
        <v>29758</v>
      </c>
      <c r="G38" s="57" t="s">
        <v>56</v>
      </c>
      <c r="H38" s="102"/>
      <c r="I38" s="102"/>
      <c r="J38" s="23">
        <v>0</v>
      </c>
      <c r="K38" s="125">
        <v>3330</v>
      </c>
      <c r="L38" s="13">
        <v>0.01</v>
      </c>
      <c r="M38" s="14">
        <f t="shared" si="6"/>
        <v>2973.2142857142853</v>
      </c>
      <c r="N38" s="14">
        <f t="shared" si="7"/>
        <v>356.78571428571422</v>
      </c>
      <c r="O38" s="14">
        <f t="shared" si="8"/>
        <v>-29.732142857142854</v>
      </c>
      <c r="P38" s="14"/>
      <c r="Q38" s="14"/>
      <c r="R38" s="14"/>
      <c r="S38" s="14"/>
      <c r="T38" s="14"/>
      <c r="U38" s="14"/>
      <c r="V38" s="14"/>
      <c r="W38" s="14">
        <f>M38</f>
        <v>2973.2142857142853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9"/>
        <v>-3300.2678571428569</v>
      </c>
      <c r="AJ38" s="101">
        <f t="shared" si="10"/>
        <v>2.6290081223123707E-13</v>
      </c>
    </row>
    <row r="39" spans="1:36" s="5" customFormat="1" ht="12.9" customHeight="1" x14ac:dyDescent="0.2">
      <c r="A39" s="55"/>
      <c r="B39" s="56">
        <v>11051</v>
      </c>
      <c r="C39" s="56">
        <v>1517</v>
      </c>
      <c r="D39" s="57" t="s">
        <v>63</v>
      </c>
      <c r="E39" s="56">
        <v>139564</v>
      </c>
      <c r="F39" s="56">
        <v>215397</v>
      </c>
      <c r="G39" s="57" t="s">
        <v>62</v>
      </c>
      <c r="H39" s="102"/>
      <c r="I39" s="102"/>
      <c r="J39" s="23">
        <v>0</v>
      </c>
      <c r="K39" s="125">
        <v>4271.74</v>
      </c>
      <c r="L39" s="13">
        <v>0.01</v>
      </c>
      <c r="M39" s="14">
        <f t="shared" si="6"/>
        <v>3814.0535714285706</v>
      </c>
      <c r="N39" s="14">
        <f t="shared" si="7"/>
        <v>457.68642857142845</v>
      </c>
      <c r="O39" s="14">
        <f t="shared" si="8"/>
        <v>-38.140535714285704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>
        <f>M39</f>
        <v>3814.0535714285706</v>
      </c>
      <c r="AI39" s="14">
        <f t="shared" si="9"/>
        <v>-4233.5994642857131</v>
      </c>
      <c r="AJ39" s="101">
        <f t="shared" si="10"/>
        <v>9.6633812063373625E-13</v>
      </c>
    </row>
    <row r="40" spans="1:36" s="5" customFormat="1" ht="12.9" customHeight="1" x14ac:dyDescent="0.2">
      <c r="A40" s="55"/>
      <c r="B40" s="56">
        <v>11052</v>
      </c>
      <c r="C40" s="56">
        <v>1518</v>
      </c>
      <c r="D40" s="57" t="s">
        <v>88</v>
      </c>
      <c r="E40" s="56" t="s">
        <v>89</v>
      </c>
      <c r="F40" s="56">
        <v>9153</v>
      </c>
      <c r="G40" s="57" t="s">
        <v>54</v>
      </c>
      <c r="H40" s="102"/>
      <c r="I40" s="102"/>
      <c r="J40" s="23">
        <v>769</v>
      </c>
      <c r="K40" s="125">
        <v>0</v>
      </c>
      <c r="L40" s="13">
        <v>0.01</v>
      </c>
      <c r="M40" s="14">
        <f t="shared" si="6"/>
        <v>769</v>
      </c>
      <c r="N40" s="14">
        <f t="shared" si="7"/>
        <v>0</v>
      </c>
      <c r="O40" s="14">
        <f t="shared" si="8"/>
        <v>-7.69</v>
      </c>
      <c r="P40" s="14">
        <f>M40</f>
        <v>769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9"/>
        <v>-761.31</v>
      </c>
      <c r="AJ40" s="101">
        <f t="shared" si="10"/>
        <v>5.4178883601707639E-14</v>
      </c>
    </row>
    <row r="41" spans="1:36" s="5" customFormat="1" ht="12.9" customHeight="1" x14ac:dyDescent="0.2">
      <c r="A41" s="55"/>
      <c r="B41" s="56">
        <v>11053</v>
      </c>
      <c r="C41" s="56">
        <v>1519</v>
      </c>
      <c r="D41" s="57" t="s">
        <v>38</v>
      </c>
      <c r="E41" s="56" t="s">
        <v>44</v>
      </c>
      <c r="F41" s="56">
        <v>19171</v>
      </c>
      <c r="G41" s="57" t="s">
        <v>54</v>
      </c>
      <c r="H41" s="102"/>
      <c r="I41" s="102"/>
      <c r="J41" s="23">
        <v>0</v>
      </c>
      <c r="K41" s="125">
        <v>10239</v>
      </c>
      <c r="L41" s="13">
        <v>0.01</v>
      </c>
      <c r="M41" s="14">
        <f t="shared" si="6"/>
        <v>9141.9642857142844</v>
      </c>
      <c r="N41" s="14">
        <f t="shared" si="7"/>
        <v>1097.035714285714</v>
      </c>
      <c r="O41" s="14">
        <f t="shared" si="8"/>
        <v>-91.419642857142847</v>
      </c>
      <c r="P41" s="14">
        <f>M41</f>
        <v>9141.9642857142844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9"/>
        <v>-10147.580357142855</v>
      </c>
      <c r="AJ41" s="101">
        <f t="shared" si="10"/>
        <v>2.0889956431346945E-12</v>
      </c>
    </row>
    <row r="42" spans="1:36" s="5" customFormat="1" ht="12.9" customHeight="1" x14ac:dyDescent="0.2">
      <c r="A42" s="55"/>
      <c r="B42" s="56">
        <v>11054</v>
      </c>
      <c r="C42" s="56">
        <v>1520</v>
      </c>
      <c r="D42" s="57" t="s">
        <v>38</v>
      </c>
      <c r="E42" s="56" t="s">
        <v>44</v>
      </c>
      <c r="F42" s="56">
        <v>19172</v>
      </c>
      <c r="G42" s="57" t="s">
        <v>54</v>
      </c>
      <c r="H42" s="102"/>
      <c r="I42" s="102"/>
      <c r="J42" s="23">
        <v>0</v>
      </c>
      <c r="K42" s="125">
        <v>15378</v>
      </c>
      <c r="L42" s="13">
        <v>0.01</v>
      </c>
      <c r="M42" s="14">
        <f t="shared" si="6"/>
        <v>13730.357142857141</v>
      </c>
      <c r="N42" s="14">
        <f t="shared" si="7"/>
        <v>1647.6428571428569</v>
      </c>
      <c r="O42" s="14">
        <f t="shared" si="8"/>
        <v>-137.30357142857142</v>
      </c>
      <c r="P42" s="14">
        <f>M42</f>
        <v>13730.357142857141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9"/>
        <v>-15240.696428571428</v>
      </c>
      <c r="AJ42" s="101">
        <f t="shared" si="10"/>
        <v>1.0516032489249483E-12</v>
      </c>
    </row>
    <row r="43" spans="1:36" s="5" customFormat="1" ht="12.9" customHeight="1" x14ac:dyDescent="0.2">
      <c r="A43" s="55"/>
      <c r="B43" s="56">
        <v>11055</v>
      </c>
      <c r="C43" s="56">
        <v>1521</v>
      </c>
      <c r="D43" s="57" t="s">
        <v>84</v>
      </c>
      <c r="E43" s="56" t="s">
        <v>85</v>
      </c>
      <c r="F43" s="56">
        <v>4052</v>
      </c>
      <c r="G43" s="57" t="s">
        <v>62</v>
      </c>
      <c r="H43" s="102"/>
      <c r="I43" s="102"/>
      <c r="J43" s="23">
        <v>0</v>
      </c>
      <c r="K43" s="125">
        <v>2800</v>
      </c>
      <c r="L43" s="13">
        <v>0.01</v>
      </c>
      <c r="M43" s="14">
        <f t="shared" si="6"/>
        <v>2499.9999999999995</v>
      </c>
      <c r="N43" s="14">
        <f t="shared" si="7"/>
        <v>299.99999999999994</v>
      </c>
      <c r="O43" s="14">
        <f t="shared" si="8"/>
        <v>-24.999999999999996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>
        <f>M43</f>
        <v>2499.9999999999995</v>
      </c>
      <c r="AE43" s="14"/>
      <c r="AF43" s="14"/>
      <c r="AG43" s="14"/>
      <c r="AH43" s="14"/>
      <c r="AI43" s="14">
        <f t="shared" si="9"/>
        <v>-2774.9999999999995</v>
      </c>
      <c r="AJ43" s="101">
        <f t="shared" si="10"/>
        <v>4.5830006456526462E-13</v>
      </c>
    </row>
    <row r="44" spans="1:36" s="5" customFormat="1" ht="12.9" customHeight="1" x14ac:dyDescent="0.2">
      <c r="B44" s="56">
        <v>11056</v>
      </c>
      <c r="C44" s="56">
        <v>1522</v>
      </c>
      <c r="D44" s="57" t="s">
        <v>73</v>
      </c>
      <c r="E44" s="56" t="s">
        <v>75</v>
      </c>
      <c r="F44" s="56">
        <v>127249</v>
      </c>
      <c r="G44" s="57" t="s">
        <v>54</v>
      </c>
      <c r="H44" s="102"/>
      <c r="I44" s="102"/>
      <c r="J44" s="23">
        <v>1050</v>
      </c>
      <c r="K44" s="125">
        <v>0</v>
      </c>
      <c r="L44" s="13">
        <v>0.01</v>
      </c>
      <c r="M44" s="14">
        <f t="shared" si="6"/>
        <v>1050</v>
      </c>
      <c r="N44" s="14">
        <f t="shared" si="7"/>
        <v>0</v>
      </c>
      <c r="O44" s="14">
        <f t="shared" si="8"/>
        <v>-10.5</v>
      </c>
      <c r="P44" s="14">
        <f>M44</f>
        <v>1050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9"/>
        <v>-1039.5</v>
      </c>
      <c r="AJ44" s="101">
        <f t="shared" si="10"/>
        <v>0</v>
      </c>
    </row>
    <row r="45" spans="1:36" s="5" customFormat="1" ht="12.9" customHeight="1" x14ac:dyDescent="0.2">
      <c r="A45" s="55"/>
      <c r="B45" s="56">
        <v>11057</v>
      </c>
      <c r="C45" s="56">
        <v>1523</v>
      </c>
      <c r="D45" s="57" t="s">
        <v>74</v>
      </c>
      <c r="E45" s="56" t="s">
        <v>60</v>
      </c>
      <c r="F45" s="56">
        <v>29770</v>
      </c>
      <c r="G45" s="57" t="s">
        <v>62</v>
      </c>
      <c r="H45" s="102"/>
      <c r="I45" s="102"/>
      <c r="J45" s="23">
        <v>0</v>
      </c>
      <c r="K45" s="125">
        <v>3300</v>
      </c>
      <c r="L45" s="13">
        <v>0.01</v>
      </c>
      <c r="M45" s="14">
        <f t="shared" si="6"/>
        <v>2946.4285714285711</v>
      </c>
      <c r="N45" s="14">
        <f t="shared" si="7"/>
        <v>353.5714285714285</v>
      </c>
      <c r="O45" s="14">
        <f t="shared" si="8"/>
        <v>-29.464285714285712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>
        <f>M45</f>
        <v>2946.4285714285711</v>
      </c>
      <c r="AI45" s="14">
        <f t="shared" si="9"/>
        <v>-3270.5357142857138</v>
      </c>
      <c r="AJ45" s="101">
        <f t="shared" si="10"/>
        <v>5.2224891078367364E-13</v>
      </c>
    </row>
    <row r="46" spans="1:36" s="5" customFormat="1" ht="12.9" customHeight="1" x14ac:dyDescent="0.3">
      <c r="A46" s="55"/>
      <c r="B46" s="56">
        <v>11058</v>
      </c>
      <c r="C46" s="56">
        <v>1524</v>
      </c>
      <c r="D46" s="57" t="s">
        <v>1042</v>
      </c>
      <c r="E46" s="56">
        <v>0</v>
      </c>
      <c r="F46" s="54"/>
      <c r="G46" s="57" t="s">
        <v>55</v>
      </c>
      <c r="H46" s="102"/>
      <c r="I46" s="102"/>
      <c r="J46" s="23">
        <v>1700</v>
      </c>
      <c r="K46" s="125">
        <v>0</v>
      </c>
      <c r="L46" s="13">
        <v>0.01</v>
      </c>
      <c r="M46" s="14">
        <f t="shared" si="6"/>
        <v>1700</v>
      </c>
      <c r="N46" s="14">
        <f t="shared" si="7"/>
        <v>0</v>
      </c>
      <c r="O46" s="14">
        <f t="shared" si="8"/>
        <v>-17</v>
      </c>
      <c r="P46" s="14"/>
      <c r="Q46" s="14">
        <f>M46</f>
        <v>1700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9"/>
        <v>-1683</v>
      </c>
      <c r="AJ46" s="101">
        <f t="shared" si="10"/>
        <v>0</v>
      </c>
    </row>
    <row r="47" spans="1:36" s="5" customFormat="1" ht="12.9" customHeight="1" x14ac:dyDescent="0.2">
      <c r="A47" s="55">
        <v>43206</v>
      </c>
      <c r="B47" s="56">
        <v>11059</v>
      </c>
      <c r="C47" s="56">
        <v>1525</v>
      </c>
      <c r="D47" s="57" t="s">
        <v>73</v>
      </c>
      <c r="E47" s="56" t="s">
        <v>75</v>
      </c>
      <c r="F47" s="56">
        <v>127486</v>
      </c>
      <c r="G47" s="57" t="s">
        <v>54</v>
      </c>
      <c r="H47" s="102"/>
      <c r="I47" s="102"/>
      <c r="J47" s="23">
        <v>2750</v>
      </c>
      <c r="K47" s="125">
        <v>0</v>
      </c>
      <c r="L47" s="13">
        <v>0.01</v>
      </c>
      <c r="M47" s="14">
        <f t="shared" si="6"/>
        <v>2750</v>
      </c>
      <c r="N47" s="14">
        <f t="shared" si="7"/>
        <v>0</v>
      </c>
      <c r="O47" s="14">
        <f t="shared" si="8"/>
        <v>-27.5</v>
      </c>
      <c r="P47" s="14">
        <f>M47</f>
        <v>2750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9"/>
        <v>-2722.5</v>
      </c>
      <c r="AJ47" s="101">
        <f t="shared" si="10"/>
        <v>0</v>
      </c>
    </row>
    <row r="48" spans="1:36" s="5" customFormat="1" ht="12.9" customHeight="1" x14ac:dyDescent="0.2">
      <c r="A48" s="55"/>
      <c r="B48" s="56">
        <v>11060</v>
      </c>
      <c r="C48" s="56">
        <v>1526</v>
      </c>
      <c r="D48" s="57" t="s">
        <v>39</v>
      </c>
      <c r="E48" s="56" t="s">
        <v>45</v>
      </c>
      <c r="F48" s="56">
        <v>66365</v>
      </c>
      <c r="G48" s="57" t="s">
        <v>54</v>
      </c>
      <c r="H48" s="102"/>
      <c r="I48" s="102"/>
      <c r="J48" s="23">
        <v>6995</v>
      </c>
      <c r="K48" s="125">
        <v>0</v>
      </c>
      <c r="L48" s="13">
        <v>0.01</v>
      </c>
      <c r="M48" s="14">
        <f t="shared" si="6"/>
        <v>6995</v>
      </c>
      <c r="N48" s="14">
        <f t="shared" si="7"/>
        <v>0</v>
      </c>
      <c r="O48" s="14">
        <f t="shared" si="8"/>
        <v>-69.95</v>
      </c>
      <c r="P48" s="14">
        <f>M48</f>
        <v>6995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9"/>
        <v>-6925.05</v>
      </c>
      <c r="AJ48" s="101">
        <f t="shared" si="10"/>
        <v>-1.8474111129762605E-13</v>
      </c>
    </row>
    <row r="49" spans="1:36" s="5" customFormat="1" ht="12.9" customHeight="1" x14ac:dyDescent="0.2">
      <c r="A49" s="55"/>
      <c r="B49" s="56">
        <v>11061</v>
      </c>
      <c r="C49" s="56">
        <v>1527</v>
      </c>
      <c r="D49" s="57" t="s">
        <v>39</v>
      </c>
      <c r="E49" s="56" t="s">
        <v>45</v>
      </c>
      <c r="F49" s="56">
        <v>66366</v>
      </c>
      <c r="G49" s="57" t="s">
        <v>57</v>
      </c>
      <c r="H49" s="102"/>
      <c r="I49" s="102"/>
      <c r="J49" s="23">
        <v>1375</v>
      </c>
      <c r="K49" s="125">
        <v>0</v>
      </c>
      <c r="L49" s="13">
        <v>0.01</v>
      </c>
      <c r="M49" s="14">
        <f t="shared" si="6"/>
        <v>1375</v>
      </c>
      <c r="N49" s="14">
        <f t="shared" si="7"/>
        <v>0</v>
      </c>
      <c r="O49" s="14">
        <f t="shared" si="8"/>
        <v>-13.75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>
        <f>M49</f>
        <v>1375</v>
      </c>
      <c r="AA49" s="14"/>
      <c r="AB49" s="14"/>
      <c r="AC49" s="14"/>
      <c r="AD49" s="14"/>
      <c r="AE49" s="14"/>
      <c r="AF49" s="14"/>
      <c r="AG49" s="14"/>
      <c r="AH49" s="14"/>
      <c r="AI49" s="14">
        <f t="shared" si="9"/>
        <v>-1361.25</v>
      </c>
      <c r="AJ49" s="101">
        <f t="shared" si="10"/>
        <v>0</v>
      </c>
    </row>
    <row r="50" spans="1:36" s="5" customFormat="1" ht="12.9" customHeight="1" x14ac:dyDescent="0.2">
      <c r="A50" s="55"/>
      <c r="B50" s="56">
        <v>11062</v>
      </c>
      <c r="C50" s="56">
        <v>1528</v>
      </c>
      <c r="D50" s="57" t="s">
        <v>88</v>
      </c>
      <c r="E50" s="56" t="s">
        <v>89</v>
      </c>
      <c r="F50" s="56">
        <v>9220</v>
      </c>
      <c r="G50" s="57" t="s">
        <v>57</v>
      </c>
      <c r="H50" s="102"/>
      <c r="I50" s="102"/>
      <c r="J50" s="23">
        <v>468.85</v>
      </c>
      <c r="K50" s="125">
        <v>0</v>
      </c>
      <c r="L50" s="13">
        <v>0.01</v>
      </c>
      <c r="M50" s="14">
        <f t="shared" si="6"/>
        <v>468.85</v>
      </c>
      <c r="N50" s="14">
        <f t="shared" si="7"/>
        <v>0</v>
      </c>
      <c r="O50" s="14">
        <f t="shared" si="8"/>
        <v>-4.6885000000000003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>
        <f>M50</f>
        <v>468.85</v>
      </c>
      <c r="AA50" s="14"/>
      <c r="AB50" s="14"/>
      <c r="AC50" s="14"/>
      <c r="AD50" s="14"/>
      <c r="AE50" s="14"/>
      <c r="AF50" s="14"/>
      <c r="AG50" s="14"/>
      <c r="AH50" s="14"/>
      <c r="AI50" s="14">
        <f t="shared" si="9"/>
        <v>-464.16150000000005</v>
      </c>
      <c r="AJ50" s="101">
        <f t="shared" si="10"/>
        <v>-2.3980817331903381E-14</v>
      </c>
    </row>
    <row r="51" spans="1:36" s="5" customFormat="1" ht="12.9" customHeight="1" x14ac:dyDescent="0.2">
      <c r="A51" s="55"/>
      <c r="B51" s="56">
        <v>11062</v>
      </c>
      <c r="C51" s="56">
        <v>1528</v>
      </c>
      <c r="D51" s="57" t="s">
        <v>88</v>
      </c>
      <c r="E51" s="56" t="s">
        <v>89</v>
      </c>
      <c r="F51" s="56">
        <v>9220</v>
      </c>
      <c r="G51" s="57" t="s">
        <v>54</v>
      </c>
      <c r="H51" s="102"/>
      <c r="I51" s="102"/>
      <c r="J51" s="23">
        <v>2801.75</v>
      </c>
      <c r="K51" s="125">
        <v>0</v>
      </c>
      <c r="L51" s="13">
        <v>0.01</v>
      </c>
      <c r="M51" s="14">
        <f t="shared" si="6"/>
        <v>2801.75</v>
      </c>
      <c r="N51" s="14">
        <f t="shared" si="7"/>
        <v>0</v>
      </c>
      <c r="O51" s="14">
        <f t="shared" si="8"/>
        <v>-28.017500000000002</v>
      </c>
      <c r="P51" s="14">
        <f>M51</f>
        <v>2801.75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9"/>
        <v>-2773.7325000000001</v>
      </c>
      <c r="AJ51" s="101">
        <f t="shared" si="10"/>
        <v>-7.460698725481052E-14</v>
      </c>
    </row>
    <row r="52" spans="1:36" s="5" customFormat="1" ht="12.9" customHeight="1" x14ac:dyDescent="0.2">
      <c r="A52" s="55">
        <v>43207</v>
      </c>
      <c r="B52" s="56">
        <v>11064</v>
      </c>
      <c r="C52" s="56">
        <v>1530</v>
      </c>
      <c r="D52" s="57" t="s">
        <v>73</v>
      </c>
      <c r="E52" s="56" t="s">
        <v>75</v>
      </c>
      <c r="F52" s="56">
        <v>127580</v>
      </c>
      <c r="G52" s="57" t="s">
        <v>54</v>
      </c>
      <c r="H52" s="102"/>
      <c r="I52" s="102"/>
      <c r="J52" s="23">
        <v>1700</v>
      </c>
      <c r="K52" s="125">
        <v>0</v>
      </c>
      <c r="L52" s="13">
        <v>0.01</v>
      </c>
      <c r="M52" s="14">
        <f t="shared" si="6"/>
        <v>1700</v>
      </c>
      <c r="N52" s="14">
        <f t="shared" si="7"/>
        <v>0</v>
      </c>
      <c r="O52" s="14">
        <f t="shared" si="8"/>
        <v>-17</v>
      </c>
      <c r="P52" s="14">
        <f>M52</f>
        <v>1700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9"/>
        <v>-1683</v>
      </c>
      <c r="AJ52" s="101">
        <f t="shared" si="10"/>
        <v>0</v>
      </c>
    </row>
    <row r="53" spans="1:36" s="5" customFormat="1" ht="12.9" customHeight="1" x14ac:dyDescent="0.2">
      <c r="A53" s="55">
        <v>43208</v>
      </c>
      <c r="B53" s="56">
        <v>11065</v>
      </c>
      <c r="C53" s="56">
        <v>1532</v>
      </c>
      <c r="D53" s="57" t="s">
        <v>67</v>
      </c>
      <c r="E53" s="56" t="s">
        <v>49</v>
      </c>
      <c r="F53" s="56">
        <v>5366</v>
      </c>
      <c r="G53" s="57" t="s">
        <v>54</v>
      </c>
      <c r="H53" s="102"/>
      <c r="I53" s="102"/>
      <c r="J53" s="23">
        <v>0</v>
      </c>
      <c r="K53" s="125">
        <v>6324</v>
      </c>
      <c r="L53" s="13">
        <v>0.01</v>
      </c>
      <c r="M53" s="14">
        <f t="shared" si="6"/>
        <v>5646.4285714285706</v>
      </c>
      <c r="N53" s="14">
        <f t="shared" si="7"/>
        <v>677.57142857142844</v>
      </c>
      <c r="O53" s="14">
        <f t="shared" si="8"/>
        <v>-56.464285714285708</v>
      </c>
      <c r="P53" s="14">
        <f>M53</f>
        <v>5646.4285714285706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9"/>
        <v>-6267.5357142857138</v>
      </c>
      <c r="AJ53" s="101">
        <f t="shared" si="10"/>
        <v>5.2580162446247414E-13</v>
      </c>
    </row>
    <row r="54" spans="1:36" s="5" customFormat="1" ht="12.9" customHeight="1" x14ac:dyDescent="0.2">
      <c r="A54" s="55"/>
      <c r="B54" s="56">
        <v>11066</v>
      </c>
      <c r="C54" s="56">
        <v>1533</v>
      </c>
      <c r="D54" s="57" t="s">
        <v>88</v>
      </c>
      <c r="E54" s="56" t="s">
        <v>89</v>
      </c>
      <c r="F54" s="56">
        <v>9510</v>
      </c>
      <c r="G54" s="57" t="s">
        <v>54</v>
      </c>
      <c r="H54" s="102"/>
      <c r="I54" s="102"/>
      <c r="J54" s="23">
        <v>577.5</v>
      </c>
      <c r="K54" s="125">
        <v>0</v>
      </c>
      <c r="L54" s="13">
        <v>0.01</v>
      </c>
      <c r="M54" s="14">
        <f t="shared" si="6"/>
        <v>577.5</v>
      </c>
      <c r="N54" s="14">
        <f t="shared" si="7"/>
        <v>0</v>
      </c>
      <c r="O54" s="14">
        <f t="shared" si="8"/>
        <v>-5.7750000000000004</v>
      </c>
      <c r="P54" s="14">
        <f>M54</f>
        <v>577.5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9"/>
        <v>-571.72500000000002</v>
      </c>
      <c r="AJ54" s="101">
        <f t="shared" si="10"/>
        <v>-2.3092638912203256E-14</v>
      </c>
    </row>
    <row r="55" spans="1:36" s="5" customFormat="1" ht="12.9" customHeight="1" x14ac:dyDescent="0.2">
      <c r="A55" s="55"/>
      <c r="B55" s="56">
        <v>11067</v>
      </c>
      <c r="C55" s="56">
        <v>1534</v>
      </c>
      <c r="D55" s="57" t="s">
        <v>39</v>
      </c>
      <c r="E55" s="56" t="s">
        <v>45</v>
      </c>
      <c r="F55" s="56">
        <v>66371</v>
      </c>
      <c r="G55" s="57" t="s">
        <v>54</v>
      </c>
      <c r="H55" s="102"/>
      <c r="I55" s="102"/>
      <c r="J55" s="23">
        <v>820</v>
      </c>
      <c r="K55" s="125">
        <v>0</v>
      </c>
      <c r="L55" s="13">
        <v>0.01</v>
      </c>
      <c r="M55" s="14">
        <f t="shared" si="6"/>
        <v>820</v>
      </c>
      <c r="N55" s="14">
        <f t="shared" si="7"/>
        <v>0</v>
      </c>
      <c r="O55" s="14">
        <f t="shared" si="8"/>
        <v>-8.1999999999999993</v>
      </c>
      <c r="P55" s="14">
        <f>M55</f>
        <v>820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9"/>
        <v>-811.8</v>
      </c>
      <c r="AJ55" s="101">
        <f t="shared" si="10"/>
        <v>4.6185277824406512E-14</v>
      </c>
    </row>
    <row r="56" spans="1:36" s="5" customFormat="1" ht="12.9" customHeight="1" x14ac:dyDescent="0.2">
      <c r="A56" s="55">
        <v>43209</v>
      </c>
      <c r="B56" s="56">
        <v>11068</v>
      </c>
      <c r="C56" s="56">
        <v>1511</v>
      </c>
      <c r="D56" s="57" t="s">
        <v>74</v>
      </c>
      <c r="E56" s="56" t="s">
        <v>60</v>
      </c>
      <c r="F56" s="56">
        <v>29813</v>
      </c>
      <c r="G56" s="57" t="s">
        <v>24</v>
      </c>
      <c r="H56" s="102"/>
      <c r="I56" s="102"/>
      <c r="J56" s="23">
        <v>0</v>
      </c>
      <c r="K56" s="125">
        <v>412</v>
      </c>
      <c r="L56" s="13">
        <v>0.01</v>
      </c>
      <c r="M56" s="14">
        <f t="shared" si="6"/>
        <v>367.85714285714283</v>
      </c>
      <c r="N56" s="14">
        <f t="shared" si="7"/>
        <v>44.142857142857139</v>
      </c>
      <c r="O56" s="14">
        <f t="shared" si="8"/>
        <v>-3.6785714285714284</v>
      </c>
      <c r="P56" s="14"/>
      <c r="Q56" s="14"/>
      <c r="R56" s="14"/>
      <c r="S56" s="14"/>
      <c r="T56" s="14"/>
      <c r="U56" s="14">
        <f>M56</f>
        <v>367.85714285714283</v>
      </c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9"/>
        <v>-408.32142857142856</v>
      </c>
      <c r="AJ56" s="101">
        <f t="shared" si="10"/>
        <v>1.6431300764452317E-14</v>
      </c>
    </row>
    <row r="57" spans="1:36" s="5" customFormat="1" ht="12.9" customHeight="1" x14ac:dyDescent="0.2">
      <c r="A57" s="55"/>
      <c r="B57" s="56">
        <v>11068</v>
      </c>
      <c r="C57" s="56">
        <v>1511</v>
      </c>
      <c r="D57" s="57" t="s">
        <v>74</v>
      </c>
      <c r="E57" s="56" t="s">
        <v>60</v>
      </c>
      <c r="F57" s="56">
        <v>29813</v>
      </c>
      <c r="G57" s="57" t="s">
        <v>12</v>
      </c>
      <c r="H57" s="102"/>
      <c r="I57" s="102"/>
      <c r="J57" s="23">
        <v>0</v>
      </c>
      <c r="K57" s="125">
        <v>1695</v>
      </c>
      <c r="L57" s="13">
        <v>0.01</v>
      </c>
      <c r="M57" s="14">
        <f t="shared" si="6"/>
        <v>1513.3928571428571</v>
      </c>
      <c r="N57" s="14">
        <f t="shared" si="7"/>
        <v>181.60714285714283</v>
      </c>
      <c r="O57" s="14">
        <f t="shared" si="8"/>
        <v>-15.133928571428571</v>
      </c>
      <c r="P57" s="14"/>
      <c r="Q57" s="14"/>
      <c r="R57" s="14"/>
      <c r="S57" s="14">
        <f>M57</f>
        <v>1513.3928571428571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9"/>
        <v>-1679.8660714285713</v>
      </c>
      <c r="AJ57" s="101">
        <f t="shared" si="10"/>
        <v>9.7699626167013776E-14</v>
      </c>
    </row>
    <row r="58" spans="1:36" s="5" customFormat="1" ht="12.9" customHeight="1" x14ac:dyDescent="0.2">
      <c r="A58" s="55"/>
      <c r="B58" s="56">
        <v>11068</v>
      </c>
      <c r="C58" s="56">
        <v>1511</v>
      </c>
      <c r="D58" s="57" t="s">
        <v>74</v>
      </c>
      <c r="E58" s="56" t="s">
        <v>60</v>
      </c>
      <c r="F58" s="56">
        <v>29813</v>
      </c>
      <c r="G58" s="57" t="s">
        <v>56</v>
      </c>
      <c r="H58" s="102"/>
      <c r="I58" s="102"/>
      <c r="J58" s="23">
        <v>0</v>
      </c>
      <c r="K58" s="125">
        <v>4541</v>
      </c>
      <c r="L58" s="13">
        <v>0.01</v>
      </c>
      <c r="M58" s="14">
        <f t="shared" si="6"/>
        <v>4054.4642857142853</v>
      </c>
      <c r="N58" s="14">
        <f t="shared" si="7"/>
        <v>486.53571428571422</v>
      </c>
      <c r="O58" s="14">
        <f t="shared" si="8"/>
        <v>-40.544642857142854</v>
      </c>
      <c r="P58" s="14"/>
      <c r="Q58" s="14"/>
      <c r="R58" s="14"/>
      <c r="S58" s="14"/>
      <c r="T58" s="14"/>
      <c r="U58" s="14"/>
      <c r="V58" s="14"/>
      <c r="W58" s="14">
        <f>M58</f>
        <v>4054.4642857142853</v>
      </c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9"/>
        <v>-4500.4553571428569</v>
      </c>
      <c r="AJ58" s="101">
        <f t="shared" si="10"/>
        <v>2.6290081223123707E-13</v>
      </c>
    </row>
    <row r="59" spans="1:36" s="5" customFormat="1" ht="12.9" customHeight="1" x14ac:dyDescent="0.2">
      <c r="A59" s="55"/>
      <c r="B59" s="56">
        <v>11069</v>
      </c>
      <c r="C59" s="56">
        <v>1535</v>
      </c>
      <c r="D59" s="57" t="s">
        <v>88</v>
      </c>
      <c r="E59" s="56" t="s">
        <v>89</v>
      </c>
      <c r="F59" s="56">
        <v>9553</v>
      </c>
      <c r="G59" s="57" t="s">
        <v>54</v>
      </c>
      <c r="H59" s="102"/>
      <c r="I59" s="102"/>
      <c r="J59" s="23">
        <v>541</v>
      </c>
      <c r="K59" s="125">
        <v>0</v>
      </c>
      <c r="L59" s="13">
        <v>0.01</v>
      </c>
      <c r="M59" s="14">
        <f t="shared" si="6"/>
        <v>541</v>
      </c>
      <c r="N59" s="14">
        <f t="shared" si="7"/>
        <v>0</v>
      </c>
      <c r="O59" s="14">
        <f t="shared" si="8"/>
        <v>-5.41</v>
      </c>
      <c r="P59" s="14">
        <f>M59</f>
        <v>541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9"/>
        <v>-535.59</v>
      </c>
      <c r="AJ59" s="101">
        <f t="shared" si="10"/>
        <v>-3.1974423109204508E-14</v>
      </c>
    </row>
    <row r="60" spans="1:36" s="5" customFormat="1" ht="12.9" customHeight="1" x14ac:dyDescent="0.2">
      <c r="A60" s="55">
        <v>43210</v>
      </c>
      <c r="B60" s="56">
        <v>11070</v>
      </c>
      <c r="C60" s="56">
        <v>1536</v>
      </c>
      <c r="D60" s="57" t="s">
        <v>73</v>
      </c>
      <c r="E60" s="56" t="s">
        <v>75</v>
      </c>
      <c r="F60" s="56">
        <v>127670</v>
      </c>
      <c r="G60" s="57" t="s">
        <v>54</v>
      </c>
      <c r="H60" s="102"/>
      <c r="I60" s="102"/>
      <c r="J60" s="23">
        <v>2100</v>
      </c>
      <c r="K60" s="125">
        <v>0</v>
      </c>
      <c r="L60" s="13">
        <v>0.01</v>
      </c>
      <c r="M60" s="14">
        <f t="shared" si="6"/>
        <v>2100</v>
      </c>
      <c r="N60" s="14">
        <f t="shared" si="7"/>
        <v>0</v>
      </c>
      <c r="O60" s="14">
        <f t="shared" si="8"/>
        <v>-21</v>
      </c>
      <c r="P60" s="14">
        <f>M60</f>
        <v>2100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9"/>
        <v>-2079</v>
      </c>
      <c r="AJ60" s="101">
        <f t="shared" si="10"/>
        <v>0</v>
      </c>
    </row>
    <row r="61" spans="1:36" s="5" customFormat="1" ht="12.9" customHeight="1" x14ac:dyDescent="0.2">
      <c r="A61" s="55"/>
      <c r="B61" s="56">
        <v>11071</v>
      </c>
      <c r="C61" s="56">
        <v>1538</v>
      </c>
      <c r="D61" s="57" t="s">
        <v>275</v>
      </c>
      <c r="E61" s="56">
        <v>0</v>
      </c>
      <c r="F61" s="56">
        <v>1356</v>
      </c>
      <c r="G61" s="57" t="s">
        <v>62</v>
      </c>
      <c r="H61" s="102"/>
      <c r="I61" s="102"/>
      <c r="J61" s="23">
        <v>0</v>
      </c>
      <c r="K61" s="125">
        <v>11800</v>
      </c>
      <c r="L61" s="13">
        <v>0.01</v>
      </c>
      <c r="M61" s="14">
        <f t="shared" si="6"/>
        <v>10535.714285714284</v>
      </c>
      <c r="N61" s="14">
        <f t="shared" si="7"/>
        <v>1264.285714285714</v>
      </c>
      <c r="O61" s="14">
        <f t="shared" si="8"/>
        <v>-105.35714285714285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>
        <f>M61</f>
        <v>10535.714285714284</v>
      </c>
      <c r="AI61" s="14">
        <f t="shared" si="9"/>
        <v>-11694.642857142855</v>
      </c>
      <c r="AJ61" s="101">
        <f t="shared" si="10"/>
        <v>2.0889956431346945E-12</v>
      </c>
    </row>
    <row r="62" spans="1:36" s="5" customFormat="1" ht="12.9" customHeight="1" x14ac:dyDescent="0.2">
      <c r="A62" s="55"/>
      <c r="B62" s="56">
        <v>11072</v>
      </c>
      <c r="C62" s="56">
        <v>1537</v>
      </c>
      <c r="D62" s="57" t="s">
        <v>88</v>
      </c>
      <c r="E62" s="56" t="s">
        <v>89</v>
      </c>
      <c r="F62" s="56">
        <v>9577</v>
      </c>
      <c r="G62" s="57" t="s">
        <v>54</v>
      </c>
      <c r="H62" s="102"/>
      <c r="I62" s="102"/>
      <c r="J62" s="23">
        <v>372.5</v>
      </c>
      <c r="K62" s="125">
        <v>0</v>
      </c>
      <c r="L62" s="13">
        <v>0.01</v>
      </c>
      <c r="M62" s="14">
        <f t="shared" si="6"/>
        <v>372.5</v>
      </c>
      <c r="N62" s="14">
        <f t="shared" si="7"/>
        <v>0</v>
      </c>
      <c r="O62" s="14">
        <f t="shared" si="8"/>
        <v>-3.7250000000000001</v>
      </c>
      <c r="P62" s="14">
        <f>M62</f>
        <v>372.5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9"/>
        <v>-368.77499999999998</v>
      </c>
      <c r="AJ62" s="101">
        <f t="shared" si="10"/>
        <v>2.2648549702353193E-14</v>
      </c>
    </row>
    <row r="63" spans="1:36" s="5" customFormat="1" ht="12.9" customHeight="1" x14ac:dyDescent="0.2">
      <c r="A63" s="55">
        <v>43211</v>
      </c>
      <c r="B63" s="56">
        <v>11073</v>
      </c>
      <c r="C63" s="56">
        <v>1539</v>
      </c>
      <c r="D63" s="57" t="s">
        <v>63</v>
      </c>
      <c r="E63" s="56">
        <v>139564</v>
      </c>
      <c r="F63" s="56">
        <v>216264</v>
      </c>
      <c r="G63" s="57" t="s">
        <v>62</v>
      </c>
      <c r="H63" s="102"/>
      <c r="I63" s="102"/>
      <c r="J63" s="23">
        <v>0</v>
      </c>
      <c r="K63" s="125">
        <v>3908.27</v>
      </c>
      <c r="L63" s="13">
        <v>0.01</v>
      </c>
      <c r="M63" s="14">
        <f t="shared" si="6"/>
        <v>3489.5267857142853</v>
      </c>
      <c r="N63" s="14">
        <f t="shared" si="7"/>
        <v>418.7432142857142</v>
      </c>
      <c r="O63" s="14">
        <f t="shared" si="8"/>
        <v>-34.895267857142855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>
        <f>M63</f>
        <v>3489.5267857142853</v>
      </c>
      <c r="AI63" s="14">
        <f t="shared" si="9"/>
        <v>-3873.3747321428568</v>
      </c>
      <c r="AJ63" s="101">
        <f t="shared" si="10"/>
        <v>2.9842794901924208E-13</v>
      </c>
    </row>
    <row r="64" spans="1:36" s="5" customFormat="1" ht="12.9" customHeight="1" x14ac:dyDescent="0.2">
      <c r="A64" s="55"/>
      <c r="B64" s="56">
        <v>11074</v>
      </c>
      <c r="C64" s="56">
        <v>1540</v>
      </c>
      <c r="D64" s="57" t="s">
        <v>38</v>
      </c>
      <c r="E64" s="56" t="s">
        <v>44</v>
      </c>
      <c r="F64" s="56">
        <v>19252</v>
      </c>
      <c r="G64" s="57" t="s">
        <v>54</v>
      </c>
      <c r="H64" s="102"/>
      <c r="I64" s="102"/>
      <c r="J64" s="23">
        <v>0</v>
      </c>
      <c r="K64" s="125">
        <v>10966.4</v>
      </c>
      <c r="L64" s="13">
        <v>0.01</v>
      </c>
      <c r="M64" s="14">
        <f t="shared" si="6"/>
        <v>9791.4285714285706</v>
      </c>
      <c r="N64" s="14">
        <f t="shared" si="7"/>
        <v>1174.9714285714285</v>
      </c>
      <c r="O64" s="14">
        <f t="shared" si="8"/>
        <v>-97.914285714285711</v>
      </c>
      <c r="P64" s="14">
        <f>M64</f>
        <v>9791.4285714285706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9"/>
        <v>-10868.485714285714</v>
      </c>
      <c r="AJ64" s="101">
        <f t="shared" si="10"/>
        <v>-5.6843418860808015E-13</v>
      </c>
    </row>
    <row r="65" spans="1:36" s="5" customFormat="1" ht="12.9" customHeight="1" x14ac:dyDescent="0.2">
      <c r="A65" s="55"/>
      <c r="B65" s="56">
        <v>11075</v>
      </c>
      <c r="C65" s="56">
        <v>1541</v>
      </c>
      <c r="D65" s="57" t="s">
        <v>38</v>
      </c>
      <c r="E65" s="56" t="s">
        <v>44</v>
      </c>
      <c r="F65" s="56">
        <v>19253</v>
      </c>
      <c r="G65" s="57" t="s">
        <v>54</v>
      </c>
      <c r="H65" s="102"/>
      <c r="I65" s="102"/>
      <c r="J65" s="23">
        <v>0</v>
      </c>
      <c r="K65" s="125">
        <v>12627</v>
      </c>
      <c r="L65" s="13">
        <v>0.01</v>
      </c>
      <c r="M65" s="14">
        <f t="shared" si="6"/>
        <v>11274.107142857141</v>
      </c>
      <c r="N65" s="14">
        <f t="shared" si="7"/>
        <v>1352.8928571428569</v>
      </c>
      <c r="O65" s="14">
        <f t="shared" si="8"/>
        <v>-112.74107142857142</v>
      </c>
      <c r="P65" s="14">
        <f>M65</f>
        <v>11274.107142857141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9"/>
        <v>-12514.258928571428</v>
      </c>
      <c r="AJ65" s="101">
        <f t="shared" si="10"/>
        <v>1.0516032489249483E-12</v>
      </c>
    </row>
    <row r="66" spans="1:36" s="5" customFormat="1" ht="12.9" customHeight="1" x14ac:dyDescent="0.2">
      <c r="A66" s="55">
        <v>43213</v>
      </c>
      <c r="B66" s="56">
        <v>11076</v>
      </c>
      <c r="C66" s="56">
        <v>1542</v>
      </c>
      <c r="D66" s="57" t="s">
        <v>73</v>
      </c>
      <c r="E66" s="56" t="s">
        <v>75</v>
      </c>
      <c r="F66" s="56">
        <v>128068</v>
      </c>
      <c r="G66" s="57" t="s">
        <v>54</v>
      </c>
      <c r="H66" s="102"/>
      <c r="I66" s="102"/>
      <c r="J66" s="23">
        <v>2530</v>
      </c>
      <c r="K66" s="125">
        <v>0</v>
      </c>
      <c r="L66" s="13">
        <v>0.01</v>
      </c>
      <c r="M66" s="14">
        <f t="shared" si="6"/>
        <v>2530</v>
      </c>
      <c r="N66" s="14">
        <f t="shared" si="7"/>
        <v>0</v>
      </c>
      <c r="O66" s="14">
        <f t="shared" si="8"/>
        <v>-25.3</v>
      </c>
      <c r="P66" s="14">
        <f>M66</f>
        <v>2530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9"/>
        <v>-2504.6999999999998</v>
      </c>
      <c r="AJ66" s="101">
        <f t="shared" si="10"/>
        <v>1.8118839761882555E-13</v>
      </c>
    </row>
    <row r="67" spans="1:36" s="5" customFormat="1" ht="12.9" customHeight="1" x14ac:dyDescent="0.2">
      <c r="A67" s="55"/>
      <c r="B67" s="56">
        <v>11077</v>
      </c>
      <c r="C67" s="56">
        <v>1543</v>
      </c>
      <c r="D67" s="57" t="s">
        <v>39</v>
      </c>
      <c r="E67" s="56" t="s">
        <v>45</v>
      </c>
      <c r="F67" s="56">
        <v>66378</v>
      </c>
      <c r="G67" s="57" t="s">
        <v>54</v>
      </c>
      <c r="H67" s="102"/>
      <c r="I67" s="102"/>
      <c r="J67" s="23">
        <v>1735</v>
      </c>
      <c r="K67" s="125">
        <v>0</v>
      </c>
      <c r="L67" s="13">
        <v>0.01</v>
      </c>
      <c r="M67" s="14">
        <f t="shared" si="6"/>
        <v>1735</v>
      </c>
      <c r="N67" s="14">
        <f t="shared" si="7"/>
        <v>0</v>
      </c>
      <c r="O67" s="14">
        <f t="shared" si="8"/>
        <v>-17.350000000000001</v>
      </c>
      <c r="P67" s="14">
        <f>M67</f>
        <v>1735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9"/>
        <v>-1717.65</v>
      </c>
      <c r="AJ67" s="101">
        <f t="shared" si="10"/>
        <v>-9.2370555648813024E-14</v>
      </c>
    </row>
    <row r="68" spans="1:36" s="5" customFormat="1" ht="12.9" customHeight="1" x14ac:dyDescent="0.2">
      <c r="A68" s="55"/>
      <c r="B68" s="56">
        <v>11078</v>
      </c>
      <c r="C68" s="56">
        <v>1544</v>
      </c>
      <c r="D68" s="57" t="s">
        <v>39</v>
      </c>
      <c r="E68" s="56" t="s">
        <v>45</v>
      </c>
      <c r="F68" s="56">
        <v>66379</v>
      </c>
      <c r="G68" s="57" t="s">
        <v>57</v>
      </c>
      <c r="H68" s="102"/>
      <c r="I68" s="102"/>
      <c r="J68" s="23">
        <v>2057.5</v>
      </c>
      <c r="K68" s="125">
        <v>0</v>
      </c>
      <c r="L68" s="13">
        <v>0.01</v>
      </c>
      <c r="M68" s="14">
        <f t="shared" si="6"/>
        <v>2057.5</v>
      </c>
      <c r="N68" s="14">
        <f t="shared" si="7"/>
        <v>0</v>
      </c>
      <c r="O68" s="14">
        <f t="shared" si="8"/>
        <v>-20.574999999999999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>
        <f>M68</f>
        <v>2057.5</v>
      </c>
      <c r="AA68" s="14"/>
      <c r="AB68" s="14"/>
      <c r="AC68" s="14"/>
      <c r="AD68" s="14"/>
      <c r="AE68" s="14"/>
      <c r="AF68" s="14"/>
      <c r="AG68" s="14"/>
      <c r="AH68" s="14"/>
      <c r="AI68" s="14">
        <f t="shared" si="9"/>
        <v>-2036.925</v>
      </c>
      <c r="AJ68" s="101">
        <f t="shared" si="10"/>
        <v>4.6185277824406512E-14</v>
      </c>
    </row>
    <row r="69" spans="1:36" s="5" customFormat="1" ht="12.9" customHeight="1" x14ac:dyDescent="0.2">
      <c r="A69" s="55"/>
      <c r="B69" s="56">
        <v>11079</v>
      </c>
      <c r="C69" s="56">
        <v>1545</v>
      </c>
      <c r="D69" s="57" t="s">
        <v>88</v>
      </c>
      <c r="E69" s="56" t="s">
        <v>89</v>
      </c>
      <c r="F69" s="56">
        <v>8838</v>
      </c>
      <c r="G69" s="57" t="s">
        <v>57</v>
      </c>
      <c r="H69" s="102"/>
      <c r="I69" s="102"/>
      <c r="J69" s="23">
        <v>772.1</v>
      </c>
      <c r="K69" s="125">
        <v>0</v>
      </c>
      <c r="L69" s="13">
        <v>0.01</v>
      </c>
      <c r="M69" s="14">
        <f t="shared" ref="M69:M97" si="11">SUM(H69:J69,K69/1.12)</f>
        <v>772.1</v>
      </c>
      <c r="N69" s="14">
        <f t="shared" ref="N69:N97" si="12">K69/1.12*0.12</f>
        <v>0</v>
      </c>
      <c r="O69" s="14">
        <f t="shared" ref="O69:O97" si="13">-SUM(I69:J69,K69/1.12)*L69</f>
        <v>-7.7210000000000001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>
        <f>M69</f>
        <v>772.1</v>
      </c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4">-SUM(N69:AH69)</f>
        <v>-764.37900000000002</v>
      </c>
      <c r="AJ69" s="101">
        <f t="shared" ref="AJ69:AJ100" si="15">SUM(H69:K69)+AI69+O69</f>
        <v>0</v>
      </c>
    </row>
    <row r="70" spans="1:36" s="5" customFormat="1" ht="12.9" customHeight="1" x14ac:dyDescent="0.2">
      <c r="A70" s="55"/>
      <c r="B70" s="56">
        <v>11079</v>
      </c>
      <c r="C70" s="56">
        <v>1545</v>
      </c>
      <c r="D70" s="57" t="s">
        <v>88</v>
      </c>
      <c r="E70" s="56" t="s">
        <v>89</v>
      </c>
      <c r="F70" s="56">
        <v>8838</v>
      </c>
      <c r="G70" s="57" t="s">
        <v>54</v>
      </c>
      <c r="H70" s="102"/>
      <c r="I70" s="102"/>
      <c r="J70" s="23">
        <v>3042.65</v>
      </c>
      <c r="K70" s="125">
        <v>0</v>
      </c>
      <c r="L70" s="13">
        <v>0.01</v>
      </c>
      <c r="M70" s="14">
        <f t="shared" si="11"/>
        <v>3042.65</v>
      </c>
      <c r="N70" s="14">
        <f t="shared" si="12"/>
        <v>0</v>
      </c>
      <c r="O70" s="14">
        <f t="shared" si="13"/>
        <v>-30.426500000000001</v>
      </c>
      <c r="P70" s="14">
        <f>M70</f>
        <v>3042.65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4"/>
        <v>-3012.2235000000001</v>
      </c>
      <c r="AJ70" s="101">
        <f t="shared" si="15"/>
        <v>3.1974423109204508E-14</v>
      </c>
    </row>
    <row r="71" spans="1:36" s="5" customFormat="1" ht="12.9" customHeight="1" x14ac:dyDescent="0.2">
      <c r="A71" s="55">
        <v>43214</v>
      </c>
      <c r="B71" s="56">
        <v>11081</v>
      </c>
      <c r="C71" s="56">
        <v>1546</v>
      </c>
      <c r="D71" s="57" t="s">
        <v>70</v>
      </c>
      <c r="E71" s="56" t="s">
        <v>50</v>
      </c>
      <c r="F71" s="56">
        <v>510026741</v>
      </c>
      <c r="G71" s="57" t="s">
        <v>55</v>
      </c>
      <c r="H71" s="102"/>
      <c r="I71" s="102"/>
      <c r="J71" s="23">
        <v>0</v>
      </c>
      <c r="K71" s="125">
        <v>4829</v>
      </c>
      <c r="L71" s="13">
        <v>0.01</v>
      </c>
      <c r="M71" s="14">
        <f t="shared" si="11"/>
        <v>4311.6071428571422</v>
      </c>
      <c r="N71" s="14">
        <f t="shared" si="12"/>
        <v>517.392857142857</v>
      </c>
      <c r="O71" s="14">
        <f t="shared" si="13"/>
        <v>-43.116071428571423</v>
      </c>
      <c r="P71" s="14"/>
      <c r="Q71" s="14">
        <f>M71</f>
        <v>4311.6071428571422</v>
      </c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4"/>
        <v>-4785.8839285714275</v>
      </c>
      <c r="AJ71" s="101">
        <f t="shared" si="15"/>
        <v>1.0444978215673473E-12</v>
      </c>
    </row>
    <row r="72" spans="1:36" s="5" customFormat="1" ht="12.9" customHeight="1" x14ac:dyDescent="0.2">
      <c r="A72" s="55">
        <v>43215</v>
      </c>
      <c r="B72" s="56">
        <v>11082</v>
      </c>
      <c r="C72" s="56">
        <v>1547</v>
      </c>
      <c r="D72" s="57" t="s">
        <v>88</v>
      </c>
      <c r="E72" s="56" t="s">
        <v>89</v>
      </c>
      <c r="F72" s="56">
        <v>7547</v>
      </c>
      <c r="G72" s="57" t="s">
        <v>54</v>
      </c>
      <c r="H72" s="102"/>
      <c r="I72" s="102"/>
      <c r="J72" s="23">
        <v>440</v>
      </c>
      <c r="K72" s="125">
        <v>0</v>
      </c>
      <c r="L72" s="13">
        <v>0.01</v>
      </c>
      <c r="M72" s="14">
        <f t="shared" si="11"/>
        <v>440</v>
      </c>
      <c r="N72" s="14">
        <f t="shared" si="12"/>
        <v>0</v>
      </c>
      <c r="O72" s="14">
        <f t="shared" si="13"/>
        <v>-4.4000000000000004</v>
      </c>
      <c r="P72" s="14">
        <f>M72</f>
        <v>440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4"/>
        <v>-435.6</v>
      </c>
      <c r="AJ72" s="101">
        <f t="shared" si="15"/>
        <v>-2.3092638912203256E-14</v>
      </c>
    </row>
    <row r="73" spans="1:36" s="5" customFormat="1" ht="12.9" customHeight="1" x14ac:dyDescent="0.2">
      <c r="A73" s="55"/>
      <c r="B73" s="56">
        <v>11083</v>
      </c>
      <c r="C73" s="56">
        <v>1549</v>
      </c>
      <c r="D73" s="57" t="s">
        <v>73</v>
      </c>
      <c r="E73" s="56" t="s">
        <v>75</v>
      </c>
      <c r="F73" s="56">
        <v>128299</v>
      </c>
      <c r="G73" s="57" t="s">
        <v>54</v>
      </c>
      <c r="H73" s="102"/>
      <c r="I73" s="102"/>
      <c r="J73" s="23">
        <v>2100</v>
      </c>
      <c r="K73" s="125">
        <v>0</v>
      </c>
      <c r="L73" s="13">
        <v>0.01</v>
      </c>
      <c r="M73" s="14">
        <f t="shared" si="11"/>
        <v>2100</v>
      </c>
      <c r="N73" s="14">
        <f t="shared" si="12"/>
        <v>0</v>
      </c>
      <c r="O73" s="14">
        <f t="shared" si="13"/>
        <v>-21</v>
      </c>
      <c r="P73" s="14">
        <f>M73</f>
        <v>2100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4"/>
        <v>-2079</v>
      </c>
      <c r="AJ73" s="101">
        <f t="shared" si="15"/>
        <v>0</v>
      </c>
    </row>
    <row r="74" spans="1:36" s="5" customFormat="1" ht="12.9" customHeight="1" x14ac:dyDescent="0.3">
      <c r="A74" s="55">
        <v>43216</v>
      </c>
      <c r="B74" s="56">
        <v>11084</v>
      </c>
      <c r="C74" s="56">
        <v>1550</v>
      </c>
      <c r="D74" s="57" t="s">
        <v>1042</v>
      </c>
      <c r="E74" s="56">
        <v>0</v>
      </c>
      <c r="F74" s="127"/>
      <c r="G74" s="57" t="s">
        <v>55</v>
      </c>
      <c r="H74" s="102"/>
      <c r="I74" s="102"/>
      <c r="J74" s="23">
        <v>1615</v>
      </c>
      <c r="K74" s="125">
        <v>0</v>
      </c>
      <c r="L74" s="13">
        <v>0.01</v>
      </c>
      <c r="M74" s="14">
        <f t="shared" si="11"/>
        <v>1615</v>
      </c>
      <c r="N74" s="14">
        <f t="shared" si="12"/>
        <v>0</v>
      </c>
      <c r="O74" s="14">
        <f t="shared" si="13"/>
        <v>-16.149999999999999</v>
      </c>
      <c r="P74" s="14"/>
      <c r="Q74" s="14">
        <f>M74</f>
        <v>1615</v>
      </c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4"/>
        <v>-1598.85</v>
      </c>
      <c r="AJ74" s="101">
        <f t="shared" si="15"/>
        <v>9.2370555648813024E-14</v>
      </c>
    </row>
    <row r="75" spans="1:36" s="5" customFormat="1" ht="12.9" customHeight="1" x14ac:dyDescent="0.2">
      <c r="A75" s="55"/>
      <c r="B75" s="56">
        <v>11085</v>
      </c>
      <c r="C75" s="56">
        <v>1548</v>
      </c>
      <c r="D75" s="57" t="s">
        <v>74</v>
      </c>
      <c r="E75" s="56" t="s">
        <v>60</v>
      </c>
      <c r="F75" s="56">
        <v>29836</v>
      </c>
      <c r="G75" s="57" t="s">
        <v>56</v>
      </c>
      <c r="H75" s="102"/>
      <c r="I75" s="102"/>
      <c r="J75" s="23">
        <v>0</v>
      </c>
      <c r="K75" s="125">
        <v>1959</v>
      </c>
      <c r="L75" s="13">
        <v>0.01</v>
      </c>
      <c r="M75" s="14">
        <f t="shared" si="11"/>
        <v>1749.1071428571427</v>
      </c>
      <c r="N75" s="14">
        <f t="shared" si="12"/>
        <v>209.89285714285711</v>
      </c>
      <c r="O75" s="14">
        <f t="shared" si="13"/>
        <v>-17.491071428571427</v>
      </c>
      <c r="P75" s="14"/>
      <c r="Q75" s="14"/>
      <c r="R75" s="14"/>
      <c r="S75" s="14"/>
      <c r="T75" s="14"/>
      <c r="U75" s="14"/>
      <c r="V75" s="14"/>
      <c r="W75" s="14">
        <f>M75</f>
        <v>1749.1071428571427</v>
      </c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4"/>
        <v>-1941.5089285714284</v>
      </c>
      <c r="AJ75" s="101">
        <f t="shared" si="15"/>
        <v>1.3145040611561853E-13</v>
      </c>
    </row>
    <row r="76" spans="1:36" s="5" customFormat="1" ht="12.9" customHeight="1" x14ac:dyDescent="0.2">
      <c r="A76" s="55"/>
      <c r="B76" s="56">
        <v>11085</v>
      </c>
      <c r="C76" s="56">
        <v>1548</v>
      </c>
      <c r="D76" s="57" t="s">
        <v>74</v>
      </c>
      <c r="E76" s="56" t="s">
        <v>60</v>
      </c>
      <c r="F76" s="56">
        <v>29836</v>
      </c>
      <c r="G76" s="57" t="s">
        <v>56</v>
      </c>
      <c r="H76" s="102"/>
      <c r="I76" s="102"/>
      <c r="J76" s="23">
        <v>0</v>
      </c>
      <c r="K76" s="125">
        <v>247.5</v>
      </c>
      <c r="L76" s="13">
        <v>0.01</v>
      </c>
      <c r="M76" s="14">
        <f t="shared" si="11"/>
        <v>220.98214285714283</v>
      </c>
      <c r="N76" s="14">
        <f t="shared" si="12"/>
        <v>26.517857142857139</v>
      </c>
      <c r="O76" s="14">
        <f t="shared" si="13"/>
        <v>-2.2098214285714284</v>
      </c>
      <c r="P76" s="14"/>
      <c r="Q76" s="14"/>
      <c r="R76" s="14"/>
      <c r="S76" s="14"/>
      <c r="T76" s="14"/>
      <c r="U76" s="14"/>
      <c r="V76" s="14"/>
      <c r="W76" s="14">
        <f>M76</f>
        <v>220.98214285714283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4"/>
        <v>-245.29017857142856</v>
      </c>
      <c r="AJ76" s="101">
        <f t="shared" si="15"/>
        <v>1.6431300764452317E-14</v>
      </c>
    </row>
    <row r="77" spans="1:36" s="5" customFormat="1" ht="12.9" customHeight="1" x14ac:dyDescent="0.2">
      <c r="A77" s="55">
        <v>43218</v>
      </c>
      <c r="B77" s="56">
        <v>11086</v>
      </c>
      <c r="C77" s="56">
        <v>1551</v>
      </c>
      <c r="D77" s="57" t="s">
        <v>38</v>
      </c>
      <c r="E77" s="56" t="s">
        <v>44</v>
      </c>
      <c r="F77" s="56">
        <v>19316</v>
      </c>
      <c r="G77" s="57" t="s">
        <v>54</v>
      </c>
      <c r="H77" s="102"/>
      <c r="I77" s="102"/>
      <c r="J77" s="23">
        <v>0</v>
      </c>
      <c r="K77" s="125">
        <v>1552</v>
      </c>
      <c r="L77" s="13">
        <v>0.01</v>
      </c>
      <c r="M77" s="14">
        <f t="shared" si="11"/>
        <v>1385.7142857142856</v>
      </c>
      <c r="N77" s="14">
        <f t="shared" si="12"/>
        <v>166.28571428571425</v>
      </c>
      <c r="O77" s="14">
        <f t="shared" si="13"/>
        <v>-13.857142857142856</v>
      </c>
      <c r="P77" s="14">
        <f>M77</f>
        <v>1385.7142857142856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4"/>
        <v>-1538.1428571428569</v>
      </c>
      <c r="AJ77" s="101">
        <f t="shared" si="15"/>
        <v>2.6112445539183682E-13</v>
      </c>
    </row>
    <row r="78" spans="1:36" s="5" customFormat="1" ht="12.9" customHeight="1" x14ac:dyDescent="0.2">
      <c r="A78" s="55"/>
      <c r="B78" s="56">
        <v>11087</v>
      </c>
      <c r="C78" s="56">
        <v>1552</v>
      </c>
      <c r="D78" s="57" t="s">
        <v>38</v>
      </c>
      <c r="E78" s="56" t="s">
        <v>44</v>
      </c>
      <c r="F78" s="56">
        <v>19317</v>
      </c>
      <c r="G78" s="57" t="s">
        <v>54</v>
      </c>
      <c r="H78" s="102"/>
      <c r="I78" s="102"/>
      <c r="J78" s="23">
        <v>0</v>
      </c>
      <c r="K78" s="125">
        <v>1958</v>
      </c>
      <c r="L78" s="13">
        <v>0.01</v>
      </c>
      <c r="M78" s="14">
        <f t="shared" si="11"/>
        <v>1748.2142857142856</v>
      </c>
      <c r="N78" s="14">
        <f t="shared" si="12"/>
        <v>209.78571428571425</v>
      </c>
      <c r="O78" s="14">
        <f t="shared" si="13"/>
        <v>-17.482142857142858</v>
      </c>
      <c r="P78" s="14">
        <f>M78</f>
        <v>1748.2142857142856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4"/>
        <v>-1940.5178571428569</v>
      </c>
      <c r="AJ78" s="101">
        <f t="shared" si="15"/>
        <v>2.5934809855243657E-13</v>
      </c>
    </row>
    <row r="79" spans="1:36" s="5" customFormat="1" ht="12.9" customHeight="1" x14ac:dyDescent="0.2">
      <c r="A79" s="55">
        <v>43220</v>
      </c>
      <c r="B79" s="56">
        <v>11088</v>
      </c>
      <c r="C79" s="56">
        <v>1553</v>
      </c>
      <c r="D79" s="57" t="s">
        <v>39</v>
      </c>
      <c r="E79" s="56" t="s">
        <v>45</v>
      </c>
      <c r="F79" s="56">
        <v>66388</v>
      </c>
      <c r="G79" s="57" t="s">
        <v>57</v>
      </c>
      <c r="H79" s="102"/>
      <c r="I79" s="102"/>
      <c r="J79" s="23">
        <v>465</v>
      </c>
      <c r="K79" s="125">
        <v>0</v>
      </c>
      <c r="L79" s="13">
        <v>0.01</v>
      </c>
      <c r="M79" s="14">
        <f t="shared" si="11"/>
        <v>465</v>
      </c>
      <c r="N79" s="14">
        <f t="shared" si="12"/>
        <v>0</v>
      </c>
      <c r="O79" s="14">
        <f t="shared" si="13"/>
        <v>-4.6500000000000004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>
        <f>M79</f>
        <v>465</v>
      </c>
      <c r="AA79" s="14"/>
      <c r="AB79" s="14"/>
      <c r="AC79" s="14"/>
      <c r="AD79" s="14"/>
      <c r="AE79" s="14"/>
      <c r="AF79" s="14"/>
      <c r="AG79" s="14"/>
      <c r="AH79" s="14"/>
      <c r="AI79" s="14">
        <f t="shared" si="14"/>
        <v>-460.35</v>
      </c>
      <c r="AJ79" s="101">
        <f t="shared" si="15"/>
        <v>-2.3092638912203256E-14</v>
      </c>
    </row>
    <row r="80" spans="1:36" s="5" customFormat="1" ht="12.9" customHeight="1" x14ac:dyDescent="0.2">
      <c r="A80" s="55"/>
      <c r="B80" s="56">
        <v>11089</v>
      </c>
      <c r="C80" s="56">
        <v>1554</v>
      </c>
      <c r="D80" s="57" t="s">
        <v>66</v>
      </c>
      <c r="E80" s="56" t="s">
        <v>51</v>
      </c>
      <c r="F80" s="56">
        <v>120004169547</v>
      </c>
      <c r="G80" s="57" t="s">
        <v>55</v>
      </c>
      <c r="H80" s="102"/>
      <c r="I80" s="102"/>
      <c r="J80" s="23">
        <v>0</v>
      </c>
      <c r="K80" s="125">
        <v>2700</v>
      </c>
      <c r="L80" s="13">
        <v>0.01</v>
      </c>
      <c r="M80" s="14">
        <f t="shared" si="11"/>
        <v>2410.7142857142853</v>
      </c>
      <c r="N80" s="14">
        <f t="shared" si="12"/>
        <v>289.28571428571422</v>
      </c>
      <c r="O80" s="14">
        <f t="shared" si="13"/>
        <v>-24.107142857142854</v>
      </c>
      <c r="P80" s="14"/>
      <c r="Q80" s="14">
        <f>M80</f>
        <v>2410.7142857142853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4"/>
        <v>-2675.8928571428569</v>
      </c>
      <c r="AJ80" s="101">
        <f t="shared" si="15"/>
        <v>2.6290081223123707E-13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1"/>
        <v>0</v>
      </c>
      <c r="N81" s="14">
        <f t="shared" si="12"/>
        <v>0</v>
      </c>
      <c r="O81" s="14">
        <f t="shared" si="13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4"/>
        <v>0</v>
      </c>
      <c r="AJ81" s="101">
        <f t="shared" si="15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1"/>
        <v>0</v>
      </c>
      <c r="N82" s="14">
        <f t="shared" si="12"/>
        <v>0</v>
      </c>
      <c r="O82" s="14">
        <f t="shared" si="13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4"/>
        <v>0</v>
      </c>
      <c r="AJ82" s="101">
        <f t="shared" si="15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1"/>
        <v>0</v>
      </c>
      <c r="N83" s="14">
        <f t="shared" si="12"/>
        <v>0</v>
      </c>
      <c r="O83" s="14">
        <f t="shared" si="13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4"/>
        <v>0</v>
      </c>
      <c r="AJ83" s="101">
        <f t="shared" si="15"/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1"/>
        <v>0</v>
      </c>
      <c r="N84" s="14">
        <f t="shared" si="12"/>
        <v>0</v>
      </c>
      <c r="O84" s="14">
        <f t="shared" si="13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4"/>
        <v>0</v>
      </c>
      <c r="AJ84" s="101">
        <f t="shared" si="15"/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1"/>
        <v>0</v>
      </c>
      <c r="N85" s="14">
        <f t="shared" si="12"/>
        <v>0</v>
      </c>
      <c r="O85" s="14">
        <f t="shared" si="13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4"/>
        <v>0</v>
      </c>
      <c r="AJ85" s="101">
        <f t="shared" si="15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1"/>
        <v>0</v>
      </c>
      <c r="N86" s="14">
        <f t="shared" si="12"/>
        <v>0</v>
      </c>
      <c r="O86" s="14">
        <f t="shared" si="13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4"/>
        <v>0</v>
      </c>
      <c r="AJ86" s="101">
        <f t="shared" si="15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1"/>
        <v>0</v>
      </c>
      <c r="N87" s="14">
        <f t="shared" si="12"/>
        <v>0</v>
      </c>
      <c r="O87" s="14">
        <f t="shared" si="13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4"/>
        <v>0</v>
      </c>
      <c r="AJ87" s="101">
        <f t="shared" si="15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1"/>
        <v>0</v>
      </c>
      <c r="N88" s="14">
        <f t="shared" si="12"/>
        <v>0</v>
      </c>
      <c r="O88" s="14">
        <f t="shared" si="13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4"/>
        <v>0</v>
      </c>
      <c r="AJ88" s="101">
        <f t="shared" si="15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1"/>
        <v>0</v>
      </c>
      <c r="N89" s="14">
        <f t="shared" si="12"/>
        <v>0</v>
      </c>
      <c r="O89" s="14">
        <f t="shared" si="13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4"/>
        <v>0</v>
      </c>
      <c r="AJ89" s="101">
        <f t="shared" si="15"/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>
        <v>0</v>
      </c>
      <c r="K90" s="125">
        <v>0</v>
      </c>
      <c r="L90" s="13">
        <v>0.01</v>
      </c>
      <c r="M90" s="14">
        <f t="shared" si="11"/>
        <v>0</v>
      </c>
      <c r="N90" s="14">
        <f t="shared" si="12"/>
        <v>0</v>
      </c>
      <c r="O90" s="14">
        <f t="shared" si="13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4"/>
        <v>0</v>
      </c>
      <c r="AJ90" s="101">
        <f t="shared" si="15"/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 t="shared" si="11"/>
        <v>0</v>
      </c>
      <c r="N91" s="14">
        <f t="shared" si="12"/>
        <v>0</v>
      </c>
      <c r="O91" s="14">
        <f t="shared" si="13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4"/>
        <v>0</v>
      </c>
      <c r="AJ91" s="101">
        <f t="shared" si="15"/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1"/>
        <v>0</v>
      </c>
      <c r="N92" s="14">
        <f t="shared" si="12"/>
        <v>0</v>
      </c>
      <c r="O92" s="14">
        <f t="shared" si="13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4"/>
        <v>0</v>
      </c>
      <c r="AJ92" s="101">
        <f t="shared" si="15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 t="shared" si="11"/>
        <v>0</v>
      </c>
      <c r="N93" s="14">
        <f t="shared" si="12"/>
        <v>0</v>
      </c>
      <c r="O93" s="14">
        <f t="shared" si="13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4"/>
        <v>0</v>
      </c>
      <c r="AJ93" s="101">
        <f t="shared" si="15"/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 t="shared" si="11"/>
        <v>0</v>
      </c>
      <c r="N94" s="14">
        <f t="shared" si="12"/>
        <v>0</v>
      </c>
      <c r="O94" s="14">
        <f t="shared" si="13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4"/>
        <v>0</v>
      </c>
      <c r="AJ94" s="101">
        <f t="shared" si="15"/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1"/>
        <v>0</v>
      </c>
      <c r="N95" s="14">
        <f t="shared" si="12"/>
        <v>0</v>
      </c>
      <c r="O95" s="14">
        <f t="shared" si="13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4"/>
        <v>0</v>
      </c>
      <c r="AJ95" s="101">
        <f t="shared" si="15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1"/>
        <v>0</v>
      </c>
      <c r="N96" s="14">
        <f t="shared" si="12"/>
        <v>0</v>
      </c>
      <c r="O96" s="14">
        <f t="shared" si="13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4"/>
        <v>0</v>
      </c>
      <c r="AJ96" s="101">
        <f t="shared" si="15"/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 t="shared" si="11"/>
        <v>0</v>
      </c>
      <c r="N97" s="14">
        <f t="shared" si="12"/>
        <v>0</v>
      </c>
      <c r="O97" s="14">
        <f t="shared" si="13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4"/>
        <v>0</v>
      </c>
      <c r="AJ97" s="101">
        <f t="shared" si="15"/>
        <v>0</v>
      </c>
    </row>
    <row r="98" spans="1:36" x14ac:dyDescent="0.2">
      <c r="A98" s="100"/>
      <c r="B98" s="99"/>
      <c r="C98" s="98"/>
      <c r="D98" s="95"/>
      <c r="E98" s="97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1"/>
      <c r="F99" s="90"/>
      <c r="G99" s="89"/>
      <c r="H99" s="40">
        <f>SUM(H6:H97)</f>
        <v>0</v>
      </c>
      <c r="I99" s="40">
        <f>SUM(I6:I97)</f>
        <v>0</v>
      </c>
      <c r="J99" s="24">
        <f>SUM(J5:J97)</f>
        <v>73029.95</v>
      </c>
      <c r="K99" s="24">
        <f>SUM(K5:K97)</f>
        <v>208260.02999999997</v>
      </c>
      <c r="L99" s="41"/>
      <c r="M99" s="24">
        <f t="shared" ref="M99:AI99" si="16">SUM(M5:M97)</f>
        <v>258976.40535714285</v>
      </c>
      <c r="N99" s="24">
        <f t="shared" si="16"/>
        <v>22313.574642857144</v>
      </c>
      <c r="O99" s="24">
        <f t="shared" si="16"/>
        <v>-2589.7640535714295</v>
      </c>
      <c r="P99" s="24">
        <f t="shared" si="16"/>
        <v>188753.05</v>
      </c>
      <c r="Q99" s="24">
        <f t="shared" si="16"/>
        <v>18331.964285714286</v>
      </c>
      <c r="R99" s="24">
        <f t="shared" si="16"/>
        <v>0</v>
      </c>
      <c r="S99" s="24">
        <f t="shared" si="16"/>
        <v>1513.3928571428571</v>
      </c>
      <c r="T99" s="24">
        <f t="shared" si="16"/>
        <v>3188.7142857142853</v>
      </c>
      <c r="U99" s="24">
        <f t="shared" si="16"/>
        <v>1378.5714285714284</v>
      </c>
      <c r="V99" s="24">
        <f t="shared" si="16"/>
        <v>1027.3214285714284</v>
      </c>
      <c r="W99" s="24">
        <f t="shared" si="16"/>
        <v>11641.517857142855</v>
      </c>
      <c r="X99" s="24">
        <f t="shared" si="16"/>
        <v>0</v>
      </c>
      <c r="Y99" s="24">
        <f t="shared" si="16"/>
        <v>0</v>
      </c>
      <c r="Z99" s="24">
        <f t="shared" si="16"/>
        <v>9856.15</v>
      </c>
      <c r="AA99" s="24">
        <f t="shared" si="16"/>
        <v>0</v>
      </c>
      <c r="AB99" s="24">
        <f t="shared" si="16"/>
        <v>0</v>
      </c>
      <c r="AC99" s="24">
        <f t="shared" si="16"/>
        <v>0</v>
      </c>
      <c r="AD99" s="24">
        <f t="shared" si="16"/>
        <v>2499.9999999999995</v>
      </c>
      <c r="AE99" s="24">
        <f t="shared" si="16"/>
        <v>0</v>
      </c>
      <c r="AF99" s="24">
        <f t="shared" si="16"/>
        <v>0</v>
      </c>
      <c r="AG99" s="24">
        <f t="shared" si="16"/>
        <v>0</v>
      </c>
      <c r="AH99" s="24">
        <f t="shared" si="16"/>
        <v>20785.723214285714</v>
      </c>
      <c r="AI99" s="24">
        <f t="shared" si="16"/>
        <v>-278700.21594642836</v>
      </c>
    </row>
    <row r="100" spans="1:36" ht="10.8" thickTop="1" x14ac:dyDescent="0.2">
      <c r="AH100" s="5" t="s">
        <v>35</v>
      </c>
      <c r="AI100" s="5">
        <f>+N101+AI99</f>
        <v>2589.76405357162</v>
      </c>
    </row>
    <row r="101" spans="1:36" x14ac:dyDescent="0.2">
      <c r="K101" s="5">
        <f>+K99+J99</f>
        <v>281289.98</v>
      </c>
      <c r="N101" s="5">
        <f>+N99+M99</f>
        <v>281289.98</v>
      </c>
      <c r="P101" s="5">
        <f>P99+Q99</f>
        <v>207085.01428571428</v>
      </c>
      <c r="AI101" s="5">
        <f>+AI99-AI100</f>
        <v>-281289.98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5028-D7BF-48CB-97E0-834AA4D060B5}">
  <dimension ref="A1:AJ103"/>
  <sheetViews>
    <sheetView zoomScaleNormal="100"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8" style="84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1057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124">
        <v>43222</v>
      </c>
      <c r="B5" s="56">
        <v>11090</v>
      </c>
      <c r="C5" s="56">
        <v>1555</v>
      </c>
      <c r="D5" s="57" t="s">
        <v>38</v>
      </c>
      <c r="E5" s="56" t="s">
        <v>44</v>
      </c>
      <c r="F5" s="56">
        <v>19367</v>
      </c>
      <c r="G5" s="57" t="s">
        <v>54</v>
      </c>
      <c r="H5" s="102"/>
      <c r="I5" s="102"/>
      <c r="J5" s="23">
        <v>0</v>
      </c>
      <c r="K5" s="125">
        <v>5438</v>
      </c>
      <c r="L5" s="13">
        <v>0.01</v>
      </c>
      <c r="M5" s="14">
        <f t="shared" ref="M5:M36" si="0">SUM(H5:J5,K5/1.12)</f>
        <v>4855.3571428571422</v>
      </c>
      <c r="N5" s="14">
        <f t="shared" ref="N5:N36" si="1">K5/1.12*0.12</f>
        <v>582.642857142857</v>
      </c>
      <c r="O5" s="14">
        <f t="shared" ref="O5:O36" si="2">-SUM(I5:J5,K5/1.12)*L5</f>
        <v>-48.553571428571423</v>
      </c>
      <c r="P5" s="14">
        <f>M5</f>
        <v>4855.3571428571422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-5389.4464285714275</v>
      </c>
      <c r="AJ5" s="101">
        <f t="shared" ref="AJ5:AJ36" si="4">SUM(H5:K5)+AI5+O5</f>
        <v>1.0444978215673473E-12</v>
      </c>
    </row>
    <row r="6" spans="1:36" ht="12.9" customHeight="1" x14ac:dyDescent="0.2">
      <c r="A6" s="124"/>
      <c r="B6" s="56">
        <v>11091</v>
      </c>
      <c r="C6" s="56">
        <v>1557</v>
      </c>
      <c r="D6" s="57" t="s">
        <v>39</v>
      </c>
      <c r="E6" s="56" t="s">
        <v>45</v>
      </c>
      <c r="F6" s="56">
        <v>66391</v>
      </c>
      <c r="G6" s="57" t="s">
        <v>54</v>
      </c>
      <c r="H6" s="102"/>
      <c r="I6" s="102"/>
      <c r="J6" s="23">
        <v>7556</v>
      </c>
      <c r="K6" s="125">
        <v>0</v>
      </c>
      <c r="L6" s="13">
        <v>0.01</v>
      </c>
      <c r="M6" s="14">
        <f t="shared" si="0"/>
        <v>7556</v>
      </c>
      <c r="N6" s="14">
        <f t="shared" si="1"/>
        <v>0</v>
      </c>
      <c r="O6" s="14">
        <f t="shared" si="2"/>
        <v>-75.56</v>
      </c>
      <c r="P6" s="14">
        <f>M6</f>
        <v>7556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-7480.44</v>
      </c>
      <c r="AJ6" s="101">
        <f t="shared" si="4"/>
        <v>3.979039320256561E-13</v>
      </c>
    </row>
    <row r="7" spans="1:36" ht="12.9" customHeight="1" x14ac:dyDescent="0.2">
      <c r="A7" s="124"/>
      <c r="B7" s="56">
        <v>11092</v>
      </c>
      <c r="C7" s="56">
        <v>1558</v>
      </c>
      <c r="D7" s="57" t="s">
        <v>39</v>
      </c>
      <c r="E7" s="56" t="s">
        <v>45</v>
      </c>
      <c r="F7" s="56">
        <v>66392</v>
      </c>
      <c r="G7" s="57" t="s">
        <v>57</v>
      </c>
      <c r="H7" s="102"/>
      <c r="I7" s="102"/>
      <c r="J7" s="23">
        <v>1390</v>
      </c>
      <c r="K7" s="125">
        <v>0</v>
      </c>
      <c r="L7" s="13">
        <v>0.01</v>
      </c>
      <c r="M7" s="14">
        <f t="shared" si="0"/>
        <v>1390</v>
      </c>
      <c r="N7" s="14">
        <f t="shared" si="1"/>
        <v>0</v>
      </c>
      <c r="O7" s="14">
        <f t="shared" si="2"/>
        <v>-13.9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f>M7</f>
        <v>1390</v>
      </c>
      <c r="AA7" s="14"/>
      <c r="AB7" s="14"/>
      <c r="AC7" s="14"/>
      <c r="AD7" s="14"/>
      <c r="AE7" s="14"/>
      <c r="AF7" s="14"/>
      <c r="AG7" s="14"/>
      <c r="AH7" s="14"/>
      <c r="AI7" s="14">
        <f t="shared" si="3"/>
        <v>-1376.1</v>
      </c>
      <c r="AJ7" s="101">
        <f t="shared" si="4"/>
        <v>9.0594198809412774E-14</v>
      </c>
    </row>
    <row r="8" spans="1:36" ht="12.9" customHeight="1" x14ac:dyDescent="0.2">
      <c r="A8" s="124"/>
      <c r="B8" s="56">
        <v>11093</v>
      </c>
      <c r="C8" s="56">
        <v>1556</v>
      </c>
      <c r="D8" s="57" t="s">
        <v>73</v>
      </c>
      <c r="E8" s="56" t="s">
        <v>75</v>
      </c>
      <c r="F8" s="56">
        <v>128948</v>
      </c>
      <c r="G8" s="57" t="s">
        <v>54</v>
      </c>
      <c r="H8" s="102"/>
      <c r="I8" s="102"/>
      <c r="J8" s="23">
        <v>4650</v>
      </c>
      <c r="K8" s="125">
        <v>0</v>
      </c>
      <c r="L8" s="13">
        <v>0.01</v>
      </c>
      <c r="M8" s="14">
        <f t="shared" si="0"/>
        <v>4650</v>
      </c>
      <c r="N8" s="14">
        <f t="shared" si="1"/>
        <v>0</v>
      </c>
      <c r="O8" s="14">
        <f t="shared" si="2"/>
        <v>-46.5</v>
      </c>
      <c r="P8" s="14">
        <f>M8</f>
        <v>4650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-4603.5</v>
      </c>
      <c r="AJ8" s="101">
        <f t="shared" si="4"/>
        <v>0</v>
      </c>
    </row>
    <row r="9" spans="1:36" ht="12.9" customHeight="1" x14ac:dyDescent="0.2">
      <c r="A9" s="124"/>
      <c r="B9" s="56">
        <v>11094</v>
      </c>
      <c r="C9" s="56">
        <v>1560</v>
      </c>
      <c r="D9" s="57" t="s">
        <v>88</v>
      </c>
      <c r="E9" s="56" t="s">
        <v>89</v>
      </c>
      <c r="F9" s="56">
        <v>7625</v>
      </c>
      <c r="G9" s="57" t="s">
        <v>57</v>
      </c>
      <c r="H9" s="102"/>
      <c r="I9" s="102"/>
      <c r="J9" s="23">
        <v>112.4</v>
      </c>
      <c r="K9" s="125">
        <v>0</v>
      </c>
      <c r="L9" s="13">
        <v>0.01</v>
      </c>
      <c r="M9" s="14">
        <f t="shared" si="0"/>
        <v>112.4</v>
      </c>
      <c r="N9" s="14">
        <f t="shared" si="1"/>
        <v>0</v>
      </c>
      <c r="O9" s="14">
        <f t="shared" si="2"/>
        <v>-1.1240000000000001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112.4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-111.27600000000001</v>
      </c>
      <c r="AJ9" s="101">
        <f t="shared" si="4"/>
        <v>-4.8849813083506888E-15</v>
      </c>
    </row>
    <row r="10" spans="1:36" ht="12.9" customHeight="1" x14ac:dyDescent="0.2">
      <c r="A10" s="124"/>
      <c r="B10" s="56">
        <v>11094</v>
      </c>
      <c r="C10" s="56">
        <v>1560</v>
      </c>
      <c r="D10" s="57" t="s">
        <v>88</v>
      </c>
      <c r="E10" s="56" t="s">
        <v>89</v>
      </c>
      <c r="F10" s="56">
        <v>7625</v>
      </c>
      <c r="G10" s="57" t="s">
        <v>54</v>
      </c>
      <c r="H10" s="102"/>
      <c r="I10" s="102"/>
      <c r="J10" s="23">
        <v>2840.85</v>
      </c>
      <c r="K10" s="125">
        <v>0</v>
      </c>
      <c r="L10" s="13">
        <v>0.01</v>
      </c>
      <c r="M10" s="14">
        <f t="shared" si="0"/>
        <v>2840.85</v>
      </c>
      <c r="N10" s="14">
        <f t="shared" si="1"/>
        <v>0</v>
      </c>
      <c r="O10" s="14">
        <f t="shared" si="2"/>
        <v>-28.4085</v>
      </c>
      <c r="P10" s="14">
        <f>M10</f>
        <v>2840.85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-2812.4414999999999</v>
      </c>
      <c r="AJ10" s="101">
        <f t="shared" si="4"/>
        <v>0</v>
      </c>
    </row>
    <row r="11" spans="1:36" ht="12.9" customHeight="1" x14ac:dyDescent="0.2">
      <c r="A11" s="124">
        <v>43223</v>
      </c>
      <c r="B11" s="56">
        <v>11096</v>
      </c>
      <c r="C11" s="56">
        <v>1565</v>
      </c>
      <c r="D11" s="57" t="s">
        <v>63</v>
      </c>
      <c r="E11" s="56">
        <v>139564</v>
      </c>
      <c r="F11" s="56">
        <v>217352</v>
      </c>
      <c r="G11" s="57" t="s">
        <v>62</v>
      </c>
      <c r="H11" s="102"/>
      <c r="I11" s="102"/>
      <c r="J11" s="23">
        <v>0</v>
      </c>
      <c r="K11" s="125">
        <v>3515.87</v>
      </c>
      <c r="L11" s="13">
        <v>0.01</v>
      </c>
      <c r="M11" s="14">
        <f t="shared" si="0"/>
        <v>3139.1696428571427</v>
      </c>
      <c r="N11" s="14">
        <f t="shared" si="1"/>
        <v>376.70035714285711</v>
      </c>
      <c r="O11" s="14">
        <f t="shared" si="2"/>
        <v>-31.391696428571429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>
        <f>M11</f>
        <v>3139.1696428571427</v>
      </c>
      <c r="AI11" s="14">
        <f t="shared" si="3"/>
        <v>-3484.4783035714281</v>
      </c>
      <c r="AJ11" s="101">
        <f t="shared" si="4"/>
        <v>3.4816594052244909E-13</v>
      </c>
    </row>
    <row r="12" spans="1:36" ht="12.9" customHeight="1" x14ac:dyDescent="0.2">
      <c r="A12" s="124"/>
      <c r="B12" s="56">
        <v>11097</v>
      </c>
      <c r="C12" s="56">
        <v>1563</v>
      </c>
      <c r="D12" s="57" t="s">
        <v>91</v>
      </c>
      <c r="E12" s="56" t="s">
        <v>92</v>
      </c>
      <c r="F12" s="56">
        <v>4306</v>
      </c>
      <c r="G12" s="57" t="s">
        <v>54</v>
      </c>
      <c r="H12" s="102"/>
      <c r="I12" s="102"/>
      <c r="J12" s="23">
        <v>0</v>
      </c>
      <c r="K12" s="125">
        <v>10000</v>
      </c>
      <c r="L12" s="13">
        <v>0.01</v>
      </c>
      <c r="M12" s="14">
        <f t="shared" si="0"/>
        <v>8928.5714285714275</v>
      </c>
      <c r="N12" s="14">
        <f t="shared" si="1"/>
        <v>1071.4285714285713</v>
      </c>
      <c r="O12" s="14">
        <f t="shared" si="2"/>
        <v>-89.285714285714278</v>
      </c>
      <c r="P12" s="14">
        <f t="shared" ref="P12:P17" si="5">M12</f>
        <v>8928.5714285714275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-9910.7142857142844</v>
      </c>
      <c r="AJ12" s="101">
        <f t="shared" si="4"/>
        <v>1.3073986337985843E-12</v>
      </c>
    </row>
    <row r="13" spans="1:36" ht="12.9" customHeight="1" x14ac:dyDescent="0.2">
      <c r="A13" s="124">
        <v>43225</v>
      </c>
      <c r="B13" s="56">
        <v>11098</v>
      </c>
      <c r="C13" s="56">
        <v>1566</v>
      </c>
      <c r="D13" s="57" t="s">
        <v>77</v>
      </c>
      <c r="E13" s="56" t="s">
        <v>78</v>
      </c>
      <c r="F13" s="56">
        <v>9959</v>
      </c>
      <c r="G13" s="57" t="s">
        <v>54</v>
      </c>
      <c r="H13" s="102"/>
      <c r="I13" s="102"/>
      <c r="J13" s="23">
        <v>0</v>
      </c>
      <c r="K13" s="125">
        <v>2460</v>
      </c>
      <c r="L13" s="13">
        <v>0.01</v>
      </c>
      <c r="M13" s="14">
        <f t="shared" si="0"/>
        <v>2196.4285714285711</v>
      </c>
      <c r="N13" s="14">
        <f t="shared" si="1"/>
        <v>263.5714285714285</v>
      </c>
      <c r="O13" s="14">
        <f t="shared" si="2"/>
        <v>-21.964285714285712</v>
      </c>
      <c r="P13" s="14">
        <f t="shared" si="5"/>
        <v>2196.4285714285711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-2438.0357142857138</v>
      </c>
      <c r="AJ13" s="101">
        <f t="shared" si="4"/>
        <v>5.2224891078367364E-13</v>
      </c>
    </row>
    <row r="14" spans="1:36" ht="12.9" customHeight="1" x14ac:dyDescent="0.2">
      <c r="A14" s="124"/>
      <c r="B14" s="56">
        <v>11099</v>
      </c>
      <c r="C14" s="56">
        <v>1567</v>
      </c>
      <c r="D14" s="57" t="s">
        <v>1052</v>
      </c>
      <c r="E14" s="56">
        <v>11</v>
      </c>
      <c r="F14" s="56">
        <v>827864</v>
      </c>
      <c r="G14" s="57" t="s">
        <v>54</v>
      </c>
      <c r="H14" s="102"/>
      <c r="I14" s="102"/>
      <c r="J14" s="23">
        <v>0</v>
      </c>
      <c r="K14" s="125">
        <v>4400</v>
      </c>
      <c r="L14" s="13">
        <v>0.01</v>
      </c>
      <c r="M14" s="14">
        <f t="shared" si="0"/>
        <v>3928.571428571428</v>
      </c>
      <c r="N14" s="14">
        <f t="shared" si="1"/>
        <v>471.42857142857133</v>
      </c>
      <c r="O14" s="14">
        <f t="shared" si="2"/>
        <v>-39.285714285714278</v>
      </c>
      <c r="P14" s="14">
        <f t="shared" si="5"/>
        <v>3928.571428571428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-4360.7142857142853</v>
      </c>
      <c r="AJ14" s="101">
        <f t="shared" si="4"/>
        <v>3.979039320256561E-13</v>
      </c>
    </row>
    <row r="15" spans="1:36" ht="12.9" customHeight="1" x14ac:dyDescent="0.2">
      <c r="A15" s="124"/>
      <c r="B15" s="56">
        <v>11100</v>
      </c>
      <c r="C15" s="56">
        <v>1570</v>
      </c>
      <c r="D15" s="57" t="s">
        <v>58</v>
      </c>
      <c r="E15" s="56">
        <v>0</v>
      </c>
      <c r="F15" s="56">
        <v>9907</v>
      </c>
      <c r="G15" s="57" t="s">
        <v>54</v>
      </c>
      <c r="H15" s="102"/>
      <c r="I15" s="102"/>
      <c r="J15" s="23">
        <v>0</v>
      </c>
      <c r="K15" s="125">
        <v>5170</v>
      </c>
      <c r="L15" s="13">
        <v>0.01</v>
      </c>
      <c r="M15" s="14">
        <f t="shared" si="0"/>
        <v>4616.0714285714284</v>
      </c>
      <c r="N15" s="14">
        <f t="shared" si="1"/>
        <v>553.92857142857144</v>
      </c>
      <c r="O15" s="14">
        <f t="shared" si="2"/>
        <v>-46.160714285714285</v>
      </c>
      <c r="P15" s="14">
        <f t="shared" si="5"/>
        <v>4616.0714285714284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-5123.8392857142853</v>
      </c>
      <c r="AJ15" s="101">
        <f t="shared" si="4"/>
        <v>3.907985046680551E-13</v>
      </c>
    </row>
    <row r="16" spans="1:36" ht="12.9" customHeight="1" x14ac:dyDescent="0.2">
      <c r="A16" s="124"/>
      <c r="B16" s="56">
        <v>11101</v>
      </c>
      <c r="C16" s="56">
        <v>1573</v>
      </c>
      <c r="D16" s="57" t="s">
        <v>38</v>
      </c>
      <c r="E16" s="56" t="s">
        <v>44</v>
      </c>
      <c r="F16" s="56">
        <v>19390</v>
      </c>
      <c r="G16" s="57" t="s">
        <v>54</v>
      </c>
      <c r="H16" s="102"/>
      <c r="I16" s="102"/>
      <c r="J16" s="23">
        <v>0</v>
      </c>
      <c r="K16" s="125">
        <v>3087</v>
      </c>
      <c r="L16" s="13">
        <v>0.01</v>
      </c>
      <c r="M16" s="14">
        <f t="shared" si="0"/>
        <v>2756.2499999999995</v>
      </c>
      <c r="N16" s="14">
        <f t="shared" si="1"/>
        <v>330.74999999999994</v>
      </c>
      <c r="O16" s="14">
        <f t="shared" si="2"/>
        <v>-27.562499999999996</v>
      </c>
      <c r="P16" s="14">
        <f t="shared" si="5"/>
        <v>2756.2499999999995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-3059.4374999999995</v>
      </c>
      <c r="AJ16" s="101">
        <f t="shared" si="4"/>
        <v>4.5830006456526462E-13</v>
      </c>
    </row>
    <row r="17" spans="1:36" ht="12.9" customHeight="1" x14ac:dyDescent="0.2">
      <c r="A17" s="124"/>
      <c r="B17" s="56">
        <v>11102</v>
      </c>
      <c r="C17" s="56">
        <v>1574</v>
      </c>
      <c r="D17" s="57" t="s">
        <v>38</v>
      </c>
      <c r="E17" s="56" t="s">
        <v>44</v>
      </c>
      <c r="F17" s="56">
        <v>19389</v>
      </c>
      <c r="G17" s="57" t="s">
        <v>54</v>
      </c>
      <c r="H17" s="102"/>
      <c r="I17" s="102"/>
      <c r="J17" s="23">
        <v>0</v>
      </c>
      <c r="K17" s="125">
        <v>5437</v>
      </c>
      <c r="L17" s="13">
        <v>0.01</v>
      </c>
      <c r="M17" s="14">
        <f t="shared" si="0"/>
        <v>4854.4642857142853</v>
      </c>
      <c r="N17" s="14">
        <f t="shared" si="1"/>
        <v>582.53571428571422</v>
      </c>
      <c r="O17" s="14">
        <f t="shared" si="2"/>
        <v>-48.544642857142854</v>
      </c>
      <c r="P17" s="14">
        <f t="shared" si="5"/>
        <v>4854.4642857142853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-5388.4553571428569</v>
      </c>
      <c r="AJ17" s="101">
        <f t="shared" si="4"/>
        <v>2.6290081223123707E-13</v>
      </c>
    </row>
    <row r="18" spans="1:36" ht="12.9" customHeight="1" x14ac:dyDescent="0.2">
      <c r="A18" s="124">
        <v>43227</v>
      </c>
      <c r="B18" s="56">
        <v>11103</v>
      </c>
      <c r="C18" s="56">
        <v>1569</v>
      </c>
      <c r="D18" s="57" t="s">
        <v>37</v>
      </c>
      <c r="E18" s="56" t="s">
        <v>42</v>
      </c>
      <c r="F18" s="56">
        <v>72598</v>
      </c>
      <c r="G18" s="57" t="s">
        <v>13</v>
      </c>
      <c r="H18" s="102"/>
      <c r="I18" s="102"/>
      <c r="J18" s="23">
        <v>0</v>
      </c>
      <c r="K18" s="125">
        <v>981.31</v>
      </c>
      <c r="L18" s="13">
        <v>0.01</v>
      </c>
      <c r="M18" s="14">
        <f t="shared" si="0"/>
        <v>876.16964285714278</v>
      </c>
      <c r="N18" s="14">
        <f t="shared" si="1"/>
        <v>105.14035714285713</v>
      </c>
      <c r="O18" s="14">
        <f t="shared" si="2"/>
        <v>-8.7616964285714278</v>
      </c>
      <c r="P18" s="14"/>
      <c r="Q18" s="14"/>
      <c r="R18" s="14"/>
      <c r="S18" s="14"/>
      <c r="T18" s="14"/>
      <c r="U18" s="14"/>
      <c r="V18" s="14">
        <f>M18</f>
        <v>876.16964285714278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-972.54830357142851</v>
      </c>
      <c r="AJ18" s="101">
        <f t="shared" si="4"/>
        <v>0</v>
      </c>
    </row>
    <row r="19" spans="1:36" ht="12.9" customHeight="1" x14ac:dyDescent="0.2">
      <c r="A19" s="124"/>
      <c r="B19" s="56">
        <v>11104</v>
      </c>
      <c r="C19" s="56">
        <v>1575</v>
      </c>
      <c r="D19" s="57" t="s">
        <v>39</v>
      </c>
      <c r="E19" s="56" t="s">
        <v>45</v>
      </c>
      <c r="F19" s="56">
        <v>66398</v>
      </c>
      <c r="G19" s="57" t="s">
        <v>57</v>
      </c>
      <c r="H19" s="102"/>
      <c r="I19" s="102"/>
      <c r="J19" s="23">
        <v>2430</v>
      </c>
      <c r="K19" s="125">
        <v>0</v>
      </c>
      <c r="L19" s="13">
        <v>0.01</v>
      </c>
      <c r="M19" s="14">
        <f t="shared" si="0"/>
        <v>2430</v>
      </c>
      <c r="N19" s="14">
        <f t="shared" si="1"/>
        <v>0</v>
      </c>
      <c r="O19" s="14">
        <f t="shared" si="2"/>
        <v>-24.3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2430</v>
      </c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-2405.6999999999998</v>
      </c>
      <c r="AJ19" s="101">
        <f t="shared" si="4"/>
        <v>1.8118839761882555E-13</v>
      </c>
    </row>
    <row r="20" spans="1:36" ht="12.9" customHeight="1" x14ac:dyDescent="0.2">
      <c r="A20" s="124"/>
      <c r="B20" s="56">
        <v>11105</v>
      </c>
      <c r="C20" s="56">
        <v>1576</v>
      </c>
      <c r="D20" s="57" t="s">
        <v>73</v>
      </c>
      <c r="E20" s="56" t="s">
        <v>75</v>
      </c>
      <c r="F20" s="56">
        <v>129077</v>
      </c>
      <c r="G20" s="57" t="s">
        <v>54</v>
      </c>
      <c r="H20" s="102"/>
      <c r="I20" s="102"/>
      <c r="J20" s="23">
        <v>2100</v>
      </c>
      <c r="K20" s="125">
        <v>0</v>
      </c>
      <c r="L20" s="13">
        <v>0.01</v>
      </c>
      <c r="M20" s="14">
        <f t="shared" si="0"/>
        <v>2100</v>
      </c>
      <c r="N20" s="14">
        <f t="shared" si="1"/>
        <v>0</v>
      </c>
      <c r="O20" s="14">
        <f t="shared" si="2"/>
        <v>-21</v>
      </c>
      <c r="P20" s="14">
        <f>M20</f>
        <v>2100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-2079</v>
      </c>
      <c r="AJ20" s="101">
        <f t="shared" si="4"/>
        <v>0</v>
      </c>
    </row>
    <row r="21" spans="1:36" ht="12.9" customHeight="1" x14ac:dyDescent="0.2">
      <c r="A21" s="124"/>
      <c r="B21" s="56">
        <v>11106</v>
      </c>
      <c r="C21" s="56">
        <v>1577</v>
      </c>
      <c r="D21" s="57" t="s">
        <v>88</v>
      </c>
      <c r="E21" s="56" t="s">
        <v>89</v>
      </c>
      <c r="F21" s="56">
        <v>8913</v>
      </c>
      <c r="G21" s="57" t="s">
        <v>57</v>
      </c>
      <c r="H21" s="102"/>
      <c r="I21" s="102"/>
      <c r="J21" s="23">
        <v>471.08</v>
      </c>
      <c r="K21" s="125">
        <v>0</v>
      </c>
      <c r="L21" s="13">
        <v>0.01</v>
      </c>
      <c r="M21" s="14">
        <f t="shared" si="0"/>
        <v>471.08</v>
      </c>
      <c r="N21" s="14">
        <f t="shared" si="1"/>
        <v>0</v>
      </c>
      <c r="O21" s="14">
        <f t="shared" si="2"/>
        <v>-4.7107999999999999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471.08</v>
      </c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-466.36919999999998</v>
      </c>
      <c r="AJ21" s="101">
        <f t="shared" si="4"/>
        <v>0</v>
      </c>
    </row>
    <row r="22" spans="1:36" s="5" customFormat="1" ht="12.9" customHeight="1" x14ac:dyDescent="0.2">
      <c r="A22" s="124"/>
      <c r="B22" s="56">
        <v>11106</v>
      </c>
      <c r="C22" s="56">
        <v>1577</v>
      </c>
      <c r="D22" s="57" t="s">
        <v>88</v>
      </c>
      <c r="E22" s="56" t="s">
        <v>89</v>
      </c>
      <c r="F22" s="56">
        <v>8913</v>
      </c>
      <c r="G22" s="57" t="s">
        <v>54</v>
      </c>
      <c r="H22" s="102"/>
      <c r="I22" s="102"/>
      <c r="J22" s="23">
        <v>3108.25</v>
      </c>
      <c r="K22" s="125">
        <v>0</v>
      </c>
      <c r="L22" s="13">
        <v>0.01</v>
      </c>
      <c r="M22" s="14">
        <f t="shared" si="0"/>
        <v>3108.25</v>
      </c>
      <c r="N22" s="14">
        <f t="shared" si="1"/>
        <v>0</v>
      </c>
      <c r="O22" s="14">
        <f t="shared" si="2"/>
        <v>-31.0825</v>
      </c>
      <c r="P22" s="14">
        <f>M22</f>
        <v>3108.25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-3077.1675</v>
      </c>
      <c r="AJ22" s="101">
        <f t="shared" si="4"/>
        <v>0</v>
      </c>
    </row>
    <row r="23" spans="1:36" s="5" customFormat="1" ht="12.9" customHeight="1" x14ac:dyDescent="0.2">
      <c r="A23" s="124">
        <v>43228</v>
      </c>
      <c r="B23" s="56">
        <v>11108</v>
      </c>
      <c r="C23" s="56">
        <v>1571</v>
      </c>
      <c r="D23" s="57" t="s">
        <v>74</v>
      </c>
      <c r="E23" s="56" t="s">
        <v>60</v>
      </c>
      <c r="F23" s="56">
        <v>29915</v>
      </c>
      <c r="G23" s="57" t="s">
        <v>24</v>
      </c>
      <c r="H23" s="102"/>
      <c r="I23" s="102"/>
      <c r="J23" s="23">
        <v>0</v>
      </c>
      <c r="K23" s="125">
        <v>500</v>
      </c>
      <c r="L23" s="13">
        <v>0.01</v>
      </c>
      <c r="M23" s="14">
        <f t="shared" si="0"/>
        <v>446.42857142857139</v>
      </c>
      <c r="N23" s="14">
        <f t="shared" si="1"/>
        <v>53.571428571428562</v>
      </c>
      <c r="O23" s="14">
        <f t="shared" si="2"/>
        <v>-4.4642857142857144</v>
      </c>
      <c r="P23" s="14"/>
      <c r="Q23" s="14"/>
      <c r="R23" s="14"/>
      <c r="S23" s="14"/>
      <c r="T23" s="14"/>
      <c r="U23" s="14">
        <f>M23</f>
        <v>446.42857142857139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-495.53571428571422</v>
      </c>
      <c r="AJ23" s="101">
        <f t="shared" si="4"/>
        <v>6.4837024638109142E-14</v>
      </c>
    </row>
    <row r="24" spans="1:36" s="5" customFormat="1" ht="12.9" customHeight="1" x14ac:dyDescent="0.2">
      <c r="A24" s="124"/>
      <c r="B24" s="56">
        <v>11108</v>
      </c>
      <c r="C24" s="56">
        <v>1571</v>
      </c>
      <c r="D24" s="57" t="s">
        <v>74</v>
      </c>
      <c r="E24" s="56" t="s">
        <v>60</v>
      </c>
      <c r="F24" s="56">
        <v>29915</v>
      </c>
      <c r="G24" s="57" t="s">
        <v>56</v>
      </c>
      <c r="H24" s="102"/>
      <c r="I24" s="102"/>
      <c r="J24" s="23">
        <v>0</v>
      </c>
      <c r="K24" s="125">
        <v>2325</v>
      </c>
      <c r="L24" s="13">
        <v>0.01</v>
      </c>
      <c r="M24" s="14">
        <f t="shared" si="0"/>
        <v>2075.8928571428569</v>
      </c>
      <c r="N24" s="14">
        <f t="shared" si="1"/>
        <v>249.1071428571428</v>
      </c>
      <c r="O24" s="14">
        <f t="shared" si="2"/>
        <v>-20.758928571428569</v>
      </c>
      <c r="P24" s="14"/>
      <c r="Q24" s="14"/>
      <c r="R24" s="14"/>
      <c r="S24" s="14"/>
      <c r="T24" s="14"/>
      <c r="U24" s="14"/>
      <c r="V24" s="14"/>
      <c r="W24" s="14">
        <f>M24</f>
        <v>2075.8928571428569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-2304.2410714285711</v>
      </c>
      <c r="AJ24" s="101">
        <f t="shared" si="4"/>
        <v>3.2684965844964609E-13</v>
      </c>
    </row>
    <row r="25" spans="1:36" s="5" customFormat="1" ht="12.9" customHeight="1" x14ac:dyDescent="0.2">
      <c r="A25" s="124">
        <v>43229</v>
      </c>
      <c r="B25" s="56">
        <v>11109</v>
      </c>
      <c r="C25" s="56">
        <v>1579</v>
      </c>
      <c r="D25" s="57" t="s">
        <v>88</v>
      </c>
      <c r="E25" s="56" t="s">
        <v>89</v>
      </c>
      <c r="F25" s="56">
        <v>8964</v>
      </c>
      <c r="G25" s="57" t="s">
        <v>54</v>
      </c>
      <c r="H25" s="102"/>
      <c r="I25" s="102"/>
      <c r="J25" s="23">
        <v>795</v>
      </c>
      <c r="K25" s="125">
        <v>0</v>
      </c>
      <c r="L25" s="13">
        <v>0.01</v>
      </c>
      <c r="M25" s="14">
        <f t="shared" si="0"/>
        <v>795</v>
      </c>
      <c r="N25" s="14">
        <f t="shared" si="1"/>
        <v>0</v>
      </c>
      <c r="O25" s="14">
        <f t="shared" si="2"/>
        <v>-7.95</v>
      </c>
      <c r="P25" s="14">
        <f>M25</f>
        <v>795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-787.05</v>
      </c>
      <c r="AJ25" s="101">
        <f t="shared" si="4"/>
        <v>4.5297099404706387E-14</v>
      </c>
    </row>
    <row r="26" spans="1:36" s="5" customFormat="1" ht="12.9" customHeight="1" x14ac:dyDescent="0.2">
      <c r="A26" s="124"/>
      <c r="B26" s="56">
        <v>11110</v>
      </c>
      <c r="C26" s="56">
        <v>1568</v>
      </c>
      <c r="D26" s="57" t="s">
        <v>41</v>
      </c>
      <c r="E26" s="56" t="s">
        <v>48</v>
      </c>
      <c r="F26" s="56">
        <v>144355</v>
      </c>
      <c r="G26" s="57" t="s">
        <v>54</v>
      </c>
      <c r="H26" s="102"/>
      <c r="I26" s="102"/>
      <c r="J26" s="23">
        <v>0</v>
      </c>
      <c r="K26" s="125">
        <v>5820</v>
      </c>
      <c r="L26" s="13">
        <v>0.01</v>
      </c>
      <c r="M26" s="14">
        <f t="shared" si="0"/>
        <v>5196.4285714285706</v>
      </c>
      <c r="N26" s="14">
        <f t="shared" si="1"/>
        <v>623.57142857142844</v>
      </c>
      <c r="O26" s="14">
        <f t="shared" si="2"/>
        <v>-51.964285714285708</v>
      </c>
      <c r="P26" s="14">
        <f>M26</f>
        <v>5196.4285714285706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-5768.0357142857138</v>
      </c>
      <c r="AJ26" s="101">
        <f t="shared" si="4"/>
        <v>5.2580162446247414E-13</v>
      </c>
    </row>
    <row r="27" spans="1:36" s="5" customFormat="1" ht="12.9" customHeight="1" x14ac:dyDescent="0.2">
      <c r="A27" s="124">
        <v>43230</v>
      </c>
      <c r="B27" s="56">
        <v>11111</v>
      </c>
      <c r="C27" s="56">
        <v>1582</v>
      </c>
      <c r="D27" s="57" t="s">
        <v>73</v>
      </c>
      <c r="E27" s="56" t="s">
        <v>75</v>
      </c>
      <c r="F27" s="56">
        <v>129798</v>
      </c>
      <c r="G27" s="57" t="s">
        <v>54</v>
      </c>
      <c r="H27" s="102"/>
      <c r="I27" s="102"/>
      <c r="J27" s="23">
        <v>3250</v>
      </c>
      <c r="K27" s="125">
        <v>0</v>
      </c>
      <c r="L27" s="13">
        <v>0.01</v>
      </c>
      <c r="M27" s="14">
        <f t="shared" si="0"/>
        <v>3250</v>
      </c>
      <c r="N27" s="14">
        <f t="shared" si="1"/>
        <v>0</v>
      </c>
      <c r="O27" s="14">
        <f t="shared" si="2"/>
        <v>-32.5</v>
      </c>
      <c r="P27" s="14">
        <f>M27</f>
        <v>3250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-3217.5</v>
      </c>
      <c r="AJ27" s="101">
        <f t="shared" si="4"/>
        <v>0</v>
      </c>
    </row>
    <row r="28" spans="1:36" s="5" customFormat="1" ht="12.9" customHeight="1" x14ac:dyDescent="0.2">
      <c r="A28" s="124"/>
      <c r="B28" s="56">
        <v>11112</v>
      </c>
      <c r="C28" s="56">
        <v>1584</v>
      </c>
      <c r="D28" s="57" t="s">
        <v>1056</v>
      </c>
      <c r="E28" s="56" t="s">
        <v>1055</v>
      </c>
      <c r="F28" s="56">
        <v>67092</v>
      </c>
      <c r="G28" s="57" t="s">
        <v>24</v>
      </c>
      <c r="H28" s="102"/>
      <c r="I28" s="102"/>
      <c r="J28" s="23">
        <v>0</v>
      </c>
      <c r="K28" s="125">
        <v>1647</v>
      </c>
      <c r="L28" s="13">
        <v>0.01</v>
      </c>
      <c r="M28" s="14">
        <f t="shared" si="0"/>
        <v>1470.5357142857142</v>
      </c>
      <c r="N28" s="14">
        <f t="shared" si="1"/>
        <v>176.46428571428569</v>
      </c>
      <c r="O28" s="14">
        <f t="shared" si="2"/>
        <v>-14.705357142857142</v>
      </c>
      <c r="P28" s="14"/>
      <c r="Q28" s="14"/>
      <c r="R28" s="14"/>
      <c r="S28" s="14"/>
      <c r="T28" s="14"/>
      <c r="U28" s="14">
        <f>M28</f>
        <v>1470.5357142857142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-1632.2946428571427</v>
      </c>
      <c r="AJ28" s="101">
        <f t="shared" si="4"/>
        <v>1.9539925233402755E-13</v>
      </c>
    </row>
    <row r="29" spans="1:36" s="5" customFormat="1" ht="12.9" customHeight="1" x14ac:dyDescent="0.2">
      <c r="A29" s="124">
        <v>43231</v>
      </c>
      <c r="B29" s="56">
        <v>11113</v>
      </c>
      <c r="C29" s="56">
        <v>1585</v>
      </c>
      <c r="D29" s="57" t="s">
        <v>84</v>
      </c>
      <c r="E29" s="56" t="s">
        <v>85</v>
      </c>
      <c r="F29" s="56">
        <v>4328</v>
      </c>
      <c r="G29" s="57" t="s">
        <v>62</v>
      </c>
      <c r="H29" s="102"/>
      <c r="I29" s="102"/>
      <c r="J29" s="23">
        <v>0</v>
      </c>
      <c r="K29" s="125">
        <v>2800</v>
      </c>
      <c r="L29" s="13">
        <v>0.01</v>
      </c>
      <c r="M29" s="14">
        <f t="shared" si="0"/>
        <v>2499.9999999999995</v>
      </c>
      <c r="N29" s="14">
        <f t="shared" si="1"/>
        <v>299.99999999999994</v>
      </c>
      <c r="O29" s="14">
        <f t="shared" si="2"/>
        <v>-24.999999999999996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>
        <f>M29</f>
        <v>2499.9999999999995</v>
      </c>
      <c r="AE29" s="14"/>
      <c r="AF29" s="14"/>
      <c r="AG29" s="14"/>
      <c r="AH29" s="14"/>
      <c r="AI29" s="14">
        <f t="shared" si="3"/>
        <v>-2774.9999999999995</v>
      </c>
      <c r="AJ29" s="101">
        <f t="shared" si="4"/>
        <v>4.5830006456526462E-13</v>
      </c>
    </row>
    <row r="30" spans="1:36" s="5" customFormat="1" ht="12.9" customHeight="1" x14ac:dyDescent="0.2">
      <c r="A30" s="124"/>
      <c r="B30" s="56">
        <v>11114</v>
      </c>
      <c r="C30" s="56">
        <v>1586</v>
      </c>
      <c r="D30" s="57" t="s">
        <v>38</v>
      </c>
      <c r="E30" s="56" t="s">
        <v>44</v>
      </c>
      <c r="F30" s="56">
        <v>19459</v>
      </c>
      <c r="G30" s="57" t="s">
        <v>54</v>
      </c>
      <c r="H30" s="102"/>
      <c r="I30" s="102"/>
      <c r="J30" s="23">
        <v>0</v>
      </c>
      <c r="K30" s="125">
        <v>4990</v>
      </c>
      <c r="L30" s="13">
        <v>0.01</v>
      </c>
      <c r="M30" s="14">
        <f t="shared" si="0"/>
        <v>4455.3571428571422</v>
      </c>
      <c r="N30" s="14">
        <f t="shared" si="1"/>
        <v>534.642857142857</v>
      </c>
      <c r="O30" s="14">
        <f t="shared" si="2"/>
        <v>-44.553571428571423</v>
      </c>
      <c r="P30" s="14">
        <f>M30</f>
        <v>4455.3571428571422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-4945.4464285714275</v>
      </c>
      <c r="AJ30" s="101">
        <f t="shared" si="4"/>
        <v>1.0444978215673473E-12</v>
      </c>
    </row>
    <row r="31" spans="1:36" s="5" customFormat="1" ht="12.9" customHeight="1" x14ac:dyDescent="0.2">
      <c r="A31" s="124"/>
      <c r="B31" s="56">
        <v>11115</v>
      </c>
      <c r="C31" s="56">
        <v>1587</v>
      </c>
      <c r="D31" s="57" t="s">
        <v>38</v>
      </c>
      <c r="E31" s="56" t="s">
        <v>44</v>
      </c>
      <c r="F31" s="56">
        <v>19461</v>
      </c>
      <c r="G31" s="57" t="s">
        <v>54</v>
      </c>
      <c r="H31" s="102"/>
      <c r="I31" s="102"/>
      <c r="J31" s="23">
        <v>0</v>
      </c>
      <c r="K31" s="125">
        <v>5425</v>
      </c>
      <c r="L31" s="13">
        <v>0.01</v>
      </c>
      <c r="M31" s="14">
        <f t="shared" si="0"/>
        <v>4843.7499999999991</v>
      </c>
      <c r="N31" s="14">
        <f t="shared" si="1"/>
        <v>581.24999999999989</v>
      </c>
      <c r="O31" s="14">
        <f t="shared" si="2"/>
        <v>-48.437499999999993</v>
      </c>
      <c r="P31" s="14">
        <f>M31</f>
        <v>4843.7499999999991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-5376.5624999999991</v>
      </c>
      <c r="AJ31" s="101">
        <f t="shared" si="4"/>
        <v>9.1660012913052924E-13</v>
      </c>
    </row>
    <row r="32" spans="1:36" s="5" customFormat="1" ht="12.9" customHeight="1" x14ac:dyDescent="0.2">
      <c r="A32" s="124"/>
      <c r="B32" s="56">
        <v>11115</v>
      </c>
      <c r="C32" s="56">
        <v>1587</v>
      </c>
      <c r="D32" s="57" t="s">
        <v>38</v>
      </c>
      <c r="E32" s="56" t="s">
        <v>44</v>
      </c>
      <c r="F32" s="56">
        <v>19461</v>
      </c>
      <c r="G32" s="57" t="s">
        <v>56</v>
      </c>
      <c r="H32" s="102"/>
      <c r="I32" s="102"/>
      <c r="J32" s="23">
        <v>0</v>
      </c>
      <c r="K32" s="125">
        <v>738</v>
      </c>
      <c r="L32" s="13">
        <v>0.01</v>
      </c>
      <c r="M32" s="14">
        <f t="shared" si="0"/>
        <v>658.92857142857133</v>
      </c>
      <c r="N32" s="14">
        <f t="shared" si="1"/>
        <v>79.071428571428555</v>
      </c>
      <c r="O32" s="14">
        <f t="shared" si="2"/>
        <v>-6.5892857142857135</v>
      </c>
      <c r="P32" s="14"/>
      <c r="Q32" s="14"/>
      <c r="R32" s="14"/>
      <c r="S32" s="14"/>
      <c r="T32" s="14"/>
      <c r="U32" s="14"/>
      <c r="V32" s="14"/>
      <c r="W32" s="14">
        <f>M32</f>
        <v>658.92857142857133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-731.41071428571422</v>
      </c>
      <c r="AJ32" s="101">
        <f t="shared" si="4"/>
        <v>6.5725203057809267E-14</v>
      </c>
    </row>
    <row r="33" spans="1:36" s="5" customFormat="1" ht="12.9" customHeight="1" x14ac:dyDescent="0.2">
      <c r="A33" s="124"/>
      <c r="B33" s="56">
        <v>11116</v>
      </c>
      <c r="C33" s="56">
        <v>1561</v>
      </c>
      <c r="D33" s="57" t="s">
        <v>86</v>
      </c>
      <c r="E33" s="56" t="s">
        <v>87</v>
      </c>
      <c r="F33" s="56">
        <v>81395</v>
      </c>
      <c r="G33" s="57" t="s">
        <v>55</v>
      </c>
      <c r="H33" s="102"/>
      <c r="I33" s="102"/>
      <c r="J33" s="23">
        <v>0</v>
      </c>
      <c r="K33" s="125">
        <v>3017.4</v>
      </c>
      <c r="L33" s="13">
        <v>0.01</v>
      </c>
      <c r="M33" s="14">
        <f t="shared" si="0"/>
        <v>2694.1071428571427</v>
      </c>
      <c r="N33" s="14">
        <f t="shared" si="1"/>
        <v>323.29285714285709</v>
      </c>
      <c r="O33" s="14">
        <f t="shared" si="2"/>
        <v>-26.941071428571426</v>
      </c>
      <c r="P33" s="14"/>
      <c r="Q33" s="14">
        <f>M33</f>
        <v>2694.1071428571427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-2990.4589285714283</v>
      </c>
      <c r="AJ33" s="101">
        <f t="shared" si="4"/>
        <v>4.0500935938325711E-13</v>
      </c>
    </row>
    <row r="34" spans="1:36" s="5" customFormat="1" ht="12.9" customHeight="1" x14ac:dyDescent="0.2">
      <c r="A34" s="124"/>
      <c r="B34" s="56">
        <v>11117</v>
      </c>
      <c r="C34" s="56">
        <v>1588</v>
      </c>
      <c r="D34" s="57" t="s">
        <v>76</v>
      </c>
      <c r="E34" s="56" t="s">
        <v>101</v>
      </c>
      <c r="F34" s="56">
        <v>161474</v>
      </c>
      <c r="G34" s="57" t="s">
        <v>55</v>
      </c>
      <c r="H34" s="102"/>
      <c r="I34" s="102"/>
      <c r="J34" s="23">
        <v>0</v>
      </c>
      <c r="K34" s="125">
        <v>3919.8</v>
      </c>
      <c r="L34" s="13">
        <v>0.01</v>
      </c>
      <c r="M34" s="14">
        <f t="shared" si="0"/>
        <v>3499.8214285714284</v>
      </c>
      <c r="N34" s="14">
        <f t="shared" si="1"/>
        <v>419.9785714285714</v>
      </c>
      <c r="O34" s="14">
        <f t="shared" si="2"/>
        <v>-34.998214285714283</v>
      </c>
      <c r="P34" s="14"/>
      <c r="Q34" s="14">
        <f>M34</f>
        <v>3499.8214285714284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-3884.8017857142854</v>
      </c>
      <c r="AJ34" s="101">
        <f t="shared" si="4"/>
        <v>4.8316906031686813E-13</v>
      </c>
    </row>
    <row r="35" spans="1:36" s="5" customFormat="1" ht="12.9" customHeight="1" x14ac:dyDescent="0.2">
      <c r="A35" s="124">
        <v>43232</v>
      </c>
      <c r="B35" s="56">
        <v>11118</v>
      </c>
      <c r="C35" s="56">
        <v>1589</v>
      </c>
      <c r="D35" s="57" t="s">
        <v>63</v>
      </c>
      <c r="E35" s="56">
        <v>139564</v>
      </c>
      <c r="F35" s="56">
        <v>218059</v>
      </c>
      <c r="G35" s="57" t="s">
        <v>62</v>
      </c>
      <c r="H35" s="102"/>
      <c r="I35" s="102"/>
      <c r="J35" s="23">
        <v>0</v>
      </c>
      <c r="K35" s="125">
        <v>3118.82</v>
      </c>
      <c r="L35" s="13">
        <v>0.01</v>
      </c>
      <c r="M35" s="14">
        <f t="shared" si="0"/>
        <v>2784.6607142857142</v>
      </c>
      <c r="N35" s="14">
        <f t="shared" si="1"/>
        <v>334.15928571428572</v>
      </c>
      <c r="O35" s="14">
        <f t="shared" si="2"/>
        <v>-27.846607142857142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>
        <f>M35</f>
        <v>2784.6607142857142</v>
      </c>
      <c r="AI35" s="14">
        <f t="shared" si="3"/>
        <v>-3090.9733928571427</v>
      </c>
      <c r="AJ35" s="101">
        <f t="shared" si="4"/>
        <v>3.2329694477084558E-13</v>
      </c>
    </row>
    <row r="36" spans="1:36" s="5" customFormat="1" ht="12.9" customHeight="1" x14ac:dyDescent="0.2">
      <c r="A36" s="124"/>
      <c r="B36" s="56">
        <v>11119</v>
      </c>
      <c r="C36" s="56">
        <v>1590</v>
      </c>
      <c r="D36" s="57" t="s">
        <v>70</v>
      </c>
      <c r="E36" s="56" t="s">
        <v>50</v>
      </c>
      <c r="F36" s="56">
        <v>510090954</v>
      </c>
      <c r="G36" s="57" t="s">
        <v>55</v>
      </c>
      <c r="H36" s="102"/>
      <c r="I36" s="102"/>
      <c r="J36" s="23">
        <v>0</v>
      </c>
      <c r="K36" s="125">
        <v>7509</v>
      </c>
      <c r="L36" s="13">
        <v>0.01</v>
      </c>
      <c r="M36" s="14">
        <f t="shared" si="0"/>
        <v>6704.4642857142853</v>
      </c>
      <c r="N36" s="14">
        <f t="shared" si="1"/>
        <v>804.53571428571422</v>
      </c>
      <c r="O36" s="14">
        <f t="shared" si="2"/>
        <v>-67.044642857142861</v>
      </c>
      <c r="P36" s="14"/>
      <c r="Q36" s="14">
        <f>M36</f>
        <v>6704.4642857142853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-7441.9553571428569</v>
      </c>
      <c r="AJ36" s="101">
        <f t="shared" si="4"/>
        <v>2.5579538487363607E-13</v>
      </c>
    </row>
    <row r="37" spans="1:36" s="5" customFormat="1" ht="12.9" customHeight="1" x14ac:dyDescent="0.2">
      <c r="A37" s="124">
        <v>43235</v>
      </c>
      <c r="B37" s="56">
        <v>11120</v>
      </c>
      <c r="C37" s="56">
        <v>1591</v>
      </c>
      <c r="D37" s="57" t="s">
        <v>73</v>
      </c>
      <c r="E37" s="56" t="s">
        <v>75</v>
      </c>
      <c r="F37" s="56">
        <v>130651</v>
      </c>
      <c r="G37" s="57" t="s">
        <v>54</v>
      </c>
      <c r="H37" s="102"/>
      <c r="I37" s="102"/>
      <c r="J37" s="23">
        <v>1050</v>
      </c>
      <c r="K37" s="125">
        <v>0</v>
      </c>
      <c r="L37" s="13">
        <v>0.01</v>
      </c>
      <c r="M37" s="14">
        <f t="shared" ref="M37:M68" si="6">SUM(H37:J37,K37/1.12)</f>
        <v>1050</v>
      </c>
      <c r="N37" s="14">
        <f t="shared" ref="N37:N68" si="7">K37/1.12*0.12</f>
        <v>0</v>
      </c>
      <c r="O37" s="14">
        <f t="shared" ref="O37:O68" si="8">-SUM(I37:J37,K37/1.12)*L37</f>
        <v>-10.5</v>
      </c>
      <c r="P37" s="14">
        <f>M37</f>
        <v>1050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9">-SUM(N37:AH37)</f>
        <v>-1039.5</v>
      </c>
      <c r="AJ37" s="101">
        <f t="shared" ref="AJ37:AJ68" si="10">SUM(H37:K37)+AI37+O37</f>
        <v>0</v>
      </c>
    </row>
    <row r="38" spans="1:36" s="5" customFormat="1" ht="12.9" customHeight="1" x14ac:dyDescent="0.2">
      <c r="A38" s="124"/>
      <c r="B38" s="56">
        <v>11121</v>
      </c>
      <c r="C38" s="56">
        <v>1592</v>
      </c>
      <c r="D38" s="57" t="s">
        <v>67</v>
      </c>
      <c r="E38" s="56" t="s">
        <v>49</v>
      </c>
      <c r="F38" s="56">
        <v>5435</v>
      </c>
      <c r="G38" s="57" t="s">
        <v>54</v>
      </c>
      <c r="H38" s="102"/>
      <c r="I38" s="102"/>
      <c r="J38" s="23">
        <v>0</v>
      </c>
      <c r="K38" s="125">
        <v>6324</v>
      </c>
      <c r="L38" s="13">
        <v>0.01</v>
      </c>
      <c r="M38" s="14">
        <f t="shared" si="6"/>
        <v>5646.4285714285706</v>
      </c>
      <c r="N38" s="14">
        <f t="shared" si="7"/>
        <v>677.57142857142844</v>
      </c>
      <c r="O38" s="14">
        <f t="shared" si="8"/>
        <v>-56.464285714285708</v>
      </c>
      <c r="P38" s="14">
        <f>M38</f>
        <v>5646.4285714285706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9"/>
        <v>-6267.5357142857138</v>
      </c>
      <c r="AJ38" s="101">
        <f t="shared" si="10"/>
        <v>5.2580162446247414E-13</v>
      </c>
    </row>
    <row r="39" spans="1:36" s="5" customFormat="1" ht="12.9" customHeight="1" x14ac:dyDescent="0.2">
      <c r="A39" s="124"/>
      <c r="B39" s="56">
        <v>11122</v>
      </c>
      <c r="C39" s="56">
        <v>1593</v>
      </c>
      <c r="D39" s="57" t="s">
        <v>39</v>
      </c>
      <c r="E39" s="56" t="s">
        <v>45</v>
      </c>
      <c r="F39" s="56">
        <v>67007</v>
      </c>
      <c r="G39" s="57" t="s">
        <v>54</v>
      </c>
      <c r="H39" s="102"/>
      <c r="I39" s="102"/>
      <c r="J39" s="23">
        <v>9160</v>
      </c>
      <c r="K39" s="125">
        <v>0</v>
      </c>
      <c r="L39" s="13">
        <v>0.01</v>
      </c>
      <c r="M39" s="14">
        <f t="shared" si="6"/>
        <v>9160</v>
      </c>
      <c r="N39" s="14">
        <f t="shared" si="7"/>
        <v>0</v>
      </c>
      <c r="O39" s="14">
        <f t="shared" si="8"/>
        <v>-91.600000000000009</v>
      </c>
      <c r="P39" s="14">
        <f>M39</f>
        <v>9160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9"/>
        <v>-9068.4</v>
      </c>
      <c r="AJ39" s="101">
        <f t="shared" si="10"/>
        <v>3.5527136788005009E-13</v>
      </c>
    </row>
    <row r="40" spans="1:36" s="5" customFormat="1" ht="12.9" customHeight="1" x14ac:dyDescent="0.2">
      <c r="A40" s="124"/>
      <c r="B40" s="56">
        <v>11123</v>
      </c>
      <c r="C40" s="56">
        <v>1594</v>
      </c>
      <c r="D40" s="57" t="s">
        <v>39</v>
      </c>
      <c r="E40" s="56" t="s">
        <v>45</v>
      </c>
      <c r="F40" s="56">
        <v>67008</v>
      </c>
      <c r="G40" s="57" t="s">
        <v>57</v>
      </c>
      <c r="H40" s="102"/>
      <c r="I40" s="102"/>
      <c r="J40" s="23">
        <v>1656.5</v>
      </c>
      <c r="K40" s="125">
        <v>0</v>
      </c>
      <c r="L40" s="13">
        <v>0.01</v>
      </c>
      <c r="M40" s="14">
        <f t="shared" si="6"/>
        <v>1656.5</v>
      </c>
      <c r="N40" s="14">
        <f t="shared" si="7"/>
        <v>0</v>
      </c>
      <c r="O40" s="14">
        <f t="shared" si="8"/>
        <v>-16.565000000000001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1656.5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9"/>
        <v>-1639.9349999999999</v>
      </c>
      <c r="AJ40" s="101">
        <f t="shared" si="10"/>
        <v>5.3290705182007514E-14</v>
      </c>
    </row>
    <row r="41" spans="1:36" s="5" customFormat="1" ht="12.9" customHeight="1" x14ac:dyDescent="0.2">
      <c r="A41" s="124"/>
      <c r="B41" s="56">
        <v>11124</v>
      </c>
      <c r="C41" s="56">
        <v>1595</v>
      </c>
      <c r="D41" s="57" t="s">
        <v>88</v>
      </c>
      <c r="E41" s="56" t="s">
        <v>89</v>
      </c>
      <c r="F41" s="56">
        <v>9367</v>
      </c>
      <c r="G41" s="57" t="s">
        <v>54</v>
      </c>
      <c r="H41" s="102"/>
      <c r="I41" s="102"/>
      <c r="J41" s="23">
        <v>2213.5</v>
      </c>
      <c r="K41" s="125"/>
      <c r="L41" s="13">
        <v>0.01</v>
      </c>
      <c r="M41" s="14">
        <f t="shared" si="6"/>
        <v>2213.5</v>
      </c>
      <c r="N41" s="14">
        <f t="shared" si="7"/>
        <v>0</v>
      </c>
      <c r="O41" s="14">
        <f t="shared" si="8"/>
        <v>-22.135000000000002</v>
      </c>
      <c r="P41" s="14">
        <f>J41</f>
        <v>2213.5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9"/>
        <v>-2191.3649999999998</v>
      </c>
      <c r="AJ41" s="101">
        <f t="shared" si="10"/>
        <v>2.1671553440683056E-13</v>
      </c>
    </row>
    <row r="42" spans="1:36" s="5" customFormat="1" ht="12.9" customHeight="1" x14ac:dyDescent="0.2">
      <c r="A42" s="124"/>
      <c r="B42" s="56">
        <v>11125</v>
      </c>
      <c r="C42" s="56">
        <v>1595</v>
      </c>
      <c r="D42" s="57" t="s">
        <v>88</v>
      </c>
      <c r="E42" s="56" t="s">
        <v>89</v>
      </c>
      <c r="F42" s="56">
        <v>9367</v>
      </c>
      <c r="G42" s="57" t="s">
        <v>57</v>
      </c>
      <c r="H42" s="102"/>
      <c r="I42" s="102"/>
      <c r="J42" s="23">
        <v>527.5</v>
      </c>
      <c r="K42" s="125"/>
      <c r="L42" s="13">
        <v>0.01</v>
      </c>
      <c r="M42" s="14">
        <f t="shared" si="6"/>
        <v>527.5</v>
      </c>
      <c r="N42" s="14">
        <f t="shared" si="7"/>
        <v>0</v>
      </c>
      <c r="O42" s="14">
        <f t="shared" si="8"/>
        <v>-5.2750000000000004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f>M42</f>
        <v>527.5</v>
      </c>
      <c r="AA42" s="14"/>
      <c r="AB42" s="14"/>
      <c r="AC42" s="14"/>
      <c r="AD42" s="14"/>
      <c r="AE42" s="14"/>
      <c r="AF42" s="14"/>
      <c r="AG42" s="14"/>
      <c r="AH42" s="14"/>
      <c r="AI42" s="14">
        <f t="shared" si="9"/>
        <v>-522.22500000000002</v>
      </c>
      <c r="AJ42" s="101">
        <f t="shared" si="10"/>
        <v>-2.3092638912203256E-14</v>
      </c>
    </row>
    <row r="43" spans="1:36" s="5" customFormat="1" ht="12.9" customHeight="1" x14ac:dyDescent="0.2">
      <c r="A43" s="124">
        <v>43236</v>
      </c>
      <c r="B43" s="56">
        <v>11126</v>
      </c>
      <c r="C43" s="56">
        <v>1596</v>
      </c>
      <c r="D43" s="57" t="s">
        <v>88</v>
      </c>
      <c r="E43" s="56" t="s">
        <v>89</v>
      </c>
      <c r="F43" s="56">
        <v>9458</v>
      </c>
      <c r="G43" s="57" t="s">
        <v>54</v>
      </c>
      <c r="H43" s="102"/>
      <c r="I43" s="102"/>
      <c r="J43" s="23">
        <v>1003.15</v>
      </c>
      <c r="K43" s="125">
        <v>0</v>
      </c>
      <c r="L43" s="13">
        <v>0.01</v>
      </c>
      <c r="M43" s="14">
        <f t="shared" si="6"/>
        <v>1003.15</v>
      </c>
      <c r="N43" s="14">
        <f t="shared" si="7"/>
        <v>0</v>
      </c>
      <c r="O43" s="14">
        <f t="shared" si="8"/>
        <v>-10.031499999999999</v>
      </c>
      <c r="P43" s="14">
        <f>M43</f>
        <v>1003.15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9"/>
        <v>-993.11849999999993</v>
      </c>
      <c r="AJ43" s="101">
        <f t="shared" si="10"/>
        <v>5.1514348342607263E-14</v>
      </c>
    </row>
    <row r="44" spans="1:36" s="5" customFormat="1" ht="12.9" customHeight="1" x14ac:dyDescent="0.2">
      <c r="A44" s="124"/>
      <c r="B44" s="56">
        <v>11127</v>
      </c>
      <c r="C44" s="56">
        <v>1583</v>
      </c>
      <c r="D44" s="57" t="s">
        <v>864</v>
      </c>
      <c r="E44" s="56">
        <v>4</v>
      </c>
      <c r="F44" s="56">
        <v>107695</v>
      </c>
      <c r="G44" s="57" t="s">
        <v>55</v>
      </c>
      <c r="H44" s="102"/>
      <c r="I44" s="102"/>
      <c r="J44" s="23">
        <v>0</v>
      </c>
      <c r="K44" s="125">
        <v>4020</v>
      </c>
      <c r="L44" s="13">
        <v>0.01</v>
      </c>
      <c r="M44" s="14">
        <f t="shared" si="6"/>
        <v>3589.2857142857138</v>
      </c>
      <c r="N44" s="14">
        <f t="shared" si="7"/>
        <v>430.71428571428561</v>
      </c>
      <c r="O44" s="14">
        <f t="shared" si="8"/>
        <v>-35.892857142857139</v>
      </c>
      <c r="P44" s="14"/>
      <c r="Q44" s="14">
        <f>M44</f>
        <v>3589.2857142857138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9"/>
        <v>-3984.1071428571422</v>
      </c>
      <c r="AJ44" s="101">
        <f t="shared" si="10"/>
        <v>6.5369931689929217E-13</v>
      </c>
    </row>
    <row r="45" spans="1:36" s="5" customFormat="1" ht="12.9" customHeight="1" x14ac:dyDescent="0.2">
      <c r="A45" s="124">
        <v>43237</v>
      </c>
      <c r="B45" s="56">
        <v>11128</v>
      </c>
      <c r="C45" s="56">
        <v>1598</v>
      </c>
      <c r="D45" s="57" t="s">
        <v>73</v>
      </c>
      <c r="E45" s="56" t="s">
        <v>75</v>
      </c>
      <c r="F45" s="56">
        <v>130640</v>
      </c>
      <c r="G45" s="57" t="s">
        <v>54</v>
      </c>
      <c r="H45" s="102"/>
      <c r="I45" s="102"/>
      <c r="J45" s="23">
        <v>3850</v>
      </c>
      <c r="K45" s="125">
        <v>0</v>
      </c>
      <c r="L45" s="13">
        <v>0.01</v>
      </c>
      <c r="M45" s="14">
        <f t="shared" si="6"/>
        <v>3850</v>
      </c>
      <c r="N45" s="14">
        <f t="shared" si="7"/>
        <v>0</v>
      </c>
      <c r="O45" s="14">
        <f t="shared" si="8"/>
        <v>-38.5</v>
      </c>
      <c r="P45" s="14">
        <f>M45</f>
        <v>3850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9"/>
        <v>-3811.5</v>
      </c>
      <c r="AJ45" s="101">
        <f t="shared" si="10"/>
        <v>0</v>
      </c>
    </row>
    <row r="46" spans="1:36" s="5" customFormat="1" ht="12.9" customHeight="1" x14ac:dyDescent="0.3">
      <c r="A46" s="124"/>
      <c r="B46" s="56">
        <v>11129</v>
      </c>
      <c r="C46" s="56">
        <v>1597</v>
      </c>
      <c r="D46" s="57" t="s">
        <v>74</v>
      </c>
      <c r="E46" s="56" t="s">
        <v>60</v>
      </c>
      <c r="F46" s="54">
        <v>0</v>
      </c>
      <c r="G46" s="57" t="s">
        <v>56</v>
      </c>
      <c r="H46" s="102"/>
      <c r="I46" s="102"/>
      <c r="J46" s="23">
        <v>0</v>
      </c>
      <c r="K46" s="125">
        <v>1896</v>
      </c>
      <c r="L46" s="13">
        <v>0.01</v>
      </c>
      <c r="M46" s="14">
        <f t="shared" si="6"/>
        <v>1692.8571428571427</v>
      </c>
      <c r="N46" s="14">
        <f t="shared" si="7"/>
        <v>203.14285714285711</v>
      </c>
      <c r="O46" s="14">
        <f t="shared" si="8"/>
        <v>-16.928571428571427</v>
      </c>
      <c r="P46" s="14"/>
      <c r="Q46" s="14"/>
      <c r="R46" s="14"/>
      <c r="S46" s="14"/>
      <c r="T46" s="14"/>
      <c r="U46" s="14"/>
      <c r="V46" s="14"/>
      <c r="W46" s="14">
        <f>M46</f>
        <v>1692.8571428571427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9"/>
        <v>-1879.0714285714284</v>
      </c>
      <c r="AJ46" s="101">
        <f t="shared" si="10"/>
        <v>1.3145040611561853E-13</v>
      </c>
    </row>
    <row r="47" spans="1:36" s="5" customFormat="1" ht="12.9" customHeight="1" x14ac:dyDescent="0.2">
      <c r="A47" s="124">
        <v>43238</v>
      </c>
      <c r="B47" s="56">
        <v>11130</v>
      </c>
      <c r="C47" s="56">
        <v>1599</v>
      </c>
      <c r="D47" s="57" t="s">
        <v>88</v>
      </c>
      <c r="E47" s="56" t="s">
        <v>89</v>
      </c>
      <c r="F47" s="56">
        <v>9662</v>
      </c>
      <c r="G47" s="57" t="s">
        <v>54</v>
      </c>
      <c r="H47" s="102"/>
      <c r="I47" s="102"/>
      <c r="J47" s="23">
        <v>914</v>
      </c>
      <c r="K47" s="125">
        <v>0</v>
      </c>
      <c r="L47" s="13">
        <v>0.01</v>
      </c>
      <c r="M47" s="14">
        <f t="shared" si="6"/>
        <v>914</v>
      </c>
      <c r="N47" s="14">
        <f t="shared" si="7"/>
        <v>0</v>
      </c>
      <c r="O47" s="14">
        <f t="shared" si="8"/>
        <v>-9.14</v>
      </c>
      <c r="P47" s="14">
        <f>M47</f>
        <v>914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9"/>
        <v>-904.86</v>
      </c>
      <c r="AJ47" s="101">
        <f t="shared" si="10"/>
        <v>-1.4210854715202004E-14</v>
      </c>
    </row>
    <row r="48" spans="1:36" s="5" customFormat="1" ht="12.9" customHeight="1" x14ac:dyDescent="0.2">
      <c r="A48" s="124"/>
      <c r="B48" s="56">
        <v>11131</v>
      </c>
      <c r="C48" s="56">
        <v>1600</v>
      </c>
      <c r="D48" s="57" t="s">
        <v>39</v>
      </c>
      <c r="E48" s="56" t="s">
        <v>45</v>
      </c>
      <c r="F48" s="56">
        <v>67011</v>
      </c>
      <c r="G48" s="57" t="s">
        <v>54</v>
      </c>
      <c r="H48" s="102"/>
      <c r="I48" s="102"/>
      <c r="J48" s="23">
        <v>3310</v>
      </c>
      <c r="K48" s="125">
        <v>0</v>
      </c>
      <c r="L48" s="13">
        <v>0.01</v>
      </c>
      <c r="M48" s="14">
        <f t="shared" si="6"/>
        <v>3310</v>
      </c>
      <c r="N48" s="14">
        <f t="shared" si="7"/>
        <v>0</v>
      </c>
      <c r="O48" s="14">
        <f t="shared" si="8"/>
        <v>-33.1</v>
      </c>
      <c r="P48" s="14">
        <f>M48</f>
        <v>3310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9"/>
        <v>-3276.9</v>
      </c>
      <c r="AJ48" s="101">
        <f t="shared" si="10"/>
        <v>-9.2370555648813024E-14</v>
      </c>
    </row>
    <row r="49" spans="1:36" s="5" customFormat="1" ht="12.9" customHeight="1" x14ac:dyDescent="0.2">
      <c r="A49" s="124"/>
      <c r="B49" s="56">
        <v>11132</v>
      </c>
      <c r="C49" s="56">
        <v>1601</v>
      </c>
      <c r="D49" s="57" t="s">
        <v>38</v>
      </c>
      <c r="E49" s="56" t="s">
        <v>44</v>
      </c>
      <c r="F49" s="56">
        <v>19532</v>
      </c>
      <c r="G49" s="57" t="s">
        <v>54</v>
      </c>
      <c r="H49" s="102"/>
      <c r="I49" s="102"/>
      <c r="J49" s="23">
        <v>0</v>
      </c>
      <c r="K49" s="125">
        <v>7414</v>
      </c>
      <c r="L49" s="13">
        <v>0.01</v>
      </c>
      <c r="M49" s="14">
        <f t="shared" si="6"/>
        <v>6619.6428571428569</v>
      </c>
      <c r="N49" s="14">
        <f t="shared" si="7"/>
        <v>794.35714285714278</v>
      </c>
      <c r="O49" s="14">
        <f t="shared" si="8"/>
        <v>-66.196428571428569</v>
      </c>
      <c r="P49" s="14">
        <f>M49</f>
        <v>6619.6428571428569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9"/>
        <v>-7347.8035714285706</v>
      </c>
      <c r="AJ49" s="101">
        <f t="shared" si="10"/>
        <v>7.815970093361102E-13</v>
      </c>
    </row>
    <row r="50" spans="1:36" s="5" customFormat="1" ht="12.9" customHeight="1" x14ac:dyDescent="0.2">
      <c r="A50" s="124"/>
      <c r="B50" s="56">
        <v>11133</v>
      </c>
      <c r="C50" s="56">
        <v>1602</v>
      </c>
      <c r="D50" s="57" t="s">
        <v>38</v>
      </c>
      <c r="E50" s="56" t="s">
        <v>44</v>
      </c>
      <c r="F50" s="56">
        <v>19533</v>
      </c>
      <c r="G50" s="57" t="s">
        <v>54</v>
      </c>
      <c r="H50" s="102"/>
      <c r="I50" s="102"/>
      <c r="J50" s="23">
        <v>0</v>
      </c>
      <c r="K50" s="125">
        <v>4710</v>
      </c>
      <c r="L50" s="13">
        <v>0.01</v>
      </c>
      <c r="M50" s="14">
        <f t="shared" si="6"/>
        <v>4205.3571428571422</v>
      </c>
      <c r="N50" s="14">
        <f t="shared" si="7"/>
        <v>504.64285714285705</v>
      </c>
      <c r="O50" s="14">
        <f t="shared" si="8"/>
        <v>-42.053571428571423</v>
      </c>
      <c r="P50" s="14">
        <f>M50</f>
        <v>4205.3571428571422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9"/>
        <v>-4667.9464285714275</v>
      </c>
      <c r="AJ50" s="101">
        <f t="shared" si="10"/>
        <v>1.0444978215673473E-12</v>
      </c>
    </row>
    <row r="51" spans="1:36" s="5" customFormat="1" ht="12.9" customHeight="1" x14ac:dyDescent="0.2">
      <c r="A51" s="124">
        <v>43241</v>
      </c>
      <c r="B51" s="56">
        <v>11134</v>
      </c>
      <c r="C51" s="56">
        <v>1603</v>
      </c>
      <c r="D51" s="57" t="s">
        <v>175</v>
      </c>
      <c r="E51" s="56" t="s">
        <v>176</v>
      </c>
      <c r="F51" s="56">
        <v>199234</v>
      </c>
      <c r="G51" s="57" t="s">
        <v>54</v>
      </c>
      <c r="H51" s="102"/>
      <c r="I51" s="102"/>
      <c r="J51" s="23">
        <v>0</v>
      </c>
      <c r="K51" s="125">
        <v>7112.28</v>
      </c>
      <c r="L51" s="13">
        <v>0.01</v>
      </c>
      <c r="M51" s="14">
        <f t="shared" si="6"/>
        <v>6350.2499999999991</v>
      </c>
      <c r="N51" s="14">
        <f t="shared" si="7"/>
        <v>762.02999999999986</v>
      </c>
      <c r="O51" s="14">
        <f t="shared" si="8"/>
        <v>-63.502499999999991</v>
      </c>
      <c r="P51" s="14">
        <f>M51</f>
        <v>6350.2499999999991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9"/>
        <v>-7048.7774999999992</v>
      </c>
      <c r="AJ51" s="101">
        <f t="shared" si="10"/>
        <v>5.1869619710487314E-13</v>
      </c>
    </row>
    <row r="52" spans="1:36" s="5" customFormat="1" ht="12.9" customHeight="1" x14ac:dyDescent="0.2">
      <c r="A52" s="124"/>
      <c r="B52" s="56">
        <v>11135</v>
      </c>
      <c r="C52" s="56">
        <v>1604</v>
      </c>
      <c r="D52" s="57" t="s">
        <v>63</v>
      </c>
      <c r="E52" s="56">
        <v>139564</v>
      </c>
      <c r="F52" s="56">
        <v>218569</v>
      </c>
      <c r="G52" s="57" t="s">
        <v>62</v>
      </c>
      <c r="H52" s="102"/>
      <c r="I52" s="102"/>
      <c r="J52" s="23">
        <v>0</v>
      </c>
      <c r="K52" s="125">
        <v>2021.45</v>
      </c>
      <c r="L52" s="13">
        <v>0.01</v>
      </c>
      <c r="M52" s="14">
        <f t="shared" si="6"/>
        <v>1804.8660714285713</v>
      </c>
      <c r="N52" s="14">
        <f t="shared" si="7"/>
        <v>216.58392857142854</v>
      </c>
      <c r="O52" s="14">
        <f t="shared" si="8"/>
        <v>-18.048660714285713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>
        <f>M52</f>
        <v>1804.8660714285713</v>
      </c>
      <c r="AI52" s="14">
        <f t="shared" si="9"/>
        <v>-2003.4013392857141</v>
      </c>
      <c r="AJ52" s="101">
        <f t="shared" si="10"/>
        <v>2.0250467969162855E-13</v>
      </c>
    </row>
    <row r="53" spans="1:36" s="5" customFormat="1" ht="12.9" customHeight="1" x14ac:dyDescent="0.2">
      <c r="A53" s="124"/>
      <c r="B53" s="56">
        <v>11136</v>
      </c>
      <c r="C53" s="56">
        <v>1605</v>
      </c>
      <c r="D53" s="57" t="s">
        <v>73</v>
      </c>
      <c r="E53" s="56" t="s">
        <v>75</v>
      </c>
      <c r="F53" s="56">
        <v>131004</v>
      </c>
      <c r="G53" s="57" t="s">
        <v>54</v>
      </c>
      <c r="H53" s="102"/>
      <c r="I53" s="102"/>
      <c r="J53" s="23">
        <v>2100</v>
      </c>
      <c r="K53" s="125">
        <v>0</v>
      </c>
      <c r="L53" s="13">
        <v>0.01</v>
      </c>
      <c r="M53" s="14">
        <f t="shared" si="6"/>
        <v>2100</v>
      </c>
      <c r="N53" s="14">
        <f t="shared" si="7"/>
        <v>0</v>
      </c>
      <c r="O53" s="14">
        <f t="shared" si="8"/>
        <v>-21</v>
      </c>
      <c r="P53" s="14">
        <f>M53</f>
        <v>2100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9"/>
        <v>-2079</v>
      </c>
      <c r="AJ53" s="101">
        <f t="shared" si="10"/>
        <v>0</v>
      </c>
    </row>
    <row r="54" spans="1:36" s="5" customFormat="1" ht="12.9" customHeight="1" x14ac:dyDescent="0.2">
      <c r="A54" s="124"/>
      <c r="B54" s="56">
        <v>11137</v>
      </c>
      <c r="C54" s="56">
        <v>1606</v>
      </c>
      <c r="D54" s="57" t="s">
        <v>39</v>
      </c>
      <c r="E54" s="56" t="s">
        <v>45</v>
      </c>
      <c r="F54" s="56">
        <v>37014</v>
      </c>
      <c r="G54" s="57" t="s">
        <v>57</v>
      </c>
      <c r="H54" s="102"/>
      <c r="I54" s="102"/>
      <c r="J54" s="23">
        <v>2170</v>
      </c>
      <c r="K54" s="125">
        <v>0</v>
      </c>
      <c r="L54" s="13">
        <v>0.01</v>
      </c>
      <c r="M54" s="14">
        <f t="shared" si="6"/>
        <v>2170</v>
      </c>
      <c r="N54" s="14">
        <f t="shared" si="7"/>
        <v>0</v>
      </c>
      <c r="O54" s="14">
        <f t="shared" si="8"/>
        <v>-21.7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>
        <f>M54</f>
        <v>2170</v>
      </c>
      <c r="AA54" s="14"/>
      <c r="AB54" s="14"/>
      <c r="AC54" s="14"/>
      <c r="AD54" s="14"/>
      <c r="AE54" s="14"/>
      <c r="AF54" s="14"/>
      <c r="AG54" s="14"/>
      <c r="AH54" s="14"/>
      <c r="AI54" s="14">
        <f t="shared" si="9"/>
        <v>-2148.3000000000002</v>
      </c>
      <c r="AJ54" s="101">
        <f t="shared" si="10"/>
        <v>-1.8118839761882555E-13</v>
      </c>
    </row>
    <row r="55" spans="1:36" s="5" customFormat="1" ht="12.9" customHeight="1" x14ac:dyDescent="0.2">
      <c r="A55" s="124"/>
      <c r="B55" s="56">
        <v>11138</v>
      </c>
      <c r="C55" s="56">
        <v>1607</v>
      </c>
      <c r="D55" s="57" t="s">
        <v>88</v>
      </c>
      <c r="E55" s="56" t="s">
        <v>89</v>
      </c>
      <c r="F55" s="56">
        <v>9741</v>
      </c>
      <c r="G55" s="57" t="s">
        <v>57</v>
      </c>
      <c r="H55" s="102"/>
      <c r="I55" s="102"/>
      <c r="J55" s="23">
        <v>317.5</v>
      </c>
      <c r="K55" s="125">
        <v>0</v>
      </c>
      <c r="L55" s="13">
        <v>0.01</v>
      </c>
      <c r="M55" s="14">
        <f t="shared" si="6"/>
        <v>317.5</v>
      </c>
      <c r="N55" s="14">
        <f t="shared" si="7"/>
        <v>0</v>
      </c>
      <c r="O55" s="14">
        <f t="shared" si="8"/>
        <v>-3.1750000000000003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>
        <f>M55</f>
        <v>317.5</v>
      </c>
      <c r="AA55" s="14"/>
      <c r="AB55" s="14"/>
      <c r="AC55" s="14"/>
      <c r="AD55" s="14"/>
      <c r="AE55" s="14"/>
      <c r="AF55" s="14"/>
      <c r="AG55" s="14"/>
      <c r="AH55" s="14"/>
      <c r="AI55" s="14">
        <f t="shared" si="9"/>
        <v>-314.32499999999999</v>
      </c>
      <c r="AJ55" s="101">
        <f t="shared" si="10"/>
        <v>1.1102230246251565E-14</v>
      </c>
    </row>
    <row r="56" spans="1:36" s="5" customFormat="1" ht="12.9" customHeight="1" x14ac:dyDescent="0.2">
      <c r="A56" s="124"/>
      <c r="B56" s="56">
        <v>11138</v>
      </c>
      <c r="C56" s="56">
        <v>1607</v>
      </c>
      <c r="D56" s="57" t="s">
        <v>88</v>
      </c>
      <c r="E56" s="56" t="s">
        <v>89</v>
      </c>
      <c r="F56" s="56">
        <v>9741</v>
      </c>
      <c r="G56" s="57" t="s">
        <v>54</v>
      </c>
      <c r="H56" s="102"/>
      <c r="I56" s="102"/>
      <c r="J56" s="23">
        <v>1881.2</v>
      </c>
      <c r="K56" s="125">
        <v>0</v>
      </c>
      <c r="L56" s="13">
        <v>0.01</v>
      </c>
      <c r="M56" s="14">
        <f t="shared" si="6"/>
        <v>1881.2</v>
      </c>
      <c r="N56" s="14">
        <f t="shared" si="7"/>
        <v>0</v>
      </c>
      <c r="O56" s="14">
        <f t="shared" si="8"/>
        <v>-18.812000000000001</v>
      </c>
      <c r="P56" s="14">
        <f>M56</f>
        <v>1881.2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9"/>
        <v>-1862.3880000000001</v>
      </c>
      <c r="AJ56" s="101">
        <f t="shared" si="10"/>
        <v>-1.0302869668521453E-13</v>
      </c>
    </row>
    <row r="57" spans="1:36" s="5" customFormat="1" ht="12.9" customHeight="1" x14ac:dyDescent="0.2">
      <c r="A57" s="124">
        <v>43242</v>
      </c>
      <c r="B57" s="56">
        <v>11139</v>
      </c>
      <c r="C57" s="56">
        <v>1609</v>
      </c>
      <c r="D57" s="57" t="s">
        <v>88</v>
      </c>
      <c r="E57" s="56" t="s">
        <v>89</v>
      </c>
      <c r="F57" s="56">
        <v>9773</v>
      </c>
      <c r="G57" s="57" t="s">
        <v>54</v>
      </c>
      <c r="H57" s="102"/>
      <c r="I57" s="102"/>
      <c r="J57" s="23">
        <v>770</v>
      </c>
      <c r="K57" s="125">
        <v>0</v>
      </c>
      <c r="L57" s="13">
        <v>0.01</v>
      </c>
      <c r="M57" s="14">
        <f t="shared" si="6"/>
        <v>770</v>
      </c>
      <c r="N57" s="14">
        <f t="shared" si="7"/>
        <v>0</v>
      </c>
      <c r="O57" s="14">
        <f t="shared" si="8"/>
        <v>-7.7</v>
      </c>
      <c r="P57" s="14">
        <f>M57</f>
        <v>770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9"/>
        <v>-762.3</v>
      </c>
      <c r="AJ57" s="101">
        <f t="shared" si="10"/>
        <v>4.5297099404706387E-14</v>
      </c>
    </row>
    <row r="58" spans="1:36" s="5" customFormat="1" ht="12.9" customHeight="1" x14ac:dyDescent="0.3">
      <c r="A58" s="124">
        <v>43243</v>
      </c>
      <c r="B58" s="56">
        <v>11140</v>
      </c>
      <c r="C58" s="56">
        <v>1610</v>
      </c>
      <c r="D58" s="57" t="s">
        <v>1042</v>
      </c>
      <c r="E58" s="56">
        <v>0</v>
      </c>
      <c r="F58" s="54">
        <v>0</v>
      </c>
      <c r="G58" s="57" t="s">
        <v>55</v>
      </c>
      <c r="H58" s="102"/>
      <c r="I58" s="102"/>
      <c r="J58" s="23">
        <v>0</v>
      </c>
      <c r="K58" s="125">
        <v>1740</v>
      </c>
      <c r="L58" s="13">
        <v>0.01</v>
      </c>
      <c r="M58" s="14">
        <f t="shared" si="6"/>
        <v>1553.5714285714284</v>
      </c>
      <c r="N58" s="14">
        <f t="shared" si="7"/>
        <v>186.42857142857142</v>
      </c>
      <c r="O58" s="14">
        <f t="shared" si="8"/>
        <v>-15.535714285714285</v>
      </c>
      <c r="P58" s="14"/>
      <c r="Q58" s="14">
        <f>M58</f>
        <v>1553.5714285714284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9"/>
        <v>-1724.4642857142856</v>
      </c>
      <c r="AJ58" s="101">
        <f t="shared" si="10"/>
        <v>1.6342482922482304E-13</v>
      </c>
    </row>
    <row r="59" spans="1:36" s="5" customFormat="1" ht="12.9" customHeight="1" x14ac:dyDescent="0.2">
      <c r="A59" s="124">
        <v>43245</v>
      </c>
      <c r="B59" s="56">
        <v>11141</v>
      </c>
      <c r="C59" s="56">
        <v>1613</v>
      </c>
      <c r="D59" s="57" t="s">
        <v>73</v>
      </c>
      <c r="E59" s="56" t="s">
        <v>75</v>
      </c>
      <c r="F59" s="56">
        <v>131125</v>
      </c>
      <c r="G59" s="57" t="s">
        <v>54</v>
      </c>
      <c r="H59" s="102"/>
      <c r="I59" s="102"/>
      <c r="J59" s="23">
        <v>1050</v>
      </c>
      <c r="K59" s="125">
        <v>0</v>
      </c>
      <c r="L59" s="13">
        <v>0.01</v>
      </c>
      <c r="M59" s="14">
        <f t="shared" si="6"/>
        <v>1050</v>
      </c>
      <c r="N59" s="14">
        <f t="shared" si="7"/>
        <v>0</v>
      </c>
      <c r="O59" s="14">
        <f t="shared" si="8"/>
        <v>-10.5</v>
      </c>
      <c r="P59" s="14">
        <f t="shared" ref="P59:P66" si="11">M59</f>
        <v>1050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9"/>
        <v>-1039.5</v>
      </c>
      <c r="AJ59" s="101">
        <f t="shared" si="10"/>
        <v>0</v>
      </c>
    </row>
    <row r="60" spans="1:36" s="5" customFormat="1" ht="12.9" customHeight="1" x14ac:dyDescent="0.2">
      <c r="A60" s="124"/>
      <c r="B60" s="56">
        <v>11142</v>
      </c>
      <c r="C60" s="56">
        <v>1612</v>
      </c>
      <c r="D60" s="57" t="s">
        <v>88</v>
      </c>
      <c r="E60" s="56" t="s">
        <v>89</v>
      </c>
      <c r="F60" s="56">
        <v>9875</v>
      </c>
      <c r="G60" s="57" t="s">
        <v>54</v>
      </c>
      <c r="H60" s="102"/>
      <c r="I60" s="102"/>
      <c r="J60" s="23">
        <v>720</v>
      </c>
      <c r="K60" s="125">
        <v>0</v>
      </c>
      <c r="L60" s="13">
        <v>0.01</v>
      </c>
      <c r="M60" s="14">
        <f t="shared" si="6"/>
        <v>720</v>
      </c>
      <c r="N60" s="14">
        <f t="shared" si="7"/>
        <v>0</v>
      </c>
      <c r="O60" s="14">
        <f t="shared" si="8"/>
        <v>-7.2</v>
      </c>
      <c r="P60" s="14">
        <f t="shared" si="11"/>
        <v>720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9"/>
        <v>-712.8</v>
      </c>
      <c r="AJ60" s="101">
        <f t="shared" si="10"/>
        <v>4.5297099404706387E-14</v>
      </c>
    </row>
    <row r="61" spans="1:36" s="5" customFormat="1" ht="12.9" customHeight="1" x14ac:dyDescent="0.2">
      <c r="A61" s="124"/>
      <c r="B61" s="56">
        <v>11143</v>
      </c>
      <c r="C61" s="56">
        <v>1614</v>
      </c>
      <c r="D61" s="57" t="s">
        <v>604</v>
      </c>
      <c r="E61" s="56" t="s">
        <v>605</v>
      </c>
      <c r="F61" s="56">
        <v>30152778184</v>
      </c>
      <c r="G61" s="57" t="s">
        <v>54</v>
      </c>
      <c r="H61" s="102"/>
      <c r="I61" s="102"/>
      <c r="J61" s="23">
        <v>0</v>
      </c>
      <c r="K61" s="125">
        <v>1800</v>
      </c>
      <c r="L61" s="13">
        <v>0.01</v>
      </c>
      <c r="M61" s="14">
        <f t="shared" si="6"/>
        <v>1607.1428571428569</v>
      </c>
      <c r="N61" s="14">
        <f t="shared" si="7"/>
        <v>192.85714285714283</v>
      </c>
      <c r="O61" s="14">
        <f t="shared" si="8"/>
        <v>-16.071428571428569</v>
      </c>
      <c r="P61" s="14">
        <f t="shared" si="11"/>
        <v>1607.1428571428569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9"/>
        <v>-1783.9285714285711</v>
      </c>
      <c r="AJ61" s="101">
        <f t="shared" si="10"/>
        <v>3.2684965844964609E-13</v>
      </c>
    </row>
    <row r="62" spans="1:36" s="5" customFormat="1" ht="12.9" customHeight="1" x14ac:dyDescent="0.2">
      <c r="A62" s="124"/>
      <c r="B62" s="56">
        <v>11144</v>
      </c>
      <c r="C62" s="56">
        <v>1562</v>
      </c>
      <c r="D62" s="57" t="s">
        <v>748</v>
      </c>
      <c r="E62" s="56" t="s">
        <v>749</v>
      </c>
      <c r="F62" s="56">
        <v>34298</v>
      </c>
      <c r="G62" s="57" t="s">
        <v>54</v>
      </c>
      <c r="H62" s="102"/>
      <c r="I62" s="102"/>
      <c r="J62" s="23">
        <v>0</v>
      </c>
      <c r="K62" s="125">
        <v>17240</v>
      </c>
      <c r="L62" s="13">
        <v>0.01</v>
      </c>
      <c r="M62" s="14">
        <f t="shared" si="6"/>
        <v>15392.857142857141</v>
      </c>
      <c r="N62" s="14">
        <f t="shared" si="7"/>
        <v>1847.1428571428569</v>
      </c>
      <c r="O62" s="14">
        <f t="shared" si="8"/>
        <v>-153.92857142857142</v>
      </c>
      <c r="P62" s="14">
        <f t="shared" si="11"/>
        <v>15392.857142857141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9"/>
        <v>-17086.071428571428</v>
      </c>
      <c r="AJ62" s="101">
        <f t="shared" si="10"/>
        <v>1.0516032489249483E-12</v>
      </c>
    </row>
    <row r="63" spans="1:36" s="5" customFormat="1" ht="12.9" customHeight="1" x14ac:dyDescent="0.2">
      <c r="A63" s="124">
        <v>43246</v>
      </c>
      <c r="B63" s="56">
        <v>11146</v>
      </c>
      <c r="C63" s="56">
        <v>1616</v>
      </c>
      <c r="D63" s="57" t="s">
        <v>38</v>
      </c>
      <c r="E63" s="56" t="s">
        <v>44</v>
      </c>
      <c r="F63" s="56">
        <v>19600</v>
      </c>
      <c r="G63" s="57" t="s">
        <v>54</v>
      </c>
      <c r="H63" s="102"/>
      <c r="I63" s="102"/>
      <c r="J63" s="23">
        <v>0</v>
      </c>
      <c r="K63" s="125">
        <v>5825</v>
      </c>
      <c r="L63" s="13">
        <v>0.01</v>
      </c>
      <c r="M63" s="14">
        <f t="shared" si="6"/>
        <v>5200.8928571428569</v>
      </c>
      <c r="N63" s="14">
        <f t="shared" si="7"/>
        <v>624.10714285714278</v>
      </c>
      <c r="O63" s="14">
        <f t="shared" si="8"/>
        <v>-52.008928571428569</v>
      </c>
      <c r="P63" s="14">
        <f t="shared" si="11"/>
        <v>5200.8928571428569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9"/>
        <v>-5772.9910714285706</v>
      </c>
      <c r="AJ63" s="101">
        <f t="shared" si="10"/>
        <v>7.815970093361102E-13</v>
      </c>
    </row>
    <row r="64" spans="1:36" s="5" customFormat="1" ht="12.9" customHeight="1" x14ac:dyDescent="0.2">
      <c r="A64" s="124"/>
      <c r="B64" s="56">
        <v>11147</v>
      </c>
      <c r="C64" s="56">
        <v>1615</v>
      </c>
      <c r="D64" s="57" t="s">
        <v>38</v>
      </c>
      <c r="E64" s="56" t="s">
        <v>44</v>
      </c>
      <c r="F64" s="56">
        <v>19599</v>
      </c>
      <c r="G64" s="57" t="s">
        <v>54</v>
      </c>
      <c r="H64" s="102"/>
      <c r="I64" s="102"/>
      <c r="J64" s="23">
        <v>0</v>
      </c>
      <c r="K64" s="125">
        <v>5812</v>
      </c>
      <c r="L64" s="13">
        <v>0.01</v>
      </c>
      <c r="M64" s="14">
        <f t="shared" si="6"/>
        <v>5189.2857142857138</v>
      </c>
      <c r="N64" s="14">
        <f t="shared" si="7"/>
        <v>622.71428571428567</v>
      </c>
      <c r="O64" s="14">
        <f t="shared" si="8"/>
        <v>-51.892857142857139</v>
      </c>
      <c r="P64" s="14">
        <f t="shared" si="11"/>
        <v>5189.2857142857138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9"/>
        <v>-5760.1071428571422</v>
      </c>
      <c r="AJ64" s="101">
        <f t="shared" si="10"/>
        <v>6.5369931689929217E-13</v>
      </c>
    </row>
    <row r="65" spans="1:36" s="5" customFormat="1" ht="12.9" customHeight="1" x14ac:dyDescent="0.2">
      <c r="A65" s="124">
        <v>43248</v>
      </c>
      <c r="B65" s="56">
        <v>11148</v>
      </c>
      <c r="C65" s="56">
        <v>1617</v>
      </c>
      <c r="D65" s="57" t="s">
        <v>73</v>
      </c>
      <c r="E65" s="56" t="s">
        <v>75</v>
      </c>
      <c r="F65" s="56">
        <v>131359</v>
      </c>
      <c r="G65" s="57" t="s">
        <v>54</v>
      </c>
      <c r="H65" s="102"/>
      <c r="I65" s="102"/>
      <c r="J65" s="23">
        <v>2150</v>
      </c>
      <c r="K65" s="125">
        <v>0</v>
      </c>
      <c r="L65" s="13">
        <v>0.01</v>
      </c>
      <c r="M65" s="14">
        <f t="shared" si="6"/>
        <v>2150</v>
      </c>
      <c r="N65" s="14">
        <f t="shared" si="7"/>
        <v>0</v>
      </c>
      <c r="O65" s="14">
        <f t="shared" si="8"/>
        <v>-21.5</v>
      </c>
      <c r="P65" s="14">
        <f t="shared" si="11"/>
        <v>2150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9"/>
        <v>-2128.5</v>
      </c>
      <c r="AJ65" s="101">
        <f t="shared" si="10"/>
        <v>0</v>
      </c>
    </row>
    <row r="66" spans="1:36" s="5" customFormat="1" ht="12.9" customHeight="1" x14ac:dyDescent="0.2">
      <c r="A66" s="124"/>
      <c r="B66" s="56">
        <v>11149</v>
      </c>
      <c r="C66" s="56">
        <v>1618</v>
      </c>
      <c r="D66" s="57" t="s">
        <v>39</v>
      </c>
      <c r="E66" s="56" t="s">
        <v>45</v>
      </c>
      <c r="F66" s="56">
        <v>67023</v>
      </c>
      <c r="G66" s="57" t="s">
        <v>54</v>
      </c>
      <c r="H66" s="102"/>
      <c r="I66" s="102"/>
      <c r="J66" s="23">
        <v>1580</v>
      </c>
      <c r="K66" s="125">
        <v>0</v>
      </c>
      <c r="L66" s="13">
        <v>0.01</v>
      </c>
      <c r="M66" s="14">
        <f t="shared" si="6"/>
        <v>1580</v>
      </c>
      <c r="N66" s="14">
        <f t="shared" si="7"/>
        <v>0</v>
      </c>
      <c r="O66" s="14">
        <f t="shared" si="8"/>
        <v>-15.8</v>
      </c>
      <c r="P66" s="14">
        <f t="shared" si="11"/>
        <v>1580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9"/>
        <v>-1564.2</v>
      </c>
      <c r="AJ66" s="101">
        <f t="shared" si="10"/>
        <v>-4.6185277824406512E-14</v>
      </c>
    </row>
    <row r="67" spans="1:36" s="5" customFormat="1" ht="12.9" customHeight="1" x14ac:dyDescent="0.2">
      <c r="A67" s="124"/>
      <c r="B67" s="56">
        <v>11150</v>
      </c>
      <c r="C67" s="56">
        <v>1619</v>
      </c>
      <c r="D67" s="57" t="s">
        <v>39</v>
      </c>
      <c r="E67" s="56" t="s">
        <v>45</v>
      </c>
      <c r="F67" s="56">
        <v>67024</v>
      </c>
      <c r="G67" s="57" t="s">
        <v>57</v>
      </c>
      <c r="H67" s="102"/>
      <c r="I67" s="102"/>
      <c r="J67" s="23">
        <v>3020</v>
      </c>
      <c r="K67" s="125">
        <v>0</v>
      </c>
      <c r="L67" s="13">
        <v>0.01</v>
      </c>
      <c r="M67" s="14">
        <f t="shared" si="6"/>
        <v>3020</v>
      </c>
      <c r="N67" s="14">
        <f t="shared" si="7"/>
        <v>0</v>
      </c>
      <c r="O67" s="14">
        <f t="shared" si="8"/>
        <v>-30.2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>
        <f>M67</f>
        <v>3020</v>
      </c>
      <c r="AA67" s="14"/>
      <c r="AB67" s="14"/>
      <c r="AC67" s="14"/>
      <c r="AD67" s="14"/>
      <c r="AE67" s="14"/>
      <c r="AF67" s="14"/>
      <c r="AG67" s="14"/>
      <c r="AH67" s="14"/>
      <c r="AI67" s="14">
        <f t="shared" si="9"/>
        <v>-2989.8</v>
      </c>
      <c r="AJ67" s="101">
        <f t="shared" si="10"/>
        <v>-1.8118839761882555E-13</v>
      </c>
    </row>
    <row r="68" spans="1:36" s="5" customFormat="1" ht="12.9" customHeight="1" x14ac:dyDescent="0.2">
      <c r="A68" s="124"/>
      <c r="B68" s="56">
        <v>11151</v>
      </c>
      <c r="C68" s="56">
        <v>1620</v>
      </c>
      <c r="D68" s="57" t="s">
        <v>88</v>
      </c>
      <c r="E68" s="56" t="s">
        <v>89</v>
      </c>
      <c r="F68" s="56">
        <v>9948</v>
      </c>
      <c r="G68" s="57" t="s">
        <v>57</v>
      </c>
      <c r="H68" s="102"/>
      <c r="I68" s="102"/>
      <c r="J68" s="23">
        <v>628.35</v>
      </c>
      <c r="K68" s="125">
        <v>0</v>
      </c>
      <c r="L68" s="13">
        <v>0.01</v>
      </c>
      <c r="M68" s="14">
        <f t="shared" si="6"/>
        <v>628.35</v>
      </c>
      <c r="N68" s="14">
        <f t="shared" si="7"/>
        <v>0</v>
      </c>
      <c r="O68" s="14">
        <f t="shared" si="8"/>
        <v>-6.2835000000000001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>
        <f>M68</f>
        <v>628.35</v>
      </c>
      <c r="AA68" s="14"/>
      <c r="AB68" s="14"/>
      <c r="AC68" s="14"/>
      <c r="AD68" s="14"/>
      <c r="AE68" s="14"/>
      <c r="AF68" s="14"/>
      <c r="AG68" s="14"/>
      <c r="AH68" s="14"/>
      <c r="AI68" s="14">
        <f t="shared" si="9"/>
        <v>-622.06650000000002</v>
      </c>
      <c r="AJ68" s="101">
        <f t="shared" si="10"/>
        <v>0</v>
      </c>
    </row>
    <row r="69" spans="1:36" s="5" customFormat="1" ht="12.9" customHeight="1" x14ac:dyDescent="0.2">
      <c r="A69" s="124"/>
      <c r="B69" s="56">
        <v>11151</v>
      </c>
      <c r="C69" s="56">
        <v>1620</v>
      </c>
      <c r="D69" s="57" t="s">
        <v>88</v>
      </c>
      <c r="E69" s="56" t="s">
        <v>89</v>
      </c>
      <c r="F69" s="56">
        <v>9948</v>
      </c>
      <c r="G69" s="57" t="s">
        <v>54</v>
      </c>
      <c r="H69" s="102"/>
      <c r="I69" s="102"/>
      <c r="J69" s="23">
        <v>2781.5</v>
      </c>
      <c r="K69" s="125">
        <v>0</v>
      </c>
      <c r="L69" s="13">
        <v>0.01</v>
      </c>
      <c r="M69" s="14">
        <f t="shared" ref="M69:M99" si="12">SUM(H69:J69,K69/1.12)</f>
        <v>2781.5</v>
      </c>
      <c r="N69" s="14">
        <f t="shared" ref="N69:N99" si="13">K69/1.12*0.12</f>
        <v>0</v>
      </c>
      <c r="O69" s="14">
        <f t="shared" ref="O69:O99" si="14">-SUM(I69:J69,K69/1.12)*L69</f>
        <v>-27.815000000000001</v>
      </c>
      <c r="P69" s="14">
        <f>M69</f>
        <v>2781.5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5">-SUM(N69:AH69)</f>
        <v>-2753.6849999999999</v>
      </c>
      <c r="AJ69" s="101">
        <f t="shared" ref="AJ69:AJ100" si="16">SUM(H69:K69)+AI69+O69</f>
        <v>5.3290705182007514E-14</v>
      </c>
    </row>
    <row r="70" spans="1:36" s="5" customFormat="1" ht="12.9" customHeight="1" x14ac:dyDescent="0.2">
      <c r="A70" s="124">
        <v>43250</v>
      </c>
      <c r="B70" s="56">
        <v>11153</v>
      </c>
      <c r="C70" s="56">
        <v>1623</v>
      </c>
      <c r="D70" s="57" t="s">
        <v>73</v>
      </c>
      <c r="E70" s="56" t="s">
        <v>75</v>
      </c>
      <c r="F70" s="56">
        <v>131793</v>
      </c>
      <c r="G70" s="57" t="s">
        <v>54</v>
      </c>
      <c r="H70" s="102"/>
      <c r="I70" s="102"/>
      <c r="J70" s="23">
        <v>1050</v>
      </c>
      <c r="K70" s="125">
        <v>0</v>
      </c>
      <c r="L70" s="13">
        <v>0.01</v>
      </c>
      <c r="M70" s="14">
        <f t="shared" si="12"/>
        <v>1050</v>
      </c>
      <c r="N70" s="14">
        <f t="shared" si="13"/>
        <v>0</v>
      </c>
      <c r="O70" s="14">
        <f t="shared" si="14"/>
        <v>-10.5</v>
      </c>
      <c r="P70" s="14">
        <f>M70</f>
        <v>1050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5"/>
        <v>-1039.5</v>
      </c>
      <c r="AJ70" s="101">
        <f t="shared" si="16"/>
        <v>0</v>
      </c>
    </row>
    <row r="71" spans="1:36" s="5" customFormat="1" ht="12.9" customHeight="1" x14ac:dyDescent="0.2">
      <c r="A71" s="124">
        <v>43251</v>
      </c>
      <c r="B71" s="56">
        <v>11155</v>
      </c>
      <c r="C71" s="56">
        <v>1622</v>
      </c>
      <c r="D71" s="57" t="s">
        <v>37</v>
      </c>
      <c r="E71" s="56" t="s">
        <v>42</v>
      </c>
      <c r="F71" s="56">
        <v>72946</v>
      </c>
      <c r="G71" s="57" t="s">
        <v>163</v>
      </c>
      <c r="H71" s="102"/>
      <c r="I71" s="102"/>
      <c r="J71" s="23">
        <v>0</v>
      </c>
      <c r="K71" s="125">
        <v>215.38</v>
      </c>
      <c r="L71" s="13">
        <v>0.01</v>
      </c>
      <c r="M71" s="14">
        <f t="shared" si="12"/>
        <v>192.30357142857142</v>
      </c>
      <c r="N71" s="14">
        <f t="shared" si="13"/>
        <v>23.076428571428568</v>
      </c>
      <c r="O71" s="14">
        <f t="shared" si="14"/>
        <v>-1.9230357142857142</v>
      </c>
      <c r="P71" s="14"/>
      <c r="Q71" s="14"/>
      <c r="R71" s="14"/>
      <c r="S71" s="14"/>
      <c r="T71" s="14"/>
      <c r="U71" s="14"/>
      <c r="V71" s="14">
        <f>M71</f>
        <v>192.30357142857142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5"/>
        <v>-213.45696428571426</v>
      </c>
      <c r="AJ71" s="101">
        <f t="shared" si="16"/>
        <v>1.7319479184152442E-14</v>
      </c>
    </row>
    <row r="72" spans="1:36" s="5" customFormat="1" ht="12.9" customHeight="1" x14ac:dyDescent="0.2">
      <c r="A72" s="124"/>
      <c r="B72" s="56">
        <v>11155</v>
      </c>
      <c r="C72" s="56">
        <v>1622</v>
      </c>
      <c r="D72" s="57" t="s">
        <v>37</v>
      </c>
      <c r="E72" s="56" t="s">
        <v>42</v>
      </c>
      <c r="F72" s="56">
        <v>72946</v>
      </c>
      <c r="G72" s="57" t="s">
        <v>163</v>
      </c>
      <c r="H72" s="102"/>
      <c r="I72" s="102"/>
      <c r="J72" s="23">
        <v>0</v>
      </c>
      <c r="K72" s="125">
        <v>981.31</v>
      </c>
      <c r="L72" s="13">
        <v>0.01</v>
      </c>
      <c r="M72" s="14">
        <f t="shared" si="12"/>
        <v>876.16964285714278</v>
      </c>
      <c r="N72" s="14">
        <f t="shared" si="13"/>
        <v>105.14035714285713</v>
      </c>
      <c r="O72" s="14">
        <f t="shared" si="14"/>
        <v>-8.7616964285714278</v>
      </c>
      <c r="P72" s="14"/>
      <c r="Q72" s="14"/>
      <c r="R72" s="14"/>
      <c r="S72" s="14"/>
      <c r="T72" s="14"/>
      <c r="U72" s="14"/>
      <c r="V72" s="14">
        <f>M72</f>
        <v>876.16964285714278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5"/>
        <v>-972.54830357142851</v>
      </c>
      <c r="AJ72" s="101">
        <f t="shared" si="16"/>
        <v>0</v>
      </c>
    </row>
    <row r="73" spans="1:36" s="5" customFormat="1" ht="12.9" customHeight="1" x14ac:dyDescent="0.2">
      <c r="A73" s="124"/>
      <c r="B73" s="56">
        <v>11154</v>
      </c>
      <c r="C73" s="56">
        <v>1624</v>
      </c>
      <c r="D73" s="57" t="s">
        <v>88</v>
      </c>
      <c r="E73" s="56" t="s">
        <v>89</v>
      </c>
      <c r="F73" s="56">
        <v>10431</v>
      </c>
      <c r="G73" s="57" t="s">
        <v>54</v>
      </c>
      <c r="H73" s="102"/>
      <c r="I73" s="102"/>
      <c r="J73" s="23">
        <v>969</v>
      </c>
      <c r="K73" s="125">
        <v>0</v>
      </c>
      <c r="L73" s="13">
        <v>0.01</v>
      </c>
      <c r="M73" s="14">
        <f t="shared" si="12"/>
        <v>969</v>
      </c>
      <c r="N73" s="14">
        <f t="shared" si="13"/>
        <v>0</v>
      </c>
      <c r="O73" s="14">
        <f t="shared" si="14"/>
        <v>-9.69</v>
      </c>
      <c r="P73" s="14">
        <f>M73</f>
        <v>969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5"/>
        <v>-959.31</v>
      </c>
      <c r="AJ73" s="101">
        <f t="shared" si="16"/>
        <v>5.5067062021407764E-14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2"/>
        <v>0</v>
      </c>
      <c r="N74" s="14">
        <f t="shared" si="13"/>
        <v>0</v>
      </c>
      <c r="O74" s="14">
        <f t="shared" si="14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5"/>
        <v>0</v>
      </c>
      <c r="AJ74" s="101">
        <f t="shared" si="16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2"/>
        <v>0</v>
      </c>
      <c r="N75" s="14">
        <f t="shared" si="13"/>
        <v>0</v>
      </c>
      <c r="O75" s="14">
        <f t="shared" si="14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5"/>
        <v>0</v>
      </c>
      <c r="AJ75" s="101">
        <f t="shared" si="16"/>
        <v>0</v>
      </c>
    </row>
    <row r="76" spans="1:36" s="5" customFormat="1" ht="12.9" customHeight="1" x14ac:dyDescent="0.3">
      <c r="A76" s="55"/>
      <c r="B76" s="56"/>
      <c r="C76" s="56"/>
      <c r="D76" s="57"/>
      <c r="E76" s="56"/>
      <c r="F76" s="127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2"/>
        <v>0</v>
      </c>
      <c r="N76" s="14">
        <f t="shared" si="13"/>
        <v>0</v>
      </c>
      <c r="O76" s="14">
        <f t="shared" si="14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5"/>
        <v>0</v>
      </c>
      <c r="AJ76" s="101">
        <f t="shared" si="16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2"/>
        <v>0</v>
      </c>
      <c r="N77" s="14">
        <f t="shared" si="13"/>
        <v>0</v>
      </c>
      <c r="O77" s="14">
        <f t="shared" si="14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5"/>
        <v>0</v>
      </c>
      <c r="AJ77" s="101">
        <f t="shared" si="16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2"/>
        <v>0</v>
      </c>
      <c r="N78" s="14">
        <f t="shared" si="13"/>
        <v>0</v>
      </c>
      <c r="O78" s="14">
        <f t="shared" si="14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5"/>
        <v>0</v>
      </c>
      <c r="AJ78" s="101">
        <f t="shared" si="16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2"/>
        <v>0</v>
      </c>
      <c r="N79" s="14">
        <f t="shared" si="13"/>
        <v>0</v>
      </c>
      <c r="O79" s="14">
        <f t="shared" si="14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5"/>
        <v>0</v>
      </c>
      <c r="AJ79" s="101">
        <f t="shared" si="16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2"/>
        <v>0</v>
      </c>
      <c r="N80" s="14">
        <f t="shared" si="13"/>
        <v>0</v>
      </c>
      <c r="O80" s="14">
        <f t="shared" si="14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5"/>
        <v>0</v>
      </c>
      <c r="AJ80" s="101">
        <f t="shared" si="16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2"/>
        <v>0</v>
      </c>
      <c r="N81" s="14">
        <f t="shared" si="13"/>
        <v>0</v>
      </c>
      <c r="O81" s="14">
        <f t="shared" si="14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5"/>
        <v>0</v>
      </c>
      <c r="AJ81" s="101">
        <f t="shared" si="16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2"/>
        <v>0</v>
      </c>
      <c r="N82" s="14">
        <f t="shared" si="13"/>
        <v>0</v>
      </c>
      <c r="O82" s="14">
        <f t="shared" si="14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5"/>
        <v>0</v>
      </c>
      <c r="AJ82" s="101">
        <f t="shared" si="16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2"/>
        <v>0</v>
      </c>
      <c r="N83" s="14">
        <f t="shared" si="13"/>
        <v>0</v>
      </c>
      <c r="O83" s="14">
        <f t="shared" si="14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5"/>
        <v>0</v>
      </c>
      <c r="AJ83" s="101">
        <f t="shared" si="16"/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2"/>
        <v>0</v>
      </c>
      <c r="N84" s="14">
        <f t="shared" si="13"/>
        <v>0</v>
      </c>
      <c r="O84" s="14">
        <f t="shared" si="14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5"/>
        <v>0</v>
      </c>
      <c r="AJ84" s="101">
        <f t="shared" si="16"/>
        <v>0</v>
      </c>
    </row>
    <row r="85" spans="1:36" s="5" customFormat="1" ht="12.9" customHeight="1" x14ac:dyDescent="0.2">
      <c r="A85" s="55"/>
      <c r="B85" s="56"/>
      <c r="C85" s="56"/>
      <c r="D85" s="57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2"/>
        <v>0</v>
      </c>
      <c r="N85" s="14">
        <f t="shared" si="13"/>
        <v>0</v>
      </c>
      <c r="O85" s="14">
        <f t="shared" si="14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5"/>
        <v>0</v>
      </c>
      <c r="AJ85" s="101">
        <f t="shared" si="16"/>
        <v>0</v>
      </c>
    </row>
    <row r="86" spans="1:36" s="5" customFormat="1" ht="12.9" customHeight="1" x14ac:dyDescent="0.2">
      <c r="A86" s="55"/>
      <c r="B86" s="56"/>
      <c r="C86" s="56"/>
      <c r="D86" s="57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2"/>
        <v>0</v>
      </c>
      <c r="N86" s="14">
        <f t="shared" si="13"/>
        <v>0</v>
      </c>
      <c r="O86" s="14">
        <f t="shared" si="14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5"/>
        <v>0</v>
      </c>
      <c r="AJ86" s="101">
        <f t="shared" si="16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2"/>
        <v>0</v>
      </c>
      <c r="N87" s="14">
        <f t="shared" si="13"/>
        <v>0</v>
      </c>
      <c r="O87" s="14">
        <f t="shared" si="14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5"/>
        <v>0</v>
      </c>
      <c r="AJ87" s="101">
        <f t="shared" si="16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2"/>
        <v>0</v>
      </c>
      <c r="N88" s="14">
        <f t="shared" si="13"/>
        <v>0</v>
      </c>
      <c r="O88" s="14">
        <f t="shared" si="14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5"/>
        <v>0</v>
      </c>
      <c r="AJ88" s="101">
        <f t="shared" si="16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2"/>
        <v>0</v>
      </c>
      <c r="N89" s="14">
        <f t="shared" si="13"/>
        <v>0</v>
      </c>
      <c r="O89" s="14">
        <f t="shared" si="14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5"/>
        <v>0</v>
      </c>
      <c r="AJ89" s="101">
        <f t="shared" si="16"/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>
        <v>0</v>
      </c>
      <c r="K90" s="125">
        <v>0</v>
      </c>
      <c r="L90" s="13">
        <v>0.01</v>
      </c>
      <c r="M90" s="14">
        <f t="shared" si="12"/>
        <v>0</v>
      </c>
      <c r="N90" s="14">
        <f t="shared" si="13"/>
        <v>0</v>
      </c>
      <c r="O90" s="14">
        <f t="shared" si="14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5"/>
        <v>0</v>
      </c>
      <c r="AJ90" s="101">
        <f t="shared" si="16"/>
        <v>0</v>
      </c>
    </row>
    <row r="91" spans="1:36" s="5" customFormat="1" ht="12.9" customHeight="1" x14ac:dyDescent="0.2">
      <c r="A91" s="55"/>
      <c r="B91" s="56"/>
      <c r="C91" s="56"/>
      <c r="D91" s="105"/>
      <c r="E91" s="56"/>
      <c r="F91" s="56"/>
      <c r="G91" s="57"/>
      <c r="H91" s="102"/>
      <c r="I91" s="102"/>
      <c r="J91" s="23">
        <v>0</v>
      </c>
      <c r="K91" s="125">
        <v>0</v>
      </c>
      <c r="L91" s="13">
        <v>0.01</v>
      </c>
      <c r="M91" s="14">
        <f t="shared" si="12"/>
        <v>0</v>
      </c>
      <c r="N91" s="14">
        <f t="shared" si="13"/>
        <v>0</v>
      </c>
      <c r="O91" s="14">
        <f t="shared" si="14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5"/>
        <v>0</v>
      </c>
      <c r="AJ91" s="101">
        <f t="shared" si="16"/>
        <v>0</v>
      </c>
    </row>
    <row r="92" spans="1:36" s="5" customFormat="1" ht="12.9" customHeight="1" x14ac:dyDescent="0.2">
      <c r="A92" s="55"/>
      <c r="B92" s="56"/>
      <c r="C92" s="56"/>
      <c r="D92" s="105"/>
      <c r="E92" s="56"/>
      <c r="F92" s="56"/>
      <c r="G92" s="57"/>
      <c r="H92" s="102"/>
      <c r="I92" s="102"/>
      <c r="J92" s="23">
        <v>0</v>
      </c>
      <c r="K92" s="125">
        <v>0</v>
      </c>
      <c r="L92" s="13">
        <v>0.01</v>
      </c>
      <c r="M92" s="14">
        <f t="shared" si="12"/>
        <v>0</v>
      </c>
      <c r="N92" s="14">
        <f t="shared" si="13"/>
        <v>0</v>
      </c>
      <c r="O92" s="14">
        <f t="shared" si="14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5"/>
        <v>0</v>
      </c>
      <c r="AJ92" s="101">
        <f t="shared" si="16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 t="shared" si="12"/>
        <v>0</v>
      </c>
      <c r="N93" s="14">
        <f t="shared" si="13"/>
        <v>0</v>
      </c>
      <c r="O93" s="14">
        <f t="shared" si="14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5"/>
        <v>0</v>
      </c>
      <c r="AJ93" s="101">
        <f t="shared" si="16"/>
        <v>0</v>
      </c>
    </row>
    <row r="94" spans="1:36" ht="12.9" customHeight="1" x14ac:dyDescent="0.3">
      <c r="A94" s="55"/>
      <c r="B94" s="56"/>
      <c r="C94" s="56"/>
      <c r="D94" s="105"/>
      <c r="E94" s="56"/>
      <c r="F94" s="54"/>
      <c r="G94" s="57"/>
      <c r="H94" s="29"/>
      <c r="I94" s="29"/>
      <c r="J94" s="23">
        <v>0</v>
      </c>
      <c r="K94" s="125">
        <v>0</v>
      </c>
      <c r="L94" s="13">
        <v>0.01</v>
      </c>
      <c r="M94" s="14">
        <f t="shared" si="12"/>
        <v>0</v>
      </c>
      <c r="N94" s="14">
        <f t="shared" si="13"/>
        <v>0</v>
      </c>
      <c r="O94" s="14">
        <f t="shared" si="14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5"/>
        <v>0</v>
      </c>
      <c r="AJ94" s="101">
        <f t="shared" si="16"/>
        <v>0</v>
      </c>
    </row>
    <row r="95" spans="1:36" ht="12.9" customHeight="1" x14ac:dyDescent="0.2">
      <c r="A95" s="55"/>
      <c r="B95" s="56"/>
      <c r="C95" s="56"/>
      <c r="D95" s="105"/>
      <c r="E95" s="56"/>
      <c r="F95" s="56"/>
      <c r="G95" s="57"/>
      <c r="H95" s="29"/>
      <c r="I95" s="29"/>
      <c r="J95" s="23">
        <v>0</v>
      </c>
      <c r="K95" s="125">
        <v>0</v>
      </c>
      <c r="L95" s="13">
        <v>0.01</v>
      </c>
      <c r="M95" s="14">
        <f t="shared" si="12"/>
        <v>0</v>
      </c>
      <c r="N95" s="14">
        <f t="shared" si="13"/>
        <v>0</v>
      </c>
      <c r="O95" s="14">
        <f t="shared" si="14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5"/>
        <v>0</v>
      </c>
      <c r="AJ95" s="101">
        <f t="shared" si="16"/>
        <v>0</v>
      </c>
    </row>
    <row r="96" spans="1:36" ht="12.9" customHeight="1" x14ac:dyDescent="0.2">
      <c r="A96" s="55"/>
      <c r="B96" s="56"/>
      <c r="C96" s="56"/>
      <c r="D96" s="105"/>
      <c r="E96" s="56"/>
      <c r="F96" s="56"/>
      <c r="G96" s="57"/>
      <c r="H96" s="102"/>
      <c r="I96" s="102"/>
      <c r="J96" s="23">
        <v>0</v>
      </c>
      <c r="K96" s="125">
        <v>0</v>
      </c>
      <c r="L96" s="13">
        <v>0.01</v>
      </c>
      <c r="M96" s="14">
        <f t="shared" si="12"/>
        <v>0</v>
      </c>
      <c r="N96" s="14">
        <f t="shared" si="13"/>
        <v>0</v>
      </c>
      <c r="O96" s="14">
        <f t="shared" si="14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5"/>
        <v>0</v>
      </c>
      <c r="AJ96" s="101">
        <f t="shared" si="16"/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 t="shared" si="12"/>
        <v>0</v>
      </c>
      <c r="N97" s="14">
        <f t="shared" si="13"/>
        <v>0</v>
      </c>
      <c r="O97" s="14">
        <f t="shared" si="14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5"/>
        <v>0</v>
      </c>
      <c r="AJ97" s="101">
        <f t="shared" si="16"/>
        <v>0</v>
      </c>
    </row>
    <row r="98" spans="1:36" ht="12.9" customHeight="1" x14ac:dyDescent="0.2">
      <c r="A98" s="45"/>
      <c r="B98" s="52"/>
      <c r="C98" s="44"/>
      <c r="D98" s="126"/>
      <c r="E98" s="46"/>
      <c r="F98" s="104"/>
      <c r="G98" s="103"/>
      <c r="H98" s="102"/>
      <c r="I98" s="102"/>
      <c r="J98" s="23">
        <v>0</v>
      </c>
      <c r="K98" s="125">
        <v>0</v>
      </c>
      <c r="L98" s="13">
        <v>0.01</v>
      </c>
      <c r="M98" s="14">
        <f t="shared" si="12"/>
        <v>0</v>
      </c>
      <c r="N98" s="14">
        <f t="shared" si="13"/>
        <v>0</v>
      </c>
      <c r="O98" s="14">
        <f t="shared" si="14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15"/>
        <v>0</v>
      </c>
      <c r="AJ98" s="101">
        <f t="shared" si="16"/>
        <v>0</v>
      </c>
    </row>
    <row r="99" spans="1:36" ht="12.9" customHeight="1" x14ac:dyDescent="0.2">
      <c r="A99" s="45"/>
      <c r="B99" s="52"/>
      <c r="C99" s="44"/>
      <c r="D99" s="126"/>
      <c r="E99" s="46"/>
      <c r="F99" s="104"/>
      <c r="G99" s="103"/>
      <c r="H99" s="102"/>
      <c r="I99" s="102"/>
      <c r="J99" s="23">
        <v>0</v>
      </c>
      <c r="K99" s="125">
        <v>0</v>
      </c>
      <c r="L99" s="13">
        <v>0.01</v>
      </c>
      <c r="M99" s="14">
        <f t="shared" si="12"/>
        <v>0</v>
      </c>
      <c r="N99" s="14">
        <f t="shared" si="13"/>
        <v>0</v>
      </c>
      <c r="O99" s="14">
        <f t="shared" si="14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15"/>
        <v>0</v>
      </c>
      <c r="AJ99" s="101">
        <f t="shared" si="16"/>
        <v>0</v>
      </c>
    </row>
    <row r="100" spans="1:36" x14ac:dyDescent="0.2">
      <c r="A100" s="100"/>
      <c r="B100" s="99"/>
      <c r="C100" s="98"/>
      <c r="D100" s="95"/>
      <c r="E100" s="96"/>
      <c r="F100" s="96"/>
      <c r="G100" s="95"/>
      <c r="H100" s="36"/>
      <c r="I100" s="36"/>
      <c r="J100" s="51"/>
      <c r="K100" s="36"/>
      <c r="L100" s="3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</row>
    <row r="101" spans="1:36" s="88" customFormat="1" ht="10.8" thickBot="1" x14ac:dyDescent="0.25">
      <c r="A101" s="94"/>
      <c r="B101" s="93"/>
      <c r="C101" s="92"/>
      <c r="D101" s="89"/>
      <c r="E101" s="90"/>
      <c r="F101" s="90"/>
      <c r="G101" s="89"/>
      <c r="H101" s="40">
        <f>SUM(H6:H99)</f>
        <v>0</v>
      </c>
      <c r="I101" s="40">
        <f>SUM(I6:I99)</f>
        <v>0</v>
      </c>
      <c r="J101" s="24">
        <f>SUM(J5:J99)</f>
        <v>73575.78</v>
      </c>
      <c r="K101" s="24">
        <f>SUM(K5:K99)</f>
        <v>149410.62</v>
      </c>
      <c r="L101" s="41"/>
      <c r="M101" s="24">
        <f t="shared" ref="M101:AI101" si="17">SUM(M5:M99)</f>
        <v>206978.11928571429</v>
      </c>
      <c r="N101" s="24">
        <f t="shared" si="17"/>
        <v>16008.280714285713</v>
      </c>
      <c r="O101" s="24">
        <f t="shared" si="17"/>
        <v>-2069.7811928571423</v>
      </c>
      <c r="P101" s="24">
        <f t="shared" si="17"/>
        <v>157695.55714285711</v>
      </c>
      <c r="Q101" s="24">
        <f t="shared" si="17"/>
        <v>18041.249999999996</v>
      </c>
      <c r="R101" s="24">
        <f t="shared" si="17"/>
        <v>0</v>
      </c>
      <c r="S101" s="24">
        <f t="shared" si="17"/>
        <v>0</v>
      </c>
      <c r="T101" s="24">
        <f t="shared" si="17"/>
        <v>0</v>
      </c>
      <c r="U101" s="24">
        <f t="shared" si="17"/>
        <v>1916.9642857142856</v>
      </c>
      <c r="V101" s="24">
        <f t="shared" si="17"/>
        <v>1944.6428571428569</v>
      </c>
      <c r="W101" s="24">
        <f t="shared" si="17"/>
        <v>4427.6785714285706</v>
      </c>
      <c r="X101" s="24">
        <f t="shared" si="17"/>
        <v>0</v>
      </c>
      <c r="Y101" s="24">
        <f t="shared" si="17"/>
        <v>0</v>
      </c>
      <c r="Z101" s="24">
        <f t="shared" si="17"/>
        <v>12723.33</v>
      </c>
      <c r="AA101" s="24">
        <f t="shared" si="17"/>
        <v>0</v>
      </c>
      <c r="AB101" s="24">
        <f t="shared" si="17"/>
        <v>0</v>
      </c>
      <c r="AC101" s="24">
        <f t="shared" si="17"/>
        <v>0</v>
      </c>
      <c r="AD101" s="24">
        <f t="shared" si="17"/>
        <v>2499.9999999999995</v>
      </c>
      <c r="AE101" s="24">
        <f t="shared" si="17"/>
        <v>0</v>
      </c>
      <c r="AF101" s="24">
        <f t="shared" si="17"/>
        <v>0</v>
      </c>
      <c r="AG101" s="24">
        <f t="shared" si="17"/>
        <v>0</v>
      </c>
      <c r="AH101" s="24">
        <f t="shared" si="17"/>
        <v>7728.6964285714284</v>
      </c>
      <c r="AI101" s="24">
        <f t="shared" si="17"/>
        <v>-220916.61880714278</v>
      </c>
    </row>
    <row r="102" spans="1:36" ht="10.8" thickTop="1" x14ac:dyDescent="0.2">
      <c r="AH102" s="5" t="s">
        <v>35</v>
      </c>
      <c r="AI102" s="5">
        <f>+N103+AI101</f>
        <v>2069.7811928572191</v>
      </c>
    </row>
    <row r="103" spans="1:36" x14ac:dyDescent="0.2">
      <c r="K103" s="5">
        <f>+K101+J101</f>
        <v>222986.4</v>
      </c>
      <c r="N103" s="5">
        <f>+N101+M101</f>
        <v>222986.4</v>
      </c>
      <c r="P103" s="5">
        <f>P101+Q101</f>
        <v>175736.80714285711</v>
      </c>
      <c r="AI103" s="5">
        <f>+AI101-AI102</f>
        <v>-222986.4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9C86-A203-4756-BC9B-EC13E43E9063}">
  <dimension ref="A1:AJ103"/>
  <sheetViews>
    <sheetView topLeftCell="A40"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8" style="84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1058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43252</v>
      </c>
      <c r="B5" s="56">
        <v>11156</v>
      </c>
      <c r="C5" s="56">
        <v>1625</v>
      </c>
      <c r="D5" s="57" t="s">
        <v>91</v>
      </c>
      <c r="E5" s="56" t="s">
        <v>92</v>
      </c>
      <c r="F5" s="56">
        <v>4360</v>
      </c>
      <c r="G5" s="57" t="s">
        <v>54</v>
      </c>
      <c r="H5" s="102"/>
      <c r="I5" s="102"/>
      <c r="J5" s="23">
        <v>0</v>
      </c>
      <c r="K5" s="125">
        <v>4500</v>
      </c>
      <c r="L5" s="13">
        <v>0.01</v>
      </c>
      <c r="M5" s="14">
        <f t="shared" ref="M5:M36" si="0">SUM(H5:J5,K5/1.12)</f>
        <v>4017.8571428571427</v>
      </c>
      <c r="N5" s="14">
        <f t="shared" ref="N5:N36" si="1">K5/1.12*0.12</f>
        <v>482.14285714285711</v>
      </c>
      <c r="O5" s="14">
        <f t="shared" ref="O5:O36" si="2">-SUM(I5:J5,K5/1.12)*L5</f>
        <v>-40.178571428571431</v>
      </c>
      <c r="P5" s="14">
        <f>M5</f>
        <v>4017.8571428571427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-4459.8214285714284</v>
      </c>
      <c r="AJ5" s="101">
        <f t="shared" ref="AJ5:AJ36" si="4">SUM(H5:K5)+AI5+O5</f>
        <v>1.2789769243681803E-13</v>
      </c>
    </row>
    <row r="6" spans="1:36" ht="12.9" customHeight="1" x14ac:dyDescent="0.2">
      <c r="A6" s="55"/>
      <c r="B6" s="56">
        <v>11157</v>
      </c>
      <c r="C6" s="56">
        <v>1626</v>
      </c>
      <c r="D6" s="57" t="s">
        <v>63</v>
      </c>
      <c r="E6" s="56">
        <v>139564</v>
      </c>
      <c r="F6" s="56">
        <v>219238</v>
      </c>
      <c r="G6" s="57" t="s">
        <v>62</v>
      </c>
      <c r="H6" s="102"/>
      <c r="I6" s="102"/>
      <c r="J6" s="23">
        <v>0</v>
      </c>
      <c r="K6" s="125">
        <v>3353.63</v>
      </c>
      <c r="L6" s="13">
        <v>0.01</v>
      </c>
      <c r="M6" s="14">
        <f t="shared" si="0"/>
        <v>2994.3125</v>
      </c>
      <c r="N6" s="14">
        <f t="shared" si="1"/>
        <v>359.3175</v>
      </c>
      <c r="O6" s="14">
        <f t="shared" si="2"/>
        <v>-29.943125000000002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>
        <f>M6</f>
        <v>2994.3125</v>
      </c>
      <c r="AI6" s="14">
        <f t="shared" si="3"/>
        <v>-3323.6868749999999</v>
      </c>
      <c r="AJ6" s="101">
        <f t="shared" si="4"/>
        <v>2.3447910280083306E-13</v>
      </c>
    </row>
    <row r="7" spans="1:36" ht="12.9" customHeight="1" x14ac:dyDescent="0.2">
      <c r="A7" s="55"/>
      <c r="B7" s="56">
        <v>11158</v>
      </c>
      <c r="C7" s="56">
        <v>1627</v>
      </c>
      <c r="D7" s="57" t="s">
        <v>70</v>
      </c>
      <c r="E7" s="56" t="s">
        <v>50</v>
      </c>
      <c r="F7" s="56">
        <v>510157264</v>
      </c>
      <c r="G7" s="57" t="s">
        <v>55</v>
      </c>
      <c r="H7" s="102"/>
      <c r="I7" s="102"/>
      <c r="J7" s="23">
        <v>0</v>
      </c>
      <c r="K7" s="125">
        <v>7509</v>
      </c>
      <c r="L7" s="13">
        <v>0.01</v>
      </c>
      <c r="M7" s="14">
        <f t="shared" si="0"/>
        <v>6704.4642857142853</v>
      </c>
      <c r="N7" s="14">
        <f t="shared" si="1"/>
        <v>804.53571428571422</v>
      </c>
      <c r="O7" s="14">
        <f t="shared" si="2"/>
        <v>-67.044642857142861</v>
      </c>
      <c r="P7" s="14"/>
      <c r="Q7" s="14">
        <f>M7</f>
        <v>6704.4642857142853</v>
      </c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-7441.9553571428569</v>
      </c>
      <c r="AJ7" s="101">
        <f t="shared" si="4"/>
        <v>2.5579538487363607E-13</v>
      </c>
    </row>
    <row r="8" spans="1:36" ht="12.9" customHeight="1" x14ac:dyDescent="0.2">
      <c r="A8" s="55">
        <v>43253</v>
      </c>
      <c r="B8" s="56">
        <v>11159</v>
      </c>
      <c r="C8" s="56">
        <v>1631</v>
      </c>
      <c r="D8" s="57" t="s">
        <v>38</v>
      </c>
      <c r="E8" s="56" t="s">
        <v>44</v>
      </c>
      <c r="F8" s="56">
        <v>19675</v>
      </c>
      <c r="G8" s="57" t="s">
        <v>54</v>
      </c>
      <c r="H8" s="102"/>
      <c r="I8" s="102"/>
      <c r="J8" s="23">
        <v>0</v>
      </c>
      <c r="K8" s="125">
        <v>5195.2</v>
      </c>
      <c r="L8" s="13">
        <v>0.01</v>
      </c>
      <c r="M8" s="14">
        <f t="shared" si="0"/>
        <v>4638.5714285714275</v>
      </c>
      <c r="N8" s="14">
        <f t="shared" si="1"/>
        <v>556.62857142857126</v>
      </c>
      <c r="O8" s="14">
        <f t="shared" si="2"/>
        <v>-46.385714285714279</v>
      </c>
      <c r="P8" s="14">
        <f>M8</f>
        <v>4638.5714285714275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-5148.8142857142848</v>
      </c>
      <c r="AJ8" s="101">
        <f t="shared" si="4"/>
        <v>7.602807272633072E-13</v>
      </c>
    </row>
    <row r="9" spans="1:36" ht="12.9" customHeight="1" x14ac:dyDescent="0.2">
      <c r="A9" s="55"/>
      <c r="B9" s="56">
        <v>11159</v>
      </c>
      <c r="C9" s="56">
        <v>1631</v>
      </c>
      <c r="D9" s="57" t="s">
        <v>38</v>
      </c>
      <c r="E9" s="56" t="s">
        <v>44</v>
      </c>
      <c r="F9" s="56">
        <v>19675</v>
      </c>
      <c r="G9" s="57" t="s">
        <v>56</v>
      </c>
      <c r="H9" s="102"/>
      <c r="I9" s="102"/>
      <c r="J9" s="23">
        <v>0</v>
      </c>
      <c r="K9" s="125">
        <v>1557</v>
      </c>
      <c r="L9" s="13">
        <v>0.01</v>
      </c>
      <c r="M9" s="14">
        <f t="shared" si="0"/>
        <v>1390.1785714285713</v>
      </c>
      <c r="N9" s="14">
        <f t="shared" si="1"/>
        <v>166.82142857142856</v>
      </c>
      <c r="O9" s="14">
        <f t="shared" si="2"/>
        <v>-13.901785714285714</v>
      </c>
      <c r="P9" s="14"/>
      <c r="Q9" s="14"/>
      <c r="R9" s="14"/>
      <c r="S9" s="14"/>
      <c r="T9" s="14"/>
      <c r="U9" s="14"/>
      <c r="V9" s="14"/>
      <c r="W9" s="14">
        <f>M9</f>
        <v>1390.1785714285713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3"/>
        <v>-1543.0982142857142</v>
      </c>
      <c r="AJ9" s="101">
        <f t="shared" si="4"/>
        <v>6.5725203057809267E-14</v>
      </c>
    </row>
    <row r="10" spans="1:36" ht="12.9" customHeight="1" x14ac:dyDescent="0.2">
      <c r="A10" s="55"/>
      <c r="B10" s="56">
        <v>11160</v>
      </c>
      <c r="C10" s="56">
        <v>1632</v>
      </c>
      <c r="D10" s="57" t="s">
        <v>38</v>
      </c>
      <c r="E10" s="56" t="s">
        <v>44</v>
      </c>
      <c r="F10" s="56">
        <v>19676</v>
      </c>
      <c r="G10" s="57" t="s">
        <v>54</v>
      </c>
      <c r="H10" s="102"/>
      <c r="I10" s="102"/>
      <c r="J10" s="23">
        <v>0</v>
      </c>
      <c r="K10" s="125">
        <v>5581</v>
      </c>
      <c r="L10" s="13">
        <v>0.01</v>
      </c>
      <c r="M10" s="14">
        <f t="shared" si="0"/>
        <v>4983.0357142857138</v>
      </c>
      <c r="N10" s="14">
        <f t="shared" si="1"/>
        <v>597.96428571428567</v>
      </c>
      <c r="O10" s="14">
        <f t="shared" si="2"/>
        <v>-49.830357142857139</v>
      </c>
      <c r="P10" s="14">
        <f>M10</f>
        <v>4983.0357142857138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-5531.1696428571422</v>
      </c>
      <c r="AJ10" s="101">
        <f t="shared" si="4"/>
        <v>6.5369931689929217E-13</v>
      </c>
    </row>
    <row r="11" spans="1:36" ht="12.9" customHeight="1" x14ac:dyDescent="0.2">
      <c r="A11" s="55"/>
      <c r="B11" s="56">
        <v>11161</v>
      </c>
      <c r="C11" s="56">
        <v>1630</v>
      </c>
      <c r="D11" s="57" t="s">
        <v>39</v>
      </c>
      <c r="E11" s="56" t="s">
        <v>45</v>
      </c>
      <c r="F11" s="56">
        <v>67032</v>
      </c>
      <c r="G11" s="57" t="s">
        <v>54</v>
      </c>
      <c r="H11" s="102"/>
      <c r="I11" s="102"/>
      <c r="J11" s="23">
        <v>7830</v>
      </c>
      <c r="K11" s="125">
        <v>0</v>
      </c>
      <c r="L11" s="13">
        <v>0.01</v>
      </c>
      <c r="M11" s="14">
        <f t="shared" si="0"/>
        <v>7830</v>
      </c>
      <c r="N11" s="14">
        <f t="shared" si="1"/>
        <v>0</v>
      </c>
      <c r="O11" s="14">
        <f t="shared" si="2"/>
        <v>-78.3</v>
      </c>
      <c r="P11" s="14">
        <f>M11</f>
        <v>7830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-7751.7</v>
      </c>
      <c r="AJ11" s="101">
        <f t="shared" si="4"/>
        <v>1.8474111129762605E-13</v>
      </c>
    </row>
    <row r="12" spans="1:36" ht="12.9" customHeight="1" x14ac:dyDescent="0.3">
      <c r="A12" s="55"/>
      <c r="B12" s="56">
        <v>11162</v>
      </c>
      <c r="C12" s="56">
        <v>1635</v>
      </c>
      <c r="D12" s="57" t="s">
        <v>1042</v>
      </c>
      <c r="E12" s="56">
        <v>0</v>
      </c>
      <c r="F12" s="54"/>
      <c r="G12" s="57" t="s">
        <v>55</v>
      </c>
      <c r="H12" s="102"/>
      <c r="I12" s="102"/>
      <c r="J12" s="23">
        <v>1955</v>
      </c>
      <c r="K12" s="125">
        <v>0</v>
      </c>
      <c r="L12" s="13">
        <v>0.01</v>
      </c>
      <c r="M12" s="14">
        <f t="shared" si="0"/>
        <v>1955</v>
      </c>
      <c r="N12" s="14">
        <f t="shared" si="1"/>
        <v>0</v>
      </c>
      <c r="O12" s="14">
        <f t="shared" si="2"/>
        <v>-19.55</v>
      </c>
      <c r="P12" s="14"/>
      <c r="Q12" s="14">
        <f>M12</f>
        <v>1955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-1935.45</v>
      </c>
      <c r="AJ12" s="101">
        <f t="shared" si="4"/>
        <v>-4.6185277824406512E-14</v>
      </c>
    </row>
    <row r="13" spans="1:36" ht="12.9" customHeight="1" x14ac:dyDescent="0.2">
      <c r="A13" s="55"/>
      <c r="B13" s="56">
        <v>11163</v>
      </c>
      <c r="C13" s="56">
        <v>1636</v>
      </c>
      <c r="D13" s="57" t="s">
        <v>84</v>
      </c>
      <c r="E13" s="56" t="s">
        <v>85</v>
      </c>
      <c r="F13" s="56">
        <v>4662</v>
      </c>
      <c r="G13" s="57" t="s">
        <v>62</v>
      </c>
      <c r="H13" s="102"/>
      <c r="I13" s="102"/>
      <c r="J13" s="23">
        <v>0</v>
      </c>
      <c r="K13" s="125">
        <v>2800</v>
      </c>
      <c r="L13" s="13">
        <v>0.01</v>
      </c>
      <c r="M13" s="14">
        <f t="shared" si="0"/>
        <v>2499.9999999999995</v>
      </c>
      <c r="N13" s="14">
        <f t="shared" si="1"/>
        <v>299.99999999999994</v>
      </c>
      <c r="O13" s="14">
        <f t="shared" si="2"/>
        <v>-24.999999999999996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>
        <f>M13</f>
        <v>2499.9999999999995</v>
      </c>
      <c r="AE13" s="14"/>
      <c r="AF13" s="14"/>
      <c r="AG13" s="14"/>
      <c r="AH13" s="14"/>
      <c r="AI13" s="14">
        <f t="shared" si="3"/>
        <v>-2774.9999999999995</v>
      </c>
      <c r="AJ13" s="101">
        <f t="shared" si="4"/>
        <v>4.5830006456526462E-13</v>
      </c>
    </row>
    <row r="14" spans="1:36" ht="12.9" customHeight="1" x14ac:dyDescent="0.2">
      <c r="A14" s="55">
        <v>43255</v>
      </c>
      <c r="B14" s="56">
        <v>11164</v>
      </c>
      <c r="C14" s="56">
        <v>1637</v>
      </c>
      <c r="D14" s="57" t="s">
        <v>73</v>
      </c>
      <c r="E14" s="56" t="s">
        <v>75</v>
      </c>
      <c r="F14" s="56">
        <v>132160</v>
      </c>
      <c r="G14" s="57" t="s">
        <v>54</v>
      </c>
      <c r="H14" s="102"/>
      <c r="I14" s="102"/>
      <c r="J14" s="23">
        <v>2150</v>
      </c>
      <c r="K14" s="125">
        <v>0</v>
      </c>
      <c r="L14" s="13">
        <v>0.01</v>
      </c>
      <c r="M14" s="14">
        <f t="shared" si="0"/>
        <v>2150</v>
      </c>
      <c r="N14" s="14">
        <f t="shared" si="1"/>
        <v>0</v>
      </c>
      <c r="O14" s="14">
        <f t="shared" si="2"/>
        <v>-21.5</v>
      </c>
      <c r="P14" s="14">
        <f>M14</f>
        <v>2150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-2128.5</v>
      </c>
      <c r="AJ14" s="101">
        <f t="shared" si="4"/>
        <v>0</v>
      </c>
    </row>
    <row r="15" spans="1:36" ht="12.9" customHeight="1" x14ac:dyDescent="0.2">
      <c r="A15" s="55"/>
      <c r="B15" s="56">
        <v>11165</v>
      </c>
      <c r="C15" s="56">
        <v>1638</v>
      </c>
      <c r="D15" s="57" t="s">
        <v>39</v>
      </c>
      <c r="E15" s="56" t="s">
        <v>45</v>
      </c>
      <c r="F15" s="56">
        <v>67035</v>
      </c>
      <c r="G15" s="57" t="s">
        <v>57</v>
      </c>
      <c r="H15" s="102"/>
      <c r="I15" s="102"/>
      <c r="J15" s="23">
        <v>1840</v>
      </c>
      <c r="K15" s="125">
        <v>0</v>
      </c>
      <c r="L15" s="13">
        <v>0.01</v>
      </c>
      <c r="M15" s="14">
        <f t="shared" si="0"/>
        <v>1840</v>
      </c>
      <c r="N15" s="14">
        <f t="shared" si="1"/>
        <v>0</v>
      </c>
      <c r="O15" s="14">
        <f t="shared" si="2"/>
        <v>-18.400000000000002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1840</v>
      </c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-1821.6</v>
      </c>
      <c r="AJ15" s="101">
        <f t="shared" si="4"/>
        <v>8.8817841970012523E-14</v>
      </c>
    </row>
    <row r="16" spans="1:36" ht="12.9" customHeight="1" x14ac:dyDescent="0.2">
      <c r="A16" s="55"/>
      <c r="B16" s="56">
        <v>11166</v>
      </c>
      <c r="C16" s="56">
        <v>1639</v>
      </c>
      <c r="D16" s="57" t="s">
        <v>88</v>
      </c>
      <c r="E16" s="56" t="s">
        <v>89</v>
      </c>
      <c r="F16" s="56">
        <v>10557</v>
      </c>
      <c r="G16" s="57" t="s">
        <v>57</v>
      </c>
      <c r="H16" s="102"/>
      <c r="I16" s="102"/>
      <c r="J16" s="23">
        <v>213.9</v>
      </c>
      <c r="K16" s="125">
        <v>0</v>
      </c>
      <c r="L16" s="13">
        <v>0.01</v>
      </c>
      <c r="M16" s="14">
        <f t="shared" si="0"/>
        <v>213.9</v>
      </c>
      <c r="N16" s="14">
        <f t="shared" si="1"/>
        <v>0</v>
      </c>
      <c r="O16" s="14">
        <f t="shared" si="2"/>
        <v>-2.1390000000000002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213.9</v>
      </c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-211.761</v>
      </c>
      <c r="AJ16" s="101">
        <f t="shared" si="4"/>
        <v>9.7699626167013776E-15</v>
      </c>
    </row>
    <row r="17" spans="1:36" ht="12.9" customHeight="1" x14ac:dyDescent="0.2">
      <c r="A17" s="55"/>
      <c r="B17" s="56">
        <v>11166</v>
      </c>
      <c r="C17" s="56">
        <v>1639</v>
      </c>
      <c r="D17" s="57" t="s">
        <v>88</v>
      </c>
      <c r="E17" s="56" t="s">
        <v>89</v>
      </c>
      <c r="F17" s="56">
        <v>10557</v>
      </c>
      <c r="G17" s="57" t="s">
        <v>54</v>
      </c>
      <c r="H17" s="102"/>
      <c r="I17" s="102"/>
      <c r="J17" s="23">
        <v>3880.7</v>
      </c>
      <c r="K17" s="125">
        <v>0</v>
      </c>
      <c r="L17" s="13">
        <v>0.01</v>
      </c>
      <c r="M17" s="14">
        <f t="shared" si="0"/>
        <v>3880.7</v>
      </c>
      <c r="N17" s="14">
        <f t="shared" si="1"/>
        <v>0</v>
      </c>
      <c r="O17" s="14">
        <f t="shared" si="2"/>
        <v>-38.807000000000002</v>
      </c>
      <c r="P17" s="14">
        <f>M17</f>
        <v>3880.7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-3841.893</v>
      </c>
      <c r="AJ17" s="101">
        <f t="shared" si="4"/>
        <v>-2.1316282072803006E-13</v>
      </c>
    </row>
    <row r="18" spans="1:36" ht="12.9" customHeight="1" x14ac:dyDescent="0.2">
      <c r="A18" s="55">
        <v>43256</v>
      </c>
      <c r="B18" s="56">
        <v>11168</v>
      </c>
      <c r="C18" s="56">
        <v>1642</v>
      </c>
      <c r="D18" s="57" t="s">
        <v>73</v>
      </c>
      <c r="E18" s="56" t="s">
        <v>75</v>
      </c>
      <c r="F18" s="56">
        <v>132293</v>
      </c>
      <c r="G18" s="57" t="s">
        <v>54</v>
      </c>
      <c r="H18" s="102"/>
      <c r="I18" s="102"/>
      <c r="J18" s="23">
        <v>3100</v>
      </c>
      <c r="K18" s="125">
        <v>0</v>
      </c>
      <c r="L18" s="13">
        <v>0.01</v>
      </c>
      <c r="M18" s="14">
        <f t="shared" si="0"/>
        <v>3100</v>
      </c>
      <c r="N18" s="14">
        <f t="shared" si="1"/>
        <v>0</v>
      </c>
      <c r="O18" s="14">
        <f t="shared" si="2"/>
        <v>-31</v>
      </c>
      <c r="P18" s="14">
        <f>M18</f>
        <v>3100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-3069</v>
      </c>
      <c r="AJ18" s="101">
        <f t="shared" si="4"/>
        <v>0</v>
      </c>
    </row>
    <row r="19" spans="1:36" ht="12.9" customHeight="1" x14ac:dyDescent="0.2">
      <c r="A19" s="55"/>
      <c r="B19" s="56">
        <v>11169</v>
      </c>
      <c r="C19" s="56">
        <v>1633</v>
      </c>
      <c r="D19" s="57" t="s">
        <v>74</v>
      </c>
      <c r="E19" s="56" t="s">
        <v>60</v>
      </c>
      <c r="F19" s="56">
        <v>14341</v>
      </c>
      <c r="G19" s="57" t="s">
        <v>24</v>
      </c>
      <c r="H19" s="102"/>
      <c r="I19" s="102"/>
      <c r="J19" s="23">
        <v>0</v>
      </c>
      <c r="K19" s="125">
        <v>412</v>
      </c>
      <c r="L19" s="13">
        <v>0.01</v>
      </c>
      <c r="M19" s="14">
        <f t="shared" si="0"/>
        <v>367.85714285714283</v>
      </c>
      <c r="N19" s="14">
        <f t="shared" si="1"/>
        <v>44.142857142857139</v>
      </c>
      <c r="O19" s="14">
        <f t="shared" si="2"/>
        <v>-3.6785714285714284</v>
      </c>
      <c r="P19" s="14"/>
      <c r="Q19" s="14"/>
      <c r="R19" s="14"/>
      <c r="S19" s="14"/>
      <c r="T19" s="14"/>
      <c r="U19" s="14">
        <f>M19</f>
        <v>367.85714285714283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-408.32142857142856</v>
      </c>
      <c r="AJ19" s="101">
        <f t="shared" si="4"/>
        <v>1.6431300764452317E-14</v>
      </c>
    </row>
    <row r="20" spans="1:36" ht="12.9" customHeight="1" x14ac:dyDescent="0.2">
      <c r="A20" s="55"/>
      <c r="B20" s="56">
        <v>11169</v>
      </c>
      <c r="C20" s="56">
        <v>1633</v>
      </c>
      <c r="D20" s="57" t="s">
        <v>74</v>
      </c>
      <c r="E20" s="56" t="s">
        <v>60</v>
      </c>
      <c r="F20" s="56">
        <v>14341</v>
      </c>
      <c r="G20" s="57" t="s">
        <v>56</v>
      </c>
      <c r="H20" s="102"/>
      <c r="I20" s="102"/>
      <c r="J20" s="23">
        <v>0</v>
      </c>
      <c r="K20" s="125">
        <v>2395</v>
      </c>
      <c r="L20" s="13">
        <v>0.01</v>
      </c>
      <c r="M20" s="14">
        <f t="shared" si="0"/>
        <v>2138.3928571428569</v>
      </c>
      <c r="N20" s="14">
        <f t="shared" si="1"/>
        <v>256.60714285714283</v>
      </c>
      <c r="O20" s="14">
        <f t="shared" si="2"/>
        <v>-21.383928571428569</v>
      </c>
      <c r="P20" s="14"/>
      <c r="Q20" s="14"/>
      <c r="R20" s="14"/>
      <c r="S20" s="14"/>
      <c r="T20" s="14"/>
      <c r="U20" s="14"/>
      <c r="V20" s="14"/>
      <c r="W20" s="14">
        <f>M20</f>
        <v>2138.3928571428569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-2373.6160714285711</v>
      </c>
      <c r="AJ20" s="101">
        <f t="shared" si="4"/>
        <v>3.2684965844964609E-13</v>
      </c>
    </row>
    <row r="21" spans="1:36" ht="12.9" customHeight="1" x14ac:dyDescent="0.2">
      <c r="A21" s="55"/>
      <c r="B21" s="56">
        <v>11169</v>
      </c>
      <c r="C21" s="56">
        <v>1633</v>
      </c>
      <c r="D21" s="57" t="s">
        <v>74</v>
      </c>
      <c r="E21" s="56" t="s">
        <v>60</v>
      </c>
      <c r="F21" s="56">
        <v>14341</v>
      </c>
      <c r="G21" s="57" t="s">
        <v>56</v>
      </c>
      <c r="H21" s="102"/>
      <c r="I21" s="102"/>
      <c r="J21" s="23">
        <v>0</v>
      </c>
      <c r="K21" s="125">
        <v>495</v>
      </c>
      <c r="L21" s="13">
        <v>0.01</v>
      </c>
      <c r="M21" s="14">
        <f t="shared" si="0"/>
        <v>441.96428571428567</v>
      </c>
      <c r="N21" s="14">
        <f t="shared" si="1"/>
        <v>53.035714285714278</v>
      </c>
      <c r="O21" s="14">
        <f t="shared" si="2"/>
        <v>-4.4196428571428568</v>
      </c>
      <c r="P21" s="14"/>
      <c r="Q21" s="14"/>
      <c r="R21" s="14"/>
      <c r="S21" s="14"/>
      <c r="T21" s="14"/>
      <c r="U21" s="14"/>
      <c r="V21" s="14"/>
      <c r="W21" s="14">
        <f>M21</f>
        <v>441.96428571428567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-490.58035714285711</v>
      </c>
      <c r="AJ21" s="101">
        <f t="shared" si="4"/>
        <v>3.2862601528904634E-14</v>
      </c>
    </row>
    <row r="22" spans="1:36" s="5" customFormat="1" ht="12.9" customHeight="1" x14ac:dyDescent="0.2">
      <c r="A22" s="55">
        <v>43257</v>
      </c>
      <c r="B22" s="56">
        <v>11170</v>
      </c>
      <c r="C22" s="56">
        <v>1641</v>
      </c>
      <c r="D22" s="57" t="s">
        <v>88</v>
      </c>
      <c r="E22" s="56" t="s">
        <v>89</v>
      </c>
      <c r="F22" s="56">
        <v>10625</v>
      </c>
      <c r="G22" s="57" t="s">
        <v>54</v>
      </c>
      <c r="H22" s="102"/>
      <c r="I22" s="102"/>
      <c r="J22" s="23">
        <v>1350.5</v>
      </c>
      <c r="K22" s="125">
        <v>0</v>
      </c>
      <c r="L22" s="13">
        <v>0.01</v>
      </c>
      <c r="M22" s="14">
        <f t="shared" si="0"/>
        <v>1350.5</v>
      </c>
      <c r="N22" s="14">
        <f t="shared" si="1"/>
        <v>0</v>
      </c>
      <c r="O22" s="14">
        <f t="shared" si="2"/>
        <v>-13.505000000000001</v>
      </c>
      <c r="P22" s="14">
        <f>M22</f>
        <v>1350.5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-1336.9949999999999</v>
      </c>
      <c r="AJ22" s="101">
        <f t="shared" si="4"/>
        <v>1.0835776720341528E-13</v>
      </c>
    </row>
    <row r="23" spans="1:36" s="5" customFormat="1" ht="12.9" customHeight="1" x14ac:dyDescent="0.2">
      <c r="A23" s="55"/>
      <c r="B23" s="56">
        <v>11171</v>
      </c>
      <c r="C23" s="56">
        <v>1648</v>
      </c>
      <c r="D23" s="57" t="s">
        <v>39</v>
      </c>
      <c r="E23" s="56" t="s">
        <v>45</v>
      </c>
      <c r="F23" s="56">
        <v>67037</v>
      </c>
      <c r="G23" s="57" t="s">
        <v>54</v>
      </c>
      <c r="H23" s="102"/>
      <c r="I23" s="102"/>
      <c r="J23" s="23">
        <v>6063</v>
      </c>
      <c r="K23" s="125">
        <v>0</v>
      </c>
      <c r="L23" s="13">
        <v>0.01</v>
      </c>
      <c r="M23" s="14">
        <f t="shared" si="0"/>
        <v>6063</v>
      </c>
      <c r="N23" s="14">
        <f t="shared" si="1"/>
        <v>0</v>
      </c>
      <c r="O23" s="14">
        <f t="shared" si="2"/>
        <v>-60.63</v>
      </c>
      <c r="P23" s="14">
        <f>M23</f>
        <v>6063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-6002.37</v>
      </c>
      <c r="AJ23" s="101">
        <f t="shared" si="4"/>
        <v>1.0658141036401503E-13</v>
      </c>
    </row>
    <row r="24" spans="1:36" s="5" customFormat="1" ht="12.9" customHeight="1" x14ac:dyDescent="0.2">
      <c r="A24" s="55"/>
      <c r="B24" s="56">
        <v>11172</v>
      </c>
      <c r="C24" s="56">
        <v>1634</v>
      </c>
      <c r="D24" s="57" t="s">
        <v>41</v>
      </c>
      <c r="E24" s="56" t="s">
        <v>48</v>
      </c>
      <c r="F24" s="56">
        <v>145529</v>
      </c>
      <c r="G24" s="57" t="s">
        <v>54</v>
      </c>
      <c r="H24" s="102"/>
      <c r="I24" s="102"/>
      <c r="J24" s="23">
        <v>0</v>
      </c>
      <c r="K24" s="125">
        <v>4390</v>
      </c>
      <c r="L24" s="13">
        <v>0.01</v>
      </c>
      <c r="M24" s="14">
        <f t="shared" si="0"/>
        <v>3919.6428571428569</v>
      </c>
      <c r="N24" s="14">
        <f t="shared" si="1"/>
        <v>470.35714285714283</v>
      </c>
      <c r="O24" s="14">
        <f t="shared" si="2"/>
        <v>-39.196428571428569</v>
      </c>
      <c r="P24" s="14">
        <f>M24</f>
        <v>3919.6428571428569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-4350.8035714285716</v>
      </c>
      <c r="AJ24" s="101">
        <f t="shared" si="4"/>
        <v>-1.2789769243681803E-13</v>
      </c>
    </row>
    <row r="25" spans="1:36" s="5" customFormat="1" ht="12.9" customHeight="1" x14ac:dyDescent="0.2">
      <c r="A25" s="55">
        <v>43258</v>
      </c>
      <c r="B25" s="56">
        <v>11173</v>
      </c>
      <c r="C25" s="56">
        <v>1647</v>
      </c>
      <c r="D25" s="57" t="s">
        <v>67</v>
      </c>
      <c r="E25" s="56" t="s">
        <v>49</v>
      </c>
      <c r="F25" s="56">
        <v>5507</v>
      </c>
      <c r="G25" s="57" t="s">
        <v>54</v>
      </c>
      <c r="H25" s="102"/>
      <c r="I25" s="102"/>
      <c r="J25" s="23">
        <v>0</v>
      </c>
      <c r="K25" s="125">
        <v>6324</v>
      </c>
      <c r="L25" s="13">
        <v>0.01</v>
      </c>
      <c r="M25" s="14">
        <f t="shared" si="0"/>
        <v>5646.4285714285706</v>
      </c>
      <c r="N25" s="14">
        <f t="shared" si="1"/>
        <v>677.57142857142844</v>
      </c>
      <c r="O25" s="14">
        <f t="shared" si="2"/>
        <v>-56.464285714285708</v>
      </c>
      <c r="P25" s="14">
        <f>M25</f>
        <v>5646.4285714285706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-6267.5357142857138</v>
      </c>
      <c r="AJ25" s="101">
        <f t="shared" si="4"/>
        <v>5.2580162446247414E-13</v>
      </c>
    </row>
    <row r="26" spans="1:36" s="5" customFormat="1" ht="12.9" customHeight="1" x14ac:dyDescent="0.2">
      <c r="A26" s="55">
        <v>43259</v>
      </c>
      <c r="B26" s="56">
        <v>11174</v>
      </c>
      <c r="C26" s="56">
        <v>1651</v>
      </c>
      <c r="D26" s="57" t="s">
        <v>88</v>
      </c>
      <c r="E26" s="56" t="s">
        <v>89</v>
      </c>
      <c r="F26" s="56">
        <v>10684</v>
      </c>
      <c r="G26" s="57" t="s">
        <v>54</v>
      </c>
      <c r="H26" s="102"/>
      <c r="I26" s="102"/>
      <c r="J26" s="23">
        <v>983</v>
      </c>
      <c r="K26" s="125">
        <v>0</v>
      </c>
      <c r="L26" s="13">
        <v>0.01</v>
      </c>
      <c r="M26" s="14">
        <f t="shared" si="0"/>
        <v>983</v>
      </c>
      <c r="N26" s="14">
        <f t="shared" si="1"/>
        <v>0</v>
      </c>
      <c r="O26" s="14">
        <f t="shared" si="2"/>
        <v>-9.83</v>
      </c>
      <c r="P26" s="14">
        <f>M26</f>
        <v>983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-973.17</v>
      </c>
      <c r="AJ26" s="101">
        <f t="shared" si="4"/>
        <v>4.0856207306205761E-14</v>
      </c>
    </row>
    <row r="27" spans="1:36" s="5" customFormat="1" ht="12.9" customHeight="1" x14ac:dyDescent="0.2">
      <c r="A27" s="55"/>
      <c r="B27" s="56">
        <v>11175</v>
      </c>
      <c r="C27" s="56">
        <v>1650</v>
      </c>
      <c r="D27" s="57" t="s">
        <v>66</v>
      </c>
      <c r="E27" s="56" t="s">
        <v>51</v>
      </c>
      <c r="F27" s="56">
        <v>120001186890</v>
      </c>
      <c r="G27" s="57" t="s">
        <v>55</v>
      </c>
      <c r="H27" s="102"/>
      <c r="I27" s="102"/>
      <c r="J27" s="23">
        <v>0</v>
      </c>
      <c r="K27" s="125">
        <v>7703</v>
      </c>
      <c r="L27" s="13">
        <v>0.01</v>
      </c>
      <c r="M27" s="14">
        <f t="shared" si="0"/>
        <v>6877.6785714285706</v>
      </c>
      <c r="N27" s="14">
        <f t="shared" si="1"/>
        <v>825.32142857142844</v>
      </c>
      <c r="O27" s="14">
        <f t="shared" si="2"/>
        <v>-68.776785714285708</v>
      </c>
      <c r="P27" s="14"/>
      <c r="Q27" s="14">
        <f>M27</f>
        <v>6877.6785714285706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-7634.2232142857138</v>
      </c>
      <c r="AJ27" s="101">
        <f t="shared" si="4"/>
        <v>5.2580162446247414E-13</v>
      </c>
    </row>
    <row r="28" spans="1:36" s="5" customFormat="1" ht="12.9" customHeight="1" x14ac:dyDescent="0.2">
      <c r="A28" s="55"/>
      <c r="B28" s="56">
        <v>11176</v>
      </c>
      <c r="C28" s="56">
        <v>1649</v>
      </c>
      <c r="D28" s="57" t="s">
        <v>77</v>
      </c>
      <c r="E28" s="56" t="s">
        <v>78</v>
      </c>
      <c r="F28" s="56">
        <v>10983</v>
      </c>
      <c r="G28" s="57" t="s">
        <v>54</v>
      </c>
      <c r="H28" s="102"/>
      <c r="I28" s="102"/>
      <c r="J28" s="23">
        <v>0</v>
      </c>
      <c r="K28" s="125">
        <v>1230</v>
      </c>
      <c r="L28" s="13">
        <v>0.01</v>
      </c>
      <c r="M28" s="14">
        <f t="shared" si="0"/>
        <v>1098.2142857142856</v>
      </c>
      <c r="N28" s="14">
        <f t="shared" si="1"/>
        <v>131.78571428571425</v>
      </c>
      <c r="O28" s="14">
        <f t="shared" si="2"/>
        <v>-10.982142857142856</v>
      </c>
      <c r="P28" s="14">
        <f>M28</f>
        <v>1098.2142857142856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-1219.0178571428569</v>
      </c>
      <c r="AJ28" s="101">
        <f t="shared" si="4"/>
        <v>2.6112445539183682E-13</v>
      </c>
    </row>
    <row r="29" spans="1:36" s="5" customFormat="1" ht="12.9" customHeight="1" x14ac:dyDescent="0.2">
      <c r="A29" s="55">
        <v>43260</v>
      </c>
      <c r="B29" s="56">
        <v>11177</v>
      </c>
      <c r="C29" s="56">
        <v>1652</v>
      </c>
      <c r="D29" s="57" t="s">
        <v>38</v>
      </c>
      <c r="E29" s="56" t="s">
        <v>44</v>
      </c>
      <c r="F29" s="56">
        <v>19753</v>
      </c>
      <c r="G29" s="57" t="s">
        <v>54</v>
      </c>
      <c r="H29" s="102"/>
      <c r="I29" s="102"/>
      <c r="J29" s="23">
        <v>0</v>
      </c>
      <c r="K29" s="125">
        <v>4987</v>
      </c>
      <c r="L29" s="13">
        <v>0.01</v>
      </c>
      <c r="M29" s="14">
        <f t="shared" si="0"/>
        <v>4452.6785714285706</v>
      </c>
      <c r="N29" s="14">
        <f t="shared" si="1"/>
        <v>534.32142857142844</v>
      </c>
      <c r="O29" s="14">
        <f t="shared" si="2"/>
        <v>-44.526785714285708</v>
      </c>
      <c r="P29" s="14">
        <f>M29</f>
        <v>4452.6785714285706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-4942.4732142857138</v>
      </c>
      <c r="AJ29" s="101">
        <f t="shared" si="4"/>
        <v>5.2580162446247414E-13</v>
      </c>
    </row>
    <row r="30" spans="1:36" s="5" customFormat="1" ht="12.9" customHeight="1" x14ac:dyDescent="0.2">
      <c r="A30" s="55"/>
      <c r="B30" s="56">
        <v>11178</v>
      </c>
      <c r="C30" s="56">
        <v>1653</v>
      </c>
      <c r="D30" s="57" t="s">
        <v>38</v>
      </c>
      <c r="E30" s="56" t="s">
        <v>44</v>
      </c>
      <c r="F30" s="56">
        <v>19754</v>
      </c>
      <c r="G30" s="57" t="s">
        <v>54</v>
      </c>
      <c r="H30" s="102"/>
      <c r="I30" s="102"/>
      <c r="J30" s="23">
        <v>0</v>
      </c>
      <c r="K30" s="125">
        <v>3826</v>
      </c>
      <c r="L30" s="13">
        <v>0.01</v>
      </c>
      <c r="M30" s="14">
        <f t="shared" si="0"/>
        <v>3416.0714285714284</v>
      </c>
      <c r="N30" s="14">
        <f t="shared" si="1"/>
        <v>409.92857142857139</v>
      </c>
      <c r="O30" s="14">
        <f t="shared" si="2"/>
        <v>-34.160714285714285</v>
      </c>
      <c r="P30" s="14">
        <f>M30</f>
        <v>3416.0714285714284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-3791.8392857142853</v>
      </c>
      <c r="AJ30" s="101">
        <f t="shared" si="4"/>
        <v>3.907985046680551E-13</v>
      </c>
    </row>
    <row r="31" spans="1:36" s="5" customFormat="1" ht="12.9" customHeight="1" x14ac:dyDescent="0.2">
      <c r="A31" s="55">
        <v>43262</v>
      </c>
      <c r="B31" s="56">
        <v>11179</v>
      </c>
      <c r="C31" s="56">
        <v>1658</v>
      </c>
      <c r="D31" s="57" t="s">
        <v>70</v>
      </c>
      <c r="E31" s="56" t="s">
        <v>50</v>
      </c>
      <c r="F31" s="56">
        <v>410288827</v>
      </c>
      <c r="G31" s="57" t="s">
        <v>55</v>
      </c>
      <c r="H31" s="102"/>
      <c r="I31" s="102"/>
      <c r="J31" s="23">
        <v>0</v>
      </c>
      <c r="K31" s="125">
        <v>6610</v>
      </c>
      <c r="L31" s="13">
        <v>0.01</v>
      </c>
      <c r="M31" s="14">
        <f t="shared" si="0"/>
        <v>5901.7857142857138</v>
      </c>
      <c r="N31" s="14">
        <f t="shared" si="1"/>
        <v>708.21428571428567</v>
      </c>
      <c r="O31" s="14">
        <f t="shared" si="2"/>
        <v>-59.017857142857139</v>
      </c>
      <c r="P31" s="14"/>
      <c r="Q31" s="14">
        <f>M31</f>
        <v>5901.7857142857138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-6550.9821428571422</v>
      </c>
      <c r="AJ31" s="101">
        <f t="shared" si="4"/>
        <v>6.5369931689929217E-13</v>
      </c>
    </row>
    <row r="32" spans="1:36" s="5" customFormat="1" ht="12.9" customHeight="1" x14ac:dyDescent="0.2">
      <c r="A32" s="55"/>
      <c r="B32" s="56">
        <v>11180</v>
      </c>
      <c r="C32" s="56">
        <v>1657</v>
      </c>
      <c r="D32" s="57" t="s">
        <v>73</v>
      </c>
      <c r="E32" s="56" t="s">
        <v>75</v>
      </c>
      <c r="F32" s="56">
        <v>132840</v>
      </c>
      <c r="G32" s="57" t="s">
        <v>54</v>
      </c>
      <c r="H32" s="102"/>
      <c r="I32" s="102"/>
      <c r="J32" s="23">
        <v>3000</v>
      </c>
      <c r="K32" s="125">
        <v>0</v>
      </c>
      <c r="L32" s="13">
        <v>0.01</v>
      </c>
      <c r="M32" s="14">
        <f t="shared" si="0"/>
        <v>3000</v>
      </c>
      <c r="N32" s="14">
        <f t="shared" si="1"/>
        <v>0</v>
      </c>
      <c r="O32" s="14">
        <f t="shared" si="2"/>
        <v>-30</v>
      </c>
      <c r="P32" s="14">
        <f>M32</f>
        <v>3000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-2970</v>
      </c>
      <c r="AJ32" s="101">
        <f t="shared" si="4"/>
        <v>0</v>
      </c>
    </row>
    <row r="33" spans="1:36" s="5" customFormat="1" ht="12.9" customHeight="1" x14ac:dyDescent="0.2">
      <c r="A33" s="55"/>
      <c r="B33" s="56">
        <v>11181</v>
      </c>
      <c r="C33" s="56">
        <v>1646</v>
      </c>
      <c r="D33" s="57" t="s">
        <v>68</v>
      </c>
      <c r="E33" s="56" t="s">
        <v>52</v>
      </c>
      <c r="F33" s="56">
        <v>25730</v>
      </c>
      <c r="G33" s="57" t="s">
        <v>532</v>
      </c>
      <c r="H33" s="102"/>
      <c r="I33" s="102"/>
      <c r="J33" s="23">
        <v>0</v>
      </c>
      <c r="K33" s="125">
        <v>1785.68</v>
      </c>
      <c r="L33" s="13">
        <v>0.01</v>
      </c>
      <c r="M33" s="14">
        <f t="shared" si="0"/>
        <v>1594.3571428571427</v>
      </c>
      <c r="N33" s="14">
        <f t="shared" si="1"/>
        <v>191.32285714285712</v>
      </c>
      <c r="O33" s="14">
        <f t="shared" si="2"/>
        <v>-15.943571428571428</v>
      </c>
      <c r="P33" s="14"/>
      <c r="Q33" s="14"/>
      <c r="R33" s="14"/>
      <c r="S33" s="14"/>
      <c r="T33" s="14">
        <f>M33</f>
        <v>1594.3571428571427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-1769.7364285714284</v>
      </c>
      <c r="AJ33" s="101">
        <f t="shared" si="4"/>
        <v>2.3092638912203256E-13</v>
      </c>
    </row>
    <row r="34" spans="1:36" s="5" customFormat="1" ht="12.9" customHeight="1" x14ac:dyDescent="0.3">
      <c r="A34" s="55"/>
      <c r="B34" s="56">
        <v>11182</v>
      </c>
      <c r="C34" s="56">
        <v>1656</v>
      </c>
      <c r="D34" s="57" t="s">
        <v>1042</v>
      </c>
      <c r="E34" s="56">
        <v>0</v>
      </c>
      <c r="F34" s="54"/>
      <c r="G34" s="57" t="s">
        <v>55</v>
      </c>
      <c r="H34" s="102"/>
      <c r="I34" s="102"/>
      <c r="J34" s="23">
        <v>2365</v>
      </c>
      <c r="K34" s="125">
        <v>0</v>
      </c>
      <c r="L34" s="13">
        <v>0.01</v>
      </c>
      <c r="M34" s="14">
        <f t="shared" si="0"/>
        <v>2365</v>
      </c>
      <c r="N34" s="14">
        <f t="shared" si="1"/>
        <v>0</v>
      </c>
      <c r="O34" s="14">
        <f t="shared" si="2"/>
        <v>-23.650000000000002</v>
      </c>
      <c r="P34" s="14"/>
      <c r="Q34" s="14">
        <f>M34</f>
        <v>2365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-2341.35</v>
      </c>
      <c r="AJ34" s="101">
        <f t="shared" si="4"/>
        <v>8.8817841970012523E-14</v>
      </c>
    </row>
    <row r="35" spans="1:36" s="5" customFormat="1" ht="12.9" customHeight="1" x14ac:dyDescent="0.2">
      <c r="A35" s="55"/>
      <c r="B35" s="56">
        <v>11183</v>
      </c>
      <c r="C35" s="56">
        <v>1654</v>
      </c>
      <c r="D35" s="57" t="s">
        <v>39</v>
      </c>
      <c r="E35" s="56" t="s">
        <v>45</v>
      </c>
      <c r="F35" s="56">
        <v>67044</v>
      </c>
      <c r="G35" s="57" t="s">
        <v>54</v>
      </c>
      <c r="H35" s="102"/>
      <c r="I35" s="102"/>
      <c r="J35" s="23">
        <v>2105</v>
      </c>
      <c r="K35" s="125">
        <v>0</v>
      </c>
      <c r="L35" s="13">
        <v>0.01</v>
      </c>
      <c r="M35" s="14">
        <f t="shared" si="0"/>
        <v>2105</v>
      </c>
      <c r="N35" s="14">
        <f t="shared" si="1"/>
        <v>0</v>
      </c>
      <c r="O35" s="14">
        <f t="shared" si="2"/>
        <v>-21.05</v>
      </c>
      <c r="P35" s="14">
        <f>M35</f>
        <v>2105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-2083.9499999999998</v>
      </c>
      <c r="AJ35" s="101">
        <f t="shared" si="4"/>
        <v>1.8118839761882555E-13</v>
      </c>
    </row>
    <row r="36" spans="1:36" s="5" customFormat="1" ht="12.9" customHeight="1" x14ac:dyDescent="0.2">
      <c r="A36" s="55"/>
      <c r="B36" s="56">
        <v>11184</v>
      </c>
      <c r="C36" s="56">
        <v>1655</v>
      </c>
      <c r="D36" s="57" t="s">
        <v>39</v>
      </c>
      <c r="E36" s="56" t="s">
        <v>45</v>
      </c>
      <c r="F36" s="56">
        <v>67045</v>
      </c>
      <c r="G36" s="57" t="s">
        <v>57</v>
      </c>
      <c r="H36" s="102"/>
      <c r="I36" s="102"/>
      <c r="J36" s="23">
        <v>1231.5</v>
      </c>
      <c r="K36" s="125">
        <v>0</v>
      </c>
      <c r="L36" s="13">
        <v>0.01</v>
      </c>
      <c r="M36" s="14">
        <f t="shared" si="0"/>
        <v>1231.5</v>
      </c>
      <c r="N36" s="14">
        <f t="shared" si="1"/>
        <v>0</v>
      </c>
      <c r="O36" s="14">
        <f t="shared" si="2"/>
        <v>-12.315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1231.5</v>
      </c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-1219.1849999999999</v>
      </c>
      <c r="AJ36" s="101">
        <f t="shared" si="4"/>
        <v>5.5067062021407764E-14</v>
      </c>
    </row>
    <row r="37" spans="1:36" s="5" customFormat="1" ht="12.9" customHeight="1" x14ac:dyDescent="0.2">
      <c r="A37" s="55"/>
      <c r="B37" s="56">
        <v>11185</v>
      </c>
      <c r="C37" s="56">
        <v>1659</v>
      </c>
      <c r="D37" s="57" t="s">
        <v>88</v>
      </c>
      <c r="E37" s="56" t="s">
        <v>89</v>
      </c>
      <c r="F37" s="56">
        <v>10758</v>
      </c>
      <c r="G37" s="57" t="s">
        <v>57</v>
      </c>
      <c r="H37" s="102"/>
      <c r="I37" s="102"/>
      <c r="J37" s="23">
        <v>267.5</v>
      </c>
      <c r="K37" s="125">
        <v>0</v>
      </c>
      <c r="L37" s="13">
        <v>0.01</v>
      </c>
      <c r="M37" s="14">
        <f t="shared" ref="M37:M68" si="5">SUM(H37:J37,K37/1.12)</f>
        <v>267.5</v>
      </c>
      <c r="N37" s="14">
        <f t="shared" ref="N37:N68" si="6">K37/1.12*0.12</f>
        <v>0</v>
      </c>
      <c r="O37" s="14">
        <f t="shared" ref="O37:O68" si="7">-SUM(I37:J37,K37/1.12)*L37</f>
        <v>-2.6750000000000003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>
        <f>M37</f>
        <v>267.5</v>
      </c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8">-SUM(N37:AH37)</f>
        <v>-264.82499999999999</v>
      </c>
      <c r="AJ37" s="101">
        <f t="shared" ref="AJ37:AJ68" si="9">SUM(H37:K37)+AI37+O37</f>
        <v>1.1102230246251565E-14</v>
      </c>
    </row>
    <row r="38" spans="1:36" s="5" customFormat="1" ht="12.9" customHeight="1" x14ac:dyDescent="0.2">
      <c r="A38" s="55"/>
      <c r="B38" s="56">
        <v>11185</v>
      </c>
      <c r="C38" s="56">
        <v>1659</v>
      </c>
      <c r="D38" s="57" t="s">
        <v>88</v>
      </c>
      <c r="E38" s="56" t="s">
        <v>89</v>
      </c>
      <c r="F38" s="56">
        <v>10758</v>
      </c>
      <c r="G38" s="57" t="s">
        <v>54</v>
      </c>
      <c r="H38" s="102"/>
      <c r="I38" s="102"/>
      <c r="J38" s="23">
        <v>2197.75</v>
      </c>
      <c r="K38" s="125">
        <v>0</v>
      </c>
      <c r="L38" s="13">
        <v>0.01</v>
      </c>
      <c r="M38" s="14">
        <f t="shared" si="5"/>
        <v>2197.75</v>
      </c>
      <c r="N38" s="14">
        <f t="shared" si="6"/>
        <v>0</v>
      </c>
      <c r="O38" s="14">
        <f t="shared" si="7"/>
        <v>-21.977499999999999</v>
      </c>
      <c r="P38" s="14">
        <f>M38</f>
        <v>2197.75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8"/>
        <v>-2175.7725</v>
      </c>
      <c r="AJ38" s="101">
        <f t="shared" si="9"/>
        <v>-3.5527136788005009E-14</v>
      </c>
    </row>
    <row r="39" spans="1:36" s="5" customFormat="1" ht="12.9" customHeight="1" x14ac:dyDescent="0.2">
      <c r="A39" s="55">
        <v>43264</v>
      </c>
      <c r="B39" s="56">
        <v>11187</v>
      </c>
      <c r="C39" s="56">
        <v>1663</v>
      </c>
      <c r="D39" s="57" t="s">
        <v>88</v>
      </c>
      <c r="E39" s="56" t="s">
        <v>89</v>
      </c>
      <c r="F39" s="56">
        <v>10825</v>
      </c>
      <c r="G39" s="57" t="s">
        <v>54</v>
      </c>
      <c r="H39" s="102"/>
      <c r="I39" s="102"/>
      <c r="J39" s="23">
        <v>800</v>
      </c>
      <c r="K39" s="125">
        <v>0</v>
      </c>
      <c r="L39" s="13">
        <v>0.01</v>
      </c>
      <c r="M39" s="14">
        <f t="shared" si="5"/>
        <v>800</v>
      </c>
      <c r="N39" s="14">
        <f t="shared" si="6"/>
        <v>0</v>
      </c>
      <c r="O39" s="14">
        <f t="shared" si="7"/>
        <v>-8</v>
      </c>
      <c r="P39" s="14">
        <f>M39</f>
        <v>800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-792</v>
      </c>
      <c r="AJ39" s="101">
        <f t="shared" si="9"/>
        <v>0</v>
      </c>
    </row>
    <row r="40" spans="1:36" s="5" customFormat="1" ht="12.9" customHeight="1" x14ac:dyDescent="0.3">
      <c r="A40" s="55">
        <v>43265</v>
      </c>
      <c r="B40" s="56">
        <v>11188</v>
      </c>
      <c r="C40" s="56">
        <v>1661</v>
      </c>
      <c r="D40" s="57" t="s">
        <v>74</v>
      </c>
      <c r="E40" s="56" t="s">
        <v>60</v>
      </c>
      <c r="F40" s="54"/>
      <c r="G40" s="57" t="s">
        <v>56</v>
      </c>
      <c r="H40" s="102"/>
      <c r="I40" s="102"/>
      <c r="J40" s="23">
        <v>0</v>
      </c>
      <c r="K40" s="125">
        <v>1896</v>
      </c>
      <c r="L40" s="13">
        <v>0.01</v>
      </c>
      <c r="M40" s="14">
        <f t="shared" si="5"/>
        <v>1692.8571428571427</v>
      </c>
      <c r="N40" s="14">
        <f t="shared" si="6"/>
        <v>203.14285714285711</v>
      </c>
      <c r="O40" s="14">
        <f t="shared" si="7"/>
        <v>-16.928571428571427</v>
      </c>
      <c r="P40" s="14"/>
      <c r="Q40" s="14"/>
      <c r="R40" s="14"/>
      <c r="S40" s="14"/>
      <c r="T40" s="14"/>
      <c r="U40" s="14"/>
      <c r="V40" s="14"/>
      <c r="W40" s="14">
        <f>M40</f>
        <v>1692.8571428571427</v>
      </c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-1879.0714285714284</v>
      </c>
      <c r="AJ40" s="101">
        <f t="shared" si="9"/>
        <v>1.3145040611561853E-13</v>
      </c>
    </row>
    <row r="41" spans="1:36" s="5" customFormat="1" ht="12.9" customHeight="1" x14ac:dyDescent="0.2">
      <c r="A41" s="55"/>
      <c r="B41" s="56">
        <v>11189</v>
      </c>
      <c r="C41" s="56">
        <v>1665</v>
      </c>
      <c r="D41" s="57" t="s">
        <v>63</v>
      </c>
      <c r="E41" s="56">
        <v>139564</v>
      </c>
      <c r="F41" s="56">
        <v>220533</v>
      </c>
      <c r="G41" s="57" t="s">
        <v>62</v>
      </c>
      <c r="H41" s="102"/>
      <c r="I41" s="102"/>
      <c r="J41" s="23">
        <v>0</v>
      </c>
      <c r="K41" s="125">
        <v>2779.75</v>
      </c>
      <c r="L41" s="13">
        <v>0.01</v>
      </c>
      <c r="M41" s="14">
        <f t="shared" si="5"/>
        <v>2481.9196428571427</v>
      </c>
      <c r="N41" s="14">
        <f t="shared" si="6"/>
        <v>297.83035714285711</v>
      </c>
      <c r="O41" s="14">
        <f t="shared" si="7"/>
        <v>-24.819196428571427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>
        <f>M41</f>
        <v>2481.9196428571427</v>
      </c>
      <c r="AI41" s="14">
        <f t="shared" si="8"/>
        <v>-2754.9308035714284</v>
      </c>
      <c r="AJ41" s="101">
        <f t="shared" si="9"/>
        <v>1.3145040611561853E-13</v>
      </c>
    </row>
    <row r="42" spans="1:36" s="5" customFormat="1" ht="12.9" customHeight="1" x14ac:dyDescent="0.2">
      <c r="A42" s="55"/>
      <c r="B42" s="56">
        <v>11190</v>
      </c>
      <c r="C42" s="56">
        <v>1662</v>
      </c>
      <c r="D42" s="57" t="s">
        <v>1052</v>
      </c>
      <c r="E42" s="56">
        <v>11</v>
      </c>
      <c r="F42" s="56">
        <v>835383</v>
      </c>
      <c r="G42" s="57" t="s">
        <v>54</v>
      </c>
      <c r="H42" s="102"/>
      <c r="I42" s="102"/>
      <c r="J42" s="23">
        <v>0</v>
      </c>
      <c r="K42" s="125">
        <v>4560</v>
      </c>
      <c r="L42" s="13">
        <v>0.01</v>
      </c>
      <c r="M42" s="14">
        <f t="shared" si="5"/>
        <v>4071.4285714285711</v>
      </c>
      <c r="N42" s="14">
        <f t="shared" si="6"/>
        <v>488.5714285714285</v>
      </c>
      <c r="O42" s="14">
        <f t="shared" si="7"/>
        <v>-40.714285714285715</v>
      </c>
      <c r="P42" s="14">
        <f>M42</f>
        <v>4071.4285714285711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-4519.2857142857138</v>
      </c>
      <c r="AJ42" s="101">
        <f t="shared" si="9"/>
        <v>5.1869619710487314E-13</v>
      </c>
    </row>
    <row r="43" spans="1:36" s="5" customFormat="1" ht="12.9" customHeight="1" x14ac:dyDescent="0.2">
      <c r="A43" s="55">
        <v>43267</v>
      </c>
      <c r="B43" s="56">
        <v>11191</v>
      </c>
      <c r="C43" s="56">
        <v>1664</v>
      </c>
      <c r="D43" s="57" t="s">
        <v>73</v>
      </c>
      <c r="E43" s="56" t="s">
        <v>75</v>
      </c>
      <c r="F43" s="56">
        <v>133199</v>
      </c>
      <c r="G43" s="57" t="s">
        <v>54</v>
      </c>
      <c r="H43" s="102"/>
      <c r="I43" s="102"/>
      <c r="J43" s="23">
        <v>2950</v>
      </c>
      <c r="K43" s="125">
        <v>0</v>
      </c>
      <c r="L43" s="13">
        <v>0.01</v>
      </c>
      <c r="M43" s="14">
        <f t="shared" si="5"/>
        <v>2950</v>
      </c>
      <c r="N43" s="14">
        <f t="shared" si="6"/>
        <v>0</v>
      </c>
      <c r="O43" s="14">
        <f t="shared" si="7"/>
        <v>-29.5</v>
      </c>
      <c r="P43" s="14">
        <f>M43</f>
        <v>2950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-2920.5</v>
      </c>
      <c r="AJ43" s="101">
        <f t="shared" si="9"/>
        <v>0</v>
      </c>
    </row>
    <row r="44" spans="1:36" s="5" customFormat="1" ht="12.9" customHeight="1" x14ac:dyDescent="0.2">
      <c r="A44" s="55"/>
      <c r="B44" s="56">
        <v>11192</v>
      </c>
      <c r="C44" s="56">
        <v>1666</v>
      </c>
      <c r="D44" s="57" t="s">
        <v>38</v>
      </c>
      <c r="E44" s="56" t="s">
        <v>44</v>
      </c>
      <c r="F44" s="56">
        <v>19830</v>
      </c>
      <c r="G44" s="57" t="s">
        <v>54</v>
      </c>
      <c r="H44" s="102"/>
      <c r="I44" s="102"/>
      <c r="J44" s="23">
        <v>0</v>
      </c>
      <c r="K44" s="125">
        <v>7764.16</v>
      </c>
      <c r="L44" s="13">
        <v>0.01</v>
      </c>
      <c r="M44" s="14">
        <f t="shared" si="5"/>
        <v>6932.2857142857138</v>
      </c>
      <c r="N44" s="14">
        <f t="shared" si="6"/>
        <v>831.87428571428563</v>
      </c>
      <c r="O44" s="14">
        <f t="shared" si="7"/>
        <v>-69.322857142857146</v>
      </c>
      <c r="P44" s="14">
        <f>M44</f>
        <v>6932.2857142857138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-7694.8371428571427</v>
      </c>
      <c r="AJ44" s="101">
        <f t="shared" si="9"/>
        <v>0</v>
      </c>
    </row>
    <row r="45" spans="1:36" s="5" customFormat="1" ht="12.9" customHeight="1" x14ac:dyDescent="0.2">
      <c r="A45" s="55"/>
      <c r="B45" s="56">
        <v>11193</v>
      </c>
      <c r="C45" s="56">
        <v>1667</v>
      </c>
      <c r="D45" s="57" t="s">
        <v>38</v>
      </c>
      <c r="E45" s="56" t="s">
        <v>44</v>
      </c>
      <c r="F45" s="56">
        <v>19831</v>
      </c>
      <c r="G45" s="57" t="s">
        <v>54</v>
      </c>
      <c r="H45" s="102"/>
      <c r="I45" s="102"/>
      <c r="J45" s="23">
        <v>0</v>
      </c>
      <c r="K45" s="125">
        <v>5257</v>
      </c>
      <c r="L45" s="13">
        <v>0.01</v>
      </c>
      <c r="M45" s="14">
        <f t="shared" si="5"/>
        <v>4693.75</v>
      </c>
      <c r="N45" s="14">
        <f t="shared" si="6"/>
        <v>563.25</v>
      </c>
      <c r="O45" s="14">
        <f t="shared" si="7"/>
        <v>-46.9375</v>
      </c>
      <c r="P45" s="14">
        <f>M45</f>
        <v>4693.75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8"/>
        <v>-5210.0625</v>
      </c>
      <c r="AJ45" s="101">
        <f t="shared" si="9"/>
        <v>0</v>
      </c>
    </row>
    <row r="46" spans="1:36" s="5" customFormat="1" ht="12.9" customHeight="1" x14ac:dyDescent="0.2">
      <c r="A46" s="55"/>
      <c r="B46" s="56">
        <v>11194</v>
      </c>
      <c r="C46" s="56">
        <v>1645</v>
      </c>
      <c r="D46" s="57" t="s">
        <v>76</v>
      </c>
      <c r="E46" s="56" t="s">
        <v>101</v>
      </c>
      <c r="F46" s="56">
        <v>164867</v>
      </c>
      <c r="G46" s="57" t="s">
        <v>55</v>
      </c>
      <c r="H46" s="102"/>
      <c r="I46" s="102"/>
      <c r="J46" s="23">
        <v>0</v>
      </c>
      <c r="K46" s="125">
        <v>3919.8</v>
      </c>
      <c r="L46" s="13">
        <v>0.01</v>
      </c>
      <c r="M46" s="14">
        <f t="shared" si="5"/>
        <v>3499.8214285714284</v>
      </c>
      <c r="N46" s="14">
        <f t="shared" si="6"/>
        <v>419.9785714285714</v>
      </c>
      <c r="O46" s="14">
        <f t="shared" si="7"/>
        <v>-34.998214285714283</v>
      </c>
      <c r="P46" s="14"/>
      <c r="Q46" s="14">
        <f>M46</f>
        <v>3499.8214285714284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8"/>
        <v>-3884.8017857142854</v>
      </c>
      <c r="AJ46" s="101">
        <f t="shared" si="9"/>
        <v>4.8316906031686813E-13</v>
      </c>
    </row>
    <row r="47" spans="1:36" s="5" customFormat="1" ht="12.9" customHeight="1" x14ac:dyDescent="0.2">
      <c r="A47" s="55"/>
      <c r="B47" s="56">
        <v>11195</v>
      </c>
      <c r="C47" s="56">
        <v>1669</v>
      </c>
      <c r="D47" s="57" t="s">
        <v>86</v>
      </c>
      <c r="E47" s="56" t="s">
        <v>87</v>
      </c>
      <c r="F47" s="56">
        <v>83246</v>
      </c>
      <c r="G47" s="57" t="s">
        <v>55</v>
      </c>
      <c r="H47" s="102"/>
      <c r="I47" s="102"/>
      <c r="J47" s="23">
        <v>0</v>
      </c>
      <c r="K47" s="125">
        <v>1005.8</v>
      </c>
      <c r="L47" s="13">
        <v>0.01</v>
      </c>
      <c r="M47" s="14">
        <f t="shared" si="5"/>
        <v>898.03571428571411</v>
      </c>
      <c r="N47" s="14">
        <f t="shared" si="6"/>
        <v>107.76428571428569</v>
      </c>
      <c r="O47" s="14">
        <f t="shared" si="7"/>
        <v>-8.9803571428571409</v>
      </c>
      <c r="P47" s="14"/>
      <c r="Q47" s="14">
        <f>M47</f>
        <v>898.03571428571411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-996.81964285714264</v>
      </c>
      <c r="AJ47" s="101">
        <f t="shared" si="9"/>
        <v>1.7408297026122455E-13</v>
      </c>
    </row>
    <row r="48" spans="1:36" s="5" customFormat="1" ht="12.9" customHeight="1" x14ac:dyDescent="0.2">
      <c r="A48" s="55">
        <v>43269</v>
      </c>
      <c r="B48" s="56">
        <v>11196</v>
      </c>
      <c r="C48" s="56">
        <v>1670</v>
      </c>
      <c r="D48" s="57" t="s">
        <v>39</v>
      </c>
      <c r="E48" s="56" t="s">
        <v>45</v>
      </c>
      <c r="F48" s="56">
        <v>67653</v>
      </c>
      <c r="G48" s="57" t="s">
        <v>54</v>
      </c>
      <c r="H48" s="102"/>
      <c r="I48" s="102"/>
      <c r="J48" s="23">
        <v>5685</v>
      </c>
      <c r="K48" s="125">
        <v>0</v>
      </c>
      <c r="L48" s="13">
        <v>0.01</v>
      </c>
      <c r="M48" s="14">
        <f t="shared" si="5"/>
        <v>5685</v>
      </c>
      <c r="N48" s="14">
        <f t="shared" si="6"/>
        <v>0</v>
      </c>
      <c r="O48" s="14">
        <f t="shared" si="7"/>
        <v>-56.85</v>
      </c>
      <c r="P48" s="14">
        <f>M48</f>
        <v>5685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-5628.15</v>
      </c>
      <c r="AJ48" s="101">
        <f t="shared" si="9"/>
        <v>3.6237679523765109E-13</v>
      </c>
    </row>
    <row r="49" spans="1:36" s="5" customFormat="1" ht="12.9" customHeight="1" x14ac:dyDescent="0.2">
      <c r="A49" s="55"/>
      <c r="B49" s="56">
        <v>11197</v>
      </c>
      <c r="C49" s="56">
        <v>1671</v>
      </c>
      <c r="D49" s="57" t="s">
        <v>39</v>
      </c>
      <c r="E49" s="56" t="s">
        <v>45</v>
      </c>
      <c r="F49" s="56">
        <v>67654</v>
      </c>
      <c r="G49" s="57" t="s">
        <v>57</v>
      </c>
      <c r="H49" s="102"/>
      <c r="I49" s="102"/>
      <c r="J49" s="23">
        <v>1820</v>
      </c>
      <c r="K49" s="125">
        <v>0</v>
      </c>
      <c r="L49" s="13">
        <v>0.01</v>
      </c>
      <c r="M49" s="14">
        <f t="shared" si="5"/>
        <v>1820</v>
      </c>
      <c r="N49" s="14">
        <f t="shared" si="6"/>
        <v>0</v>
      </c>
      <c r="O49" s="14">
        <f t="shared" si="7"/>
        <v>-18.2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>
        <f>M49</f>
        <v>1820</v>
      </c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-1801.8</v>
      </c>
      <c r="AJ49" s="101">
        <f t="shared" si="9"/>
        <v>4.6185277824406512E-14</v>
      </c>
    </row>
    <row r="50" spans="1:36" s="5" customFormat="1" ht="12.9" customHeight="1" x14ac:dyDescent="0.2">
      <c r="A50" s="55">
        <v>43270</v>
      </c>
      <c r="B50" s="56">
        <v>11198</v>
      </c>
      <c r="C50" s="56">
        <v>1672</v>
      </c>
      <c r="D50" s="57" t="s">
        <v>73</v>
      </c>
      <c r="E50" s="56" t="s">
        <v>75</v>
      </c>
      <c r="F50" s="56">
        <v>133623</v>
      </c>
      <c r="G50" s="57" t="s">
        <v>54</v>
      </c>
      <c r="H50" s="102"/>
      <c r="I50" s="102"/>
      <c r="J50" s="23">
        <v>1100</v>
      </c>
      <c r="K50" s="125">
        <v>0</v>
      </c>
      <c r="L50" s="13">
        <v>0.01</v>
      </c>
      <c r="M50" s="14">
        <f t="shared" si="5"/>
        <v>1100</v>
      </c>
      <c r="N50" s="14">
        <f t="shared" si="6"/>
        <v>0</v>
      </c>
      <c r="O50" s="14">
        <f t="shared" si="7"/>
        <v>-11</v>
      </c>
      <c r="P50" s="14">
        <f>M50</f>
        <v>1100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8"/>
        <v>-1089</v>
      </c>
      <c r="AJ50" s="101">
        <f t="shared" si="9"/>
        <v>0</v>
      </c>
    </row>
    <row r="51" spans="1:36" s="5" customFormat="1" ht="12.9" customHeight="1" x14ac:dyDescent="0.2">
      <c r="A51" s="55"/>
      <c r="B51" s="56">
        <v>11199</v>
      </c>
      <c r="C51" s="56">
        <v>1673</v>
      </c>
      <c r="D51" s="57" t="s">
        <v>88</v>
      </c>
      <c r="E51" s="56" t="s">
        <v>89</v>
      </c>
      <c r="F51" s="56">
        <v>10982</v>
      </c>
      <c r="G51" s="57" t="s">
        <v>57</v>
      </c>
      <c r="H51" s="102"/>
      <c r="I51" s="102"/>
      <c r="J51" s="23">
        <v>415</v>
      </c>
      <c r="K51" s="125">
        <v>0</v>
      </c>
      <c r="L51" s="13">
        <v>0.01</v>
      </c>
      <c r="M51" s="14">
        <f t="shared" si="5"/>
        <v>415</v>
      </c>
      <c r="N51" s="14">
        <f t="shared" si="6"/>
        <v>0</v>
      </c>
      <c r="O51" s="14">
        <f t="shared" si="7"/>
        <v>-4.1500000000000004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>
        <f>M51</f>
        <v>415</v>
      </c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-410.85</v>
      </c>
      <c r="AJ51" s="101">
        <f t="shared" si="9"/>
        <v>-2.3092638912203256E-14</v>
      </c>
    </row>
    <row r="52" spans="1:36" s="5" customFormat="1" ht="12.9" customHeight="1" x14ac:dyDescent="0.2">
      <c r="A52" s="55"/>
      <c r="B52" s="56">
        <v>11199</v>
      </c>
      <c r="C52" s="56">
        <v>1673</v>
      </c>
      <c r="D52" s="57" t="s">
        <v>88</v>
      </c>
      <c r="E52" s="56" t="s">
        <v>89</v>
      </c>
      <c r="F52" s="56">
        <v>10982</v>
      </c>
      <c r="G52" s="57" t="s">
        <v>54</v>
      </c>
      <c r="H52" s="102"/>
      <c r="I52" s="102"/>
      <c r="J52" s="23">
        <v>2214.5300000000002</v>
      </c>
      <c r="K52" s="125">
        <v>0</v>
      </c>
      <c r="L52" s="13">
        <v>0.01</v>
      </c>
      <c r="M52" s="14">
        <f t="shared" si="5"/>
        <v>2214.5300000000002</v>
      </c>
      <c r="N52" s="14">
        <f t="shared" si="6"/>
        <v>0</v>
      </c>
      <c r="O52" s="14">
        <f t="shared" si="7"/>
        <v>-22.145300000000002</v>
      </c>
      <c r="P52" s="14">
        <f>M52</f>
        <v>2214.5300000000002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-2192.3847000000001</v>
      </c>
      <c r="AJ52" s="101">
        <f t="shared" si="9"/>
        <v>1.3145040611561853E-13</v>
      </c>
    </row>
    <row r="53" spans="1:36" s="5" customFormat="1" ht="12.9" customHeight="1" x14ac:dyDescent="0.2">
      <c r="A53" s="55">
        <v>43271</v>
      </c>
      <c r="B53" s="56">
        <v>11251</v>
      </c>
      <c r="C53" s="56">
        <v>1675</v>
      </c>
      <c r="D53" s="57" t="s">
        <v>73</v>
      </c>
      <c r="E53" s="56" t="s">
        <v>75</v>
      </c>
      <c r="F53" s="56">
        <v>133814</v>
      </c>
      <c r="G53" s="57" t="s">
        <v>54</v>
      </c>
      <c r="H53" s="102"/>
      <c r="I53" s="102"/>
      <c r="J53" s="23">
        <v>2100</v>
      </c>
      <c r="K53" s="125">
        <v>0</v>
      </c>
      <c r="L53" s="13">
        <v>0.01</v>
      </c>
      <c r="M53" s="14">
        <f t="shared" si="5"/>
        <v>2100</v>
      </c>
      <c r="N53" s="14">
        <f t="shared" si="6"/>
        <v>0</v>
      </c>
      <c r="O53" s="14">
        <f t="shared" si="7"/>
        <v>-21</v>
      </c>
      <c r="P53" s="14">
        <f>M53</f>
        <v>2100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-2079</v>
      </c>
      <c r="AJ53" s="101">
        <f t="shared" si="9"/>
        <v>0</v>
      </c>
    </row>
    <row r="54" spans="1:36" s="5" customFormat="1" ht="12.9" customHeight="1" x14ac:dyDescent="0.2">
      <c r="A54" s="55">
        <v>43273</v>
      </c>
      <c r="B54" s="56">
        <v>11252</v>
      </c>
      <c r="C54" s="56">
        <v>1676</v>
      </c>
      <c r="D54" s="57" t="s">
        <v>37</v>
      </c>
      <c r="E54" s="56" t="s">
        <v>42</v>
      </c>
      <c r="F54" s="56">
        <v>73231</v>
      </c>
      <c r="G54" s="57" t="s">
        <v>163</v>
      </c>
      <c r="H54" s="102"/>
      <c r="I54" s="102"/>
      <c r="J54" s="23">
        <v>0</v>
      </c>
      <c r="K54" s="125">
        <v>215.38</v>
      </c>
      <c r="L54" s="13">
        <v>0.01</v>
      </c>
      <c r="M54" s="14">
        <f t="shared" si="5"/>
        <v>192.30357142857142</v>
      </c>
      <c r="N54" s="14">
        <f t="shared" si="6"/>
        <v>23.076428571428568</v>
      </c>
      <c r="O54" s="14">
        <f t="shared" si="7"/>
        <v>-1.9230357142857142</v>
      </c>
      <c r="P54" s="14"/>
      <c r="Q54" s="14"/>
      <c r="R54" s="14"/>
      <c r="S54" s="14"/>
      <c r="T54" s="14"/>
      <c r="U54" s="14"/>
      <c r="V54" s="14">
        <f>M54</f>
        <v>192.30357142857142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-213.45696428571426</v>
      </c>
      <c r="AJ54" s="101">
        <f t="shared" si="9"/>
        <v>1.7319479184152442E-14</v>
      </c>
    </row>
    <row r="55" spans="1:36" s="5" customFormat="1" ht="12.9" customHeight="1" x14ac:dyDescent="0.2">
      <c r="A55" s="55"/>
      <c r="B55" s="56">
        <v>11252</v>
      </c>
      <c r="C55" s="56">
        <v>1676</v>
      </c>
      <c r="D55" s="57" t="s">
        <v>37</v>
      </c>
      <c r="E55" s="56" t="s">
        <v>42</v>
      </c>
      <c r="F55" s="56">
        <v>73231</v>
      </c>
      <c r="G55" s="57" t="s">
        <v>163</v>
      </c>
      <c r="H55" s="102"/>
      <c r="I55" s="102"/>
      <c r="J55" s="23">
        <v>0</v>
      </c>
      <c r="K55" s="125">
        <v>981.31</v>
      </c>
      <c r="L55" s="13">
        <v>0.01</v>
      </c>
      <c r="M55" s="14">
        <f t="shared" si="5"/>
        <v>876.16964285714278</v>
      </c>
      <c r="N55" s="14">
        <f t="shared" si="6"/>
        <v>105.14035714285713</v>
      </c>
      <c r="O55" s="14">
        <f t="shared" si="7"/>
        <v>-8.7616964285714278</v>
      </c>
      <c r="P55" s="14"/>
      <c r="Q55" s="14"/>
      <c r="R55" s="14"/>
      <c r="S55" s="14"/>
      <c r="T55" s="14"/>
      <c r="U55" s="14"/>
      <c r="V55" s="14">
        <f>M55</f>
        <v>876.16964285714278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-972.54830357142851</v>
      </c>
      <c r="AJ55" s="101">
        <f t="shared" si="9"/>
        <v>0</v>
      </c>
    </row>
    <row r="56" spans="1:36" s="5" customFormat="1" ht="12.9" customHeight="1" x14ac:dyDescent="0.2">
      <c r="A56" s="55"/>
      <c r="B56" s="56">
        <v>11253</v>
      </c>
      <c r="C56" s="56">
        <v>1677</v>
      </c>
      <c r="D56" s="57" t="s">
        <v>70</v>
      </c>
      <c r="E56" s="56" t="s">
        <v>50</v>
      </c>
      <c r="F56" s="56">
        <v>510224125</v>
      </c>
      <c r="G56" s="57" t="s">
        <v>55</v>
      </c>
      <c r="H56" s="102"/>
      <c r="I56" s="102"/>
      <c r="J56" s="23">
        <v>0</v>
      </c>
      <c r="K56" s="125">
        <v>5240</v>
      </c>
      <c r="L56" s="13">
        <v>0.01</v>
      </c>
      <c r="M56" s="14">
        <f t="shared" si="5"/>
        <v>4678.5714285714284</v>
      </c>
      <c r="N56" s="14">
        <f t="shared" si="6"/>
        <v>561.42857142857144</v>
      </c>
      <c r="O56" s="14">
        <f t="shared" si="7"/>
        <v>-46.785714285714285</v>
      </c>
      <c r="P56" s="14"/>
      <c r="Q56" s="14">
        <f>M56</f>
        <v>4678.5714285714284</v>
      </c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-5193.2142857142853</v>
      </c>
      <c r="AJ56" s="101">
        <f t="shared" si="9"/>
        <v>3.907985046680551E-13</v>
      </c>
    </row>
    <row r="57" spans="1:36" s="5" customFormat="1" ht="12.9" customHeight="1" x14ac:dyDescent="0.2">
      <c r="A57" s="55">
        <v>43276</v>
      </c>
      <c r="B57" s="56">
        <v>11254</v>
      </c>
      <c r="C57" s="56">
        <v>1678</v>
      </c>
      <c r="D57" s="57" t="s">
        <v>73</v>
      </c>
      <c r="E57" s="56" t="s">
        <v>75</v>
      </c>
      <c r="F57" s="56">
        <v>134389</v>
      </c>
      <c r="G57" s="57" t="s">
        <v>54</v>
      </c>
      <c r="H57" s="102"/>
      <c r="I57" s="102"/>
      <c r="J57" s="23">
        <v>4050</v>
      </c>
      <c r="K57" s="125">
        <v>0</v>
      </c>
      <c r="L57" s="13">
        <v>0.01</v>
      </c>
      <c r="M57" s="14">
        <f t="shared" si="5"/>
        <v>4050</v>
      </c>
      <c r="N57" s="14">
        <f t="shared" si="6"/>
        <v>0</v>
      </c>
      <c r="O57" s="14">
        <f t="shared" si="7"/>
        <v>-40.5</v>
      </c>
      <c r="P57" s="14">
        <f>M57</f>
        <v>4050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-4009.5</v>
      </c>
      <c r="AJ57" s="101">
        <f t="shared" si="9"/>
        <v>0</v>
      </c>
    </row>
    <row r="58" spans="1:36" s="5" customFormat="1" ht="12.9" customHeight="1" x14ac:dyDescent="0.2">
      <c r="A58" s="55"/>
      <c r="B58" s="56">
        <v>11255</v>
      </c>
      <c r="C58" s="56">
        <v>1679</v>
      </c>
      <c r="D58" s="57" t="s">
        <v>39</v>
      </c>
      <c r="E58" s="56" t="s">
        <v>45</v>
      </c>
      <c r="F58" s="56">
        <v>67662</v>
      </c>
      <c r="G58" s="57" t="s">
        <v>54</v>
      </c>
      <c r="H58" s="102"/>
      <c r="I58" s="102"/>
      <c r="J58" s="23">
        <v>6642.5</v>
      </c>
      <c r="K58" s="125">
        <v>0</v>
      </c>
      <c r="L58" s="13">
        <v>0.01</v>
      </c>
      <c r="M58" s="14">
        <f t="shared" si="5"/>
        <v>6642.5</v>
      </c>
      <c r="N58" s="14">
        <f t="shared" si="6"/>
        <v>0</v>
      </c>
      <c r="O58" s="14">
        <f t="shared" si="7"/>
        <v>-66.424999999999997</v>
      </c>
      <c r="P58" s="14">
        <f>M58</f>
        <v>6642.5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8"/>
        <v>-6576.0749999999998</v>
      </c>
      <c r="AJ58" s="101">
        <f t="shared" si="9"/>
        <v>1.8474111129762605E-13</v>
      </c>
    </row>
    <row r="59" spans="1:36" s="5" customFormat="1" ht="12.9" customHeight="1" x14ac:dyDescent="0.2">
      <c r="A59" s="55"/>
      <c r="B59" s="56">
        <v>11256</v>
      </c>
      <c r="C59" s="56">
        <v>1680</v>
      </c>
      <c r="D59" s="57" t="s">
        <v>39</v>
      </c>
      <c r="E59" s="56" t="s">
        <v>45</v>
      </c>
      <c r="F59" s="56">
        <v>67663</v>
      </c>
      <c r="G59" s="57" t="s">
        <v>57</v>
      </c>
      <c r="H59" s="102"/>
      <c r="I59" s="102"/>
      <c r="J59" s="23">
        <v>1886.4</v>
      </c>
      <c r="K59" s="125">
        <v>0</v>
      </c>
      <c r="L59" s="13">
        <v>0.01</v>
      </c>
      <c r="M59" s="14">
        <f t="shared" si="5"/>
        <v>1886.4</v>
      </c>
      <c r="N59" s="14">
        <f t="shared" si="6"/>
        <v>0</v>
      </c>
      <c r="O59" s="14">
        <f t="shared" si="7"/>
        <v>-18.864000000000001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>
        <f>M59</f>
        <v>1886.4</v>
      </c>
      <c r="AA59" s="14"/>
      <c r="AB59" s="14"/>
      <c r="AC59" s="14"/>
      <c r="AD59" s="14"/>
      <c r="AE59" s="14"/>
      <c r="AF59" s="14"/>
      <c r="AG59" s="14"/>
      <c r="AH59" s="14"/>
      <c r="AI59" s="14">
        <f t="shared" si="8"/>
        <v>-1867.5360000000001</v>
      </c>
      <c r="AJ59" s="101">
        <f t="shared" si="9"/>
        <v>3.1974423109204508E-14</v>
      </c>
    </row>
    <row r="60" spans="1:36" s="5" customFormat="1" ht="12.9" customHeight="1" x14ac:dyDescent="0.2">
      <c r="A60" s="55"/>
      <c r="B60" s="56">
        <v>11257</v>
      </c>
      <c r="C60" s="56">
        <v>1681</v>
      </c>
      <c r="D60" s="57" t="s">
        <v>88</v>
      </c>
      <c r="E60" s="56" t="s">
        <v>89</v>
      </c>
      <c r="F60" s="56">
        <v>11151</v>
      </c>
      <c r="G60" s="57" t="s">
        <v>57</v>
      </c>
      <c r="H60" s="102"/>
      <c r="I60" s="102"/>
      <c r="J60" s="23">
        <v>287.39999999999998</v>
      </c>
      <c r="K60" s="125">
        <v>0</v>
      </c>
      <c r="L60" s="13">
        <v>0.01</v>
      </c>
      <c r="M60" s="14">
        <f t="shared" si="5"/>
        <v>287.39999999999998</v>
      </c>
      <c r="N60" s="14">
        <f t="shared" si="6"/>
        <v>0</v>
      </c>
      <c r="O60" s="14">
        <f t="shared" si="7"/>
        <v>-2.8739999999999997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>
        <f>M60</f>
        <v>287.39999999999998</v>
      </c>
      <c r="AA60" s="14"/>
      <c r="AB60" s="14"/>
      <c r="AC60" s="14"/>
      <c r="AD60" s="14"/>
      <c r="AE60" s="14"/>
      <c r="AF60" s="14"/>
      <c r="AG60" s="14"/>
      <c r="AH60" s="14"/>
      <c r="AI60" s="14">
        <f t="shared" si="8"/>
        <v>-284.52599999999995</v>
      </c>
      <c r="AJ60" s="101">
        <f t="shared" si="9"/>
        <v>2.3980817331903381E-14</v>
      </c>
    </row>
    <row r="61" spans="1:36" s="5" customFormat="1" ht="12.9" customHeight="1" x14ac:dyDescent="0.2">
      <c r="A61" s="55"/>
      <c r="B61" s="56">
        <v>11257</v>
      </c>
      <c r="C61" s="56">
        <v>1681</v>
      </c>
      <c r="D61" s="57" t="s">
        <v>88</v>
      </c>
      <c r="E61" s="56" t="s">
        <v>89</v>
      </c>
      <c r="F61" s="56">
        <v>11151</v>
      </c>
      <c r="G61" s="57" t="s">
        <v>54</v>
      </c>
      <c r="H61" s="102"/>
      <c r="I61" s="102"/>
      <c r="J61" s="23">
        <v>3595.75</v>
      </c>
      <c r="K61" s="125">
        <v>0</v>
      </c>
      <c r="L61" s="13">
        <v>0.01</v>
      </c>
      <c r="M61" s="14">
        <f t="shared" si="5"/>
        <v>3595.75</v>
      </c>
      <c r="N61" s="14">
        <f t="shared" si="6"/>
        <v>0</v>
      </c>
      <c r="O61" s="14">
        <f t="shared" si="7"/>
        <v>-35.957500000000003</v>
      </c>
      <c r="P61" s="14">
        <f>M61</f>
        <v>3595.75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8"/>
        <v>-3559.7925</v>
      </c>
      <c r="AJ61" s="101">
        <f t="shared" si="9"/>
        <v>0</v>
      </c>
    </row>
    <row r="62" spans="1:36" s="5" customFormat="1" ht="12.9" customHeight="1" x14ac:dyDescent="0.2">
      <c r="A62" s="55">
        <v>43277</v>
      </c>
      <c r="B62" s="56">
        <v>11259</v>
      </c>
      <c r="C62" s="56">
        <v>1683</v>
      </c>
      <c r="D62" s="57" t="s">
        <v>73</v>
      </c>
      <c r="E62" s="56" t="s">
        <v>75</v>
      </c>
      <c r="F62" s="56">
        <v>134634</v>
      </c>
      <c r="G62" s="57" t="s">
        <v>54</v>
      </c>
      <c r="H62" s="102"/>
      <c r="I62" s="102"/>
      <c r="J62" s="23">
        <v>600</v>
      </c>
      <c r="K62" s="125">
        <v>0</v>
      </c>
      <c r="L62" s="13">
        <v>0.01</v>
      </c>
      <c r="M62" s="14">
        <f t="shared" si="5"/>
        <v>600</v>
      </c>
      <c r="N62" s="14">
        <f t="shared" si="6"/>
        <v>0</v>
      </c>
      <c r="O62" s="14">
        <f t="shared" si="7"/>
        <v>-6</v>
      </c>
      <c r="P62" s="14">
        <f>M62</f>
        <v>600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8"/>
        <v>-594</v>
      </c>
      <c r="AJ62" s="101">
        <f t="shared" si="9"/>
        <v>0</v>
      </c>
    </row>
    <row r="63" spans="1:36" s="5" customFormat="1" ht="12.9" customHeight="1" x14ac:dyDescent="0.2">
      <c r="A63" s="55">
        <v>43278</v>
      </c>
      <c r="B63" s="56">
        <v>11260</v>
      </c>
      <c r="C63" s="56">
        <v>1684</v>
      </c>
      <c r="D63" s="57" t="s">
        <v>88</v>
      </c>
      <c r="E63" s="56" t="s">
        <v>89</v>
      </c>
      <c r="F63" s="56">
        <v>11239</v>
      </c>
      <c r="G63" s="57" t="s">
        <v>54</v>
      </c>
      <c r="H63" s="102"/>
      <c r="I63" s="102"/>
      <c r="J63" s="23">
        <v>1595</v>
      </c>
      <c r="K63" s="125">
        <v>0</v>
      </c>
      <c r="L63" s="13">
        <v>0.01</v>
      </c>
      <c r="M63" s="14">
        <f t="shared" si="5"/>
        <v>1595</v>
      </c>
      <c r="N63" s="14">
        <f t="shared" si="6"/>
        <v>0</v>
      </c>
      <c r="O63" s="14">
        <f t="shared" si="7"/>
        <v>-15.950000000000001</v>
      </c>
      <c r="P63" s="14">
        <f>M63</f>
        <v>1595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8"/>
        <v>-1579.05</v>
      </c>
      <c r="AJ63" s="101">
        <f t="shared" si="9"/>
        <v>4.4408920985006262E-14</v>
      </c>
    </row>
    <row r="64" spans="1:36" s="5" customFormat="1" ht="12.9" customHeight="1" x14ac:dyDescent="0.2">
      <c r="A64" s="55">
        <v>43279</v>
      </c>
      <c r="B64" s="56">
        <v>11261</v>
      </c>
      <c r="C64" s="56">
        <v>1685</v>
      </c>
      <c r="D64" s="57" t="s">
        <v>39</v>
      </c>
      <c r="E64" s="56" t="s">
        <v>45</v>
      </c>
      <c r="F64" s="56">
        <v>67668</v>
      </c>
      <c r="G64" s="57" t="s">
        <v>54</v>
      </c>
      <c r="H64" s="102"/>
      <c r="I64" s="102"/>
      <c r="J64" s="23">
        <v>840</v>
      </c>
      <c r="K64" s="125">
        <v>0</v>
      </c>
      <c r="L64" s="13">
        <v>0.01</v>
      </c>
      <c r="M64" s="14">
        <f t="shared" si="5"/>
        <v>840</v>
      </c>
      <c r="N64" s="14">
        <f t="shared" si="6"/>
        <v>0</v>
      </c>
      <c r="O64" s="14">
        <f t="shared" si="7"/>
        <v>-8.4</v>
      </c>
      <c r="P64" s="14">
        <f>M64</f>
        <v>840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8"/>
        <v>-831.6</v>
      </c>
      <c r="AJ64" s="101">
        <f t="shared" si="9"/>
        <v>-2.3092638912203256E-14</v>
      </c>
    </row>
    <row r="65" spans="1:36" s="5" customFormat="1" ht="12.9" customHeight="1" x14ac:dyDescent="0.3">
      <c r="A65" s="55">
        <v>43281</v>
      </c>
      <c r="B65" s="56">
        <v>11262</v>
      </c>
      <c r="C65" s="56">
        <v>1686</v>
      </c>
      <c r="D65" s="57" t="s">
        <v>1042</v>
      </c>
      <c r="E65" s="56">
        <v>0</v>
      </c>
      <c r="F65" s="54"/>
      <c r="G65" s="57" t="s">
        <v>55</v>
      </c>
      <c r="H65" s="102"/>
      <c r="I65" s="102"/>
      <c r="J65" s="23">
        <v>1880</v>
      </c>
      <c r="K65" s="125">
        <v>0</v>
      </c>
      <c r="L65" s="13">
        <v>0.01</v>
      </c>
      <c r="M65" s="14">
        <f t="shared" si="5"/>
        <v>1880</v>
      </c>
      <c r="N65" s="14">
        <f t="shared" si="6"/>
        <v>0</v>
      </c>
      <c r="O65" s="14">
        <f t="shared" si="7"/>
        <v>-18.8</v>
      </c>
      <c r="P65" s="14"/>
      <c r="Q65" s="14">
        <f>M65</f>
        <v>1880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8"/>
        <v>-1861.2</v>
      </c>
      <c r="AJ65" s="101">
        <f t="shared" si="9"/>
        <v>-4.6185277824406512E-14</v>
      </c>
    </row>
    <row r="66" spans="1:36" s="5" customFormat="1" ht="12.9" customHeight="1" x14ac:dyDescent="0.2">
      <c r="A66" s="124"/>
      <c r="B66" s="56"/>
      <c r="C66" s="56"/>
      <c r="D66" s="57"/>
      <c r="E66" s="56"/>
      <c r="F66" s="56"/>
      <c r="G66" s="57"/>
      <c r="H66" s="102"/>
      <c r="I66" s="102"/>
      <c r="J66" s="23">
        <v>0</v>
      </c>
      <c r="K66" s="125">
        <v>0</v>
      </c>
      <c r="L66" s="13">
        <v>0.01</v>
      </c>
      <c r="M66" s="14">
        <f t="shared" si="5"/>
        <v>0</v>
      </c>
      <c r="N66" s="14">
        <f t="shared" si="6"/>
        <v>0</v>
      </c>
      <c r="O66" s="14">
        <f t="shared" si="7"/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8"/>
        <v>0</v>
      </c>
      <c r="AJ66" s="101">
        <f t="shared" si="9"/>
        <v>0</v>
      </c>
    </row>
    <row r="67" spans="1:36" s="5" customFormat="1" ht="12.9" customHeight="1" x14ac:dyDescent="0.2">
      <c r="A67" s="124"/>
      <c r="B67" s="56"/>
      <c r="C67" s="56"/>
      <c r="D67" s="57"/>
      <c r="E67" s="56"/>
      <c r="F67" s="56"/>
      <c r="G67" s="57"/>
      <c r="H67" s="102"/>
      <c r="I67" s="102"/>
      <c r="J67" s="23">
        <v>0</v>
      </c>
      <c r="K67" s="125">
        <v>0</v>
      </c>
      <c r="L67" s="13">
        <v>0.01</v>
      </c>
      <c r="M67" s="14">
        <f t="shared" si="5"/>
        <v>0</v>
      </c>
      <c r="N67" s="14">
        <f t="shared" si="6"/>
        <v>0</v>
      </c>
      <c r="O67" s="14">
        <f t="shared" si="7"/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8"/>
        <v>0</v>
      </c>
      <c r="AJ67" s="101">
        <f t="shared" si="9"/>
        <v>0</v>
      </c>
    </row>
    <row r="68" spans="1:36" s="5" customFormat="1" ht="12.9" customHeight="1" x14ac:dyDescent="0.2">
      <c r="A68" s="124"/>
      <c r="B68" s="56"/>
      <c r="C68" s="56"/>
      <c r="D68" s="57"/>
      <c r="E68" s="56"/>
      <c r="F68" s="56"/>
      <c r="G68" s="57"/>
      <c r="H68" s="102"/>
      <c r="I68" s="102"/>
      <c r="J68" s="23">
        <v>0</v>
      </c>
      <c r="K68" s="125">
        <v>0</v>
      </c>
      <c r="L68" s="13">
        <v>0.01</v>
      </c>
      <c r="M68" s="14">
        <f t="shared" si="5"/>
        <v>0</v>
      </c>
      <c r="N68" s="14">
        <f t="shared" si="6"/>
        <v>0</v>
      </c>
      <c r="O68" s="14">
        <f t="shared" si="7"/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8"/>
        <v>0</v>
      </c>
      <c r="AJ68" s="101">
        <f t="shared" si="9"/>
        <v>0</v>
      </c>
    </row>
    <row r="69" spans="1:36" s="5" customFormat="1" ht="12.9" customHeight="1" x14ac:dyDescent="0.2">
      <c r="A69" s="124"/>
      <c r="B69" s="56"/>
      <c r="C69" s="56"/>
      <c r="D69" s="57"/>
      <c r="E69" s="56"/>
      <c r="F69" s="56"/>
      <c r="G69" s="57"/>
      <c r="H69" s="102"/>
      <c r="I69" s="102"/>
      <c r="J69" s="23">
        <v>0</v>
      </c>
      <c r="K69" s="125">
        <v>0</v>
      </c>
      <c r="L69" s="13">
        <v>0.01</v>
      </c>
      <c r="M69" s="14">
        <f t="shared" ref="M69:M99" si="10">SUM(H69:J69,K69/1.12)</f>
        <v>0</v>
      </c>
      <c r="N69" s="14">
        <f t="shared" ref="N69:N99" si="11">K69/1.12*0.12</f>
        <v>0</v>
      </c>
      <c r="O69" s="14">
        <f t="shared" ref="O69:O99" si="12"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3">-SUM(N69:AH69)</f>
        <v>0</v>
      </c>
      <c r="AJ69" s="101">
        <f t="shared" ref="AJ69:AJ100" si="14">SUM(H69:K69)+AI69+O69</f>
        <v>0</v>
      </c>
    </row>
    <row r="70" spans="1:36" s="5" customFormat="1" ht="12.9" customHeight="1" x14ac:dyDescent="0.2">
      <c r="A70" s="124"/>
      <c r="B70" s="56"/>
      <c r="C70" s="56"/>
      <c r="D70" s="57"/>
      <c r="E70" s="56"/>
      <c r="F70" s="56"/>
      <c r="G70" s="57"/>
      <c r="H70" s="102"/>
      <c r="I70" s="102"/>
      <c r="J70" s="23">
        <v>0</v>
      </c>
      <c r="K70" s="125">
        <v>0</v>
      </c>
      <c r="L70" s="13">
        <v>0.01</v>
      </c>
      <c r="M70" s="14">
        <f t="shared" si="10"/>
        <v>0</v>
      </c>
      <c r="N70" s="14">
        <f t="shared" si="11"/>
        <v>0</v>
      </c>
      <c r="O70" s="14">
        <f t="shared" si="12"/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3"/>
        <v>0</v>
      </c>
      <c r="AJ70" s="101">
        <f t="shared" si="14"/>
        <v>0</v>
      </c>
    </row>
    <row r="71" spans="1:36" s="5" customFormat="1" ht="12.9" customHeight="1" x14ac:dyDescent="0.2">
      <c r="A71" s="124"/>
      <c r="B71" s="56"/>
      <c r="C71" s="56"/>
      <c r="D71" s="57"/>
      <c r="E71" s="56"/>
      <c r="F71" s="56"/>
      <c r="G71" s="57"/>
      <c r="H71" s="102"/>
      <c r="I71" s="102"/>
      <c r="J71" s="23">
        <v>0</v>
      </c>
      <c r="K71" s="125">
        <v>0</v>
      </c>
      <c r="L71" s="13">
        <v>0.01</v>
      </c>
      <c r="M71" s="14">
        <f t="shared" si="10"/>
        <v>0</v>
      </c>
      <c r="N71" s="14">
        <f t="shared" si="11"/>
        <v>0</v>
      </c>
      <c r="O71" s="14">
        <f t="shared" si="12"/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3"/>
        <v>0</v>
      </c>
      <c r="AJ71" s="101">
        <f t="shared" si="14"/>
        <v>0</v>
      </c>
    </row>
    <row r="72" spans="1:36" s="5" customFormat="1" ht="12.9" customHeight="1" x14ac:dyDescent="0.2">
      <c r="A72" s="124"/>
      <c r="B72" s="56"/>
      <c r="C72" s="56"/>
      <c r="D72" s="57"/>
      <c r="E72" s="56"/>
      <c r="F72" s="56"/>
      <c r="G72" s="57"/>
      <c r="H72" s="102"/>
      <c r="I72" s="102"/>
      <c r="J72" s="23">
        <v>0</v>
      </c>
      <c r="K72" s="125">
        <v>0</v>
      </c>
      <c r="L72" s="13">
        <v>0.01</v>
      </c>
      <c r="M72" s="14">
        <f t="shared" si="10"/>
        <v>0</v>
      </c>
      <c r="N72" s="14">
        <f t="shared" si="11"/>
        <v>0</v>
      </c>
      <c r="O72" s="14">
        <f t="shared" si="12"/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3"/>
        <v>0</v>
      </c>
      <c r="AJ72" s="101">
        <f t="shared" si="14"/>
        <v>0</v>
      </c>
    </row>
    <row r="73" spans="1:36" s="5" customFormat="1" ht="12.9" customHeight="1" x14ac:dyDescent="0.2">
      <c r="A73" s="124"/>
      <c r="B73" s="56"/>
      <c r="C73" s="56"/>
      <c r="D73" s="57"/>
      <c r="E73" s="56"/>
      <c r="F73" s="56"/>
      <c r="G73" s="57"/>
      <c r="H73" s="102"/>
      <c r="I73" s="102"/>
      <c r="J73" s="23">
        <v>0</v>
      </c>
      <c r="K73" s="125">
        <v>0</v>
      </c>
      <c r="L73" s="13">
        <v>0.01</v>
      </c>
      <c r="M73" s="14">
        <f t="shared" si="10"/>
        <v>0</v>
      </c>
      <c r="N73" s="14">
        <f t="shared" si="11"/>
        <v>0</v>
      </c>
      <c r="O73" s="14">
        <f t="shared" si="12"/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3"/>
        <v>0</v>
      </c>
      <c r="AJ73" s="101">
        <f t="shared" si="14"/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0"/>
        <v>0</v>
      </c>
      <c r="N74" s="14">
        <f t="shared" si="11"/>
        <v>0</v>
      </c>
      <c r="O74" s="14">
        <f t="shared" si="12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3"/>
        <v>0</v>
      </c>
      <c r="AJ74" s="101">
        <f t="shared" si="14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0"/>
        <v>0</v>
      </c>
      <c r="N75" s="14">
        <f t="shared" si="11"/>
        <v>0</v>
      </c>
      <c r="O75" s="14">
        <f t="shared" si="12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3"/>
        <v>0</v>
      </c>
      <c r="AJ75" s="101">
        <f t="shared" si="14"/>
        <v>0</v>
      </c>
    </row>
    <row r="76" spans="1:36" s="5" customFormat="1" ht="12.9" customHeight="1" x14ac:dyDescent="0.3">
      <c r="A76" s="55"/>
      <c r="B76" s="56"/>
      <c r="C76" s="56"/>
      <c r="D76" s="57"/>
      <c r="E76" s="56"/>
      <c r="F76" s="127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0"/>
        <v>0</v>
      </c>
      <c r="N76" s="14">
        <f t="shared" si="11"/>
        <v>0</v>
      </c>
      <c r="O76" s="14">
        <f t="shared" si="12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3"/>
        <v>0</v>
      </c>
      <c r="AJ76" s="101">
        <f t="shared" si="14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0"/>
        <v>0</v>
      </c>
      <c r="N77" s="14">
        <f t="shared" si="11"/>
        <v>0</v>
      </c>
      <c r="O77" s="14">
        <f t="shared" si="12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3"/>
        <v>0</v>
      </c>
      <c r="AJ77" s="101">
        <f t="shared" si="14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0"/>
        <v>0</v>
      </c>
      <c r="N78" s="14">
        <f t="shared" si="11"/>
        <v>0</v>
      </c>
      <c r="O78" s="14">
        <f t="shared" si="12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3"/>
        <v>0</v>
      </c>
      <c r="AJ78" s="101">
        <f t="shared" si="14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0"/>
        <v>0</v>
      </c>
      <c r="N79" s="14">
        <f t="shared" si="11"/>
        <v>0</v>
      </c>
      <c r="O79" s="14">
        <f t="shared" si="12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3"/>
        <v>0</v>
      </c>
      <c r="AJ79" s="101">
        <f t="shared" si="14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0"/>
        <v>0</v>
      </c>
      <c r="N80" s="14">
        <f t="shared" si="11"/>
        <v>0</v>
      </c>
      <c r="O80" s="14">
        <f t="shared" si="12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3"/>
        <v>0</v>
      </c>
      <c r="AJ80" s="101">
        <f t="shared" si="14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0"/>
        <v>0</v>
      </c>
      <c r="N81" s="14">
        <f t="shared" si="11"/>
        <v>0</v>
      </c>
      <c r="O81" s="14">
        <f t="shared" si="12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3"/>
        <v>0</v>
      </c>
      <c r="AJ81" s="101">
        <f t="shared" si="14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0"/>
        <v>0</v>
      </c>
      <c r="N82" s="14">
        <f t="shared" si="11"/>
        <v>0</v>
      </c>
      <c r="O82" s="14">
        <f t="shared" si="12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3"/>
        <v>0</v>
      </c>
      <c r="AJ82" s="101">
        <f t="shared" si="14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0"/>
        <v>0</v>
      </c>
      <c r="N83" s="14">
        <f t="shared" si="11"/>
        <v>0</v>
      </c>
      <c r="O83" s="14">
        <f t="shared" si="1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3"/>
        <v>0</v>
      </c>
      <c r="AJ83" s="101">
        <f t="shared" si="14"/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0"/>
        <v>0</v>
      </c>
      <c r="N84" s="14">
        <f t="shared" si="11"/>
        <v>0</v>
      </c>
      <c r="O84" s="14">
        <f t="shared" si="1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3"/>
        <v>0</v>
      </c>
      <c r="AJ84" s="101">
        <f t="shared" si="14"/>
        <v>0</v>
      </c>
    </row>
    <row r="85" spans="1:36" s="5" customFormat="1" ht="12.9" customHeight="1" x14ac:dyDescent="0.2">
      <c r="A85" s="55"/>
      <c r="B85" s="56"/>
      <c r="C85" s="56"/>
      <c r="D85" s="57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0"/>
        <v>0</v>
      </c>
      <c r="N85" s="14">
        <f t="shared" si="11"/>
        <v>0</v>
      </c>
      <c r="O85" s="14">
        <f t="shared" si="1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3"/>
        <v>0</v>
      </c>
      <c r="AJ85" s="101">
        <f t="shared" si="14"/>
        <v>0</v>
      </c>
    </row>
    <row r="86" spans="1:36" s="5" customFormat="1" ht="12.9" customHeight="1" x14ac:dyDescent="0.2">
      <c r="A86" s="55"/>
      <c r="B86" s="56"/>
      <c r="C86" s="56"/>
      <c r="D86" s="57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0"/>
        <v>0</v>
      </c>
      <c r="N86" s="14">
        <f t="shared" si="11"/>
        <v>0</v>
      </c>
      <c r="O86" s="14">
        <f t="shared" si="1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3"/>
        <v>0</v>
      </c>
      <c r="AJ86" s="101">
        <f t="shared" si="14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0"/>
        <v>0</v>
      </c>
      <c r="N87" s="14">
        <f t="shared" si="11"/>
        <v>0</v>
      </c>
      <c r="O87" s="14">
        <f t="shared" si="1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3"/>
        <v>0</v>
      </c>
      <c r="AJ87" s="101">
        <f t="shared" si="14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0"/>
        <v>0</v>
      </c>
      <c r="N88" s="14">
        <f t="shared" si="11"/>
        <v>0</v>
      </c>
      <c r="O88" s="14">
        <f t="shared" si="1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3"/>
        <v>0</v>
      </c>
      <c r="AJ88" s="101">
        <f t="shared" si="14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0"/>
        <v>0</v>
      </c>
      <c r="N89" s="14">
        <f t="shared" si="11"/>
        <v>0</v>
      </c>
      <c r="O89" s="14">
        <f t="shared" si="1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3"/>
        <v>0</v>
      </c>
      <c r="AJ89" s="101">
        <f t="shared" si="14"/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>
        <v>0</v>
      </c>
      <c r="K90" s="125">
        <v>0</v>
      </c>
      <c r="L90" s="13">
        <v>0.01</v>
      </c>
      <c r="M90" s="14">
        <f t="shared" si="10"/>
        <v>0</v>
      </c>
      <c r="N90" s="14">
        <f t="shared" si="11"/>
        <v>0</v>
      </c>
      <c r="O90" s="14">
        <f t="shared" si="1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3"/>
        <v>0</v>
      </c>
      <c r="AJ90" s="101">
        <f t="shared" si="14"/>
        <v>0</v>
      </c>
    </row>
    <row r="91" spans="1:36" s="5" customFormat="1" ht="12.9" customHeight="1" x14ac:dyDescent="0.2">
      <c r="A91" s="55"/>
      <c r="B91" s="56"/>
      <c r="C91" s="56"/>
      <c r="D91" s="105"/>
      <c r="E91" s="56"/>
      <c r="F91" s="56"/>
      <c r="G91" s="57"/>
      <c r="H91" s="102"/>
      <c r="I91" s="102"/>
      <c r="J91" s="23">
        <v>0</v>
      </c>
      <c r="K91" s="125">
        <v>0</v>
      </c>
      <c r="L91" s="13">
        <v>0.01</v>
      </c>
      <c r="M91" s="14">
        <f t="shared" si="10"/>
        <v>0</v>
      </c>
      <c r="N91" s="14">
        <f t="shared" si="11"/>
        <v>0</v>
      </c>
      <c r="O91" s="14">
        <f t="shared" si="1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3"/>
        <v>0</v>
      </c>
      <c r="AJ91" s="101">
        <f t="shared" si="14"/>
        <v>0</v>
      </c>
    </row>
    <row r="92" spans="1:36" s="5" customFormat="1" ht="12.9" customHeight="1" x14ac:dyDescent="0.2">
      <c r="A92" s="55"/>
      <c r="B92" s="56"/>
      <c r="C92" s="56"/>
      <c r="D92" s="105"/>
      <c r="E92" s="56"/>
      <c r="F92" s="56"/>
      <c r="G92" s="57"/>
      <c r="H92" s="102"/>
      <c r="I92" s="102"/>
      <c r="J92" s="23">
        <v>0</v>
      </c>
      <c r="K92" s="125">
        <v>0</v>
      </c>
      <c r="L92" s="13">
        <v>0.01</v>
      </c>
      <c r="M92" s="14">
        <f t="shared" si="10"/>
        <v>0</v>
      </c>
      <c r="N92" s="14">
        <f t="shared" si="11"/>
        <v>0</v>
      </c>
      <c r="O92" s="14">
        <f t="shared" si="1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3"/>
        <v>0</v>
      </c>
      <c r="AJ92" s="101">
        <f t="shared" si="14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 t="shared" si="10"/>
        <v>0</v>
      </c>
      <c r="N93" s="14">
        <f t="shared" si="11"/>
        <v>0</v>
      </c>
      <c r="O93" s="14">
        <f t="shared" si="1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3"/>
        <v>0</v>
      </c>
      <c r="AJ93" s="101">
        <f t="shared" si="14"/>
        <v>0</v>
      </c>
    </row>
    <row r="94" spans="1:36" ht="12.9" customHeight="1" x14ac:dyDescent="0.3">
      <c r="A94" s="55"/>
      <c r="B94" s="56"/>
      <c r="C94" s="56"/>
      <c r="D94" s="105"/>
      <c r="E94" s="56"/>
      <c r="F94" s="54"/>
      <c r="G94" s="57"/>
      <c r="H94" s="29"/>
      <c r="I94" s="29"/>
      <c r="J94" s="23">
        <v>0</v>
      </c>
      <c r="K94" s="125">
        <v>0</v>
      </c>
      <c r="L94" s="13">
        <v>0.01</v>
      </c>
      <c r="M94" s="14">
        <f t="shared" si="10"/>
        <v>0</v>
      </c>
      <c r="N94" s="14">
        <f t="shared" si="11"/>
        <v>0</v>
      </c>
      <c r="O94" s="14">
        <f t="shared" si="1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3"/>
        <v>0</v>
      </c>
      <c r="AJ94" s="101">
        <f t="shared" si="14"/>
        <v>0</v>
      </c>
    </row>
    <row r="95" spans="1:36" ht="12.9" customHeight="1" x14ac:dyDescent="0.2">
      <c r="A95" s="55"/>
      <c r="B95" s="56"/>
      <c r="C95" s="56"/>
      <c r="D95" s="105"/>
      <c r="E95" s="56"/>
      <c r="F95" s="56"/>
      <c r="G95" s="57"/>
      <c r="H95" s="29"/>
      <c r="I95" s="29"/>
      <c r="J95" s="23">
        <v>0</v>
      </c>
      <c r="K95" s="125">
        <v>0</v>
      </c>
      <c r="L95" s="13">
        <v>0.01</v>
      </c>
      <c r="M95" s="14">
        <f t="shared" si="10"/>
        <v>0</v>
      </c>
      <c r="N95" s="14">
        <f t="shared" si="11"/>
        <v>0</v>
      </c>
      <c r="O95" s="14">
        <f t="shared" si="12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3"/>
        <v>0</v>
      </c>
      <c r="AJ95" s="101">
        <f t="shared" si="14"/>
        <v>0</v>
      </c>
    </row>
    <row r="96" spans="1:36" ht="12.9" customHeight="1" x14ac:dyDescent="0.2">
      <c r="A96" s="55"/>
      <c r="B96" s="56"/>
      <c r="C96" s="56"/>
      <c r="D96" s="105"/>
      <c r="E96" s="56"/>
      <c r="F96" s="56"/>
      <c r="G96" s="57"/>
      <c r="H96" s="102"/>
      <c r="I96" s="102"/>
      <c r="J96" s="23">
        <v>0</v>
      </c>
      <c r="K96" s="125">
        <v>0</v>
      </c>
      <c r="L96" s="13">
        <v>0.01</v>
      </c>
      <c r="M96" s="14">
        <f t="shared" si="10"/>
        <v>0</v>
      </c>
      <c r="N96" s="14">
        <f t="shared" si="11"/>
        <v>0</v>
      </c>
      <c r="O96" s="14">
        <f t="shared" si="12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3"/>
        <v>0</v>
      </c>
      <c r="AJ96" s="101">
        <f t="shared" si="14"/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 t="shared" si="10"/>
        <v>0</v>
      </c>
      <c r="N97" s="14">
        <f t="shared" si="11"/>
        <v>0</v>
      </c>
      <c r="O97" s="14">
        <f t="shared" si="12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3"/>
        <v>0</v>
      </c>
      <c r="AJ97" s="101">
        <f t="shared" si="14"/>
        <v>0</v>
      </c>
    </row>
    <row r="98" spans="1:36" ht="12.9" customHeight="1" x14ac:dyDescent="0.2">
      <c r="A98" s="45"/>
      <c r="B98" s="52"/>
      <c r="C98" s="44"/>
      <c r="D98" s="126"/>
      <c r="E98" s="46"/>
      <c r="F98" s="104"/>
      <c r="G98" s="103"/>
      <c r="H98" s="102"/>
      <c r="I98" s="102"/>
      <c r="J98" s="23">
        <v>0</v>
      </c>
      <c r="K98" s="125">
        <v>0</v>
      </c>
      <c r="L98" s="13">
        <v>0.01</v>
      </c>
      <c r="M98" s="14">
        <f t="shared" si="10"/>
        <v>0</v>
      </c>
      <c r="N98" s="14">
        <f t="shared" si="11"/>
        <v>0</v>
      </c>
      <c r="O98" s="14">
        <f t="shared" si="12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13"/>
        <v>0</v>
      </c>
      <c r="AJ98" s="101">
        <f t="shared" si="14"/>
        <v>0</v>
      </c>
    </row>
    <row r="99" spans="1:36" ht="12.9" customHeight="1" x14ac:dyDescent="0.2">
      <c r="A99" s="45"/>
      <c r="B99" s="52"/>
      <c r="C99" s="44"/>
      <c r="D99" s="126"/>
      <c r="E99" s="46"/>
      <c r="F99" s="104"/>
      <c r="G99" s="103"/>
      <c r="H99" s="102"/>
      <c r="I99" s="102"/>
      <c r="J99" s="23">
        <v>0</v>
      </c>
      <c r="K99" s="125">
        <v>0</v>
      </c>
      <c r="L99" s="13">
        <v>0.01</v>
      </c>
      <c r="M99" s="14">
        <f t="shared" si="10"/>
        <v>0</v>
      </c>
      <c r="N99" s="14">
        <f t="shared" si="11"/>
        <v>0</v>
      </c>
      <c r="O99" s="14">
        <f t="shared" si="12"/>
        <v>0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>
        <f t="shared" si="13"/>
        <v>0</v>
      </c>
      <c r="AJ99" s="101">
        <f t="shared" si="14"/>
        <v>0</v>
      </c>
    </row>
    <row r="100" spans="1:36" x14ac:dyDescent="0.2">
      <c r="A100" s="100"/>
      <c r="B100" s="99"/>
      <c r="C100" s="98"/>
      <c r="D100" s="95"/>
      <c r="E100" s="96"/>
      <c r="F100" s="96"/>
      <c r="G100" s="95"/>
      <c r="H100" s="36"/>
      <c r="I100" s="36"/>
      <c r="J100" s="51"/>
      <c r="K100" s="36"/>
      <c r="L100" s="37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</row>
    <row r="101" spans="1:36" s="88" customFormat="1" ht="10.8" thickBot="1" x14ac:dyDescent="0.25">
      <c r="A101" s="94"/>
      <c r="B101" s="93"/>
      <c r="C101" s="92"/>
      <c r="D101" s="89"/>
      <c r="E101" s="90"/>
      <c r="F101" s="90"/>
      <c r="G101" s="89"/>
      <c r="H101" s="40">
        <f>SUM(H6:H99)</f>
        <v>0</v>
      </c>
      <c r="I101" s="40">
        <f>SUM(I6:I99)</f>
        <v>0</v>
      </c>
      <c r="J101" s="24">
        <f>SUM(J5:J99)</f>
        <v>78994.429999999993</v>
      </c>
      <c r="K101" s="24">
        <f>SUM(K5:K99)</f>
        <v>104272.71</v>
      </c>
      <c r="L101" s="41"/>
      <c r="M101" s="24">
        <f t="shared" ref="M101:AI101" si="15">SUM(M5:M99)</f>
        <v>172095.06392857138</v>
      </c>
      <c r="N101" s="24">
        <f t="shared" si="15"/>
        <v>11172.07607142857</v>
      </c>
      <c r="O101" s="24">
        <f t="shared" si="15"/>
        <v>-1720.9506392857143</v>
      </c>
      <c r="P101" s="24">
        <f t="shared" si="15"/>
        <v>112702.69428571427</v>
      </c>
      <c r="Q101" s="24">
        <f t="shared" si="15"/>
        <v>34760.357142857145</v>
      </c>
      <c r="R101" s="24">
        <f t="shared" si="15"/>
        <v>0</v>
      </c>
      <c r="S101" s="24">
        <f t="shared" si="15"/>
        <v>0</v>
      </c>
      <c r="T101" s="24">
        <f t="shared" si="15"/>
        <v>1594.3571428571427</v>
      </c>
      <c r="U101" s="24">
        <f t="shared" si="15"/>
        <v>367.85714285714283</v>
      </c>
      <c r="V101" s="24">
        <f t="shared" si="15"/>
        <v>1068.4732142857142</v>
      </c>
      <c r="W101" s="24">
        <f t="shared" si="15"/>
        <v>5663.3928571428569</v>
      </c>
      <c r="X101" s="24">
        <f t="shared" si="15"/>
        <v>0</v>
      </c>
      <c r="Y101" s="24">
        <f t="shared" si="15"/>
        <v>0</v>
      </c>
      <c r="Z101" s="24">
        <f t="shared" si="15"/>
        <v>7961.6999999999989</v>
      </c>
      <c r="AA101" s="24">
        <f t="shared" si="15"/>
        <v>0</v>
      </c>
      <c r="AB101" s="24">
        <f t="shared" si="15"/>
        <v>0</v>
      </c>
      <c r="AC101" s="24">
        <f t="shared" si="15"/>
        <v>0</v>
      </c>
      <c r="AD101" s="24">
        <f t="shared" si="15"/>
        <v>2499.9999999999995</v>
      </c>
      <c r="AE101" s="24">
        <f t="shared" si="15"/>
        <v>0</v>
      </c>
      <c r="AF101" s="24">
        <f t="shared" si="15"/>
        <v>0</v>
      </c>
      <c r="AG101" s="24">
        <f t="shared" si="15"/>
        <v>0</v>
      </c>
      <c r="AH101" s="24">
        <f t="shared" si="15"/>
        <v>5476.2321428571431</v>
      </c>
      <c r="AI101" s="24">
        <f t="shared" si="15"/>
        <v>-181546.18936071431</v>
      </c>
    </row>
    <row r="102" spans="1:36" ht="10.8" thickTop="1" x14ac:dyDescent="0.2">
      <c r="AH102" s="5" t="s">
        <v>35</v>
      </c>
      <c r="AI102" s="5">
        <f>+N103+AI101</f>
        <v>1720.950639285642</v>
      </c>
    </row>
    <row r="103" spans="1:36" x14ac:dyDescent="0.2">
      <c r="K103" s="5">
        <f>+K101+J101</f>
        <v>183267.14</v>
      </c>
      <c r="N103" s="5">
        <f>+N101+M101</f>
        <v>183267.13999999996</v>
      </c>
      <c r="P103" s="5">
        <f>P101+Q101</f>
        <v>147463.0514285714</v>
      </c>
      <c r="AI103" s="5">
        <f>+AI101-AI102</f>
        <v>-183267.13999999996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5A91-E645-48E5-989F-51EAA210F229}">
  <dimension ref="A1:AJ102"/>
  <sheetViews>
    <sheetView topLeftCell="F37"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8" style="84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1062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43283</v>
      </c>
      <c r="B5" s="56">
        <v>11263</v>
      </c>
      <c r="C5" s="56">
        <v>1688</v>
      </c>
      <c r="D5" s="57" t="s">
        <v>63</v>
      </c>
      <c r="E5" s="56">
        <v>139564</v>
      </c>
      <c r="F5" s="56">
        <v>221622</v>
      </c>
      <c r="G5" s="57" t="s">
        <v>62</v>
      </c>
      <c r="H5" s="102"/>
      <c r="I5" s="102"/>
      <c r="J5" s="23"/>
      <c r="K5" s="125">
        <v>4836.09</v>
      </c>
      <c r="L5" s="129">
        <v>0.01</v>
      </c>
      <c r="M5" s="128">
        <f t="shared" ref="M5:M36" si="0">SUM(H5:J5,K5/1.12)</f>
        <v>4317.9375</v>
      </c>
      <c r="N5" s="128">
        <f t="shared" ref="N5:N36" si="1">K5/1.12*0.12</f>
        <v>518.15250000000003</v>
      </c>
      <c r="O5" s="14">
        <f t="shared" ref="O5:O36" si="2">-SUM(I5:J5,K5/1.12)*L5</f>
        <v>-43.179375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>
        <f>M5</f>
        <v>4317.9375</v>
      </c>
      <c r="AI5" s="14">
        <f t="shared" ref="AI5:AI36" si="3">-SUM(N5:AH5)</f>
        <v>-4792.9106250000004</v>
      </c>
      <c r="AJ5" s="101">
        <f t="shared" ref="AJ5:AJ36" si="4">SUM(H5:K5)+AI5+O5</f>
        <v>-2.9132252166164108E-13</v>
      </c>
    </row>
    <row r="6" spans="1:36" ht="12.9" customHeight="1" x14ac:dyDescent="0.2">
      <c r="A6" s="55"/>
      <c r="B6" s="56">
        <v>11264</v>
      </c>
      <c r="C6" s="56">
        <v>1689</v>
      </c>
      <c r="D6" s="57" t="s">
        <v>73</v>
      </c>
      <c r="E6" s="56" t="s">
        <v>75</v>
      </c>
      <c r="F6" s="56">
        <v>134945</v>
      </c>
      <c r="G6" s="57" t="s">
        <v>54</v>
      </c>
      <c r="H6" s="102"/>
      <c r="I6" s="102"/>
      <c r="J6" s="23">
        <v>4050</v>
      </c>
      <c r="K6" s="125">
        <v>0</v>
      </c>
      <c r="L6" s="129">
        <v>0.01</v>
      </c>
      <c r="M6" s="128">
        <f t="shared" si="0"/>
        <v>4050</v>
      </c>
      <c r="N6" s="128">
        <f t="shared" si="1"/>
        <v>0</v>
      </c>
      <c r="O6" s="14">
        <f t="shared" si="2"/>
        <v>-40.5</v>
      </c>
      <c r="P6" s="14">
        <f>M6</f>
        <v>4050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-4009.5</v>
      </c>
      <c r="AJ6" s="101">
        <f t="shared" si="4"/>
        <v>0</v>
      </c>
    </row>
    <row r="7" spans="1:36" ht="12.9" customHeight="1" x14ac:dyDescent="0.2">
      <c r="A7" s="55"/>
      <c r="B7" s="56">
        <v>11265</v>
      </c>
      <c r="C7" s="56">
        <v>1690</v>
      </c>
      <c r="D7" s="57" t="s">
        <v>39</v>
      </c>
      <c r="E7" s="56" t="s">
        <v>45</v>
      </c>
      <c r="F7" s="56">
        <v>67675</v>
      </c>
      <c r="G7" s="57" t="s">
        <v>54</v>
      </c>
      <c r="H7" s="102"/>
      <c r="I7" s="102"/>
      <c r="J7" s="23">
        <v>6865</v>
      </c>
      <c r="K7" s="125">
        <v>0</v>
      </c>
      <c r="L7" s="129">
        <v>0.01</v>
      </c>
      <c r="M7" s="128">
        <f t="shared" si="0"/>
        <v>6865</v>
      </c>
      <c r="N7" s="128">
        <f t="shared" si="1"/>
        <v>0</v>
      </c>
      <c r="O7" s="14">
        <f t="shared" si="2"/>
        <v>-68.650000000000006</v>
      </c>
      <c r="P7" s="14">
        <f>M7</f>
        <v>6865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-6796.35</v>
      </c>
      <c r="AJ7" s="101">
        <f t="shared" si="4"/>
        <v>-3.694822225952521E-13</v>
      </c>
    </row>
    <row r="8" spans="1:36" ht="12.9" customHeight="1" x14ac:dyDescent="0.2">
      <c r="A8" s="55"/>
      <c r="B8" s="56">
        <v>11266</v>
      </c>
      <c r="C8" s="56">
        <v>1691</v>
      </c>
      <c r="D8" s="57" t="s">
        <v>39</v>
      </c>
      <c r="E8" s="56" t="s">
        <v>45</v>
      </c>
      <c r="F8" s="56">
        <v>67676</v>
      </c>
      <c r="G8" s="57" t="s">
        <v>57</v>
      </c>
      <c r="H8" s="102"/>
      <c r="I8" s="102"/>
      <c r="J8" s="23">
        <v>2457.5</v>
      </c>
      <c r="K8" s="125">
        <v>0</v>
      </c>
      <c r="L8" s="129">
        <v>0.01</v>
      </c>
      <c r="M8" s="128">
        <f t="shared" si="0"/>
        <v>2457.5</v>
      </c>
      <c r="N8" s="128">
        <f t="shared" si="1"/>
        <v>0</v>
      </c>
      <c r="O8" s="14">
        <f t="shared" si="2"/>
        <v>-24.574999999999999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2457.5</v>
      </c>
      <c r="AA8" s="14"/>
      <c r="AB8" s="14"/>
      <c r="AC8" s="14"/>
      <c r="AD8" s="14"/>
      <c r="AE8" s="14"/>
      <c r="AF8" s="14"/>
      <c r="AG8" s="14"/>
      <c r="AH8" s="14"/>
      <c r="AI8" s="14">
        <f t="shared" si="3"/>
        <v>-2432.9250000000002</v>
      </c>
      <c r="AJ8" s="101">
        <f t="shared" si="4"/>
        <v>-1.8118839761882555E-13</v>
      </c>
    </row>
    <row r="9" spans="1:36" ht="12.9" customHeight="1" x14ac:dyDescent="0.2">
      <c r="A9" s="55"/>
      <c r="B9" s="56">
        <v>11267</v>
      </c>
      <c r="C9" s="56">
        <v>1692</v>
      </c>
      <c r="D9" s="57" t="s">
        <v>1050</v>
      </c>
      <c r="E9" s="56" t="s">
        <v>1049</v>
      </c>
      <c r="F9" s="56">
        <v>700</v>
      </c>
      <c r="G9" s="57" t="s">
        <v>57</v>
      </c>
      <c r="H9" s="102"/>
      <c r="I9" s="102"/>
      <c r="J9" s="23">
        <v>334</v>
      </c>
      <c r="K9" s="125">
        <v>0</v>
      </c>
      <c r="L9" s="129">
        <v>0.01</v>
      </c>
      <c r="M9" s="128">
        <f t="shared" si="0"/>
        <v>334</v>
      </c>
      <c r="N9" s="128">
        <f t="shared" si="1"/>
        <v>0</v>
      </c>
      <c r="O9" s="14">
        <f t="shared" si="2"/>
        <v>-3.34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334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-330.66</v>
      </c>
      <c r="AJ9" s="101">
        <f t="shared" si="4"/>
        <v>-2.4868995751603507E-14</v>
      </c>
    </row>
    <row r="10" spans="1:36" ht="12.9" customHeight="1" x14ac:dyDescent="0.2">
      <c r="A10" s="55"/>
      <c r="B10" s="56">
        <v>11268</v>
      </c>
      <c r="C10" s="56">
        <v>1692</v>
      </c>
      <c r="D10" s="57" t="s">
        <v>1050</v>
      </c>
      <c r="E10" s="56" t="s">
        <v>1049</v>
      </c>
      <c r="F10" s="56">
        <v>700</v>
      </c>
      <c r="G10" s="57" t="s">
        <v>54</v>
      </c>
      <c r="H10" s="102"/>
      <c r="I10" s="102"/>
      <c r="J10" s="23">
        <v>8152.5</v>
      </c>
      <c r="K10" s="125">
        <v>0</v>
      </c>
      <c r="L10" s="129">
        <v>0.01</v>
      </c>
      <c r="M10" s="128">
        <f t="shared" si="0"/>
        <v>8152.5</v>
      </c>
      <c r="N10" s="128">
        <f t="shared" si="1"/>
        <v>0</v>
      </c>
      <c r="O10" s="14">
        <f t="shared" si="2"/>
        <v>-81.525000000000006</v>
      </c>
      <c r="P10" s="14">
        <f>M10</f>
        <v>8152.5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-8070.9750000000004</v>
      </c>
      <c r="AJ10" s="101">
        <f t="shared" si="4"/>
        <v>-3.694822225952521E-13</v>
      </c>
    </row>
    <row r="11" spans="1:36" ht="12.9" customHeight="1" x14ac:dyDescent="0.2">
      <c r="A11" s="55">
        <v>43284</v>
      </c>
      <c r="B11" s="56">
        <v>11269</v>
      </c>
      <c r="C11" s="56">
        <v>1697</v>
      </c>
      <c r="D11" s="57" t="s">
        <v>91</v>
      </c>
      <c r="E11" s="56" t="s">
        <v>92</v>
      </c>
      <c r="F11" s="56">
        <v>4574</v>
      </c>
      <c r="G11" s="57" t="s">
        <v>54</v>
      </c>
      <c r="H11" s="102"/>
      <c r="I11" s="102"/>
      <c r="J11" s="23">
        <v>0</v>
      </c>
      <c r="K11" s="125">
        <v>12065</v>
      </c>
      <c r="L11" s="129">
        <v>0.01</v>
      </c>
      <c r="M11" s="128">
        <f t="shared" si="0"/>
        <v>10772.321428571428</v>
      </c>
      <c r="N11" s="128">
        <f t="shared" si="1"/>
        <v>1292.6785714285713</v>
      </c>
      <c r="O11" s="14">
        <f t="shared" si="2"/>
        <v>-107.72321428571428</v>
      </c>
      <c r="P11" s="14">
        <f>M11</f>
        <v>10772.321428571428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-11957.276785714284</v>
      </c>
      <c r="AJ11" s="101">
        <f t="shared" si="4"/>
        <v>1.3073986337985843E-12</v>
      </c>
    </row>
    <row r="12" spans="1:36" ht="12.9" customHeight="1" x14ac:dyDescent="0.2">
      <c r="A12" s="55"/>
      <c r="B12" s="56">
        <v>11270</v>
      </c>
      <c r="C12" s="56">
        <v>1699</v>
      </c>
      <c r="D12" s="57" t="s">
        <v>73</v>
      </c>
      <c r="E12" s="56" t="s">
        <v>75</v>
      </c>
      <c r="F12" s="56">
        <v>135198</v>
      </c>
      <c r="G12" s="57" t="s">
        <v>54</v>
      </c>
      <c r="H12" s="102"/>
      <c r="I12" s="102"/>
      <c r="J12" s="23">
        <v>4650</v>
      </c>
      <c r="K12" s="125">
        <v>0</v>
      </c>
      <c r="L12" s="129">
        <v>0.01</v>
      </c>
      <c r="M12" s="128">
        <f t="shared" si="0"/>
        <v>4650</v>
      </c>
      <c r="N12" s="128">
        <f t="shared" si="1"/>
        <v>0</v>
      </c>
      <c r="O12" s="14">
        <f t="shared" si="2"/>
        <v>-46.5</v>
      </c>
      <c r="P12" s="14">
        <f>M12</f>
        <v>4650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-4603.5</v>
      </c>
      <c r="AJ12" s="101">
        <f t="shared" si="4"/>
        <v>0</v>
      </c>
    </row>
    <row r="13" spans="1:36" ht="12.9" customHeight="1" x14ac:dyDescent="0.2">
      <c r="A13" s="55">
        <v>43285</v>
      </c>
      <c r="B13" s="56">
        <v>11271</v>
      </c>
      <c r="C13" s="56">
        <v>1694</v>
      </c>
      <c r="D13" s="57" t="s">
        <v>74</v>
      </c>
      <c r="E13" s="56" t="s">
        <v>60</v>
      </c>
      <c r="F13" s="56">
        <v>30118</v>
      </c>
      <c r="G13" s="57" t="s">
        <v>12</v>
      </c>
      <c r="H13" s="102"/>
      <c r="I13" s="102"/>
      <c r="J13" s="23">
        <v>0</v>
      </c>
      <c r="K13" s="125">
        <v>1695</v>
      </c>
      <c r="L13" s="129">
        <v>0.01</v>
      </c>
      <c r="M13" s="128">
        <f t="shared" si="0"/>
        <v>1513.3928571428571</v>
      </c>
      <c r="N13" s="128">
        <f t="shared" si="1"/>
        <v>181.60714285714283</v>
      </c>
      <c r="O13" s="14">
        <f t="shared" si="2"/>
        <v>-15.133928571428571</v>
      </c>
      <c r="P13" s="14"/>
      <c r="Q13" s="14"/>
      <c r="R13" s="14"/>
      <c r="S13" s="14">
        <f>M13</f>
        <v>1513.3928571428571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-1679.8660714285713</v>
      </c>
      <c r="AJ13" s="101">
        <f t="shared" si="4"/>
        <v>9.7699626167013776E-14</v>
      </c>
    </row>
    <row r="14" spans="1:36" ht="12.9" customHeight="1" x14ac:dyDescent="0.2">
      <c r="A14" s="55"/>
      <c r="B14" s="56">
        <v>11271</v>
      </c>
      <c r="C14" s="56">
        <v>1694</v>
      </c>
      <c r="D14" s="57" t="s">
        <v>74</v>
      </c>
      <c r="E14" s="56" t="s">
        <v>60</v>
      </c>
      <c r="F14" s="56">
        <v>30118</v>
      </c>
      <c r="G14" s="57" t="s">
        <v>56</v>
      </c>
      <c r="H14" s="102"/>
      <c r="I14" s="102"/>
      <c r="J14" s="23">
        <v>0</v>
      </c>
      <c r="K14" s="125">
        <v>5523.5</v>
      </c>
      <c r="L14" s="129">
        <v>0.01</v>
      </c>
      <c r="M14" s="128">
        <f t="shared" si="0"/>
        <v>4931.6964285714284</v>
      </c>
      <c r="N14" s="128">
        <f t="shared" si="1"/>
        <v>591.80357142857144</v>
      </c>
      <c r="O14" s="14">
        <f t="shared" si="2"/>
        <v>-49.316964285714285</v>
      </c>
      <c r="P14" s="14"/>
      <c r="Q14" s="14"/>
      <c r="R14" s="14"/>
      <c r="S14" s="14"/>
      <c r="T14" s="14"/>
      <c r="U14" s="14"/>
      <c r="V14" s="14"/>
      <c r="W14" s="14">
        <f>M14</f>
        <v>4931.6964285714284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-5474.1830357142853</v>
      </c>
      <c r="AJ14" s="101">
        <f t="shared" si="4"/>
        <v>3.907985046680551E-13</v>
      </c>
    </row>
    <row r="15" spans="1:36" ht="12.9" customHeight="1" x14ac:dyDescent="0.2">
      <c r="A15" s="55"/>
      <c r="B15" s="56">
        <v>11271</v>
      </c>
      <c r="C15" s="56">
        <v>1694</v>
      </c>
      <c r="D15" s="57" t="s">
        <v>74</v>
      </c>
      <c r="E15" s="56" t="s">
        <v>60</v>
      </c>
      <c r="F15" s="56">
        <v>30118</v>
      </c>
      <c r="G15" s="57" t="s">
        <v>56</v>
      </c>
      <c r="H15" s="102"/>
      <c r="I15" s="102"/>
      <c r="J15" s="23">
        <v>0</v>
      </c>
      <c r="K15" s="125">
        <v>370</v>
      </c>
      <c r="L15" s="129">
        <v>0.01</v>
      </c>
      <c r="M15" s="128">
        <f t="shared" si="0"/>
        <v>330.35714285714283</v>
      </c>
      <c r="N15" s="128">
        <f t="shared" si="1"/>
        <v>39.642857142857139</v>
      </c>
      <c r="O15" s="14">
        <f t="shared" si="2"/>
        <v>-3.3035714285714284</v>
      </c>
      <c r="P15" s="14"/>
      <c r="Q15" s="14"/>
      <c r="R15" s="14"/>
      <c r="S15" s="14"/>
      <c r="T15" s="14"/>
      <c r="U15" s="14"/>
      <c r="V15" s="14"/>
      <c r="W15" s="14">
        <f>M15</f>
        <v>330.35714285714283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-366.69642857142856</v>
      </c>
      <c r="AJ15" s="101">
        <f t="shared" si="4"/>
        <v>1.6431300764452317E-14</v>
      </c>
    </row>
    <row r="16" spans="1:36" ht="12.9" customHeight="1" x14ac:dyDescent="0.2">
      <c r="A16" s="55">
        <v>43287</v>
      </c>
      <c r="B16" s="56">
        <v>11272</v>
      </c>
      <c r="C16" s="56">
        <v>1696</v>
      </c>
      <c r="D16" s="57" t="s">
        <v>77</v>
      </c>
      <c r="E16" s="56" t="s">
        <v>78</v>
      </c>
      <c r="F16" s="56">
        <v>1765</v>
      </c>
      <c r="G16" s="57" t="s">
        <v>54</v>
      </c>
      <c r="H16" s="102"/>
      <c r="I16" s="102"/>
      <c r="J16" s="23">
        <v>0</v>
      </c>
      <c r="K16" s="125">
        <v>2460</v>
      </c>
      <c r="L16" s="129">
        <v>0.01</v>
      </c>
      <c r="M16" s="128">
        <f t="shared" si="0"/>
        <v>2196.4285714285711</v>
      </c>
      <c r="N16" s="128">
        <f t="shared" si="1"/>
        <v>263.5714285714285</v>
      </c>
      <c r="O16" s="14">
        <f t="shared" si="2"/>
        <v>-21.964285714285712</v>
      </c>
      <c r="P16" s="14">
        <f>M16</f>
        <v>2196.4285714285711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-2438.0357142857138</v>
      </c>
      <c r="AJ16" s="101">
        <f t="shared" si="4"/>
        <v>5.2224891078367364E-13</v>
      </c>
    </row>
    <row r="17" spans="1:36" ht="12.9" customHeight="1" x14ac:dyDescent="0.2">
      <c r="A17" s="55"/>
      <c r="B17" s="56">
        <v>11273</v>
      </c>
      <c r="C17" s="56">
        <v>1700</v>
      </c>
      <c r="D17" s="57" t="s">
        <v>67</v>
      </c>
      <c r="E17" s="56" t="s">
        <v>49</v>
      </c>
      <c r="F17" s="56">
        <v>5585</v>
      </c>
      <c r="G17" s="57" t="s">
        <v>54</v>
      </c>
      <c r="H17" s="102"/>
      <c r="I17" s="102"/>
      <c r="J17" s="23">
        <v>0</v>
      </c>
      <c r="K17" s="125">
        <v>4590</v>
      </c>
      <c r="L17" s="129">
        <v>0.01</v>
      </c>
      <c r="M17" s="128">
        <f t="shared" si="0"/>
        <v>4098.2142857142853</v>
      </c>
      <c r="N17" s="128">
        <f t="shared" si="1"/>
        <v>491.78571428571422</v>
      </c>
      <c r="O17" s="14">
        <f t="shared" si="2"/>
        <v>-40.982142857142854</v>
      </c>
      <c r="P17" s="14">
        <f>M17</f>
        <v>4098.2142857142853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-4549.0178571428569</v>
      </c>
      <c r="AJ17" s="101">
        <f t="shared" si="4"/>
        <v>2.6290081223123707E-13</v>
      </c>
    </row>
    <row r="18" spans="1:36" ht="12.9" customHeight="1" x14ac:dyDescent="0.2">
      <c r="A18" s="55"/>
      <c r="B18" s="56">
        <v>11274</v>
      </c>
      <c r="C18" s="56">
        <v>1701</v>
      </c>
      <c r="D18" s="57" t="s">
        <v>1050</v>
      </c>
      <c r="E18" s="56" t="s">
        <v>1049</v>
      </c>
      <c r="F18" s="56">
        <v>969</v>
      </c>
      <c r="G18" s="57" t="s">
        <v>54</v>
      </c>
      <c r="H18" s="102"/>
      <c r="I18" s="102"/>
      <c r="J18" s="23">
        <v>900</v>
      </c>
      <c r="K18" s="125">
        <v>0</v>
      </c>
      <c r="L18" s="129">
        <v>0.01</v>
      </c>
      <c r="M18" s="128">
        <f t="shared" si="0"/>
        <v>900</v>
      </c>
      <c r="N18" s="128">
        <f t="shared" si="1"/>
        <v>0</v>
      </c>
      <c r="O18" s="14">
        <f t="shared" si="2"/>
        <v>-9</v>
      </c>
      <c r="P18" s="14">
        <f>M18</f>
        <v>900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-891</v>
      </c>
      <c r="AJ18" s="101">
        <f t="shared" si="4"/>
        <v>0</v>
      </c>
    </row>
    <row r="19" spans="1:36" ht="12.9" customHeight="1" x14ac:dyDescent="0.2">
      <c r="A19" s="55"/>
      <c r="B19" s="56">
        <v>11275</v>
      </c>
      <c r="C19" s="56">
        <v>1702</v>
      </c>
      <c r="D19" s="57" t="s">
        <v>1050</v>
      </c>
      <c r="E19" s="56" t="s">
        <v>1049</v>
      </c>
      <c r="F19" s="56">
        <v>982</v>
      </c>
      <c r="G19" s="57" t="s">
        <v>54</v>
      </c>
      <c r="H19" s="102"/>
      <c r="I19" s="102"/>
      <c r="J19" s="23">
        <v>805</v>
      </c>
      <c r="K19" s="125">
        <v>0</v>
      </c>
      <c r="L19" s="129">
        <v>0.01</v>
      </c>
      <c r="M19" s="128">
        <f t="shared" si="0"/>
        <v>805</v>
      </c>
      <c r="N19" s="128">
        <f t="shared" si="1"/>
        <v>0</v>
      </c>
      <c r="O19" s="14">
        <f t="shared" si="2"/>
        <v>-8.0500000000000007</v>
      </c>
      <c r="P19" s="14">
        <f>M19</f>
        <v>805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-796.95</v>
      </c>
      <c r="AJ19" s="101">
        <f t="shared" si="4"/>
        <v>-4.6185277824406512E-14</v>
      </c>
    </row>
    <row r="20" spans="1:36" ht="12.9" customHeight="1" x14ac:dyDescent="0.3">
      <c r="A20" s="55"/>
      <c r="B20" s="56">
        <v>11276</v>
      </c>
      <c r="C20" s="56">
        <v>1710</v>
      </c>
      <c r="D20" s="57" t="s">
        <v>1042</v>
      </c>
      <c r="E20" s="56">
        <v>0</v>
      </c>
      <c r="F20" s="54"/>
      <c r="G20" s="57" t="s">
        <v>55</v>
      </c>
      <c r="H20" s="102"/>
      <c r="I20" s="102"/>
      <c r="J20" s="23">
        <v>1965</v>
      </c>
      <c r="K20" s="125">
        <v>0</v>
      </c>
      <c r="L20" s="129">
        <v>0.01</v>
      </c>
      <c r="M20" s="128">
        <f t="shared" si="0"/>
        <v>1965</v>
      </c>
      <c r="N20" s="128">
        <f t="shared" si="1"/>
        <v>0</v>
      </c>
      <c r="O20" s="14">
        <f t="shared" si="2"/>
        <v>-19.650000000000002</v>
      </c>
      <c r="P20" s="14"/>
      <c r="Q20" s="14">
        <f>M20</f>
        <v>1965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-1945.35</v>
      </c>
      <c r="AJ20" s="101">
        <f t="shared" si="4"/>
        <v>8.8817841970012523E-14</v>
      </c>
    </row>
    <row r="21" spans="1:36" s="5" customFormat="1" ht="12.9" customHeight="1" x14ac:dyDescent="0.2">
      <c r="A21" s="55">
        <v>43290</v>
      </c>
      <c r="B21" s="56">
        <v>11277</v>
      </c>
      <c r="C21" s="56">
        <v>1709</v>
      </c>
      <c r="D21" s="57" t="s">
        <v>88</v>
      </c>
      <c r="E21" s="56" t="s">
        <v>89</v>
      </c>
      <c r="F21" s="56">
        <v>11301</v>
      </c>
      <c r="G21" s="57" t="s">
        <v>57</v>
      </c>
      <c r="H21" s="102"/>
      <c r="I21" s="102"/>
      <c r="J21" s="23">
        <v>819</v>
      </c>
      <c r="K21" s="125">
        <v>0</v>
      </c>
      <c r="L21" s="129">
        <v>0.01</v>
      </c>
      <c r="M21" s="128">
        <f t="shared" si="0"/>
        <v>819</v>
      </c>
      <c r="N21" s="128">
        <f t="shared" si="1"/>
        <v>0</v>
      </c>
      <c r="O21" s="14">
        <f t="shared" si="2"/>
        <v>-8.19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819</v>
      </c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-810.81</v>
      </c>
      <c r="AJ21" s="101">
        <f t="shared" si="4"/>
        <v>5.5067062021407764E-14</v>
      </c>
    </row>
    <row r="22" spans="1:36" s="5" customFormat="1" ht="12.9" customHeight="1" x14ac:dyDescent="0.2">
      <c r="A22" s="55"/>
      <c r="B22" s="56">
        <v>11278</v>
      </c>
      <c r="C22" s="56">
        <v>1707</v>
      </c>
      <c r="D22" s="57" t="s">
        <v>88</v>
      </c>
      <c r="E22" s="56" t="s">
        <v>89</v>
      </c>
      <c r="F22" s="56">
        <v>11300</v>
      </c>
      <c r="G22" s="57" t="s">
        <v>54</v>
      </c>
      <c r="H22" s="102"/>
      <c r="I22" s="102"/>
      <c r="J22" s="23">
        <v>4421.8999999999996</v>
      </c>
      <c r="K22" s="125">
        <v>0</v>
      </c>
      <c r="L22" s="129">
        <v>0.01</v>
      </c>
      <c r="M22" s="128">
        <f t="shared" si="0"/>
        <v>4421.8999999999996</v>
      </c>
      <c r="N22" s="128">
        <f t="shared" si="1"/>
        <v>0</v>
      </c>
      <c r="O22" s="14">
        <f t="shared" si="2"/>
        <v>-44.218999999999994</v>
      </c>
      <c r="P22" s="14">
        <f>M22</f>
        <v>4421.8999999999996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-4377.6809999999996</v>
      </c>
      <c r="AJ22" s="101">
        <f t="shared" si="4"/>
        <v>5.6843418860808015E-14</v>
      </c>
    </row>
    <row r="23" spans="1:36" s="5" customFormat="1" ht="12.9" customHeight="1" x14ac:dyDescent="0.2">
      <c r="A23" s="55"/>
      <c r="B23" s="56">
        <v>11280</v>
      </c>
      <c r="C23" s="56">
        <v>1706</v>
      </c>
      <c r="D23" s="57" t="s">
        <v>73</v>
      </c>
      <c r="E23" s="56" t="s">
        <v>75</v>
      </c>
      <c r="F23" s="56">
        <v>136134</v>
      </c>
      <c r="G23" s="57" t="s">
        <v>54</v>
      </c>
      <c r="H23" s="102"/>
      <c r="I23" s="102"/>
      <c r="J23" s="23">
        <v>3850</v>
      </c>
      <c r="K23" s="125">
        <v>0</v>
      </c>
      <c r="L23" s="129">
        <v>0.01</v>
      </c>
      <c r="M23" s="128">
        <f t="shared" si="0"/>
        <v>3850</v>
      </c>
      <c r="N23" s="128">
        <f t="shared" si="1"/>
        <v>0</v>
      </c>
      <c r="O23" s="14">
        <f t="shared" si="2"/>
        <v>-38.5</v>
      </c>
      <c r="P23" s="14">
        <f>M23</f>
        <v>3850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-3811.5</v>
      </c>
      <c r="AJ23" s="101">
        <f t="shared" si="4"/>
        <v>0</v>
      </c>
    </row>
    <row r="24" spans="1:36" ht="12.9" customHeight="1" x14ac:dyDescent="0.2">
      <c r="A24" s="55"/>
      <c r="B24" s="56">
        <v>11281</v>
      </c>
      <c r="C24" s="56">
        <v>1703</v>
      </c>
      <c r="D24" s="57" t="s">
        <v>39</v>
      </c>
      <c r="E24" s="56" t="s">
        <v>45</v>
      </c>
      <c r="F24" s="56">
        <v>67682</v>
      </c>
      <c r="G24" s="57" t="s">
        <v>54</v>
      </c>
      <c r="H24" s="102"/>
      <c r="I24" s="102"/>
      <c r="J24" s="23">
        <v>5350</v>
      </c>
      <c r="K24" s="125">
        <v>0</v>
      </c>
      <c r="L24" s="129">
        <v>0.01</v>
      </c>
      <c r="M24" s="128">
        <f t="shared" si="0"/>
        <v>5350</v>
      </c>
      <c r="N24" s="128">
        <f t="shared" si="1"/>
        <v>0</v>
      </c>
      <c r="O24" s="14">
        <f t="shared" si="2"/>
        <v>-53.5</v>
      </c>
      <c r="P24" s="14">
        <f>M24</f>
        <v>5350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-5296.5</v>
      </c>
      <c r="AJ24" s="101">
        <f t="shared" si="4"/>
        <v>0</v>
      </c>
    </row>
    <row r="25" spans="1:36" s="5" customFormat="1" ht="12.9" customHeight="1" x14ac:dyDescent="0.2">
      <c r="A25" s="55"/>
      <c r="B25" s="56">
        <v>11282</v>
      </c>
      <c r="C25" s="56">
        <v>0</v>
      </c>
      <c r="D25" s="57" t="s">
        <v>38</v>
      </c>
      <c r="E25" s="56" t="s">
        <v>44</v>
      </c>
      <c r="F25" s="56">
        <v>23764</v>
      </c>
      <c r="G25" s="57" t="s">
        <v>54</v>
      </c>
      <c r="H25" s="102"/>
      <c r="I25" s="102"/>
      <c r="J25" s="23">
        <v>0</v>
      </c>
      <c r="K25" s="125">
        <v>18117.2</v>
      </c>
      <c r="L25" s="129">
        <v>0.01</v>
      </c>
      <c r="M25" s="128">
        <f t="shared" si="0"/>
        <v>16176.071428571428</v>
      </c>
      <c r="N25" s="128">
        <f t="shared" si="1"/>
        <v>1941.1285714285711</v>
      </c>
      <c r="O25" s="14">
        <f t="shared" si="2"/>
        <v>-161.76071428571427</v>
      </c>
      <c r="P25" s="14">
        <f>M25</f>
        <v>16176.071428571428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-17955.439285714285</v>
      </c>
      <c r="AJ25" s="101">
        <f t="shared" si="4"/>
        <v>1.6768808563938364E-12</v>
      </c>
    </row>
    <row r="26" spans="1:36" s="5" customFormat="1" ht="12.9" customHeight="1" x14ac:dyDescent="0.2">
      <c r="A26" s="55"/>
      <c r="B26" s="56">
        <v>11282</v>
      </c>
      <c r="C26" s="56">
        <v>0</v>
      </c>
      <c r="D26" s="57" t="s">
        <v>38</v>
      </c>
      <c r="E26" s="56" t="s">
        <v>44</v>
      </c>
      <c r="F26" s="56">
        <v>23764</v>
      </c>
      <c r="G26" s="57" t="s">
        <v>56</v>
      </c>
      <c r="H26" s="102"/>
      <c r="I26" s="102"/>
      <c r="J26" s="23">
        <v>0</v>
      </c>
      <c r="K26" s="125">
        <v>2538</v>
      </c>
      <c r="L26" s="129">
        <v>0.01</v>
      </c>
      <c r="M26" s="128">
        <f t="shared" si="0"/>
        <v>2266.0714285714284</v>
      </c>
      <c r="N26" s="128">
        <f t="shared" si="1"/>
        <v>271.92857142857139</v>
      </c>
      <c r="O26" s="14">
        <f t="shared" si="2"/>
        <v>-22.660714285714285</v>
      </c>
      <c r="P26" s="14"/>
      <c r="Q26" s="14"/>
      <c r="R26" s="14"/>
      <c r="S26" s="14"/>
      <c r="T26" s="14"/>
      <c r="U26" s="14"/>
      <c r="V26" s="14"/>
      <c r="W26" s="14">
        <f>M26</f>
        <v>2266.0714285714284</v>
      </c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-2515.3392857142853</v>
      </c>
      <c r="AJ26" s="101">
        <f t="shared" si="4"/>
        <v>3.907985046680551E-13</v>
      </c>
    </row>
    <row r="27" spans="1:36" s="5" customFormat="1" ht="12.9" customHeight="1" x14ac:dyDescent="0.2">
      <c r="A27" s="55"/>
      <c r="B27" s="56">
        <v>11284</v>
      </c>
      <c r="C27" s="56">
        <v>1704</v>
      </c>
      <c r="D27" s="57" t="s">
        <v>39</v>
      </c>
      <c r="E27" s="56" t="s">
        <v>45</v>
      </c>
      <c r="F27" s="56">
        <v>67685</v>
      </c>
      <c r="G27" s="57" t="s">
        <v>54</v>
      </c>
      <c r="H27" s="102"/>
      <c r="I27" s="102"/>
      <c r="J27" s="23">
        <v>1550</v>
      </c>
      <c r="K27" s="125">
        <v>0</v>
      </c>
      <c r="L27" s="129">
        <v>0.01</v>
      </c>
      <c r="M27" s="128">
        <f t="shared" si="0"/>
        <v>1550</v>
      </c>
      <c r="N27" s="128">
        <f t="shared" si="1"/>
        <v>0</v>
      </c>
      <c r="O27" s="14">
        <f t="shared" si="2"/>
        <v>-15.5</v>
      </c>
      <c r="P27" s="14">
        <f>M27</f>
        <v>1550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-1534.5</v>
      </c>
      <c r="AJ27" s="101">
        <f t="shared" si="4"/>
        <v>0</v>
      </c>
    </row>
    <row r="28" spans="1:36" s="5" customFormat="1" ht="12.9" customHeight="1" x14ac:dyDescent="0.2">
      <c r="A28" s="55"/>
      <c r="B28" s="56">
        <v>11285</v>
      </c>
      <c r="C28" s="56">
        <v>1705</v>
      </c>
      <c r="D28" s="57" t="s">
        <v>39</v>
      </c>
      <c r="E28" s="56" t="s">
        <v>45</v>
      </c>
      <c r="F28" s="56">
        <v>67686</v>
      </c>
      <c r="G28" s="57" t="s">
        <v>57</v>
      </c>
      <c r="H28" s="102"/>
      <c r="I28" s="102"/>
      <c r="J28" s="23">
        <v>1941.5</v>
      </c>
      <c r="K28" s="125">
        <v>0</v>
      </c>
      <c r="L28" s="129">
        <v>0.01</v>
      </c>
      <c r="M28" s="128">
        <f t="shared" si="0"/>
        <v>1941.5</v>
      </c>
      <c r="N28" s="128">
        <f t="shared" si="1"/>
        <v>0</v>
      </c>
      <c r="O28" s="14">
        <f t="shared" si="2"/>
        <v>-19.414999999999999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f>M28</f>
        <v>1941.5</v>
      </c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-1922.085</v>
      </c>
      <c r="AJ28" s="101">
        <f t="shared" si="4"/>
        <v>-3.5527136788005009E-14</v>
      </c>
    </row>
    <row r="29" spans="1:36" s="5" customFormat="1" ht="12.9" customHeight="1" x14ac:dyDescent="0.2">
      <c r="A29" s="55">
        <v>43292</v>
      </c>
      <c r="B29" s="56">
        <v>11286</v>
      </c>
      <c r="C29" s="56">
        <v>1714</v>
      </c>
      <c r="D29" s="57" t="s">
        <v>88</v>
      </c>
      <c r="E29" s="56" t="s">
        <v>89</v>
      </c>
      <c r="F29" s="56">
        <v>11370</v>
      </c>
      <c r="G29" s="57" t="s">
        <v>54</v>
      </c>
      <c r="H29" s="102"/>
      <c r="I29" s="102"/>
      <c r="J29" s="23">
        <v>1000</v>
      </c>
      <c r="K29" s="125">
        <v>0</v>
      </c>
      <c r="L29" s="129">
        <v>0.01</v>
      </c>
      <c r="M29" s="128">
        <f t="shared" si="0"/>
        <v>1000</v>
      </c>
      <c r="N29" s="128">
        <f t="shared" si="1"/>
        <v>0</v>
      </c>
      <c r="O29" s="14">
        <f t="shared" si="2"/>
        <v>-10</v>
      </c>
      <c r="P29" s="14">
        <f>M29</f>
        <v>1000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-990</v>
      </c>
      <c r="AJ29" s="101">
        <f t="shared" si="4"/>
        <v>0</v>
      </c>
    </row>
    <row r="30" spans="1:36" s="5" customFormat="1" ht="12.9" customHeight="1" x14ac:dyDescent="0.2">
      <c r="A30" s="55">
        <v>43293</v>
      </c>
      <c r="B30" s="56">
        <v>11287</v>
      </c>
      <c r="C30" s="56">
        <v>1695</v>
      </c>
      <c r="D30" s="57" t="s">
        <v>41</v>
      </c>
      <c r="E30" s="56" t="s">
        <v>48</v>
      </c>
      <c r="F30" s="56">
        <v>146878</v>
      </c>
      <c r="G30" s="57" t="s">
        <v>54</v>
      </c>
      <c r="H30" s="102"/>
      <c r="I30" s="102"/>
      <c r="J30" s="23">
        <v>0</v>
      </c>
      <c r="K30" s="125">
        <v>6380</v>
      </c>
      <c r="L30" s="129">
        <v>0.01</v>
      </c>
      <c r="M30" s="128">
        <f t="shared" si="0"/>
        <v>5696.4285714285706</v>
      </c>
      <c r="N30" s="128">
        <f t="shared" si="1"/>
        <v>683.57142857142844</v>
      </c>
      <c r="O30" s="14">
        <f t="shared" si="2"/>
        <v>-56.964285714285708</v>
      </c>
      <c r="P30" s="14">
        <f>M30</f>
        <v>5696.4285714285706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-6323.0357142857138</v>
      </c>
      <c r="AJ30" s="101">
        <f t="shared" si="4"/>
        <v>5.2580162446247414E-13</v>
      </c>
    </row>
    <row r="31" spans="1:36" s="5" customFormat="1" ht="12.9" customHeight="1" x14ac:dyDescent="0.2">
      <c r="A31" s="55">
        <v>43294</v>
      </c>
      <c r="B31" s="56">
        <v>11288</v>
      </c>
      <c r="C31" s="56">
        <v>1723</v>
      </c>
      <c r="D31" s="57" t="s">
        <v>63</v>
      </c>
      <c r="E31" s="56">
        <v>139564</v>
      </c>
      <c r="F31" s="56">
        <v>222876</v>
      </c>
      <c r="G31" s="57" t="s">
        <v>62</v>
      </c>
      <c r="H31" s="102"/>
      <c r="I31" s="102"/>
      <c r="J31" s="23">
        <v>0</v>
      </c>
      <c r="K31" s="125">
        <v>3350.45</v>
      </c>
      <c r="L31" s="129">
        <v>0.01</v>
      </c>
      <c r="M31" s="128">
        <f t="shared" si="0"/>
        <v>2991.4732142857138</v>
      </c>
      <c r="N31" s="128">
        <f t="shared" si="1"/>
        <v>358.97678571428565</v>
      </c>
      <c r="O31" s="14">
        <f t="shared" si="2"/>
        <v>-29.914732142857137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>
        <f>M31</f>
        <v>2991.4732142857138</v>
      </c>
      <c r="AI31" s="14">
        <f t="shared" si="3"/>
        <v>-3320.5352678571421</v>
      </c>
      <c r="AJ31" s="101">
        <f t="shared" si="4"/>
        <v>5.6488147492927965E-13</v>
      </c>
    </row>
    <row r="32" spans="1:36" s="5" customFormat="1" ht="12.9" customHeight="1" x14ac:dyDescent="0.2">
      <c r="A32" s="55"/>
      <c r="B32" s="56">
        <v>11289</v>
      </c>
      <c r="C32" s="56">
        <v>1722</v>
      </c>
      <c r="D32" s="57" t="s">
        <v>88</v>
      </c>
      <c r="E32" s="56" t="s">
        <v>89</v>
      </c>
      <c r="F32" s="56">
        <v>11439</v>
      </c>
      <c r="G32" s="57" t="s">
        <v>54</v>
      </c>
      <c r="H32" s="102"/>
      <c r="I32" s="102"/>
      <c r="J32" s="23">
        <v>728</v>
      </c>
      <c r="K32" s="125">
        <v>0</v>
      </c>
      <c r="L32" s="129">
        <v>0.01</v>
      </c>
      <c r="M32" s="128">
        <f t="shared" si="0"/>
        <v>728</v>
      </c>
      <c r="N32" s="128">
        <f t="shared" si="1"/>
        <v>0</v>
      </c>
      <c r="O32" s="14">
        <f t="shared" si="2"/>
        <v>-7.28</v>
      </c>
      <c r="P32" s="14">
        <f>M32</f>
        <v>728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-720.72</v>
      </c>
      <c r="AJ32" s="101">
        <f t="shared" si="4"/>
        <v>-2.7533531010703882E-14</v>
      </c>
    </row>
    <row r="33" spans="1:36" s="5" customFormat="1" ht="12.9" customHeight="1" x14ac:dyDescent="0.2">
      <c r="A33" s="55"/>
      <c r="B33" s="56">
        <v>11290</v>
      </c>
      <c r="C33" s="56">
        <v>1721</v>
      </c>
      <c r="D33" s="57" t="s">
        <v>39</v>
      </c>
      <c r="E33" s="56" t="s">
        <v>45</v>
      </c>
      <c r="F33" s="56">
        <v>67689</v>
      </c>
      <c r="G33" s="57" t="s">
        <v>54</v>
      </c>
      <c r="H33" s="102"/>
      <c r="I33" s="102"/>
      <c r="J33" s="23">
        <v>3290</v>
      </c>
      <c r="K33" s="125">
        <v>0</v>
      </c>
      <c r="L33" s="129">
        <v>0.01</v>
      </c>
      <c r="M33" s="128">
        <f t="shared" si="0"/>
        <v>3290</v>
      </c>
      <c r="N33" s="128">
        <f t="shared" si="1"/>
        <v>0</v>
      </c>
      <c r="O33" s="14">
        <f t="shared" si="2"/>
        <v>-32.9</v>
      </c>
      <c r="P33" s="14">
        <f>M33</f>
        <v>3290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-3257.1</v>
      </c>
      <c r="AJ33" s="101">
        <f t="shared" si="4"/>
        <v>9.2370555648813024E-14</v>
      </c>
    </row>
    <row r="34" spans="1:36" s="5" customFormat="1" ht="12.9" customHeight="1" x14ac:dyDescent="0.2">
      <c r="A34" s="55"/>
      <c r="B34" s="56">
        <v>11291</v>
      </c>
      <c r="C34" s="56">
        <v>1720</v>
      </c>
      <c r="D34" s="57" t="s">
        <v>73</v>
      </c>
      <c r="E34" s="56" t="s">
        <v>75</v>
      </c>
      <c r="F34" s="56">
        <v>135898</v>
      </c>
      <c r="G34" s="57" t="s">
        <v>54</v>
      </c>
      <c r="H34" s="102"/>
      <c r="I34" s="102"/>
      <c r="J34" s="23">
        <v>2700</v>
      </c>
      <c r="K34" s="125">
        <v>0</v>
      </c>
      <c r="L34" s="129">
        <v>0.01</v>
      </c>
      <c r="M34" s="128">
        <f t="shared" si="0"/>
        <v>2700</v>
      </c>
      <c r="N34" s="128">
        <f t="shared" si="1"/>
        <v>0</v>
      </c>
      <c r="O34" s="14">
        <f t="shared" si="2"/>
        <v>-27</v>
      </c>
      <c r="P34" s="14">
        <f>M34</f>
        <v>2700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-2673</v>
      </c>
      <c r="AJ34" s="101">
        <f t="shared" si="4"/>
        <v>0</v>
      </c>
    </row>
    <row r="35" spans="1:36" s="5" customFormat="1" ht="12.9" customHeight="1" x14ac:dyDescent="0.2">
      <c r="A35" s="55"/>
      <c r="B35" s="56">
        <v>11292</v>
      </c>
      <c r="C35" s="56">
        <v>1719</v>
      </c>
      <c r="D35" s="57" t="s">
        <v>604</v>
      </c>
      <c r="E35" s="56" t="s">
        <v>605</v>
      </c>
      <c r="F35" s="56" t="s">
        <v>1061</v>
      </c>
      <c r="G35" s="57" t="s">
        <v>54</v>
      </c>
      <c r="H35" s="102"/>
      <c r="I35" s="102"/>
      <c r="J35" s="23">
        <v>0</v>
      </c>
      <c r="K35" s="125">
        <v>2280</v>
      </c>
      <c r="L35" s="129">
        <v>0.01</v>
      </c>
      <c r="M35" s="128">
        <f t="shared" si="0"/>
        <v>2035.7142857142856</v>
      </c>
      <c r="N35" s="128">
        <f t="shared" si="1"/>
        <v>244.28571428571425</v>
      </c>
      <c r="O35" s="14">
        <f t="shared" si="2"/>
        <v>-20.357142857142858</v>
      </c>
      <c r="P35" s="14">
        <f>M35</f>
        <v>2035.7142857142856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-2259.6428571428569</v>
      </c>
      <c r="AJ35" s="101">
        <f t="shared" si="4"/>
        <v>2.5934809855243657E-13</v>
      </c>
    </row>
    <row r="36" spans="1:36" s="5" customFormat="1" ht="12.9" customHeight="1" x14ac:dyDescent="0.2">
      <c r="A36" s="55"/>
      <c r="B36" s="56">
        <v>11293</v>
      </c>
      <c r="C36" s="56">
        <v>1724</v>
      </c>
      <c r="D36" s="57" t="s">
        <v>66</v>
      </c>
      <c r="E36" s="56" t="s">
        <v>51</v>
      </c>
      <c r="F36" s="56">
        <v>120001199987</v>
      </c>
      <c r="G36" s="57" t="s">
        <v>55</v>
      </c>
      <c r="H36" s="102"/>
      <c r="I36" s="102"/>
      <c r="J36" s="23">
        <v>0</v>
      </c>
      <c r="K36" s="125">
        <v>7163</v>
      </c>
      <c r="L36" s="129">
        <v>0.01</v>
      </c>
      <c r="M36" s="128">
        <f t="shared" si="0"/>
        <v>6395.5357142857138</v>
      </c>
      <c r="N36" s="128">
        <f t="shared" si="1"/>
        <v>767.46428571428567</v>
      </c>
      <c r="O36" s="14">
        <f t="shared" si="2"/>
        <v>-63.955357142857139</v>
      </c>
      <c r="P36" s="14"/>
      <c r="Q36" s="14">
        <f>M36</f>
        <v>6395.5357142857138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-7099.0446428571422</v>
      </c>
      <c r="AJ36" s="101">
        <f t="shared" si="4"/>
        <v>6.5369931689929217E-13</v>
      </c>
    </row>
    <row r="37" spans="1:36" s="5" customFormat="1" ht="12.9" customHeight="1" x14ac:dyDescent="0.2">
      <c r="A37" s="55">
        <v>43295</v>
      </c>
      <c r="B37" s="56">
        <v>11294</v>
      </c>
      <c r="C37" s="56">
        <v>1726</v>
      </c>
      <c r="D37" s="57" t="s">
        <v>84</v>
      </c>
      <c r="E37" s="56" t="s">
        <v>85</v>
      </c>
      <c r="F37" s="56">
        <v>4954</v>
      </c>
      <c r="G37" s="57" t="s">
        <v>173</v>
      </c>
      <c r="H37" s="102"/>
      <c r="I37" s="102"/>
      <c r="J37" s="23">
        <v>0</v>
      </c>
      <c r="K37" s="125">
        <v>2800</v>
      </c>
      <c r="L37" s="129">
        <v>0.01</v>
      </c>
      <c r="M37" s="128">
        <f t="shared" ref="M37:M68" si="5">SUM(H37:J37,K37/1.12)</f>
        <v>2499.9999999999995</v>
      </c>
      <c r="N37" s="128">
        <f t="shared" ref="N37:N68" si="6">K37/1.12*0.12</f>
        <v>299.99999999999994</v>
      </c>
      <c r="O37" s="14">
        <f t="shared" ref="O37:O68" si="7">-SUM(I37:J37,K37/1.12)*L37</f>
        <v>-24.999999999999996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>
        <f>M37</f>
        <v>2499.9999999999995</v>
      </c>
      <c r="AE37" s="14"/>
      <c r="AF37" s="14"/>
      <c r="AG37" s="14"/>
      <c r="AH37" s="14"/>
      <c r="AI37" s="14">
        <f t="shared" ref="AI37:AI68" si="8">-SUM(N37:AH37)</f>
        <v>-2774.9999999999995</v>
      </c>
      <c r="AJ37" s="101">
        <f t="shared" ref="AJ37:AJ68" si="9">SUM(H37:K37)+AI37+O37</f>
        <v>4.5830006456526462E-13</v>
      </c>
    </row>
    <row r="38" spans="1:36" s="5" customFormat="1" ht="12.9" customHeight="1" x14ac:dyDescent="0.2">
      <c r="A38" s="55"/>
      <c r="B38" s="56">
        <v>11295</v>
      </c>
      <c r="C38" s="56">
        <v>1715</v>
      </c>
      <c r="D38" s="57" t="s">
        <v>1052</v>
      </c>
      <c r="E38" s="56">
        <v>11</v>
      </c>
      <c r="F38" s="56">
        <v>841180</v>
      </c>
      <c r="G38" s="57" t="s">
        <v>54</v>
      </c>
      <c r="H38" s="102"/>
      <c r="I38" s="102"/>
      <c r="J38" s="23">
        <v>0</v>
      </c>
      <c r="K38" s="125">
        <v>4560</v>
      </c>
      <c r="L38" s="129">
        <v>0.01</v>
      </c>
      <c r="M38" s="128">
        <f t="shared" si="5"/>
        <v>4071.4285714285711</v>
      </c>
      <c r="N38" s="128">
        <f t="shared" si="6"/>
        <v>488.5714285714285</v>
      </c>
      <c r="O38" s="14">
        <f t="shared" si="7"/>
        <v>-40.714285714285715</v>
      </c>
      <c r="P38" s="14">
        <f>M38</f>
        <v>4071.4285714285711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8"/>
        <v>-4519.2857142857138</v>
      </c>
      <c r="AJ38" s="101">
        <f t="shared" si="9"/>
        <v>5.1869619710487314E-13</v>
      </c>
    </row>
    <row r="39" spans="1:36" s="5" customFormat="1" ht="12.9" customHeight="1" x14ac:dyDescent="0.2">
      <c r="A39" s="55"/>
      <c r="B39" s="56">
        <v>11296</v>
      </c>
      <c r="C39" s="56">
        <v>1712</v>
      </c>
      <c r="D39" s="57" t="s">
        <v>748</v>
      </c>
      <c r="E39" s="56" t="s">
        <v>749</v>
      </c>
      <c r="F39" s="56">
        <v>35208</v>
      </c>
      <c r="G39" s="57" t="s">
        <v>54</v>
      </c>
      <c r="H39" s="102"/>
      <c r="I39" s="102"/>
      <c r="J39" s="23">
        <v>0</v>
      </c>
      <c r="K39" s="125">
        <v>14670.5</v>
      </c>
      <c r="L39" s="129">
        <v>0.01</v>
      </c>
      <c r="M39" s="128">
        <f t="shared" si="5"/>
        <v>13098.660714285714</v>
      </c>
      <c r="N39" s="128">
        <f t="shared" si="6"/>
        <v>1571.8392857142856</v>
      </c>
      <c r="O39" s="14">
        <f t="shared" si="7"/>
        <v>-130.98660714285714</v>
      </c>
      <c r="P39" s="14">
        <f>M39</f>
        <v>13098.660714285714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-14539.513392857141</v>
      </c>
      <c r="AJ39" s="101">
        <f t="shared" si="9"/>
        <v>1.5631940186722204E-12</v>
      </c>
    </row>
    <row r="40" spans="1:36" s="5" customFormat="1" ht="12.9" customHeight="1" x14ac:dyDescent="0.2">
      <c r="A40" s="55">
        <v>43297</v>
      </c>
      <c r="B40" s="56">
        <v>11298</v>
      </c>
      <c r="C40" s="56">
        <v>1729</v>
      </c>
      <c r="D40" s="57" t="s">
        <v>88</v>
      </c>
      <c r="E40" s="56" t="s">
        <v>89</v>
      </c>
      <c r="F40" s="56">
        <v>11515</v>
      </c>
      <c r="G40" s="57" t="s">
        <v>57</v>
      </c>
      <c r="H40" s="102"/>
      <c r="I40" s="102"/>
      <c r="J40" s="23">
        <v>638.95000000000005</v>
      </c>
      <c r="K40" s="125">
        <v>0</v>
      </c>
      <c r="L40" s="129">
        <v>0.01</v>
      </c>
      <c r="M40" s="128">
        <f t="shared" si="5"/>
        <v>638.95000000000005</v>
      </c>
      <c r="N40" s="128">
        <f t="shared" si="6"/>
        <v>0</v>
      </c>
      <c r="O40" s="14">
        <f t="shared" si="7"/>
        <v>-6.3895000000000008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638.95000000000005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-632.56050000000005</v>
      </c>
      <c r="AJ40" s="101">
        <f t="shared" si="9"/>
        <v>0</v>
      </c>
    </row>
    <row r="41" spans="1:36" s="5" customFormat="1" ht="12.9" customHeight="1" x14ac:dyDescent="0.2">
      <c r="A41" s="55"/>
      <c r="B41" s="56">
        <v>11298</v>
      </c>
      <c r="C41" s="56">
        <v>1729</v>
      </c>
      <c r="D41" s="57" t="s">
        <v>88</v>
      </c>
      <c r="E41" s="56" t="s">
        <v>89</v>
      </c>
      <c r="F41" s="56">
        <v>11515</v>
      </c>
      <c r="G41" s="57" t="s">
        <v>54</v>
      </c>
      <c r="H41" s="102"/>
      <c r="I41" s="102"/>
      <c r="J41" s="23">
        <v>2765.5</v>
      </c>
      <c r="K41" s="125">
        <v>0</v>
      </c>
      <c r="L41" s="129">
        <v>0.01</v>
      </c>
      <c r="M41" s="128">
        <f t="shared" si="5"/>
        <v>2765.5</v>
      </c>
      <c r="N41" s="128">
        <f t="shared" si="6"/>
        <v>0</v>
      </c>
      <c r="O41" s="14">
        <f t="shared" si="7"/>
        <v>-27.655000000000001</v>
      </c>
      <c r="P41" s="14">
        <f>M41</f>
        <v>2765.5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8"/>
        <v>-2737.8449999999998</v>
      </c>
      <c r="AJ41" s="101">
        <f t="shared" si="9"/>
        <v>1.9895196601282805E-13</v>
      </c>
    </row>
    <row r="42" spans="1:36" s="5" customFormat="1" ht="12.9" customHeight="1" x14ac:dyDescent="0.2">
      <c r="A42" s="55"/>
      <c r="B42" s="56">
        <v>11300</v>
      </c>
      <c r="C42" s="56">
        <v>1728</v>
      </c>
      <c r="D42" s="57" t="s">
        <v>39</v>
      </c>
      <c r="E42" s="56" t="s">
        <v>45</v>
      </c>
      <c r="F42" s="56">
        <v>67693</v>
      </c>
      <c r="G42" s="57" t="s">
        <v>57</v>
      </c>
      <c r="H42" s="102"/>
      <c r="I42" s="102"/>
      <c r="J42" s="23">
        <v>1482.5</v>
      </c>
      <c r="K42" s="125">
        <v>0</v>
      </c>
      <c r="L42" s="129">
        <v>0.01</v>
      </c>
      <c r="M42" s="128">
        <f t="shared" si="5"/>
        <v>1482.5</v>
      </c>
      <c r="N42" s="128">
        <f t="shared" si="6"/>
        <v>0</v>
      </c>
      <c r="O42" s="14">
        <f t="shared" si="7"/>
        <v>-14.825000000000001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f>M42</f>
        <v>1482.5</v>
      </c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-1467.675</v>
      </c>
      <c r="AJ42" s="101">
        <f t="shared" si="9"/>
        <v>4.4408920985006262E-14</v>
      </c>
    </row>
    <row r="43" spans="1:36" s="5" customFormat="1" ht="12.9" customHeight="1" x14ac:dyDescent="0.2">
      <c r="A43" s="55"/>
      <c r="B43" s="56">
        <v>11301</v>
      </c>
      <c r="C43" s="56">
        <v>1727</v>
      </c>
      <c r="D43" s="57" t="s">
        <v>39</v>
      </c>
      <c r="E43" s="56" t="s">
        <v>45</v>
      </c>
      <c r="F43" s="56">
        <v>67694</v>
      </c>
      <c r="G43" s="57" t="s">
        <v>54</v>
      </c>
      <c r="H43" s="102"/>
      <c r="I43" s="102"/>
      <c r="J43" s="23">
        <v>390</v>
      </c>
      <c r="K43" s="125">
        <v>0</v>
      </c>
      <c r="L43" s="129">
        <v>0.01</v>
      </c>
      <c r="M43" s="128">
        <f t="shared" si="5"/>
        <v>390</v>
      </c>
      <c r="N43" s="128">
        <f t="shared" si="6"/>
        <v>0</v>
      </c>
      <c r="O43" s="14">
        <f t="shared" si="7"/>
        <v>-3.9</v>
      </c>
      <c r="P43" s="14">
        <f t="shared" ref="P43:P49" si="10">M43</f>
        <v>390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-386.1</v>
      </c>
      <c r="AJ43" s="101">
        <f t="shared" si="9"/>
        <v>-2.2648549702353193E-14</v>
      </c>
    </row>
    <row r="44" spans="1:36" s="5" customFormat="1" ht="12.9" customHeight="1" x14ac:dyDescent="0.2">
      <c r="A44" s="55">
        <v>43298</v>
      </c>
      <c r="B44" s="56">
        <v>11302</v>
      </c>
      <c r="C44" s="56">
        <v>1734</v>
      </c>
      <c r="D44" s="57" t="s">
        <v>73</v>
      </c>
      <c r="E44" s="56" t="s">
        <v>75</v>
      </c>
      <c r="F44" s="56">
        <v>135833</v>
      </c>
      <c r="G44" s="57" t="s">
        <v>54</v>
      </c>
      <c r="H44" s="102"/>
      <c r="I44" s="102"/>
      <c r="J44" s="23">
        <v>2100</v>
      </c>
      <c r="K44" s="125">
        <v>0</v>
      </c>
      <c r="L44" s="129">
        <v>0.01</v>
      </c>
      <c r="M44" s="128">
        <f t="shared" si="5"/>
        <v>2100</v>
      </c>
      <c r="N44" s="128">
        <f t="shared" si="6"/>
        <v>0</v>
      </c>
      <c r="O44" s="14">
        <f t="shared" si="7"/>
        <v>-21</v>
      </c>
      <c r="P44" s="14">
        <f t="shared" si="10"/>
        <v>2100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-2079</v>
      </c>
      <c r="AJ44" s="101">
        <f t="shared" si="9"/>
        <v>0</v>
      </c>
    </row>
    <row r="45" spans="1:36" s="5" customFormat="1" ht="12.9" customHeight="1" x14ac:dyDescent="0.2">
      <c r="A45" s="55"/>
      <c r="B45" s="56">
        <v>11303</v>
      </c>
      <c r="C45" s="56">
        <v>1733</v>
      </c>
      <c r="D45" s="57" t="s">
        <v>839</v>
      </c>
      <c r="E45" s="56" t="s">
        <v>840</v>
      </c>
      <c r="F45" s="56">
        <v>291</v>
      </c>
      <c r="G45" s="57" t="s">
        <v>54</v>
      </c>
      <c r="H45" s="102"/>
      <c r="I45" s="102"/>
      <c r="J45" s="23">
        <v>2500</v>
      </c>
      <c r="K45" s="125">
        <v>0</v>
      </c>
      <c r="L45" s="129">
        <v>0.01</v>
      </c>
      <c r="M45" s="128">
        <f t="shared" si="5"/>
        <v>2500</v>
      </c>
      <c r="N45" s="128">
        <f t="shared" si="6"/>
        <v>0</v>
      </c>
      <c r="O45" s="14">
        <f t="shared" si="7"/>
        <v>-25</v>
      </c>
      <c r="P45" s="14">
        <f t="shared" si="10"/>
        <v>2500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8"/>
        <v>-2475</v>
      </c>
      <c r="AJ45" s="101">
        <f t="shared" si="9"/>
        <v>0</v>
      </c>
    </row>
    <row r="46" spans="1:36" s="5" customFormat="1" ht="12.9" customHeight="1" x14ac:dyDescent="0.2">
      <c r="A46" s="55"/>
      <c r="B46" s="56">
        <v>11304</v>
      </c>
      <c r="C46" s="56">
        <v>1732</v>
      </c>
      <c r="D46" s="57" t="s">
        <v>88</v>
      </c>
      <c r="E46" s="56" t="s">
        <v>89</v>
      </c>
      <c r="F46" s="56">
        <v>11550</v>
      </c>
      <c r="G46" s="57" t="s">
        <v>54</v>
      </c>
      <c r="H46" s="102"/>
      <c r="I46" s="102"/>
      <c r="J46" s="23">
        <v>698.5</v>
      </c>
      <c r="K46" s="125">
        <v>0</v>
      </c>
      <c r="L46" s="129">
        <v>0.01</v>
      </c>
      <c r="M46" s="128">
        <f t="shared" si="5"/>
        <v>698.5</v>
      </c>
      <c r="N46" s="128">
        <f t="shared" si="6"/>
        <v>0</v>
      </c>
      <c r="O46" s="14">
        <f t="shared" si="7"/>
        <v>-6.9850000000000003</v>
      </c>
      <c r="P46" s="14">
        <f t="shared" si="10"/>
        <v>698.5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8"/>
        <v>-691.51499999999999</v>
      </c>
      <c r="AJ46" s="101">
        <f t="shared" si="9"/>
        <v>1.3322676295501878E-14</v>
      </c>
    </row>
    <row r="47" spans="1:36" s="5" customFormat="1" ht="12.9" customHeight="1" x14ac:dyDescent="0.2">
      <c r="A47" s="55"/>
      <c r="B47" s="56">
        <v>11305</v>
      </c>
      <c r="C47" s="56">
        <v>0</v>
      </c>
      <c r="D47" s="57" t="s">
        <v>38</v>
      </c>
      <c r="E47" s="56" t="s">
        <v>44</v>
      </c>
      <c r="F47" s="56">
        <v>23834</v>
      </c>
      <c r="G47" s="57" t="s">
        <v>54</v>
      </c>
      <c r="H47" s="102"/>
      <c r="I47" s="102"/>
      <c r="J47" s="23">
        <v>0</v>
      </c>
      <c r="K47" s="125">
        <v>12856</v>
      </c>
      <c r="L47" s="129">
        <v>0.01</v>
      </c>
      <c r="M47" s="128">
        <f t="shared" si="5"/>
        <v>11478.571428571428</v>
      </c>
      <c r="N47" s="128">
        <f t="shared" si="6"/>
        <v>1377.4285714285713</v>
      </c>
      <c r="O47" s="14">
        <f t="shared" si="7"/>
        <v>-114.78571428571428</v>
      </c>
      <c r="P47" s="14">
        <f t="shared" si="10"/>
        <v>11478.571428571428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-12741.214285714284</v>
      </c>
      <c r="AJ47" s="101">
        <f t="shared" si="9"/>
        <v>1.3073986337985843E-12</v>
      </c>
    </row>
    <row r="48" spans="1:36" s="5" customFormat="1" ht="12.9" customHeight="1" x14ac:dyDescent="0.2">
      <c r="A48" s="55">
        <v>43299</v>
      </c>
      <c r="B48" s="56">
        <v>11307</v>
      </c>
      <c r="C48" s="56">
        <v>1735</v>
      </c>
      <c r="D48" s="57" t="s">
        <v>39</v>
      </c>
      <c r="E48" s="56" t="s">
        <v>45</v>
      </c>
      <c r="F48" s="56">
        <v>67696</v>
      </c>
      <c r="G48" s="57" t="s">
        <v>54</v>
      </c>
      <c r="H48" s="102"/>
      <c r="I48" s="102"/>
      <c r="J48" s="23">
        <v>806</v>
      </c>
      <c r="K48" s="125">
        <v>0</v>
      </c>
      <c r="L48" s="129">
        <v>0.01</v>
      </c>
      <c r="M48" s="128">
        <f t="shared" si="5"/>
        <v>806</v>
      </c>
      <c r="N48" s="128">
        <f t="shared" si="6"/>
        <v>0</v>
      </c>
      <c r="O48" s="14">
        <f t="shared" si="7"/>
        <v>-8.06</v>
      </c>
      <c r="P48" s="14">
        <f t="shared" si="10"/>
        <v>806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-797.94</v>
      </c>
      <c r="AJ48" s="101">
        <f t="shared" si="9"/>
        <v>-5.5067062021407764E-14</v>
      </c>
    </row>
    <row r="49" spans="1:36" s="5" customFormat="1" ht="12.9" customHeight="1" x14ac:dyDescent="0.2">
      <c r="A49" s="55"/>
      <c r="B49" s="56">
        <v>11308</v>
      </c>
      <c r="C49" s="56">
        <v>1736</v>
      </c>
      <c r="D49" s="57" t="s">
        <v>91</v>
      </c>
      <c r="E49" s="56" t="s">
        <v>92</v>
      </c>
      <c r="F49" s="56">
        <v>4652</v>
      </c>
      <c r="G49" s="57" t="s">
        <v>54</v>
      </c>
      <c r="H49" s="102"/>
      <c r="I49" s="102"/>
      <c r="J49" s="23">
        <v>0</v>
      </c>
      <c r="K49" s="125">
        <v>5500</v>
      </c>
      <c r="L49" s="129">
        <v>0.01</v>
      </c>
      <c r="M49" s="128">
        <f t="shared" si="5"/>
        <v>4910.7142857142853</v>
      </c>
      <c r="N49" s="128">
        <f t="shared" si="6"/>
        <v>589.28571428571422</v>
      </c>
      <c r="O49" s="14">
        <f t="shared" si="7"/>
        <v>-49.107142857142854</v>
      </c>
      <c r="P49" s="14">
        <f t="shared" si="10"/>
        <v>4910.7142857142853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-5450.8928571428569</v>
      </c>
      <c r="AJ49" s="101">
        <f t="shared" si="9"/>
        <v>2.6290081223123707E-13</v>
      </c>
    </row>
    <row r="50" spans="1:36" s="5" customFormat="1" ht="12.9" customHeight="1" x14ac:dyDescent="0.2">
      <c r="A50" s="55"/>
      <c r="B50" s="56">
        <v>11309</v>
      </c>
      <c r="C50" s="56">
        <v>1725</v>
      </c>
      <c r="D50" s="57" t="s">
        <v>68</v>
      </c>
      <c r="E50" s="56" t="s">
        <v>52</v>
      </c>
      <c r="F50" s="56">
        <v>26275</v>
      </c>
      <c r="G50" s="57" t="s">
        <v>532</v>
      </c>
      <c r="H50" s="102"/>
      <c r="I50" s="102"/>
      <c r="J50" s="23">
        <v>0</v>
      </c>
      <c r="K50" s="125">
        <v>1785.68</v>
      </c>
      <c r="L50" s="129">
        <v>0.01</v>
      </c>
      <c r="M50" s="128">
        <f t="shared" si="5"/>
        <v>1594.3571428571427</v>
      </c>
      <c r="N50" s="128">
        <f t="shared" si="6"/>
        <v>191.32285714285712</v>
      </c>
      <c r="O50" s="14">
        <f t="shared" si="7"/>
        <v>-15.943571428571428</v>
      </c>
      <c r="P50" s="14"/>
      <c r="Q50" s="14"/>
      <c r="R50" s="14"/>
      <c r="S50" s="14"/>
      <c r="T50" s="14">
        <f>M50</f>
        <v>1594.3571428571427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8"/>
        <v>-1769.7364285714284</v>
      </c>
      <c r="AJ50" s="101">
        <f t="shared" si="9"/>
        <v>2.3092638912203256E-13</v>
      </c>
    </row>
    <row r="51" spans="1:36" s="5" customFormat="1" ht="12.9" customHeight="1" x14ac:dyDescent="0.2">
      <c r="A51" s="55"/>
      <c r="B51" s="56">
        <v>11309</v>
      </c>
      <c r="C51" s="56">
        <v>1725</v>
      </c>
      <c r="D51" s="57" t="s">
        <v>68</v>
      </c>
      <c r="E51" s="56" t="s">
        <v>52</v>
      </c>
      <c r="F51" s="56">
        <v>26275</v>
      </c>
      <c r="G51" s="57" t="s">
        <v>24</v>
      </c>
      <c r="H51" s="102"/>
      <c r="I51" s="102"/>
      <c r="J51" s="23">
        <v>0</v>
      </c>
      <c r="K51" s="125">
        <v>1132</v>
      </c>
      <c r="L51" s="129">
        <v>0.01</v>
      </c>
      <c r="M51" s="128">
        <f t="shared" si="5"/>
        <v>1010.7142857142857</v>
      </c>
      <c r="N51" s="128">
        <f t="shared" si="6"/>
        <v>121.28571428571428</v>
      </c>
      <c r="O51" s="14">
        <f t="shared" si="7"/>
        <v>-10.107142857142858</v>
      </c>
      <c r="P51" s="14"/>
      <c r="Q51" s="14"/>
      <c r="R51" s="14"/>
      <c r="S51" s="14"/>
      <c r="T51" s="14"/>
      <c r="U51" s="14">
        <f>M51</f>
        <v>1010.7142857142857</v>
      </c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-1121.8928571428571</v>
      </c>
      <c r="AJ51" s="101">
        <f t="shared" si="9"/>
        <v>3.1974423109204508E-14</v>
      </c>
    </row>
    <row r="52" spans="1:36" s="5" customFormat="1" ht="12.9" customHeight="1" x14ac:dyDescent="0.2">
      <c r="A52" s="55"/>
      <c r="B52" s="56">
        <v>11310</v>
      </c>
      <c r="C52" s="56">
        <v>1718</v>
      </c>
      <c r="D52" s="57" t="s">
        <v>37</v>
      </c>
      <c r="E52" s="56" t="s">
        <v>42</v>
      </c>
      <c r="F52" s="56">
        <v>73582</v>
      </c>
      <c r="G52" s="57" t="s">
        <v>13</v>
      </c>
      <c r="H52" s="102"/>
      <c r="I52" s="102"/>
      <c r="J52" s="23">
        <v>0</v>
      </c>
      <c r="K52" s="125">
        <v>981.31</v>
      </c>
      <c r="L52" s="129">
        <v>0.01</v>
      </c>
      <c r="M52" s="128">
        <f t="shared" si="5"/>
        <v>876.16964285714278</v>
      </c>
      <c r="N52" s="128">
        <f t="shared" si="6"/>
        <v>105.14035714285713</v>
      </c>
      <c r="O52" s="14">
        <f t="shared" si="7"/>
        <v>-8.7616964285714278</v>
      </c>
      <c r="P52" s="14"/>
      <c r="Q52" s="14"/>
      <c r="R52" s="14"/>
      <c r="S52" s="14"/>
      <c r="T52" s="14"/>
      <c r="U52" s="14"/>
      <c r="V52" s="14">
        <f>M52</f>
        <v>876.16964285714278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-972.54830357142851</v>
      </c>
      <c r="AJ52" s="101">
        <f t="shared" si="9"/>
        <v>0</v>
      </c>
    </row>
    <row r="53" spans="1:36" s="5" customFormat="1" ht="12.9" customHeight="1" x14ac:dyDescent="0.2">
      <c r="A53" s="55">
        <v>43301</v>
      </c>
      <c r="B53" s="56">
        <v>11311</v>
      </c>
      <c r="C53" s="56">
        <v>1738</v>
      </c>
      <c r="D53" s="57" t="s">
        <v>73</v>
      </c>
      <c r="E53" s="56" t="s">
        <v>75</v>
      </c>
      <c r="F53" s="56">
        <v>149219</v>
      </c>
      <c r="G53" s="57" t="s">
        <v>54</v>
      </c>
      <c r="H53" s="102"/>
      <c r="I53" s="102"/>
      <c r="J53" s="23">
        <v>600</v>
      </c>
      <c r="K53" s="125">
        <v>0</v>
      </c>
      <c r="L53" s="129">
        <v>0.01</v>
      </c>
      <c r="M53" s="128">
        <f t="shared" si="5"/>
        <v>600</v>
      </c>
      <c r="N53" s="128">
        <f t="shared" si="6"/>
        <v>0</v>
      </c>
      <c r="O53" s="14">
        <f t="shared" si="7"/>
        <v>-6</v>
      </c>
      <c r="P53" s="14">
        <f>M53</f>
        <v>600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-594</v>
      </c>
      <c r="AJ53" s="101">
        <f t="shared" si="9"/>
        <v>0</v>
      </c>
    </row>
    <row r="54" spans="1:36" s="5" customFormat="1" ht="12.9" customHeight="1" x14ac:dyDescent="0.2">
      <c r="A54" s="55"/>
      <c r="B54" s="56">
        <v>11312</v>
      </c>
      <c r="C54" s="56">
        <v>1737</v>
      </c>
      <c r="D54" s="57" t="s">
        <v>1050</v>
      </c>
      <c r="E54" s="56" t="s">
        <v>1049</v>
      </c>
      <c r="F54" s="56">
        <v>1122</v>
      </c>
      <c r="G54" s="57" t="s">
        <v>54</v>
      </c>
      <c r="H54" s="102"/>
      <c r="I54" s="102"/>
      <c r="J54" s="23">
        <v>1050</v>
      </c>
      <c r="K54" s="125">
        <v>0</v>
      </c>
      <c r="L54" s="129">
        <v>0.01</v>
      </c>
      <c r="M54" s="128">
        <f t="shared" si="5"/>
        <v>1050</v>
      </c>
      <c r="N54" s="128">
        <f t="shared" si="6"/>
        <v>0</v>
      </c>
      <c r="O54" s="14">
        <f t="shared" si="7"/>
        <v>-10.5</v>
      </c>
      <c r="P54" s="14">
        <f>M54</f>
        <v>1050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-1039.5</v>
      </c>
      <c r="AJ54" s="101">
        <f t="shared" si="9"/>
        <v>0</v>
      </c>
    </row>
    <row r="55" spans="1:36" s="5" customFormat="1" ht="12.9" customHeight="1" x14ac:dyDescent="0.2">
      <c r="A55" s="55">
        <v>43302</v>
      </c>
      <c r="B55" s="56">
        <v>11313</v>
      </c>
      <c r="C55" s="56">
        <v>1739</v>
      </c>
      <c r="D55" s="57" t="s">
        <v>70</v>
      </c>
      <c r="E55" s="56" t="s">
        <v>50</v>
      </c>
      <c r="F55" s="56">
        <v>510319208</v>
      </c>
      <c r="G55" s="57" t="s">
        <v>55</v>
      </c>
      <c r="H55" s="102"/>
      <c r="I55" s="102"/>
      <c r="J55" s="23">
        <v>0</v>
      </c>
      <c r="K55" s="125">
        <v>7509</v>
      </c>
      <c r="L55" s="129">
        <v>0.01</v>
      </c>
      <c r="M55" s="128">
        <f t="shared" si="5"/>
        <v>6704.4642857142853</v>
      </c>
      <c r="N55" s="128">
        <f t="shared" si="6"/>
        <v>804.53571428571422</v>
      </c>
      <c r="O55" s="14">
        <f t="shared" si="7"/>
        <v>-67.044642857142861</v>
      </c>
      <c r="P55" s="14"/>
      <c r="Q55" s="14">
        <f>M55</f>
        <v>6704.4642857142853</v>
      </c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-7441.9553571428569</v>
      </c>
      <c r="AJ55" s="101">
        <f t="shared" si="9"/>
        <v>2.5579538487363607E-13</v>
      </c>
    </row>
    <row r="56" spans="1:36" s="5" customFormat="1" ht="12.9" customHeight="1" x14ac:dyDescent="0.2">
      <c r="A56" s="55"/>
      <c r="B56" s="56">
        <v>11314</v>
      </c>
      <c r="C56" s="56">
        <v>0</v>
      </c>
      <c r="D56" s="57" t="s">
        <v>38</v>
      </c>
      <c r="E56" s="56" t="s">
        <v>44</v>
      </c>
      <c r="F56" s="56">
        <v>20174</v>
      </c>
      <c r="G56" s="57" t="s">
        <v>54</v>
      </c>
      <c r="H56" s="102"/>
      <c r="I56" s="102"/>
      <c r="J56" s="23">
        <v>0</v>
      </c>
      <c r="K56" s="125">
        <v>13660</v>
      </c>
      <c r="L56" s="129">
        <v>0.01</v>
      </c>
      <c r="M56" s="128">
        <f t="shared" si="5"/>
        <v>12196.428571428571</v>
      </c>
      <c r="N56" s="128">
        <f t="shared" si="6"/>
        <v>1463.5714285714284</v>
      </c>
      <c r="O56" s="14">
        <f t="shared" si="7"/>
        <v>-121.96428571428571</v>
      </c>
      <c r="P56" s="14">
        <f>M56</f>
        <v>12196.428571428571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-13538.035714285714</v>
      </c>
      <c r="AJ56" s="101">
        <f t="shared" si="9"/>
        <v>5.2580162446247414E-13</v>
      </c>
    </row>
    <row r="57" spans="1:36" s="5" customFormat="1" ht="12.9" customHeight="1" x14ac:dyDescent="0.2">
      <c r="A57" s="55">
        <v>43304</v>
      </c>
      <c r="B57" s="56">
        <v>11316</v>
      </c>
      <c r="C57" s="56">
        <v>1740</v>
      </c>
      <c r="D57" s="57" t="s">
        <v>82</v>
      </c>
      <c r="E57" s="56" t="s">
        <v>83</v>
      </c>
      <c r="F57" s="56">
        <v>26148</v>
      </c>
      <c r="G57" s="57" t="s">
        <v>54</v>
      </c>
      <c r="H57" s="102"/>
      <c r="I57" s="102"/>
      <c r="J57" s="23">
        <v>520</v>
      </c>
      <c r="K57" s="125">
        <v>0</v>
      </c>
      <c r="L57" s="129">
        <v>0.01</v>
      </c>
      <c r="M57" s="128">
        <f t="shared" si="5"/>
        <v>520</v>
      </c>
      <c r="N57" s="128">
        <f t="shared" si="6"/>
        <v>0</v>
      </c>
      <c r="O57" s="14">
        <f t="shared" si="7"/>
        <v>-5.2</v>
      </c>
      <c r="P57" s="14">
        <f>M57</f>
        <v>520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-514.79999999999995</v>
      </c>
      <c r="AJ57" s="101">
        <f t="shared" si="9"/>
        <v>4.5297099404706387E-14</v>
      </c>
    </row>
    <row r="58" spans="1:36" s="5" customFormat="1" ht="12.9" customHeight="1" x14ac:dyDescent="0.2">
      <c r="A58" s="55"/>
      <c r="B58" s="56">
        <v>11317</v>
      </c>
      <c r="C58" s="56">
        <v>1741</v>
      </c>
      <c r="D58" s="57" t="s">
        <v>73</v>
      </c>
      <c r="E58" s="56" t="s">
        <v>75</v>
      </c>
      <c r="F58" s="56">
        <v>149432</v>
      </c>
      <c r="G58" s="57" t="s">
        <v>54</v>
      </c>
      <c r="H58" s="102"/>
      <c r="I58" s="102"/>
      <c r="J58" s="23">
        <v>2700</v>
      </c>
      <c r="K58" s="125">
        <v>0</v>
      </c>
      <c r="L58" s="129">
        <v>0.01</v>
      </c>
      <c r="M58" s="128">
        <f t="shared" si="5"/>
        <v>2700</v>
      </c>
      <c r="N58" s="128">
        <f t="shared" si="6"/>
        <v>0</v>
      </c>
      <c r="O58" s="14">
        <f t="shared" si="7"/>
        <v>-27</v>
      </c>
      <c r="P58" s="14">
        <f>M58</f>
        <v>2700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8"/>
        <v>-2673</v>
      </c>
      <c r="AJ58" s="101">
        <f t="shared" si="9"/>
        <v>0</v>
      </c>
    </row>
    <row r="59" spans="1:36" s="5" customFormat="1" ht="12.9" customHeight="1" x14ac:dyDescent="0.2">
      <c r="A59" s="55"/>
      <c r="B59" s="56">
        <v>11318</v>
      </c>
      <c r="C59" s="56">
        <v>1742</v>
      </c>
      <c r="D59" s="57" t="s">
        <v>39</v>
      </c>
      <c r="E59" s="56" t="s">
        <v>45</v>
      </c>
      <c r="F59" s="56">
        <v>67699</v>
      </c>
      <c r="G59" s="57" t="s">
        <v>54</v>
      </c>
      <c r="H59" s="102"/>
      <c r="I59" s="102"/>
      <c r="J59" s="23">
        <v>6550</v>
      </c>
      <c r="K59" s="125">
        <v>0</v>
      </c>
      <c r="L59" s="129">
        <v>0.01</v>
      </c>
      <c r="M59" s="128">
        <f t="shared" si="5"/>
        <v>6550</v>
      </c>
      <c r="N59" s="128">
        <f t="shared" si="6"/>
        <v>0</v>
      </c>
      <c r="O59" s="14">
        <f t="shared" si="7"/>
        <v>-65.5</v>
      </c>
      <c r="P59" s="14">
        <f>M59</f>
        <v>6550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8"/>
        <v>-6484.5</v>
      </c>
      <c r="AJ59" s="101">
        <f t="shared" si="9"/>
        <v>0</v>
      </c>
    </row>
    <row r="60" spans="1:36" s="5" customFormat="1" ht="12.9" customHeight="1" x14ac:dyDescent="0.2">
      <c r="A60" s="55"/>
      <c r="B60" s="56">
        <v>11319</v>
      </c>
      <c r="C60" s="56">
        <v>1742</v>
      </c>
      <c r="D60" s="57" t="s">
        <v>39</v>
      </c>
      <c r="E60" s="56" t="s">
        <v>45</v>
      </c>
      <c r="F60" s="56">
        <v>67700</v>
      </c>
      <c r="G60" s="57" t="s">
        <v>57</v>
      </c>
      <c r="H60" s="102"/>
      <c r="I60" s="102"/>
      <c r="J60" s="23">
        <v>853.75</v>
      </c>
      <c r="K60" s="125">
        <v>0</v>
      </c>
      <c r="L60" s="129">
        <v>0.01</v>
      </c>
      <c r="M60" s="128">
        <f t="shared" si="5"/>
        <v>853.75</v>
      </c>
      <c r="N60" s="128">
        <f t="shared" si="6"/>
        <v>0</v>
      </c>
      <c r="O60" s="14">
        <f t="shared" si="7"/>
        <v>-8.5374999999999996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>
        <f>M60</f>
        <v>853.75</v>
      </c>
      <c r="AA60" s="14"/>
      <c r="AB60" s="14"/>
      <c r="AC60" s="14"/>
      <c r="AD60" s="14"/>
      <c r="AE60" s="14"/>
      <c r="AF60" s="14"/>
      <c r="AG60" s="14"/>
      <c r="AH60" s="14"/>
      <c r="AI60" s="14">
        <f t="shared" si="8"/>
        <v>-845.21249999999998</v>
      </c>
      <c r="AJ60" s="101">
        <f t="shared" si="9"/>
        <v>2.3092638912203256E-14</v>
      </c>
    </row>
    <row r="61" spans="1:36" s="5" customFormat="1" ht="12.9" customHeight="1" x14ac:dyDescent="0.2">
      <c r="A61" s="55"/>
      <c r="B61" s="56">
        <v>11319</v>
      </c>
      <c r="C61" s="56">
        <v>1742</v>
      </c>
      <c r="D61" s="57" t="s">
        <v>39</v>
      </c>
      <c r="E61" s="56" t="s">
        <v>45</v>
      </c>
      <c r="F61" s="56">
        <v>67700</v>
      </c>
      <c r="G61" s="57" t="s">
        <v>57</v>
      </c>
      <c r="H61" s="102"/>
      <c r="I61" s="102"/>
      <c r="J61" s="23">
        <v>330</v>
      </c>
      <c r="K61" s="125">
        <v>0</v>
      </c>
      <c r="L61" s="129">
        <v>0.01</v>
      </c>
      <c r="M61" s="128">
        <f t="shared" si="5"/>
        <v>330</v>
      </c>
      <c r="N61" s="128">
        <f t="shared" si="6"/>
        <v>0</v>
      </c>
      <c r="O61" s="14">
        <f t="shared" si="7"/>
        <v>-3.3000000000000003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v>330</v>
      </c>
      <c r="AA61" s="14"/>
      <c r="AB61" s="14"/>
      <c r="AC61" s="14"/>
      <c r="AD61" s="14"/>
      <c r="AE61" s="14"/>
      <c r="AF61" s="14"/>
      <c r="AG61" s="14"/>
      <c r="AH61" s="14"/>
      <c r="AI61" s="14">
        <f t="shared" si="8"/>
        <v>-326.7</v>
      </c>
      <c r="AJ61" s="101">
        <f t="shared" si="9"/>
        <v>1.1102230246251565E-14</v>
      </c>
    </row>
    <row r="62" spans="1:36" s="5" customFormat="1" ht="12.9" customHeight="1" x14ac:dyDescent="0.2">
      <c r="A62" s="55"/>
      <c r="B62" s="56">
        <v>11320</v>
      </c>
      <c r="C62" s="56">
        <v>1744</v>
      </c>
      <c r="D62" s="57" t="s">
        <v>1060</v>
      </c>
      <c r="E62" s="56" t="s">
        <v>1059</v>
      </c>
      <c r="F62" s="56">
        <v>470</v>
      </c>
      <c r="G62" s="57" t="s">
        <v>54</v>
      </c>
      <c r="H62" s="102"/>
      <c r="I62" s="102"/>
      <c r="J62" s="23">
        <v>3032.5</v>
      </c>
      <c r="K62" s="125">
        <v>0</v>
      </c>
      <c r="L62" s="129">
        <v>0.01</v>
      </c>
      <c r="M62" s="128">
        <f t="shared" si="5"/>
        <v>3032.5</v>
      </c>
      <c r="N62" s="128">
        <f t="shared" si="6"/>
        <v>0</v>
      </c>
      <c r="O62" s="14">
        <f t="shared" si="7"/>
        <v>-30.324999999999999</v>
      </c>
      <c r="P62" s="14">
        <f>M62</f>
        <v>3032.5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8"/>
        <v>-3002.1750000000002</v>
      </c>
      <c r="AJ62" s="101">
        <f t="shared" si="9"/>
        <v>-1.8118839761882555E-13</v>
      </c>
    </row>
    <row r="63" spans="1:36" s="5" customFormat="1" ht="12.9" customHeight="1" x14ac:dyDescent="0.2">
      <c r="A63" s="55"/>
      <c r="B63" s="56">
        <v>11321</v>
      </c>
      <c r="C63" s="56">
        <v>1745</v>
      </c>
      <c r="D63" s="57" t="s">
        <v>1060</v>
      </c>
      <c r="E63" s="56" t="s">
        <v>1059</v>
      </c>
      <c r="F63" s="56">
        <v>471</v>
      </c>
      <c r="G63" s="57" t="s">
        <v>57</v>
      </c>
      <c r="H63" s="102"/>
      <c r="I63" s="102"/>
      <c r="J63" s="23">
        <v>433</v>
      </c>
      <c r="K63" s="125">
        <v>0</v>
      </c>
      <c r="L63" s="129">
        <v>0.01</v>
      </c>
      <c r="M63" s="128">
        <f t="shared" si="5"/>
        <v>433</v>
      </c>
      <c r="N63" s="128">
        <f t="shared" si="6"/>
        <v>0</v>
      </c>
      <c r="O63" s="14">
        <f t="shared" si="7"/>
        <v>-4.33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>
        <f>M63</f>
        <v>433</v>
      </c>
      <c r="AA63" s="14"/>
      <c r="AB63" s="14"/>
      <c r="AC63" s="14"/>
      <c r="AD63" s="14"/>
      <c r="AE63" s="14"/>
      <c r="AF63" s="14"/>
      <c r="AG63" s="14"/>
      <c r="AH63" s="14"/>
      <c r="AI63" s="14">
        <f t="shared" si="8"/>
        <v>-428.67</v>
      </c>
      <c r="AJ63" s="101">
        <f t="shared" si="9"/>
        <v>-1.5987211554602254E-14</v>
      </c>
    </row>
    <row r="64" spans="1:36" s="5" customFormat="1" ht="12.9" customHeight="1" x14ac:dyDescent="0.2">
      <c r="A64" s="55">
        <v>43305</v>
      </c>
      <c r="B64" s="56">
        <v>11322</v>
      </c>
      <c r="C64" s="56">
        <v>1746</v>
      </c>
      <c r="D64" s="57" t="s">
        <v>1050</v>
      </c>
      <c r="E64" s="56" t="s">
        <v>1049</v>
      </c>
      <c r="F64" s="56">
        <v>1133</v>
      </c>
      <c r="G64" s="57" t="s">
        <v>54</v>
      </c>
      <c r="H64" s="102"/>
      <c r="I64" s="102"/>
      <c r="J64" s="23">
        <v>825</v>
      </c>
      <c r="K64" s="125">
        <v>0</v>
      </c>
      <c r="L64" s="129">
        <v>0.01</v>
      </c>
      <c r="M64" s="128">
        <f t="shared" si="5"/>
        <v>825</v>
      </c>
      <c r="N64" s="128">
        <f t="shared" si="6"/>
        <v>0</v>
      </c>
      <c r="O64" s="14">
        <f t="shared" si="7"/>
        <v>-8.25</v>
      </c>
      <c r="P64" s="14">
        <f>M64</f>
        <v>825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8"/>
        <v>-816.75</v>
      </c>
      <c r="AJ64" s="101">
        <f t="shared" si="9"/>
        <v>0</v>
      </c>
    </row>
    <row r="65" spans="1:36" s="5" customFormat="1" ht="12.9" customHeight="1" x14ac:dyDescent="0.2">
      <c r="A65" s="55">
        <v>43306</v>
      </c>
      <c r="B65" s="56">
        <v>11323</v>
      </c>
      <c r="C65" s="56">
        <v>1747</v>
      </c>
      <c r="D65" s="57" t="s">
        <v>1060</v>
      </c>
      <c r="E65" s="56" t="s">
        <v>1059</v>
      </c>
      <c r="F65" s="56">
        <v>520</v>
      </c>
      <c r="G65" s="57" t="s">
        <v>54</v>
      </c>
      <c r="H65" s="102"/>
      <c r="I65" s="102"/>
      <c r="J65" s="23">
        <v>1120</v>
      </c>
      <c r="K65" s="125">
        <v>0</v>
      </c>
      <c r="L65" s="129">
        <v>0.01</v>
      </c>
      <c r="M65" s="128">
        <f t="shared" si="5"/>
        <v>1120</v>
      </c>
      <c r="N65" s="128">
        <f t="shared" si="6"/>
        <v>0</v>
      </c>
      <c r="O65" s="14">
        <f t="shared" si="7"/>
        <v>-11.200000000000001</v>
      </c>
      <c r="P65" s="14">
        <f>M65</f>
        <v>1120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8"/>
        <v>-1108.8</v>
      </c>
      <c r="AJ65" s="101">
        <f t="shared" si="9"/>
        <v>4.4408920985006262E-14</v>
      </c>
    </row>
    <row r="66" spans="1:36" s="5" customFormat="1" ht="12.9" customHeight="1" x14ac:dyDescent="0.2">
      <c r="A66" s="55"/>
      <c r="B66" s="56">
        <v>11324</v>
      </c>
      <c r="C66" s="56">
        <v>1748</v>
      </c>
      <c r="D66" s="57" t="s">
        <v>73</v>
      </c>
      <c r="E66" s="56" t="s">
        <v>75</v>
      </c>
      <c r="F66" s="56">
        <v>149664</v>
      </c>
      <c r="G66" s="57" t="s">
        <v>54</v>
      </c>
      <c r="H66" s="102"/>
      <c r="I66" s="102"/>
      <c r="J66" s="23">
        <v>1700</v>
      </c>
      <c r="K66" s="125">
        <v>0</v>
      </c>
      <c r="L66" s="129">
        <v>0.01</v>
      </c>
      <c r="M66" s="128">
        <f t="shared" si="5"/>
        <v>1700</v>
      </c>
      <c r="N66" s="128">
        <f t="shared" si="6"/>
        <v>0</v>
      </c>
      <c r="O66" s="14">
        <f t="shared" si="7"/>
        <v>-17</v>
      </c>
      <c r="P66" s="14">
        <f>M66</f>
        <v>1700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8"/>
        <v>-1683</v>
      </c>
      <c r="AJ66" s="101">
        <f t="shared" si="9"/>
        <v>0</v>
      </c>
    </row>
    <row r="67" spans="1:36" s="5" customFormat="1" ht="12.9" customHeight="1" x14ac:dyDescent="0.2">
      <c r="A67" s="55"/>
      <c r="B67" s="56">
        <v>11325</v>
      </c>
      <c r="C67" s="56">
        <v>1716</v>
      </c>
      <c r="D67" s="57" t="s">
        <v>86</v>
      </c>
      <c r="E67" s="56" t="s">
        <v>87</v>
      </c>
      <c r="F67" s="56">
        <v>85283</v>
      </c>
      <c r="G67" s="57" t="s">
        <v>55</v>
      </c>
      <c r="H67" s="102"/>
      <c r="I67" s="102"/>
      <c r="J67" s="23">
        <v>0</v>
      </c>
      <c r="K67" s="125">
        <v>3017.4</v>
      </c>
      <c r="L67" s="129">
        <v>0.01</v>
      </c>
      <c r="M67" s="128">
        <f t="shared" si="5"/>
        <v>2694.1071428571427</v>
      </c>
      <c r="N67" s="128">
        <f t="shared" si="6"/>
        <v>323.29285714285709</v>
      </c>
      <c r="O67" s="14">
        <f t="shared" si="7"/>
        <v>-26.941071428571426</v>
      </c>
      <c r="P67" s="14"/>
      <c r="Q67" s="14">
        <f>M67</f>
        <v>2694.1071428571427</v>
      </c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8"/>
        <v>-2990.4589285714283</v>
      </c>
      <c r="AJ67" s="101">
        <f t="shared" si="9"/>
        <v>4.0500935938325711E-13</v>
      </c>
    </row>
    <row r="68" spans="1:36" s="5" customFormat="1" ht="12.9" customHeight="1" x14ac:dyDescent="0.2">
      <c r="A68" s="55"/>
      <c r="B68" s="56">
        <v>11326</v>
      </c>
      <c r="C68" s="56">
        <v>1749</v>
      </c>
      <c r="D68" s="57" t="s">
        <v>76</v>
      </c>
      <c r="E68" s="56" t="s">
        <v>101</v>
      </c>
      <c r="F68" s="56">
        <v>168649</v>
      </c>
      <c r="G68" s="57" t="s">
        <v>55</v>
      </c>
      <c r="H68" s="102"/>
      <c r="I68" s="102"/>
      <c r="J68" s="23">
        <v>0</v>
      </c>
      <c r="K68" s="125">
        <v>1861.2</v>
      </c>
      <c r="L68" s="129">
        <v>0.01</v>
      </c>
      <c r="M68" s="128">
        <f t="shared" si="5"/>
        <v>1661.7857142857142</v>
      </c>
      <c r="N68" s="128">
        <f t="shared" si="6"/>
        <v>199.41428571428571</v>
      </c>
      <c r="O68" s="14">
        <f t="shared" si="7"/>
        <v>-16.617857142857144</v>
      </c>
      <c r="P68" s="14"/>
      <c r="Q68" s="14">
        <f>M68</f>
        <v>1661.7857142857142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8"/>
        <v>-1844.5821428571428</v>
      </c>
      <c r="AJ68" s="101">
        <f t="shared" si="9"/>
        <v>1.0302869668521453E-13</v>
      </c>
    </row>
    <row r="69" spans="1:36" s="5" customFormat="1" ht="12.9" customHeight="1" x14ac:dyDescent="0.2">
      <c r="A69" s="55">
        <v>43307</v>
      </c>
      <c r="B69" s="56">
        <v>11327</v>
      </c>
      <c r="C69" s="56">
        <v>1717</v>
      </c>
      <c r="D69" s="57" t="s">
        <v>259</v>
      </c>
      <c r="E69" s="56" t="s">
        <v>260</v>
      </c>
      <c r="F69" s="56">
        <v>82382</v>
      </c>
      <c r="G69" s="57" t="s">
        <v>54</v>
      </c>
      <c r="H69" s="102"/>
      <c r="I69" s="102"/>
      <c r="J69" s="23">
        <v>0</v>
      </c>
      <c r="K69" s="125">
        <v>1210</v>
      </c>
      <c r="L69" s="129">
        <v>0.01</v>
      </c>
      <c r="M69" s="128">
        <f t="shared" ref="M69:M98" si="11">SUM(H69:J69,K69/1.12)</f>
        <v>1080.3571428571427</v>
      </c>
      <c r="N69" s="128">
        <f t="shared" ref="N69:N98" si="12">K69/1.12*0.12</f>
        <v>129.64285714285711</v>
      </c>
      <c r="O69" s="14">
        <f t="shared" ref="O69:O98" si="13">-SUM(I69:J69,K69/1.12)*L69</f>
        <v>-10.803571428571427</v>
      </c>
      <c r="P69" s="14">
        <f>M69</f>
        <v>1080.3571428571427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4">-SUM(N69:AH69)</f>
        <v>-1199.1964285714284</v>
      </c>
      <c r="AJ69" s="101">
        <f t="shared" ref="AJ69:AJ100" si="15">SUM(H69:K69)+AI69+O69</f>
        <v>1.3145040611561853E-13</v>
      </c>
    </row>
    <row r="70" spans="1:36" s="5" customFormat="1" ht="12.9" customHeight="1" x14ac:dyDescent="0.3">
      <c r="A70" s="55"/>
      <c r="B70" s="56">
        <v>11328</v>
      </c>
      <c r="C70" s="56">
        <v>1751</v>
      </c>
      <c r="D70" s="57" t="s">
        <v>1042</v>
      </c>
      <c r="E70" s="56">
        <v>0</v>
      </c>
      <c r="F70" s="54"/>
      <c r="G70" s="57" t="s">
        <v>55</v>
      </c>
      <c r="H70" s="102"/>
      <c r="I70" s="102"/>
      <c r="J70" s="23">
        <v>2030</v>
      </c>
      <c r="K70" s="125">
        <v>0</v>
      </c>
      <c r="L70" s="129">
        <v>0.01</v>
      </c>
      <c r="M70" s="128">
        <f t="shared" si="11"/>
        <v>2030</v>
      </c>
      <c r="N70" s="128">
        <f t="shared" si="12"/>
        <v>0</v>
      </c>
      <c r="O70" s="14">
        <f t="shared" si="13"/>
        <v>-20.3</v>
      </c>
      <c r="P70" s="14"/>
      <c r="Q70" s="14">
        <f>M70</f>
        <v>2030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4"/>
        <v>-2009.7</v>
      </c>
      <c r="AJ70" s="101">
        <f t="shared" si="15"/>
        <v>-4.6185277824406512E-14</v>
      </c>
    </row>
    <row r="71" spans="1:36" s="5" customFormat="1" ht="12.9" customHeight="1" x14ac:dyDescent="0.2">
      <c r="A71" s="55">
        <v>43308</v>
      </c>
      <c r="B71" s="56">
        <v>11329</v>
      </c>
      <c r="C71" s="56">
        <v>1752</v>
      </c>
      <c r="D71" s="57" t="s">
        <v>73</v>
      </c>
      <c r="E71" s="56" t="s">
        <v>75</v>
      </c>
      <c r="F71" s="56">
        <v>149837</v>
      </c>
      <c r="G71" s="57" t="s">
        <v>54</v>
      </c>
      <c r="H71" s="102"/>
      <c r="I71" s="102"/>
      <c r="J71" s="23">
        <v>600</v>
      </c>
      <c r="K71" s="125">
        <v>0</v>
      </c>
      <c r="L71" s="129">
        <v>0.01</v>
      </c>
      <c r="M71" s="128">
        <f t="shared" si="11"/>
        <v>600</v>
      </c>
      <c r="N71" s="128">
        <f t="shared" si="12"/>
        <v>0</v>
      </c>
      <c r="O71" s="14">
        <f t="shared" si="13"/>
        <v>-6</v>
      </c>
      <c r="P71" s="14">
        <f>M71</f>
        <v>600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4"/>
        <v>-594</v>
      </c>
      <c r="AJ71" s="101">
        <f t="shared" si="15"/>
        <v>0</v>
      </c>
    </row>
    <row r="72" spans="1:36" s="5" customFormat="1" ht="12.9" customHeight="1" x14ac:dyDescent="0.2">
      <c r="A72" s="55">
        <v>43309</v>
      </c>
      <c r="B72" s="56">
        <v>11330</v>
      </c>
      <c r="C72" s="56">
        <v>1753</v>
      </c>
      <c r="D72" s="57" t="s">
        <v>1060</v>
      </c>
      <c r="E72" s="56" t="s">
        <v>1059</v>
      </c>
      <c r="F72" s="56">
        <v>484</v>
      </c>
      <c r="G72" s="57" t="s">
        <v>54</v>
      </c>
      <c r="H72" s="102"/>
      <c r="I72" s="102"/>
      <c r="J72" s="23">
        <v>1120</v>
      </c>
      <c r="K72" s="53">
        <v>0</v>
      </c>
      <c r="L72" s="13">
        <v>0.01</v>
      </c>
      <c r="M72" s="14">
        <f t="shared" si="11"/>
        <v>1120</v>
      </c>
      <c r="N72" s="14">
        <f t="shared" si="12"/>
        <v>0</v>
      </c>
      <c r="O72" s="14">
        <f t="shared" si="13"/>
        <v>-11.200000000000001</v>
      </c>
      <c r="P72" s="14">
        <f>M72</f>
        <v>1120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4"/>
        <v>-1108.8</v>
      </c>
      <c r="AJ72" s="101">
        <f t="shared" si="15"/>
        <v>4.4408920985006262E-14</v>
      </c>
    </row>
    <row r="73" spans="1:36" s="5" customFormat="1" ht="12.9" customHeight="1" x14ac:dyDescent="0.2">
      <c r="A73" s="55"/>
      <c r="B73" s="56">
        <v>11331</v>
      </c>
      <c r="C73" s="56">
        <v>1750</v>
      </c>
      <c r="D73" s="57" t="s">
        <v>77</v>
      </c>
      <c r="E73" s="56" t="s">
        <v>78</v>
      </c>
      <c r="F73" s="56">
        <v>12516</v>
      </c>
      <c r="G73" s="57" t="s">
        <v>54</v>
      </c>
      <c r="H73" s="102"/>
      <c r="I73" s="102"/>
      <c r="J73" s="23">
        <v>0</v>
      </c>
      <c r="K73" s="125">
        <v>1230</v>
      </c>
      <c r="L73" s="13">
        <v>0.01</v>
      </c>
      <c r="M73" s="14">
        <f t="shared" si="11"/>
        <v>1098.2142857142856</v>
      </c>
      <c r="N73" s="14">
        <f t="shared" si="12"/>
        <v>131.78571428571425</v>
      </c>
      <c r="O73" s="14">
        <f t="shared" si="13"/>
        <v>-10.982142857142856</v>
      </c>
      <c r="P73" s="14">
        <f>M73</f>
        <v>1098.2142857142856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4"/>
        <v>-1219.0178571428569</v>
      </c>
      <c r="AJ73" s="101">
        <f t="shared" si="15"/>
        <v>2.6112445539183682E-13</v>
      </c>
    </row>
    <row r="74" spans="1:36" s="5" customFormat="1" ht="12.9" customHeight="1" x14ac:dyDescent="0.2">
      <c r="A74" s="55"/>
      <c r="B74" s="56">
        <v>11332</v>
      </c>
      <c r="C74" s="56">
        <v>1754</v>
      </c>
      <c r="D74" s="57" t="s">
        <v>38</v>
      </c>
      <c r="E74" s="56" t="s">
        <v>44</v>
      </c>
      <c r="F74" s="56">
        <v>20245</v>
      </c>
      <c r="G74" s="57" t="s">
        <v>54</v>
      </c>
      <c r="H74" s="102"/>
      <c r="I74" s="102"/>
      <c r="J74" s="23">
        <v>0</v>
      </c>
      <c r="K74" s="125">
        <v>8671</v>
      </c>
      <c r="L74" s="13">
        <v>0.01</v>
      </c>
      <c r="M74" s="14">
        <f t="shared" si="11"/>
        <v>7741.9642857142853</v>
      </c>
      <c r="N74" s="14">
        <f t="shared" si="12"/>
        <v>929.03571428571422</v>
      </c>
      <c r="O74" s="14">
        <f t="shared" si="13"/>
        <v>-77.419642857142861</v>
      </c>
      <c r="P74" s="14">
        <f>M74</f>
        <v>7741.9642857142853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4"/>
        <v>-8593.5803571428569</v>
      </c>
      <c r="AJ74" s="101">
        <f t="shared" si="15"/>
        <v>2.5579538487363607E-13</v>
      </c>
    </row>
    <row r="75" spans="1:36" s="5" customFormat="1" ht="12.9" customHeight="1" x14ac:dyDescent="0.2">
      <c r="A75" s="55">
        <v>43311</v>
      </c>
      <c r="B75" s="56">
        <v>11333</v>
      </c>
      <c r="C75" s="56">
        <v>1756</v>
      </c>
      <c r="D75" s="57" t="s">
        <v>63</v>
      </c>
      <c r="E75" s="56">
        <v>139564</v>
      </c>
      <c r="F75" s="56">
        <v>223990</v>
      </c>
      <c r="G75" s="57" t="s">
        <v>62</v>
      </c>
      <c r="H75" s="102"/>
      <c r="I75" s="102"/>
      <c r="J75" s="23">
        <v>0</v>
      </c>
      <c r="K75" s="125">
        <v>3737.91</v>
      </c>
      <c r="L75" s="13">
        <v>0.01</v>
      </c>
      <c r="M75" s="14">
        <f t="shared" si="11"/>
        <v>3337.4196428571422</v>
      </c>
      <c r="N75" s="14">
        <f t="shared" si="12"/>
        <v>400.49035714285702</v>
      </c>
      <c r="O75" s="14">
        <f t="shared" si="13"/>
        <v>-33.374196428571423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>
        <f>M76</f>
        <v>1050</v>
      </c>
      <c r="AI75" s="14">
        <f t="shared" si="14"/>
        <v>-1417.1161607142856</v>
      </c>
      <c r="AJ75" s="101">
        <f t="shared" si="15"/>
        <v>2287.4196428571427</v>
      </c>
    </row>
    <row r="76" spans="1:36" s="5" customFormat="1" ht="12.9" customHeight="1" x14ac:dyDescent="0.2">
      <c r="A76" s="55"/>
      <c r="B76" s="56">
        <v>11334</v>
      </c>
      <c r="C76" s="56">
        <v>1757</v>
      </c>
      <c r="D76" s="57" t="s">
        <v>73</v>
      </c>
      <c r="E76" s="56" t="s">
        <v>75</v>
      </c>
      <c r="F76" s="56">
        <v>150087</v>
      </c>
      <c r="G76" s="57" t="s">
        <v>54</v>
      </c>
      <c r="H76" s="102"/>
      <c r="I76" s="102"/>
      <c r="J76" s="23">
        <v>1050</v>
      </c>
      <c r="K76" s="125">
        <v>0</v>
      </c>
      <c r="L76" s="13">
        <v>0.01</v>
      </c>
      <c r="M76" s="14">
        <f t="shared" si="11"/>
        <v>1050</v>
      </c>
      <c r="N76" s="14">
        <f t="shared" si="12"/>
        <v>0</v>
      </c>
      <c r="O76" s="14">
        <f t="shared" si="13"/>
        <v>-10.5</v>
      </c>
      <c r="P76" s="14">
        <f>M76</f>
        <v>1050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4"/>
        <v>-1039.5</v>
      </c>
      <c r="AJ76" s="101">
        <f t="shared" si="15"/>
        <v>0</v>
      </c>
    </row>
    <row r="77" spans="1:36" s="5" customFormat="1" ht="12.9" customHeight="1" x14ac:dyDescent="0.2">
      <c r="A77" s="55"/>
      <c r="B77" s="56">
        <v>11336</v>
      </c>
      <c r="C77" s="56">
        <v>1759</v>
      </c>
      <c r="D77" s="57" t="s">
        <v>1060</v>
      </c>
      <c r="E77" s="56" t="s">
        <v>1059</v>
      </c>
      <c r="F77" s="56">
        <v>533</v>
      </c>
      <c r="G77" s="57" t="s">
        <v>54</v>
      </c>
      <c r="H77" s="102"/>
      <c r="I77" s="102"/>
      <c r="J77" s="23">
        <v>1102.5</v>
      </c>
      <c r="K77" s="125">
        <v>0</v>
      </c>
      <c r="L77" s="13">
        <v>0.01</v>
      </c>
      <c r="M77" s="14">
        <f t="shared" si="11"/>
        <v>1102.5</v>
      </c>
      <c r="N77" s="14">
        <f t="shared" si="12"/>
        <v>0</v>
      </c>
      <c r="O77" s="14">
        <f t="shared" si="13"/>
        <v>-11.025</v>
      </c>
      <c r="P77" s="14">
        <f>M77</f>
        <v>1102.5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4"/>
        <v>-1091.4749999999999</v>
      </c>
      <c r="AJ77" s="101">
        <f t="shared" si="15"/>
        <v>9.0594198809412774E-14</v>
      </c>
    </row>
    <row r="78" spans="1:36" s="5" customFormat="1" ht="12.9" customHeight="1" x14ac:dyDescent="0.2">
      <c r="A78" s="55"/>
      <c r="B78" s="56">
        <v>11337</v>
      </c>
      <c r="C78" s="56">
        <v>1760</v>
      </c>
      <c r="D78" s="57" t="s">
        <v>1060</v>
      </c>
      <c r="E78" s="56" t="s">
        <v>1059</v>
      </c>
      <c r="F78" s="56">
        <v>534</v>
      </c>
      <c r="G78" s="57" t="s">
        <v>57</v>
      </c>
      <c r="H78" s="102"/>
      <c r="I78" s="102"/>
      <c r="J78" s="23">
        <v>435</v>
      </c>
      <c r="K78" s="125">
        <v>0</v>
      </c>
      <c r="L78" s="13">
        <v>0.01</v>
      </c>
      <c r="M78" s="14">
        <f t="shared" si="11"/>
        <v>435</v>
      </c>
      <c r="N78" s="14">
        <f t="shared" si="12"/>
        <v>0</v>
      </c>
      <c r="O78" s="14">
        <f t="shared" si="13"/>
        <v>-4.3500000000000005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>
        <f>M78</f>
        <v>435</v>
      </c>
      <c r="AA78" s="14"/>
      <c r="AB78" s="14"/>
      <c r="AC78" s="14"/>
      <c r="AD78" s="14"/>
      <c r="AE78" s="14"/>
      <c r="AF78" s="14"/>
      <c r="AG78" s="14"/>
      <c r="AH78" s="14"/>
      <c r="AI78" s="14">
        <f t="shared" si="14"/>
        <v>-430.65</v>
      </c>
      <c r="AJ78" s="101">
        <f t="shared" si="15"/>
        <v>2.2204460492503131E-14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1"/>
        <v>0</v>
      </c>
      <c r="N79" s="14">
        <f t="shared" si="12"/>
        <v>0</v>
      </c>
      <c r="O79" s="14">
        <f t="shared" si="13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4"/>
        <v>0</v>
      </c>
      <c r="AJ79" s="101">
        <f t="shared" si="15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1"/>
        <v>0</v>
      </c>
      <c r="N80" s="14">
        <f t="shared" si="12"/>
        <v>0</v>
      </c>
      <c r="O80" s="14">
        <f t="shared" si="13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4"/>
        <v>0</v>
      </c>
      <c r="AJ80" s="101">
        <f t="shared" si="15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1"/>
        <v>0</v>
      </c>
      <c r="N81" s="14">
        <f t="shared" si="12"/>
        <v>0</v>
      </c>
      <c r="O81" s="14">
        <f t="shared" si="13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4"/>
        <v>0</v>
      </c>
      <c r="AJ81" s="101">
        <f t="shared" si="15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1"/>
        <v>0</v>
      </c>
      <c r="N82" s="14">
        <f t="shared" si="12"/>
        <v>0</v>
      </c>
      <c r="O82" s="14">
        <f t="shared" si="13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4"/>
        <v>0</v>
      </c>
      <c r="AJ82" s="101">
        <f t="shared" si="15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1"/>
        <v>0</v>
      </c>
      <c r="N83" s="14">
        <f t="shared" si="12"/>
        <v>0</v>
      </c>
      <c r="O83" s="14">
        <f t="shared" si="13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4"/>
        <v>0</v>
      </c>
      <c r="AJ83" s="101">
        <f t="shared" si="15"/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1"/>
        <v>0</v>
      </c>
      <c r="N84" s="14">
        <f t="shared" si="12"/>
        <v>0</v>
      </c>
      <c r="O84" s="14">
        <f t="shared" si="13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4"/>
        <v>0</v>
      </c>
      <c r="AJ84" s="101">
        <f t="shared" si="15"/>
        <v>0</v>
      </c>
    </row>
    <row r="85" spans="1:36" s="5" customFormat="1" ht="12.9" customHeight="1" x14ac:dyDescent="0.2">
      <c r="A85" s="55"/>
      <c r="B85" s="56"/>
      <c r="C85" s="56"/>
      <c r="D85" s="57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1"/>
        <v>0</v>
      </c>
      <c r="N85" s="14">
        <f t="shared" si="12"/>
        <v>0</v>
      </c>
      <c r="O85" s="14">
        <f t="shared" si="13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4"/>
        <v>0</v>
      </c>
      <c r="AJ85" s="101">
        <f t="shared" si="15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1"/>
        <v>0</v>
      </c>
      <c r="N86" s="14">
        <f t="shared" si="12"/>
        <v>0</v>
      </c>
      <c r="O86" s="14">
        <f t="shared" si="13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4"/>
        <v>0</v>
      </c>
      <c r="AJ86" s="101">
        <f t="shared" si="15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1"/>
        <v>0</v>
      </c>
      <c r="N87" s="14">
        <f t="shared" si="12"/>
        <v>0</v>
      </c>
      <c r="O87" s="14">
        <f t="shared" si="13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4"/>
        <v>0</v>
      </c>
      <c r="AJ87" s="101">
        <f t="shared" si="15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1"/>
        <v>0</v>
      </c>
      <c r="N88" s="14">
        <f t="shared" si="12"/>
        <v>0</v>
      </c>
      <c r="O88" s="14">
        <f t="shared" si="13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4"/>
        <v>0</v>
      </c>
      <c r="AJ88" s="101">
        <f t="shared" si="15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1"/>
        <v>0</v>
      </c>
      <c r="N89" s="14">
        <f t="shared" si="12"/>
        <v>0</v>
      </c>
      <c r="O89" s="14">
        <f t="shared" si="13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4"/>
        <v>0</v>
      </c>
      <c r="AJ89" s="101">
        <f t="shared" si="15"/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>
        <v>0</v>
      </c>
      <c r="K90" s="125">
        <v>0</v>
      </c>
      <c r="L90" s="13">
        <v>0.01</v>
      </c>
      <c r="M90" s="14">
        <f t="shared" si="11"/>
        <v>0</v>
      </c>
      <c r="N90" s="14">
        <f t="shared" si="12"/>
        <v>0</v>
      </c>
      <c r="O90" s="14">
        <f t="shared" si="13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4"/>
        <v>0</v>
      </c>
      <c r="AJ90" s="101">
        <f t="shared" si="15"/>
        <v>0</v>
      </c>
    </row>
    <row r="91" spans="1:36" s="5" customFormat="1" ht="12.9" customHeight="1" x14ac:dyDescent="0.2">
      <c r="A91" s="55"/>
      <c r="B91" s="56"/>
      <c r="C91" s="56"/>
      <c r="D91" s="105"/>
      <c r="E91" s="56"/>
      <c r="F91" s="56"/>
      <c r="G91" s="57"/>
      <c r="H91" s="102"/>
      <c r="I91" s="102"/>
      <c r="J91" s="23">
        <v>0</v>
      </c>
      <c r="K91" s="125">
        <v>0</v>
      </c>
      <c r="L91" s="13">
        <v>0.01</v>
      </c>
      <c r="M91" s="14">
        <f t="shared" si="11"/>
        <v>0</v>
      </c>
      <c r="N91" s="14">
        <f t="shared" si="12"/>
        <v>0</v>
      </c>
      <c r="O91" s="14">
        <f t="shared" si="13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4"/>
        <v>0</v>
      </c>
      <c r="AJ91" s="101">
        <f t="shared" si="15"/>
        <v>0</v>
      </c>
    </row>
    <row r="92" spans="1:36" ht="12.9" customHeight="1" x14ac:dyDescent="0.2">
      <c r="A92" s="55"/>
      <c r="B92" s="56"/>
      <c r="C92" s="56"/>
      <c r="D92" s="105"/>
      <c r="E92" s="56"/>
      <c r="F92" s="56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1"/>
        <v>0</v>
      </c>
      <c r="N92" s="14">
        <f t="shared" si="12"/>
        <v>0</v>
      </c>
      <c r="O92" s="14">
        <f t="shared" si="13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4"/>
        <v>0</v>
      </c>
      <c r="AJ92" s="101">
        <f t="shared" si="15"/>
        <v>0</v>
      </c>
    </row>
    <row r="93" spans="1:36" ht="12.9" customHeight="1" x14ac:dyDescent="0.3">
      <c r="A93" s="55"/>
      <c r="B93" s="56"/>
      <c r="C93" s="56"/>
      <c r="D93" s="105"/>
      <c r="E93" s="56"/>
      <c r="F93" s="54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 t="shared" si="11"/>
        <v>0</v>
      </c>
      <c r="N93" s="14">
        <f t="shared" si="12"/>
        <v>0</v>
      </c>
      <c r="O93" s="14">
        <f t="shared" si="13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4"/>
        <v>0</v>
      </c>
      <c r="AJ93" s="101">
        <f t="shared" si="15"/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29"/>
      <c r="I94" s="29"/>
      <c r="J94" s="23">
        <v>0</v>
      </c>
      <c r="K94" s="125">
        <v>0</v>
      </c>
      <c r="L94" s="13">
        <v>0.01</v>
      </c>
      <c r="M94" s="14">
        <f t="shared" si="11"/>
        <v>0</v>
      </c>
      <c r="N94" s="14">
        <f t="shared" si="12"/>
        <v>0</v>
      </c>
      <c r="O94" s="14">
        <f t="shared" si="13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4"/>
        <v>0</v>
      </c>
      <c r="AJ94" s="101">
        <f t="shared" si="15"/>
        <v>0</v>
      </c>
    </row>
    <row r="95" spans="1:36" ht="12.9" customHeight="1" x14ac:dyDescent="0.2">
      <c r="A95" s="55"/>
      <c r="B95" s="56"/>
      <c r="C95" s="56"/>
      <c r="D95" s="105"/>
      <c r="E95" s="56"/>
      <c r="F95" s="56"/>
      <c r="G95" s="57"/>
      <c r="H95" s="102"/>
      <c r="I95" s="102"/>
      <c r="J95" s="23">
        <v>0</v>
      </c>
      <c r="K95" s="125">
        <v>0</v>
      </c>
      <c r="L95" s="13">
        <v>0.01</v>
      </c>
      <c r="M95" s="14">
        <f t="shared" si="11"/>
        <v>0</v>
      </c>
      <c r="N95" s="14">
        <f t="shared" si="12"/>
        <v>0</v>
      </c>
      <c r="O95" s="14">
        <f t="shared" si="13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4"/>
        <v>0</v>
      </c>
      <c r="AJ95" s="101">
        <f t="shared" si="15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1"/>
        <v>0</v>
      </c>
      <c r="N96" s="14">
        <f t="shared" si="12"/>
        <v>0</v>
      </c>
      <c r="O96" s="14">
        <f t="shared" si="13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4"/>
        <v>0</v>
      </c>
      <c r="AJ96" s="101">
        <f t="shared" si="15"/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 t="shared" si="11"/>
        <v>0</v>
      </c>
      <c r="N97" s="14">
        <f t="shared" si="12"/>
        <v>0</v>
      </c>
      <c r="O97" s="14">
        <f t="shared" si="13"/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 t="shared" si="14"/>
        <v>0</v>
      </c>
      <c r="AJ97" s="101">
        <f t="shared" si="15"/>
        <v>0</v>
      </c>
    </row>
    <row r="98" spans="1:36" ht="12.9" customHeight="1" x14ac:dyDescent="0.2">
      <c r="A98" s="45"/>
      <c r="B98" s="52"/>
      <c r="C98" s="44"/>
      <c r="D98" s="126"/>
      <c r="E98" s="46"/>
      <c r="F98" s="104"/>
      <c r="G98" s="103"/>
      <c r="H98" s="102"/>
      <c r="I98" s="102"/>
      <c r="J98" s="23">
        <v>0</v>
      </c>
      <c r="K98" s="125">
        <v>0</v>
      </c>
      <c r="L98" s="13">
        <v>0.01</v>
      </c>
      <c r="M98" s="14">
        <f t="shared" si="11"/>
        <v>0</v>
      </c>
      <c r="N98" s="14">
        <f t="shared" si="12"/>
        <v>0</v>
      </c>
      <c r="O98" s="14">
        <f t="shared" si="13"/>
        <v>0</v>
      </c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>
        <f t="shared" si="14"/>
        <v>0</v>
      </c>
      <c r="AJ98" s="101">
        <f t="shared" si="15"/>
        <v>0</v>
      </c>
    </row>
    <row r="99" spans="1:36" x14ac:dyDescent="0.2">
      <c r="A99" s="100"/>
      <c r="B99" s="99"/>
      <c r="C99" s="98"/>
      <c r="D99" s="95"/>
      <c r="E99" s="96"/>
      <c r="F99" s="96"/>
      <c r="G99" s="95"/>
      <c r="H99" s="36"/>
      <c r="I99" s="36"/>
      <c r="J99" s="51"/>
      <c r="K99" s="36"/>
      <c r="L99" s="37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</row>
    <row r="100" spans="1:36" s="88" customFormat="1" ht="10.8" thickBot="1" x14ac:dyDescent="0.25">
      <c r="A100" s="94"/>
      <c r="B100" s="93"/>
      <c r="C100" s="92"/>
      <c r="D100" s="89"/>
      <c r="E100" s="90"/>
      <c r="F100" s="90"/>
      <c r="G100" s="89"/>
      <c r="H100" s="40">
        <f>SUM(H6:H98)</f>
        <v>0</v>
      </c>
      <c r="I100" s="40">
        <f>SUM(I6:I98)</f>
        <v>0</v>
      </c>
      <c r="J100" s="24">
        <f>SUM(J5:J98)</f>
        <v>93262.6</v>
      </c>
      <c r="K100" s="24">
        <f>SUM(K5:K98)</f>
        <v>156550.24</v>
      </c>
      <c r="L100" s="41"/>
      <c r="M100" s="24">
        <f t="shared" ref="M100:AI100" si="16">SUM(M5:M98)</f>
        <v>233039.59999999995</v>
      </c>
      <c r="N100" s="24">
        <f t="shared" si="16"/>
        <v>16773.239999999998</v>
      </c>
      <c r="O100" s="24">
        <f t="shared" si="16"/>
        <v>-2330.3959999999993</v>
      </c>
      <c r="P100" s="24">
        <f t="shared" si="16"/>
        <v>176193.91785714283</v>
      </c>
      <c r="Q100" s="24">
        <f t="shared" si="16"/>
        <v>21450.892857142855</v>
      </c>
      <c r="R100" s="24">
        <f t="shared" si="16"/>
        <v>0</v>
      </c>
      <c r="S100" s="24">
        <f t="shared" si="16"/>
        <v>1513.3928571428571</v>
      </c>
      <c r="T100" s="24">
        <f t="shared" si="16"/>
        <v>1594.3571428571427</v>
      </c>
      <c r="U100" s="24">
        <f t="shared" si="16"/>
        <v>1010.7142857142857</v>
      </c>
      <c r="V100" s="24">
        <f t="shared" si="16"/>
        <v>876.16964285714278</v>
      </c>
      <c r="W100" s="24">
        <f t="shared" si="16"/>
        <v>7528.125</v>
      </c>
      <c r="X100" s="24">
        <f t="shared" si="16"/>
        <v>0</v>
      </c>
      <c r="Y100" s="24">
        <f t="shared" si="16"/>
        <v>0</v>
      </c>
      <c r="Z100" s="24">
        <f t="shared" si="16"/>
        <v>9725.2000000000007</v>
      </c>
      <c r="AA100" s="24">
        <f t="shared" si="16"/>
        <v>0</v>
      </c>
      <c r="AB100" s="24">
        <f t="shared" si="16"/>
        <v>0</v>
      </c>
      <c r="AC100" s="24">
        <f t="shared" si="16"/>
        <v>0</v>
      </c>
      <c r="AD100" s="24">
        <f t="shared" si="16"/>
        <v>2499.9999999999995</v>
      </c>
      <c r="AE100" s="24">
        <f t="shared" si="16"/>
        <v>0</v>
      </c>
      <c r="AF100" s="24">
        <f t="shared" si="16"/>
        <v>0</v>
      </c>
      <c r="AG100" s="24">
        <f t="shared" si="16"/>
        <v>0</v>
      </c>
      <c r="AH100" s="24">
        <f t="shared" si="16"/>
        <v>8359.4107142857138</v>
      </c>
      <c r="AI100" s="24">
        <f t="shared" si="16"/>
        <v>-245195.02435714289</v>
      </c>
    </row>
    <row r="101" spans="1:36" ht="10.8" thickTop="1" x14ac:dyDescent="0.2">
      <c r="AH101" s="5" t="s">
        <v>35</v>
      </c>
      <c r="AI101" s="5">
        <f>+N102+AI100</f>
        <v>4617.815642857051</v>
      </c>
    </row>
    <row r="102" spans="1:36" x14ac:dyDescent="0.2">
      <c r="K102" s="5">
        <f>+K100+J100</f>
        <v>249812.84</v>
      </c>
      <c r="N102" s="5">
        <f>+N100+M100</f>
        <v>249812.83999999994</v>
      </c>
      <c r="P102" s="5">
        <f>P100+Q100</f>
        <v>197644.8107142857</v>
      </c>
      <c r="AI102" s="5">
        <f>+AI100-AI101</f>
        <v>-249812.83999999994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45BD-1FBF-4AF6-BEEF-0B9CB8A4825A}">
  <dimension ref="A1:AJ100"/>
  <sheetViews>
    <sheetView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6.6640625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1063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124">
        <v>43313</v>
      </c>
      <c r="B5" s="56">
        <v>11338</v>
      </c>
      <c r="C5" s="56">
        <v>1764</v>
      </c>
      <c r="D5" s="57" t="s">
        <v>70</v>
      </c>
      <c r="E5" s="56" t="s">
        <v>50</v>
      </c>
      <c r="F5" s="56">
        <v>510354826</v>
      </c>
      <c r="G5" s="57" t="s">
        <v>55</v>
      </c>
      <c r="H5" s="102"/>
      <c r="I5" s="102"/>
      <c r="J5" s="23">
        <v>0</v>
      </c>
      <c r="K5" s="125">
        <v>5240</v>
      </c>
      <c r="L5" s="13">
        <v>0.01</v>
      </c>
      <c r="M5" s="128">
        <f t="shared" ref="M5:M36" si="0">SUM(H5:J5,K5/1.12)</f>
        <v>4678.5714285714284</v>
      </c>
      <c r="N5" s="128">
        <f t="shared" ref="N5:N36" si="1">K5/1.12*0.12</f>
        <v>561.42857142857144</v>
      </c>
      <c r="O5" s="14">
        <f t="shared" ref="O5:O36" si="2">-SUM(I5:J5,K5/1.12)*L5</f>
        <v>-46.785714285714285</v>
      </c>
      <c r="P5" s="14"/>
      <c r="Q5" s="14">
        <f>M5</f>
        <v>4678.5714285714284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-5193.2142857142853</v>
      </c>
      <c r="AJ5" s="101">
        <f t="shared" ref="AJ5:AJ36" si="4">SUM(H5:K5)+AI5+O5</f>
        <v>3.907985046680551E-13</v>
      </c>
    </row>
    <row r="6" spans="1:36" ht="12.9" customHeight="1" x14ac:dyDescent="0.2">
      <c r="A6" s="124"/>
      <c r="B6" s="56">
        <v>11339</v>
      </c>
      <c r="C6" s="56">
        <v>1765</v>
      </c>
      <c r="D6" s="57" t="s">
        <v>73</v>
      </c>
      <c r="E6" s="56" t="s">
        <v>75</v>
      </c>
      <c r="F6" s="56">
        <v>150205</v>
      </c>
      <c r="G6" s="57" t="s">
        <v>54</v>
      </c>
      <c r="H6" s="102"/>
      <c r="I6" s="102"/>
      <c r="J6" s="23">
        <v>3800</v>
      </c>
      <c r="K6" s="125">
        <v>0</v>
      </c>
      <c r="L6" s="13">
        <v>0.01</v>
      </c>
      <c r="M6" s="128">
        <f t="shared" si="0"/>
        <v>3800</v>
      </c>
      <c r="N6" s="128">
        <f t="shared" si="1"/>
        <v>0</v>
      </c>
      <c r="O6" s="14">
        <f t="shared" si="2"/>
        <v>-38</v>
      </c>
      <c r="P6" s="14">
        <f>M6</f>
        <v>3800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-3762</v>
      </c>
      <c r="AJ6" s="101">
        <f t="shared" si="4"/>
        <v>0</v>
      </c>
    </row>
    <row r="7" spans="1:36" ht="12.9" customHeight="1" x14ac:dyDescent="0.2">
      <c r="A7" s="124"/>
      <c r="B7" s="56">
        <v>11340</v>
      </c>
      <c r="C7" s="56">
        <v>1766</v>
      </c>
      <c r="D7" s="57" t="s">
        <v>39</v>
      </c>
      <c r="E7" s="56" t="s">
        <v>45</v>
      </c>
      <c r="F7" s="56">
        <v>68259</v>
      </c>
      <c r="G7" s="57" t="s">
        <v>54</v>
      </c>
      <c r="H7" s="102"/>
      <c r="I7" s="102"/>
      <c r="J7" s="23">
        <v>2486</v>
      </c>
      <c r="K7" s="125">
        <v>0</v>
      </c>
      <c r="L7" s="13">
        <v>0.01</v>
      </c>
      <c r="M7" s="128">
        <f t="shared" si="0"/>
        <v>2486</v>
      </c>
      <c r="N7" s="128">
        <f t="shared" si="1"/>
        <v>0</v>
      </c>
      <c r="O7" s="14">
        <f t="shared" si="2"/>
        <v>-24.86</v>
      </c>
      <c r="P7" s="14">
        <f>M7</f>
        <v>2486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-2461.14</v>
      </c>
      <c r="AJ7" s="101">
        <f t="shared" si="4"/>
        <v>1.2789769243681803E-13</v>
      </c>
    </row>
    <row r="8" spans="1:36" ht="12.9" customHeight="1" x14ac:dyDescent="0.2">
      <c r="A8" s="124">
        <v>43314</v>
      </c>
      <c r="B8" s="56">
        <v>11341</v>
      </c>
      <c r="C8" s="56">
        <v>1769</v>
      </c>
      <c r="D8" s="57" t="s">
        <v>70</v>
      </c>
      <c r="E8" s="56" t="s">
        <v>50</v>
      </c>
      <c r="F8" s="56">
        <v>510357948</v>
      </c>
      <c r="G8" s="57" t="s">
        <v>55</v>
      </c>
      <c r="H8" s="102"/>
      <c r="I8" s="102"/>
      <c r="J8" s="23">
        <v>0</v>
      </c>
      <c r="K8" s="125">
        <v>1370</v>
      </c>
      <c r="L8" s="13">
        <v>0.01</v>
      </c>
      <c r="M8" s="128">
        <f t="shared" si="0"/>
        <v>1223.2142857142856</v>
      </c>
      <c r="N8" s="128">
        <f t="shared" si="1"/>
        <v>146.78571428571425</v>
      </c>
      <c r="O8" s="14">
        <f t="shared" si="2"/>
        <v>-12.232142857142856</v>
      </c>
      <c r="P8" s="14"/>
      <c r="Q8" s="14">
        <f>M8</f>
        <v>1223.2142857142856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-1357.7678571428569</v>
      </c>
      <c r="AJ8" s="101">
        <f t="shared" si="4"/>
        <v>2.6112445539183682E-13</v>
      </c>
    </row>
    <row r="9" spans="1:36" ht="12.9" customHeight="1" x14ac:dyDescent="0.2">
      <c r="A9" s="124"/>
      <c r="B9" s="56">
        <v>11342</v>
      </c>
      <c r="C9" s="56">
        <v>1770</v>
      </c>
      <c r="D9" s="57" t="s">
        <v>1060</v>
      </c>
      <c r="E9" s="56" t="s">
        <v>1059</v>
      </c>
      <c r="F9" s="56">
        <v>4261</v>
      </c>
      <c r="G9" s="57" t="s">
        <v>54</v>
      </c>
      <c r="H9" s="102"/>
      <c r="I9" s="102"/>
      <c r="J9" s="23">
        <v>1525</v>
      </c>
      <c r="K9" s="125">
        <v>0</v>
      </c>
      <c r="L9" s="13">
        <v>0.01</v>
      </c>
      <c r="M9" s="128">
        <f t="shared" si="0"/>
        <v>1525</v>
      </c>
      <c r="N9" s="128">
        <f t="shared" si="1"/>
        <v>0</v>
      </c>
      <c r="O9" s="14">
        <f t="shared" si="2"/>
        <v>-15.25</v>
      </c>
      <c r="P9" s="14">
        <f>M9</f>
        <v>1525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3"/>
        <v>-1509.75</v>
      </c>
      <c r="AJ9" s="101">
        <f t="shared" si="4"/>
        <v>0</v>
      </c>
    </row>
    <row r="10" spans="1:36" ht="12.9" customHeight="1" x14ac:dyDescent="0.2">
      <c r="A10" s="124"/>
      <c r="B10" s="56">
        <v>11343</v>
      </c>
      <c r="C10" s="56">
        <v>1761</v>
      </c>
      <c r="D10" s="57" t="s">
        <v>74</v>
      </c>
      <c r="E10" s="56" t="s">
        <v>60</v>
      </c>
      <c r="F10" s="56">
        <v>30236</v>
      </c>
      <c r="G10" s="57" t="s">
        <v>24</v>
      </c>
      <c r="H10" s="102"/>
      <c r="I10" s="102"/>
      <c r="J10" s="23">
        <v>0</v>
      </c>
      <c r="K10" s="125">
        <v>400</v>
      </c>
      <c r="L10" s="13">
        <v>0.01</v>
      </c>
      <c r="M10" s="128">
        <f t="shared" si="0"/>
        <v>357.14285714285711</v>
      </c>
      <c r="N10" s="128">
        <f t="shared" si="1"/>
        <v>42.857142857142854</v>
      </c>
      <c r="O10" s="14">
        <f t="shared" si="2"/>
        <v>-3.5714285714285712</v>
      </c>
      <c r="P10" s="14"/>
      <c r="Q10" s="14"/>
      <c r="R10" s="14"/>
      <c r="S10" s="14"/>
      <c r="T10" s="14"/>
      <c r="U10" s="14">
        <f>M10</f>
        <v>357.14285714285711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-396.42857142857139</v>
      </c>
      <c r="AJ10" s="101">
        <f t="shared" si="4"/>
        <v>4.0856207306205761E-14</v>
      </c>
    </row>
    <row r="11" spans="1:36" ht="12.9" customHeight="1" x14ac:dyDescent="0.2">
      <c r="A11" s="124"/>
      <c r="B11" s="56">
        <v>11343</v>
      </c>
      <c r="C11" s="56">
        <v>1761</v>
      </c>
      <c r="D11" s="57" t="s">
        <v>74</v>
      </c>
      <c r="E11" s="56" t="s">
        <v>60</v>
      </c>
      <c r="F11" s="56">
        <v>30236</v>
      </c>
      <c r="G11" s="57" t="s">
        <v>56</v>
      </c>
      <c r="H11" s="102"/>
      <c r="I11" s="102"/>
      <c r="J11" s="23">
        <v>0</v>
      </c>
      <c r="K11" s="125">
        <v>150</v>
      </c>
      <c r="L11" s="13">
        <v>0.01</v>
      </c>
      <c r="M11" s="128">
        <f t="shared" si="0"/>
        <v>133.92857142857142</v>
      </c>
      <c r="N11" s="128">
        <f t="shared" si="1"/>
        <v>16.071428571428569</v>
      </c>
      <c r="O11" s="14">
        <f t="shared" si="2"/>
        <v>-1.3392857142857142</v>
      </c>
      <c r="P11" s="14"/>
      <c r="Q11" s="14"/>
      <c r="R11" s="14"/>
      <c r="S11" s="14"/>
      <c r="T11" s="14"/>
      <c r="U11" s="14"/>
      <c r="V11" s="14"/>
      <c r="W11" s="14">
        <f>M11</f>
        <v>133.92857142857142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-148.66071428571428</v>
      </c>
      <c r="AJ11" s="101">
        <f t="shared" si="4"/>
        <v>8.2156503822261584E-15</v>
      </c>
    </row>
    <row r="12" spans="1:36" ht="12.9" customHeight="1" x14ac:dyDescent="0.2">
      <c r="A12" s="124"/>
      <c r="B12" s="56">
        <v>11343</v>
      </c>
      <c r="C12" s="56">
        <v>1761</v>
      </c>
      <c r="D12" s="57" t="s">
        <v>74</v>
      </c>
      <c r="E12" s="56" t="s">
        <v>60</v>
      </c>
      <c r="F12" s="56">
        <v>30236</v>
      </c>
      <c r="G12" s="57" t="s">
        <v>56</v>
      </c>
      <c r="H12" s="102"/>
      <c r="I12" s="102"/>
      <c r="J12" s="23">
        <v>0</v>
      </c>
      <c r="K12" s="125">
        <v>5658</v>
      </c>
      <c r="L12" s="13">
        <v>0.01</v>
      </c>
      <c r="M12" s="128">
        <f t="shared" si="0"/>
        <v>5051.7857142857138</v>
      </c>
      <c r="N12" s="128">
        <f t="shared" si="1"/>
        <v>606.21428571428567</v>
      </c>
      <c r="O12" s="14">
        <f t="shared" si="2"/>
        <v>-50.517857142857139</v>
      </c>
      <c r="P12" s="14"/>
      <c r="Q12" s="14"/>
      <c r="R12" s="14"/>
      <c r="S12" s="14"/>
      <c r="T12" s="14"/>
      <c r="U12" s="14"/>
      <c r="V12" s="14"/>
      <c r="W12" s="14">
        <f>M12</f>
        <v>5051.7857142857138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-5607.4821428571422</v>
      </c>
      <c r="AJ12" s="101">
        <f t="shared" si="4"/>
        <v>6.5369931689929217E-13</v>
      </c>
    </row>
    <row r="13" spans="1:36" ht="12.9" customHeight="1" x14ac:dyDescent="0.2">
      <c r="A13" s="124">
        <v>43315</v>
      </c>
      <c r="B13" s="56">
        <v>11344</v>
      </c>
      <c r="C13" s="56">
        <v>1771</v>
      </c>
      <c r="D13" s="57" t="s">
        <v>66</v>
      </c>
      <c r="E13" s="56" t="s">
        <v>51</v>
      </c>
      <c r="F13" s="56">
        <v>120001209265</v>
      </c>
      <c r="G13" s="57" t="s">
        <v>55</v>
      </c>
      <c r="H13" s="102"/>
      <c r="I13" s="102"/>
      <c r="J13" s="23">
        <v>0</v>
      </c>
      <c r="K13" s="125">
        <v>5588</v>
      </c>
      <c r="L13" s="13">
        <v>0.01</v>
      </c>
      <c r="M13" s="128">
        <f t="shared" si="0"/>
        <v>4989.2857142857138</v>
      </c>
      <c r="N13" s="128">
        <f t="shared" si="1"/>
        <v>598.71428571428567</v>
      </c>
      <c r="O13" s="14">
        <f t="shared" si="2"/>
        <v>-49.892857142857139</v>
      </c>
      <c r="P13" s="14"/>
      <c r="Q13" s="14">
        <f>M13</f>
        <v>4989.2857142857138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-5538.1071428571422</v>
      </c>
      <c r="AJ13" s="101">
        <f t="shared" si="4"/>
        <v>6.5369931689929217E-13</v>
      </c>
    </row>
    <row r="14" spans="1:36" ht="12.9" customHeight="1" x14ac:dyDescent="0.2">
      <c r="A14" s="124">
        <v>43318</v>
      </c>
      <c r="B14" s="56">
        <v>11345</v>
      </c>
      <c r="C14" s="56">
        <v>1772</v>
      </c>
      <c r="D14" s="57" t="s">
        <v>73</v>
      </c>
      <c r="E14" s="56" t="s">
        <v>75</v>
      </c>
      <c r="F14" s="56">
        <v>150742</v>
      </c>
      <c r="G14" s="57" t="s">
        <v>54</v>
      </c>
      <c r="H14" s="102"/>
      <c r="I14" s="102"/>
      <c r="J14" s="23">
        <v>1900</v>
      </c>
      <c r="K14" s="125">
        <v>0</v>
      </c>
      <c r="L14" s="13">
        <v>0.01</v>
      </c>
      <c r="M14" s="128">
        <f t="shared" si="0"/>
        <v>1900</v>
      </c>
      <c r="N14" s="128">
        <f t="shared" si="1"/>
        <v>0</v>
      </c>
      <c r="O14" s="14">
        <f t="shared" si="2"/>
        <v>-19</v>
      </c>
      <c r="P14" s="14">
        <f>M14</f>
        <v>1900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-1881</v>
      </c>
      <c r="AJ14" s="101">
        <f t="shared" si="4"/>
        <v>0</v>
      </c>
    </row>
    <row r="15" spans="1:36" ht="12.9" customHeight="1" x14ac:dyDescent="0.2">
      <c r="A15" s="124"/>
      <c r="B15" s="56">
        <v>11346</v>
      </c>
      <c r="C15" s="56">
        <v>1773</v>
      </c>
      <c r="D15" s="57" t="s">
        <v>39</v>
      </c>
      <c r="E15" s="56" t="s">
        <v>45</v>
      </c>
      <c r="F15" s="56">
        <v>68266</v>
      </c>
      <c r="G15" s="57" t="s">
        <v>54</v>
      </c>
      <c r="H15" s="102"/>
      <c r="I15" s="102"/>
      <c r="J15" s="23">
        <v>6640</v>
      </c>
      <c r="K15" s="125">
        <v>0</v>
      </c>
      <c r="L15" s="13">
        <v>0.01</v>
      </c>
      <c r="M15" s="128">
        <f t="shared" si="0"/>
        <v>6640</v>
      </c>
      <c r="N15" s="128">
        <f t="shared" si="1"/>
        <v>0</v>
      </c>
      <c r="O15" s="14">
        <f t="shared" si="2"/>
        <v>-66.400000000000006</v>
      </c>
      <c r="P15" s="14">
        <f>M15</f>
        <v>6640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-6573.6</v>
      </c>
      <c r="AJ15" s="101">
        <f t="shared" si="4"/>
        <v>-3.694822225952521E-13</v>
      </c>
    </row>
    <row r="16" spans="1:36" ht="12.9" customHeight="1" x14ac:dyDescent="0.2">
      <c r="A16" s="124"/>
      <c r="B16" s="56">
        <v>11347</v>
      </c>
      <c r="C16" s="56">
        <v>1774</v>
      </c>
      <c r="D16" s="57" t="s">
        <v>39</v>
      </c>
      <c r="E16" s="56" t="s">
        <v>45</v>
      </c>
      <c r="F16" s="56">
        <v>68267</v>
      </c>
      <c r="G16" s="57" t="s">
        <v>57</v>
      </c>
      <c r="H16" s="102"/>
      <c r="I16" s="102"/>
      <c r="J16" s="23">
        <v>1702.5</v>
      </c>
      <c r="K16" s="125">
        <v>0</v>
      </c>
      <c r="L16" s="13">
        <v>0.01</v>
      </c>
      <c r="M16" s="128">
        <f t="shared" si="0"/>
        <v>1702.5</v>
      </c>
      <c r="N16" s="128">
        <f t="shared" si="1"/>
        <v>0</v>
      </c>
      <c r="O16" s="14">
        <f t="shared" si="2"/>
        <v>-17.024999999999999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1702.5</v>
      </c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-1685.4749999999999</v>
      </c>
      <c r="AJ16" s="101">
        <f t="shared" si="4"/>
        <v>9.2370555648813024E-14</v>
      </c>
    </row>
    <row r="17" spans="1:36" ht="12.9" customHeight="1" x14ac:dyDescent="0.2">
      <c r="A17" s="124"/>
      <c r="B17" s="56">
        <v>11348</v>
      </c>
      <c r="C17" s="56">
        <v>1775</v>
      </c>
      <c r="D17" s="57" t="s">
        <v>1050</v>
      </c>
      <c r="E17" s="56" t="s">
        <v>1049</v>
      </c>
      <c r="F17" s="56">
        <v>812</v>
      </c>
      <c r="G17" s="57" t="s">
        <v>54</v>
      </c>
      <c r="H17" s="102"/>
      <c r="I17" s="102"/>
      <c r="J17" s="23">
        <v>3464</v>
      </c>
      <c r="K17" s="125">
        <v>0</v>
      </c>
      <c r="L17" s="13">
        <v>0.01</v>
      </c>
      <c r="M17" s="128">
        <f t="shared" si="0"/>
        <v>3464</v>
      </c>
      <c r="N17" s="128">
        <f t="shared" si="1"/>
        <v>0</v>
      </c>
      <c r="O17" s="14">
        <f t="shared" si="2"/>
        <v>-34.64</v>
      </c>
      <c r="P17" s="14">
        <f>M17</f>
        <v>3464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-3429.36</v>
      </c>
      <c r="AJ17" s="101">
        <f t="shared" si="4"/>
        <v>-1.2789769243681803E-13</v>
      </c>
    </row>
    <row r="18" spans="1:36" ht="12.9" customHeight="1" x14ac:dyDescent="0.2">
      <c r="A18" s="124"/>
      <c r="B18" s="56">
        <v>11349</v>
      </c>
      <c r="C18" s="56">
        <v>1776</v>
      </c>
      <c r="D18" s="57" t="s">
        <v>1050</v>
      </c>
      <c r="E18" s="56" t="s">
        <v>1049</v>
      </c>
      <c r="F18" s="56">
        <v>813</v>
      </c>
      <c r="G18" s="57" t="s">
        <v>57</v>
      </c>
      <c r="H18" s="102"/>
      <c r="I18" s="102"/>
      <c r="J18" s="23">
        <v>582.5</v>
      </c>
      <c r="K18" s="125">
        <v>0</v>
      </c>
      <c r="L18" s="13">
        <v>0.01</v>
      </c>
      <c r="M18" s="128">
        <f t="shared" si="0"/>
        <v>582.5</v>
      </c>
      <c r="N18" s="128">
        <f t="shared" si="1"/>
        <v>0</v>
      </c>
      <c r="O18" s="14">
        <f t="shared" si="2"/>
        <v>-5.8250000000000002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f>M18</f>
        <v>582.5</v>
      </c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-576.67499999999995</v>
      </c>
      <c r="AJ18" s="101">
        <f t="shared" si="4"/>
        <v>4.5297099404706387E-14</v>
      </c>
    </row>
    <row r="19" spans="1:36" ht="12.9" customHeight="1" x14ac:dyDescent="0.2">
      <c r="A19" s="124">
        <v>43319</v>
      </c>
      <c r="B19" s="56">
        <v>11350</v>
      </c>
      <c r="C19" s="56">
        <v>1767</v>
      </c>
      <c r="D19" s="57" t="s">
        <v>175</v>
      </c>
      <c r="E19" s="56" t="s">
        <v>176</v>
      </c>
      <c r="F19" s="56">
        <v>205735</v>
      </c>
      <c r="G19" s="57" t="s">
        <v>54</v>
      </c>
      <c r="H19" s="102"/>
      <c r="I19" s="102"/>
      <c r="J19" s="23">
        <v>0</v>
      </c>
      <c r="K19" s="125">
        <v>9006.81</v>
      </c>
      <c r="L19" s="13">
        <v>0.01</v>
      </c>
      <c r="M19" s="128">
        <f t="shared" si="0"/>
        <v>8041.7946428571413</v>
      </c>
      <c r="N19" s="128">
        <f t="shared" si="1"/>
        <v>965.01535714285694</v>
      </c>
      <c r="O19" s="14">
        <f t="shared" si="2"/>
        <v>-80.417946428571412</v>
      </c>
      <c r="P19" s="14">
        <f>M19</f>
        <v>8041.7946428571413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-8926.392053571426</v>
      </c>
      <c r="AJ19" s="101">
        <f t="shared" si="4"/>
        <v>2.0747847884194925E-12</v>
      </c>
    </row>
    <row r="20" spans="1:36" ht="12.9" customHeight="1" x14ac:dyDescent="0.2">
      <c r="A20" s="124">
        <v>43320</v>
      </c>
      <c r="B20" s="56">
        <v>11351</v>
      </c>
      <c r="C20" s="56">
        <v>1779</v>
      </c>
      <c r="D20" s="57" t="s">
        <v>67</v>
      </c>
      <c r="E20" s="56" t="s">
        <v>49</v>
      </c>
      <c r="F20" s="56">
        <v>5678</v>
      </c>
      <c r="G20" s="57" t="s">
        <v>54</v>
      </c>
      <c r="H20" s="102"/>
      <c r="I20" s="102"/>
      <c r="J20" s="23">
        <v>0</v>
      </c>
      <c r="K20" s="125">
        <v>6120</v>
      </c>
      <c r="L20" s="13">
        <v>0.01</v>
      </c>
      <c r="M20" s="128">
        <f t="shared" si="0"/>
        <v>5464.2857142857138</v>
      </c>
      <c r="N20" s="128">
        <f t="shared" si="1"/>
        <v>655.71428571428567</v>
      </c>
      <c r="O20" s="14">
        <f t="shared" si="2"/>
        <v>-54.642857142857139</v>
      </c>
      <c r="P20" s="14">
        <f>M20</f>
        <v>5464.2857142857138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-6065.3571428571422</v>
      </c>
      <c r="AJ20" s="101">
        <f t="shared" si="4"/>
        <v>6.5369931689929217E-13</v>
      </c>
    </row>
    <row r="21" spans="1:36" s="5" customFormat="1" ht="12.9" customHeight="1" x14ac:dyDescent="0.2">
      <c r="A21" s="124"/>
      <c r="B21" s="56">
        <v>11352</v>
      </c>
      <c r="C21" s="56">
        <v>1762</v>
      </c>
      <c r="D21" s="57" t="s">
        <v>748</v>
      </c>
      <c r="E21" s="56" t="s">
        <v>749</v>
      </c>
      <c r="F21" s="56">
        <v>35603</v>
      </c>
      <c r="G21" s="57" t="s">
        <v>54</v>
      </c>
      <c r="H21" s="102"/>
      <c r="I21" s="102"/>
      <c r="J21" s="23">
        <v>0</v>
      </c>
      <c r="K21" s="125">
        <v>19054</v>
      </c>
      <c r="L21" s="13">
        <v>0.01</v>
      </c>
      <c r="M21" s="128">
        <f t="shared" si="0"/>
        <v>17012.5</v>
      </c>
      <c r="N21" s="128">
        <f t="shared" si="1"/>
        <v>2041.5</v>
      </c>
      <c r="O21" s="14">
        <f t="shared" si="2"/>
        <v>-170.125</v>
      </c>
      <c r="P21" s="14">
        <f>M21</f>
        <v>17012.5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-18883.875</v>
      </c>
      <c r="AJ21" s="101">
        <f t="shared" si="4"/>
        <v>0</v>
      </c>
    </row>
    <row r="22" spans="1:36" s="5" customFormat="1" ht="12.9" customHeight="1" x14ac:dyDescent="0.2">
      <c r="A22" s="124">
        <v>43321</v>
      </c>
      <c r="B22" s="56">
        <v>11354</v>
      </c>
      <c r="C22" s="56">
        <v>1783</v>
      </c>
      <c r="D22" s="57" t="s">
        <v>73</v>
      </c>
      <c r="E22" s="56" t="s">
        <v>75</v>
      </c>
      <c r="F22" s="56">
        <v>150986</v>
      </c>
      <c r="G22" s="57" t="s">
        <v>54</v>
      </c>
      <c r="H22" s="102"/>
      <c r="I22" s="102"/>
      <c r="J22" s="23">
        <v>2700</v>
      </c>
      <c r="K22" s="125">
        <v>0</v>
      </c>
      <c r="L22" s="13">
        <v>0.01</v>
      </c>
      <c r="M22" s="128">
        <f t="shared" si="0"/>
        <v>2700</v>
      </c>
      <c r="N22" s="128">
        <f t="shared" si="1"/>
        <v>0</v>
      </c>
      <c r="O22" s="14">
        <f t="shared" si="2"/>
        <v>-27</v>
      </c>
      <c r="P22" s="14">
        <f>M22</f>
        <v>2700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-2673</v>
      </c>
      <c r="AJ22" s="101">
        <f t="shared" si="4"/>
        <v>0</v>
      </c>
    </row>
    <row r="23" spans="1:36" s="5" customFormat="1" ht="12.9" customHeight="1" x14ac:dyDescent="0.2">
      <c r="A23" s="124"/>
      <c r="B23" s="56">
        <v>11355</v>
      </c>
      <c r="C23" s="56">
        <v>1782</v>
      </c>
      <c r="D23" s="57" t="s">
        <v>1060</v>
      </c>
      <c r="E23" s="56" t="s">
        <v>1059</v>
      </c>
      <c r="F23" s="56">
        <v>4309</v>
      </c>
      <c r="G23" s="57" t="s">
        <v>54</v>
      </c>
      <c r="H23" s="102"/>
      <c r="I23" s="102"/>
      <c r="J23" s="23">
        <v>1595</v>
      </c>
      <c r="K23" s="125">
        <v>0</v>
      </c>
      <c r="L23" s="13">
        <v>0.01</v>
      </c>
      <c r="M23" s="128">
        <f t="shared" si="0"/>
        <v>1595</v>
      </c>
      <c r="N23" s="128">
        <f t="shared" si="1"/>
        <v>0</v>
      </c>
      <c r="O23" s="14">
        <f t="shared" si="2"/>
        <v>-15.950000000000001</v>
      </c>
      <c r="P23" s="14">
        <f>M23</f>
        <v>1595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-1579.05</v>
      </c>
      <c r="AJ23" s="101">
        <f t="shared" si="4"/>
        <v>4.4408920985006262E-14</v>
      </c>
    </row>
    <row r="24" spans="1:36" ht="12.9" customHeight="1" x14ac:dyDescent="0.2">
      <c r="A24" s="124"/>
      <c r="B24" s="56">
        <v>11356</v>
      </c>
      <c r="C24" s="56">
        <v>1781</v>
      </c>
      <c r="D24" s="57" t="s">
        <v>63</v>
      </c>
      <c r="E24" s="56">
        <v>139564</v>
      </c>
      <c r="F24" s="56">
        <v>224850</v>
      </c>
      <c r="G24" s="57" t="s">
        <v>62</v>
      </c>
      <c r="H24" s="102"/>
      <c r="I24" s="102"/>
      <c r="J24" s="23">
        <v>0</v>
      </c>
      <c r="K24" s="125">
        <v>2967.54</v>
      </c>
      <c r="L24" s="13">
        <v>0.01</v>
      </c>
      <c r="M24" s="128">
        <f t="shared" si="0"/>
        <v>2649.5892857142853</v>
      </c>
      <c r="N24" s="128">
        <f t="shared" si="1"/>
        <v>317.95071428571424</v>
      </c>
      <c r="O24" s="14">
        <f t="shared" si="2"/>
        <v>-26.495892857142852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>
        <f>M24</f>
        <v>2649.5892857142853</v>
      </c>
      <c r="AI24" s="14">
        <f t="shared" si="3"/>
        <v>-2941.0441071428568</v>
      </c>
      <c r="AJ24" s="101">
        <f t="shared" si="4"/>
        <v>3.3750779948604759E-13</v>
      </c>
    </row>
    <row r="25" spans="1:36" s="5" customFormat="1" ht="12.9" customHeight="1" x14ac:dyDescent="0.2">
      <c r="A25" s="124"/>
      <c r="B25" s="56">
        <v>11357</v>
      </c>
      <c r="C25" s="56">
        <v>1780</v>
      </c>
      <c r="D25" s="57" t="s">
        <v>864</v>
      </c>
      <c r="E25" s="56">
        <v>4</v>
      </c>
      <c r="F25" s="56">
        <v>1780</v>
      </c>
      <c r="G25" s="57" t="s">
        <v>55</v>
      </c>
      <c r="H25" s="102"/>
      <c r="I25" s="102"/>
      <c r="J25" s="23">
        <v>0</v>
      </c>
      <c r="K25" s="125">
        <v>3615</v>
      </c>
      <c r="L25" s="13">
        <v>0.01</v>
      </c>
      <c r="M25" s="128">
        <f t="shared" si="0"/>
        <v>3227.6785714285711</v>
      </c>
      <c r="N25" s="128">
        <f t="shared" si="1"/>
        <v>387.3214285714285</v>
      </c>
      <c r="O25" s="14">
        <f t="shared" si="2"/>
        <v>-32.276785714285708</v>
      </c>
      <c r="P25" s="14"/>
      <c r="Q25" s="14">
        <f>M25</f>
        <v>3227.6785714285711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-3582.7232142857138</v>
      </c>
      <c r="AJ25" s="101">
        <f t="shared" si="4"/>
        <v>5.2580162446247414E-13</v>
      </c>
    </row>
    <row r="26" spans="1:36" s="5" customFormat="1" ht="12.9" customHeight="1" x14ac:dyDescent="0.2">
      <c r="A26" s="124">
        <v>43322</v>
      </c>
      <c r="B26" s="56">
        <v>11358</v>
      </c>
      <c r="C26" s="56">
        <v>1768</v>
      </c>
      <c r="D26" s="57" t="s">
        <v>37</v>
      </c>
      <c r="E26" s="56" t="s">
        <v>42</v>
      </c>
      <c r="F26" s="56">
        <v>73894</v>
      </c>
      <c r="G26" s="57" t="s">
        <v>163</v>
      </c>
      <c r="H26" s="102"/>
      <c r="I26" s="102"/>
      <c r="J26" s="23">
        <v>0</v>
      </c>
      <c r="K26" s="125">
        <v>284.35000000000002</v>
      </c>
      <c r="L26" s="13">
        <v>0.01</v>
      </c>
      <c r="M26" s="128">
        <f t="shared" si="0"/>
        <v>253.88392857142856</v>
      </c>
      <c r="N26" s="128">
        <f t="shared" si="1"/>
        <v>30.466071428571425</v>
      </c>
      <c r="O26" s="14">
        <f t="shared" si="2"/>
        <v>-2.5388392857142854</v>
      </c>
      <c r="P26" s="14"/>
      <c r="Q26" s="14"/>
      <c r="R26" s="14"/>
      <c r="S26" s="14"/>
      <c r="T26" s="14"/>
      <c r="U26" s="14"/>
      <c r="V26" s="14">
        <f>M26</f>
        <v>253.88392857142856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-281.81116071428568</v>
      </c>
      <c r="AJ26" s="101">
        <f t="shared" si="4"/>
        <v>6.0396132539608516E-14</v>
      </c>
    </row>
    <row r="27" spans="1:36" s="5" customFormat="1" ht="12.9" customHeight="1" x14ac:dyDescent="0.2">
      <c r="A27" s="124"/>
      <c r="B27" s="56">
        <v>11358</v>
      </c>
      <c r="C27" s="56">
        <v>1768</v>
      </c>
      <c r="D27" s="57" t="s">
        <v>37</v>
      </c>
      <c r="E27" s="56" t="s">
        <v>42</v>
      </c>
      <c r="F27" s="56">
        <v>73894</v>
      </c>
      <c r="G27" s="57" t="s">
        <v>163</v>
      </c>
      <c r="H27" s="102"/>
      <c r="I27" s="102"/>
      <c r="J27" s="23">
        <v>0</v>
      </c>
      <c r="K27" s="125">
        <v>981.31</v>
      </c>
      <c r="L27" s="13">
        <v>0.01</v>
      </c>
      <c r="M27" s="128">
        <f t="shared" si="0"/>
        <v>876.16964285714278</v>
      </c>
      <c r="N27" s="128">
        <f t="shared" si="1"/>
        <v>105.14035714285713</v>
      </c>
      <c r="O27" s="14">
        <f t="shared" si="2"/>
        <v>-8.7616964285714278</v>
      </c>
      <c r="P27" s="14"/>
      <c r="Q27" s="14"/>
      <c r="R27" s="14"/>
      <c r="S27" s="14"/>
      <c r="T27" s="14"/>
      <c r="U27" s="14"/>
      <c r="V27" s="14">
        <f>M27</f>
        <v>876.16964285714278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-972.54830357142851</v>
      </c>
      <c r="AJ27" s="101">
        <f t="shared" si="4"/>
        <v>0</v>
      </c>
    </row>
    <row r="28" spans="1:36" s="5" customFormat="1" ht="12.9" customHeight="1" x14ac:dyDescent="0.2">
      <c r="A28" s="124">
        <v>43323</v>
      </c>
      <c r="B28" s="56">
        <v>11359</v>
      </c>
      <c r="C28" s="56">
        <v>1778</v>
      </c>
      <c r="D28" s="57" t="s">
        <v>77</v>
      </c>
      <c r="E28" s="56" t="s">
        <v>78</v>
      </c>
      <c r="F28" s="56">
        <v>13008</v>
      </c>
      <c r="G28" s="57" t="s">
        <v>54</v>
      </c>
      <c r="H28" s="102"/>
      <c r="I28" s="102"/>
      <c r="J28" s="23">
        <v>0</v>
      </c>
      <c r="K28" s="125">
        <v>1230</v>
      </c>
      <c r="L28" s="13">
        <v>0.01</v>
      </c>
      <c r="M28" s="128">
        <f t="shared" si="0"/>
        <v>1098.2142857142856</v>
      </c>
      <c r="N28" s="128">
        <f t="shared" si="1"/>
        <v>131.78571428571425</v>
      </c>
      <c r="O28" s="14">
        <f t="shared" si="2"/>
        <v>-10.982142857142856</v>
      </c>
      <c r="P28" s="14">
        <f>M28</f>
        <v>1098.2142857142856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-1219.0178571428569</v>
      </c>
      <c r="AJ28" s="101">
        <f t="shared" si="4"/>
        <v>2.6112445539183682E-13</v>
      </c>
    </row>
    <row r="29" spans="1:36" s="5" customFormat="1" ht="12.9" customHeight="1" x14ac:dyDescent="0.2">
      <c r="A29" s="124"/>
      <c r="B29" s="56">
        <v>11360</v>
      </c>
      <c r="C29" s="56">
        <v>1777</v>
      </c>
      <c r="D29" s="57" t="s">
        <v>41</v>
      </c>
      <c r="E29" s="56" t="s">
        <v>48</v>
      </c>
      <c r="F29" s="56">
        <v>148226</v>
      </c>
      <c r="G29" s="57" t="s">
        <v>54</v>
      </c>
      <c r="H29" s="102"/>
      <c r="I29" s="102"/>
      <c r="J29" s="23">
        <v>0</v>
      </c>
      <c r="K29" s="125">
        <v>5820</v>
      </c>
      <c r="L29" s="13">
        <v>0.01</v>
      </c>
      <c r="M29" s="128">
        <f t="shared" si="0"/>
        <v>5196.4285714285706</v>
      </c>
      <c r="N29" s="128">
        <f t="shared" si="1"/>
        <v>623.57142857142844</v>
      </c>
      <c r="O29" s="14">
        <f t="shared" si="2"/>
        <v>-51.964285714285708</v>
      </c>
      <c r="P29" s="14">
        <f>M29</f>
        <v>5196.4285714285706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-5768.0357142857138</v>
      </c>
      <c r="AJ29" s="101">
        <f t="shared" si="4"/>
        <v>5.2580162446247414E-13</v>
      </c>
    </row>
    <row r="30" spans="1:36" s="5" customFormat="1" ht="12.9" customHeight="1" x14ac:dyDescent="0.2">
      <c r="A30" s="124"/>
      <c r="B30" s="56">
        <v>11361</v>
      </c>
      <c r="C30" s="56">
        <v>1785</v>
      </c>
      <c r="D30" s="57" t="s">
        <v>84</v>
      </c>
      <c r="E30" s="56" t="s">
        <v>85</v>
      </c>
      <c r="F30" s="56">
        <v>5220</v>
      </c>
      <c r="G30" s="57" t="s">
        <v>173</v>
      </c>
      <c r="H30" s="102"/>
      <c r="I30" s="102"/>
      <c r="J30" s="23">
        <v>0</v>
      </c>
      <c r="K30" s="125">
        <v>2800</v>
      </c>
      <c r="L30" s="13">
        <v>0.01</v>
      </c>
      <c r="M30" s="128">
        <f t="shared" si="0"/>
        <v>2499.9999999999995</v>
      </c>
      <c r="N30" s="128">
        <f t="shared" si="1"/>
        <v>299.99999999999994</v>
      </c>
      <c r="O30" s="14">
        <f t="shared" si="2"/>
        <v>-24.999999999999996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f>M30</f>
        <v>2499.9999999999995</v>
      </c>
      <c r="AE30" s="14"/>
      <c r="AF30" s="14"/>
      <c r="AG30" s="14"/>
      <c r="AH30" s="14"/>
      <c r="AI30" s="14">
        <f t="shared" si="3"/>
        <v>-2774.9999999999995</v>
      </c>
      <c r="AJ30" s="101">
        <f t="shared" si="4"/>
        <v>4.5830006456526462E-13</v>
      </c>
    </row>
    <row r="31" spans="1:36" s="5" customFormat="1" ht="12.9" customHeight="1" x14ac:dyDescent="0.2">
      <c r="A31" s="124"/>
      <c r="B31" s="56">
        <v>11362</v>
      </c>
      <c r="C31" s="56">
        <v>1786</v>
      </c>
      <c r="D31" s="57" t="s">
        <v>38</v>
      </c>
      <c r="E31" s="56" t="s">
        <v>44</v>
      </c>
      <c r="F31" s="56">
        <v>20399</v>
      </c>
      <c r="G31" s="57" t="s">
        <v>54</v>
      </c>
      <c r="H31" s="102"/>
      <c r="I31" s="102"/>
      <c r="J31" s="23">
        <v>0</v>
      </c>
      <c r="K31" s="125">
        <v>5417</v>
      </c>
      <c r="L31" s="13">
        <v>0.01</v>
      </c>
      <c r="M31" s="128">
        <f t="shared" si="0"/>
        <v>4836.6071428571422</v>
      </c>
      <c r="N31" s="128">
        <f t="shared" si="1"/>
        <v>580.392857142857</v>
      </c>
      <c r="O31" s="14">
        <f t="shared" si="2"/>
        <v>-48.366071428571423</v>
      </c>
      <c r="P31" s="14">
        <f>M31</f>
        <v>4836.6071428571422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-5368.6339285714275</v>
      </c>
      <c r="AJ31" s="101">
        <f t="shared" si="4"/>
        <v>1.0444978215673473E-12</v>
      </c>
    </row>
    <row r="32" spans="1:36" s="5" customFormat="1" ht="12.9" customHeight="1" x14ac:dyDescent="0.2">
      <c r="A32" s="124"/>
      <c r="B32" s="56">
        <v>11363</v>
      </c>
      <c r="C32" s="56">
        <v>1787</v>
      </c>
      <c r="D32" s="57" t="s">
        <v>38</v>
      </c>
      <c r="E32" s="56" t="s">
        <v>44</v>
      </c>
      <c r="F32" s="56">
        <v>20400</v>
      </c>
      <c r="G32" s="57" t="s">
        <v>54</v>
      </c>
      <c r="H32" s="102"/>
      <c r="I32" s="102"/>
      <c r="J32" s="23">
        <v>0</v>
      </c>
      <c r="K32" s="125">
        <v>4386</v>
      </c>
      <c r="L32" s="13">
        <v>0.01</v>
      </c>
      <c r="M32" s="128">
        <f t="shared" si="0"/>
        <v>3916.071428571428</v>
      </c>
      <c r="N32" s="128">
        <f t="shared" si="1"/>
        <v>469.92857142857133</v>
      </c>
      <c r="O32" s="14">
        <f t="shared" si="2"/>
        <v>-39.160714285714278</v>
      </c>
      <c r="P32" s="14">
        <f>M32</f>
        <v>3916.071428571428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-4346.8392857142853</v>
      </c>
      <c r="AJ32" s="101">
        <f t="shared" si="4"/>
        <v>3.979039320256561E-13</v>
      </c>
    </row>
    <row r="33" spans="1:36" s="5" customFormat="1" ht="12.9" customHeight="1" x14ac:dyDescent="0.3">
      <c r="A33" s="124"/>
      <c r="B33" s="56">
        <v>11364</v>
      </c>
      <c r="C33" s="56">
        <v>1788</v>
      </c>
      <c r="D33" s="57" t="s">
        <v>1042</v>
      </c>
      <c r="E33" s="56">
        <v>0</v>
      </c>
      <c r="F33" s="54"/>
      <c r="G33" s="57" t="s">
        <v>55</v>
      </c>
      <c r="H33" s="102"/>
      <c r="I33" s="102"/>
      <c r="J33" s="23">
        <v>2220</v>
      </c>
      <c r="K33" s="125">
        <v>0</v>
      </c>
      <c r="L33" s="13">
        <v>0.01</v>
      </c>
      <c r="M33" s="128">
        <f t="shared" si="0"/>
        <v>2220</v>
      </c>
      <c r="N33" s="128">
        <f t="shared" si="1"/>
        <v>0</v>
      </c>
      <c r="O33" s="14">
        <f t="shared" si="2"/>
        <v>-22.2</v>
      </c>
      <c r="P33" s="14"/>
      <c r="Q33" s="14">
        <f>M33</f>
        <v>2220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-2197.8000000000002</v>
      </c>
      <c r="AJ33" s="101">
        <f t="shared" si="4"/>
        <v>-1.8118839761882555E-13</v>
      </c>
    </row>
    <row r="34" spans="1:36" s="5" customFormat="1" ht="12.9" customHeight="1" x14ac:dyDescent="0.2">
      <c r="A34" s="124">
        <v>43325</v>
      </c>
      <c r="B34" s="56">
        <v>11365</v>
      </c>
      <c r="C34" s="56">
        <v>1789</v>
      </c>
      <c r="D34" s="57" t="s">
        <v>73</v>
      </c>
      <c r="E34" s="56" t="s">
        <v>75</v>
      </c>
      <c r="F34" s="56">
        <v>151427</v>
      </c>
      <c r="G34" s="57" t="s">
        <v>54</v>
      </c>
      <c r="H34" s="102"/>
      <c r="I34" s="102"/>
      <c r="J34" s="23">
        <v>1050</v>
      </c>
      <c r="K34" s="125">
        <v>0</v>
      </c>
      <c r="L34" s="13">
        <v>0.01</v>
      </c>
      <c r="M34" s="128">
        <f t="shared" si="0"/>
        <v>1050</v>
      </c>
      <c r="N34" s="128">
        <f t="shared" si="1"/>
        <v>0</v>
      </c>
      <c r="O34" s="14">
        <f t="shared" si="2"/>
        <v>-10.5</v>
      </c>
      <c r="P34" s="14">
        <f>M34</f>
        <v>1050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-1039.5</v>
      </c>
      <c r="AJ34" s="101">
        <f t="shared" si="4"/>
        <v>0</v>
      </c>
    </row>
    <row r="35" spans="1:36" s="5" customFormat="1" ht="12.9" customHeight="1" x14ac:dyDescent="0.2">
      <c r="A35" s="124"/>
      <c r="B35" s="56">
        <v>11366</v>
      </c>
      <c r="C35" s="56">
        <v>1790</v>
      </c>
      <c r="D35" s="57" t="s">
        <v>39</v>
      </c>
      <c r="E35" s="56" t="s">
        <v>45</v>
      </c>
      <c r="F35" s="56">
        <v>68271</v>
      </c>
      <c r="G35" s="57" t="s">
        <v>54</v>
      </c>
      <c r="H35" s="102"/>
      <c r="I35" s="102"/>
      <c r="J35" s="23">
        <v>4296</v>
      </c>
      <c r="K35" s="125">
        <v>0</v>
      </c>
      <c r="L35" s="13">
        <v>0.01</v>
      </c>
      <c r="M35" s="128">
        <f t="shared" si="0"/>
        <v>4296</v>
      </c>
      <c r="N35" s="128">
        <f t="shared" si="1"/>
        <v>0</v>
      </c>
      <c r="O35" s="14">
        <f t="shared" si="2"/>
        <v>-42.96</v>
      </c>
      <c r="P35" s="14">
        <f>M35</f>
        <v>4296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-4253.04</v>
      </c>
      <c r="AJ35" s="101">
        <f t="shared" si="4"/>
        <v>0</v>
      </c>
    </row>
    <row r="36" spans="1:36" s="5" customFormat="1" ht="12.9" customHeight="1" x14ac:dyDescent="0.2">
      <c r="A36" s="124"/>
      <c r="B36" s="56">
        <v>11367</v>
      </c>
      <c r="C36" s="56">
        <v>1791</v>
      </c>
      <c r="D36" s="57" t="s">
        <v>39</v>
      </c>
      <c r="E36" s="56" t="s">
        <v>45</v>
      </c>
      <c r="F36" s="56">
        <v>68272</v>
      </c>
      <c r="G36" s="57" t="s">
        <v>57</v>
      </c>
      <c r="H36" s="102"/>
      <c r="I36" s="102"/>
      <c r="J36" s="23">
        <v>2090</v>
      </c>
      <c r="K36" s="125">
        <v>0</v>
      </c>
      <c r="L36" s="13">
        <v>0.01</v>
      </c>
      <c r="M36" s="128">
        <f t="shared" si="0"/>
        <v>2090</v>
      </c>
      <c r="N36" s="128">
        <f t="shared" si="1"/>
        <v>0</v>
      </c>
      <c r="O36" s="14">
        <f t="shared" si="2"/>
        <v>-20.900000000000002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2090</v>
      </c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-2069.1</v>
      </c>
      <c r="AJ36" s="101">
        <f t="shared" si="4"/>
        <v>8.8817841970012523E-14</v>
      </c>
    </row>
    <row r="37" spans="1:36" s="5" customFormat="1" ht="12.9" customHeight="1" x14ac:dyDescent="0.2">
      <c r="A37" s="124"/>
      <c r="B37" s="56">
        <v>11368</v>
      </c>
      <c r="C37" s="56">
        <v>1784</v>
      </c>
      <c r="D37" s="57" t="s">
        <v>1052</v>
      </c>
      <c r="E37" s="56">
        <v>11</v>
      </c>
      <c r="F37" s="56">
        <v>847103</v>
      </c>
      <c r="G37" s="57" t="s">
        <v>54</v>
      </c>
      <c r="H37" s="102"/>
      <c r="I37" s="102"/>
      <c r="J37" s="23">
        <v>0</v>
      </c>
      <c r="K37" s="125">
        <v>4560</v>
      </c>
      <c r="L37" s="13">
        <v>0.01</v>
      </c>
      <c r="M37" s="128">
        <f t="shared" ref="M37:M68" si="5">SUM(H37:J37,K37/1.12)</f>
        <v>4071.4285714285711</v>
      </c>
      <c r="N37" s="128">
        <f t="shared" ref="N37:N68" si="6">K37/1.12*0.12</f>
        <v>488.5714285714285</v>
      </c>
      <c r="O37" s="14">
        <f t="shared" ref="O37:O68" si="7">-SUM(I37:J37,K37/1.12)*L37</f>
        <v>-40.714285714285715</v>
      </c>
      <c r="P37" s="14">
        <f>M37</f>
        <v>4071.4285714285711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8">-SUM(N37:AH37)</f>
        <v>-4519.2857142857138</v>
      </c>
      <c r="AJ37" s="101">
        <f t="shared" ref="AJ37:AJ68" si="9">SUM(H37:K37)+AI37+O37</f>
        <v>5.1869619710487314E-13</v>
      </c>
    </row>
    <row r="38" spans="1:36" s="5" customFormat="1" ht="12.9" customHeight="1" x14ac:dyDescent="0.2">
      <c r="A38" s="124"/>
      <c r="B38" s="56">
        <v>11369</v>
      </c>
      <c r="C38" s="56">
        <v>1792</v>
      </c>
      <c r="D38" s="57" t="s">
        <v>88</v>
      </c>
      <c r="E38" s="56" t="s">
        <v>89</v>
      </c>
      <c r="F38" s="56">
        <v>12433</v>
      </c>
      <c r="G38" s="57" t="s">
        <v>54</v>
      </c>
      <c r="H38" s="102"/>
      <c r="I38" s="102"/>
      <c r="J38" s="23">
        <v>4157</v>
      </c>
      <c r="K38" s="125">
        <v>0</v>
      </c>
      <c r="L38" s="13">
        <v>0.01</v>
      </c>
      <c r="M38" s="128">
        <f t="shared" si="5"/>
        <v>4157</v>
      </c>
      <c r="N38" s="128">
        <f t="shared" si="6"/>
        <v>0</v>
      </c>
      <c r="O38" s="14">
        <f t="shared" si="7"/>
        <v>-41.57</v>
      </c>
      <c r="P38" s="14">
        <f>M38</f>
        <v>4157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8"/>
        <v>-4115.43</v>
      </c>
      <c r="AJ38" s="101">
        <f t="shared" si="9"/>
        <v>-2.9132252166164108E-13</v>
      </c>
    </row>
    <row r="39" spans="1:36" s="5" customFormat="1" ht="12.9" customHeight="1" x14ac:dyDescent="0.2">
      <c r="A39" s="124"/>
      <c r="B39" s="56">
        <v>11370</v>
      </c>
      <c r="C39" s="56">
        <v>1792</v>
      </c>
      <c r="D39" s="57" t="s">
        <v>88</v>
      </c>
      <c r="E39" s="56" t="s">
        <v>89</v>
      </c>
      <c r="F39" s="56">
        <v>12433</v>
      </c>
      <c r="G39" s="57" t="s">
        <v>57</v>
      </c>
      <c r="H39" s="102"/>
      <c r="I39" s="102"/>
      <c r="J39" s="23">
        <v>501.95</v>
      </c>
      <c r="K39" s="125">
        <v>0</v>
      </c>
      <c r="L39" s="13">
        <v>0.01</v>
      </c>
      <c r="M39" s="128">
        <f t="shared" si="5"/>
        <v>501.95</v>
      </c>
      <c r="N39" s="128">
        <f t="shared" si="6"/>
        <v>0</v>
      </c>
      <c r="O39" s="14">
        <f t="shared" si="7"/>
        <v>-5.0194999999999999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>
        <f>M39</f>
        <v>501.95</v>
      </c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-496.93049999999999</v>
      </c>
      <c r="AJ39" s="101">
        <f t="shared" si="9"/>
        <v>0</v>
      </c>
    </row>
    <row r="40" spans="1:36" s="5" customFormat="1" ht="12.9" customHeight="1" x14ac:dyDescent="0.2">
      <c r="A40" s="124">
        <v>43326</v>
      </c>
      <c r="B40" s="56">
        <v>11371</v>
      </c>
      <c r="C40" s="56">
        <v>1793</v>
      </c>
      <c r="D40" s="57" t="s">
        <v>73</v>
      </c>
      <c r="E40" s="56" t="s">
        <v>75</v>
      </c>
      <c r="F40" s="56">
        <v>151198</v>
      </c>
      <c r="G40" s="57" t="s">
        <v>54</v>
      </c>
      <c r="H40" s="102"/>
      <c r="I40" s="102"/>
      <c r="J40" s="23">
        <v>1950</v>
      </c>
      <c r="K40" s="125">
        <v>0</v>
      </c>
      <c r="L40" s="13">
        <v>0.01</v>
      </c>
      <c r="M40" s="128">
        <f t="shared" si="5"/>
        <v>1950</v>
      </c>
      <c r="N40" s="128">
        <f t="shared" si="6"/>
        <v>0</v>
      </c>
      <c r="O40" s="14">
        <f t="shared" si="7"/>
        <v>-19.5</v>
      </c>
      <c r="P40" s="14">
        <f>M40</f>
        <v>1950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-1930.5</v>
      </c>
      <c r="AJ40" s="101">
        <f t="shared" si="9"/>
        <v>0</v>
      </c>
    </row>
    <row r="41" spans="1:36" s="5" customFormat="1" ht="12.9" customHeight="1" x14ac:dyDescent="0.2">
      <c r="A41" s="124">
        <v>43328</v>
      </c>
      <c r="B41" s="56">
        <v>11372</v>
      </c>
      <c r="C41" s="56">
        <v>1794</v>
      </c>
      <c r="D41" s="57" t="s">
        <v>88</v>
      </c>
      <c r="E41" s="56" t="s">
        <v>89</v>
      </c>
      <c r="F41" s="56">
        <v>8525</v>
      </c>
      <c r="G41" s="57" t="s">
        <v>54</v>
      </c>
      <c r="H41" s="102"/>
      <c r="I41" s="102"/>
      <c r="J41" s="23">
        <v>1192</v>
      </c>
      <c r="K41" s="125">
        <v>0</v>
      </c>
      <c r="L41" s="13">
        <v>0.01</v>
      </c>
      <c r="M41" s="128">
        <f t="shared" si="5"/>
        <v>1192</v>
      </c>
      <c r="N41" s="128">
        <f t="shared" si="6"/>
        <v>0</v>
      </c>
      <c r="O41" s="14">
        <f t="shared" si="7"/>
        <v>-11.92</v>
      </c>
      <c r="P41" s="14">
        <f>M41</f>
        <v>1192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8"/>
        <v>-1180.08</v>
      </c>
      <c r="AJ41" s="101">
        <f t="shared" si="9"/>
        <v>7.2830630415410269E-14</v>
      </c>
    </row>
    <row r="42" spans="1:36" s="5" customFormat="1" ht="12.9" customHeight="1" x14ac:dyDescent="0.2">
      <c r="A42" s="124"/>
      <c r="B42" s="56">
        <v>11373</v>
      </c>
      <c r="C42" s="56">
        <v>1795</v>
      </c>
      <c r="D42" s="57" t="s">
        <v>73</v>
      </c>
      <c r="E42" s="56" t="s">
        <v>75</v>
      </c>
      <c r="F42" s="56">
        <v>136657</v>
      </c>
      <c r="G42" s="57" t="s">
        <v>54</v>
      </c>
      <c r="H42" s="102"/>
      <c r="I42" s="102"/>
      <c r="J42" s="23">
        <v>3200</v>
      </c>
      <c r="K42" s="125">
        <v>0</v>
      </c>
      <c r="L42" s="13">
        <v>0.01</v>
      </c>
      <c r="M42" s="128">
        <f t="shared" si="5"/>
        <v>3200</v>
      </c>
      <c r="N42" s="128">
        <f t="shared" si="6"/>
        <v>0</v>
      </c>
      <c r="O42" s="14">
        <f t="shared" si="7"/>
        <v>-32</v>
      </c>
      <c r="P42" s="14">
        <f>M42</f>
        <v>3200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-3168</v>
      </c>
      <c r="AJ42" s="101">
        <f t="shared" si="9"/>
        <v>0</v>
      </c>
    </row>
    <row r="43" spans="1:36" s="5" customFormat="1" ht="12.9" customHeight="1" x14ac:dyDescent="0.2">
      <c r="A43" s="124">
        <v>43329</v>
      </c>
      <c r="B43" s="56">
        <v>11374</v>
      </c>
      <c r="C43" s="56">
        <v>1796</v>
      </c>
      <c r="D43" s="57" t="s">
        <v>39</v>
      </c>
      <c r="E43" s="56" t="s">
        <v>45</v>
      </c>
      <c r="F43" s="56">
        <v>68276</v>
      </c>
      <c r="G43" s="57" t="s">
        <v>54</v>
      </c>
      <c r="H43" s="102"/>
      <c r="I43" s="102"/>
      <c r="J43" s="23">
        <v>4070</v>
      </c>
      <c r="K43" s="125">
        <v>0</v>
      </c>
      <c r="L43" s="13">
        <v>0.01</v>
      </c>
      <c r="M43" s="128">
        <f t="shared" si="5"/>
        <v>4070</v>
      </c>
      <c r="N43" s="128">
        <f t="shared" si="6"/>
        <v>0</v>
      </c>
      <c r="O43" s="14">
        <f t="shared" si="7"/>
        <v>-40.700000000000003</v>
      </c>
      <c r="P43" s="14">
        <f>M43</f>
        <v>4070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-4029.3</v>
      </c>
      <c r="AJ43" s="101">
        <f t="shared" si="9"/>
        <v>-1.8474111129762605E-13</v>
      </c>
    </row>
    <row r="44" spans="1:36" s="5" customFormat="1" ht="12.9" customHeight="1" x14ac:dyDescent="0.2">
      <c r="A44" s="124">
        <v>43332</v>
      </c>
      <c r="B44" s="56">
        <v>11375</v>
      </c>
      <c r="C44" s="56">
        <v>1797</v>
      </c>
      <c r="D44" s="57" t="s">
        <v>39</v>
      </c>
      <c r="E44" s="56" t="s">
        <v>45</v>
      </c>
      <c r="F44" s="56">
        <v>68281</v>
      </c>
      <c r="G44" s="57" t="s">
        <v>54</v>
      </c>
      <c r="H44" s="102"/>
      <c r="I44" s="102"/>
      <c r="J44" s="23">
        <v>3196</v>
      </c>
      <c r="K44" s="125">
        <v>0</v>
      </c>
      <c r="L44" s="13">
        <v>0.01</v>
      </c>
      <c r="M44" s="128">
        <f t="shared" si="5"/>
        <v>3196</v>
      </c>
      <c r="N44" s="128">
        <f t="shared" si="6"/>
        <v>0</v>
      </c>
      <c r="O44" s="14">
        <f t="shared" si="7"/>
        <v>-31.96</v>
      </c>
      <c r="P44" s="14">
        <f>M44</f>
        <v>3196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-3164.04</v>
      </c>
      <c r="AJ44" s="101">
        <f t="shared" si="9"/>
        <v>3.5527136788005009E-14</v>
      </c>
    </row>
    <row r="45" spans="1:36" s="5" customFormat="1" ht="12.9" customHeight="1" x14ac:dyDescent="0.2">
      <c r="A45" s="124"/>
      <c r="B45" s="56">
        <v>11376</v>
      </c>
      <c r="C45" s="56">
        <v>1798</v>
      </c>
      <c r="D45" s="57" t="s">
        <v>39</v>
      </c>
      <c r="E45" s="56" t="s">
        <v>45</v>
      </c>
      <c r="F45" s="56">
        <v>68282</v>
      </c>
      <c r="G45" s="57" t="s">
        <v>57</v>
      </c>
      <c r="H45" s="102"/>
      <c r="I45" s="102"/>
      <c r="J45" s="23">
        <v>1537.5</v>
      </c>
      <c r="K45" s="125">
        <v>0</v>
      </c>
      <c r="L45" s="13">
        <v>0.01</v>
      </c>
      <c r="M45" s="128">
        <f t="shared" si="5"/>
        <v>1537.5</v>
      </c>
      <c r="N45" s="128">
        <f t="shared" si="6"/>
        <v>0</v>
      </c>
      <c r="O45" s="14">
        <f t="shared" si="7"/>
        <v>-15.375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>
        <f>M45</f>
        <v>1537.5</v>
      </c>
      <c r="AA45" s="14"/>
      <c r="AB45" s="14"/>
      <c r="AC45" s="14"/>
      <c r="AD45" s="14"/>
      <c r="AE45" s="14"/>
      <c r="AF45" s="14"/>
      <c r="AG45" s="14"/>
      <c r="AH45" s="14"/>
      <c r="AI45" s="14">
        <f t="shared" si="8"/>
        <v>-1522.125</v>
      </c>
      <c r="AJ45" s="101">
        <f t="shared" si="9"/>
        <v>0</v>
      </c>
    </row>
    <row r="46" spans="1:36" s="5" customFormat="1" ht="12.9" customHeight="1" x14ac:dyDescent="0.2">
      <c r="A46" s="124"/>
      <c r="B46" s="56">
        <v>11377</v>
      </c>
      <c r="C46" s="56">
        <v>1799</v>
      </c>
      <c r="D46" s="57" t="s">
        <v>88</v>
      </c>
      <c r="E46" s="56" t="s">
        <v>89</v>
      </c>
      <c r="F46" s="56">
        <v>8642</v>
      </c>
      <c r="G46" s="57" t="s">
        <v>54</v>
      </c>
      <c r="H46" s="102"/>
      <c r="I46" s="102"/>
      <c r="J46" s="23">
        <v>2856.25</v>
      </c>
      <c r="K46" s="125">
        <v>0</v>
      </c>
      <c r="L46" s="13">
        <v>0.01</v>
      </c>
      <c r="M46" s="128">
        <f t="shared" si="5"/>
        <v>2856.25</v>
      </c>
      <c r="N46" s="128">
        <f t="shared" si="6"/>
        <v>0</v>
      </c>
      <c r="O46" s="14">
        <f t="shared" si="7"/>
        <v>-28.5625</v>
      </c>
      <c r="P46" s="14">
        <f>M46</f>
        <v>2856.25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8"/>
        <v>-2827.6875</v>
      </c>
      <c r="AJ46" s="101">
        <f t="shared" si="9"/>
        <v>0</v>
      </c>
    </row>
    <row r="47" spans="1:36" s="5" customFormat="1" ht="12.9" customHeight="1" x14ac:dyDescent="0.2">
      <c r="A47" s="124"/>
      <c r="B47" s="56">
        <v>11378</v>
      </c>
      <c r="C47" s="56">
        <v>1799</v>
      </c>
      <c r="D47" s="57" t="s">
        <v>88</v>
      </c>
      <c r="E47" s="56" t="s">
        <v>89</v>
      </c>
      <c r="F47" s="56">
        <v>8642</v>
      </c>
      <c r="G47" s="57" t="s">
        <v>57</v>
      </c>
      <c r="H47" s="102"/>
      <c r="I47" s="102"/>
      <c r="J47" s="23">
        <v>367.5</v>
      </c>
      <c r="K47" s="125">
        <v>0</v>
      </c>
      <c r="L47" s="13">
        <v>0.01</v>
      </c>
      <c r="M47" s="128">
        <f t="shared" si="5"/>
        <v>367.5</v>
      </c>
      <c r="N47" s="128">
        <f t="shared" si="6"/>
        <v>0</v>
      </c>
      <c r="O47" s="14">
        <f t="shared" si="7"/>
        <v>-3.6750000000000003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367.5</v>
      </c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-363.82499999999999</v>
      </c>
      <c r="AJ47" s="101">
        <f t="shared" si="9"/>
        <v>1.1102230246251565E-14</v>
      </c>
    </row>
    <row r="48" spans="1:36" s="5" customFormat="1" ht="12.9" customHeight="1" x14ac:dyDescent="0.2">
      <c r="A48" s="124">
        <v>43334</v>
      </c>
      <c r="B48" s="56">
        <v>11379</v>
      </c>
      <c r="C48" s="56">
        <v>1802</v>
      </c>
      <c r="D48" s="57" t="s">
        <v>39</v>
      </c>
      <c r="E48" s="56" t="s">
        <v>45</v>
      </c>
      <c r="F48" s="56">
        <v>68285</v>
      </c>
      <c r="G48" s="57" t="s">
        <v>54</v>
      </c>
      <c r="H48" s="102"/>
      <c r="I48" s="102"/>
      <c r="J48" s="23">
        <v>1406</v>
      </c>
      <c r="K48" s="125">
        <v>0</v>
      </c>
      <c r="L48" s="13">
        <v>0.01</v>
      </c>
      <c r="M48" s="128">
        <f t="shared" si="5"/>
        <v>1406</v>
      </c>
      <c r="N48" s="128">
        <f t="shared" si="6"/>
        <v>0</v>
      </c>
      <c r="O48" s="14">
        <f t="shared" si="7"/>
        <v>-14.06</v>
      </c>
      <c r="P48" s="14">
        <f>M48</f>
        <v>1406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-1391.94</v>
      </c>
      <c r="AJ48" s="101">
        <f t="shared" si="9"/>
        <v>-5.5067062021407764E-14</v>
      </c>
    </row>
    <row r="49" spans="1:36" s="5" customFormat="1" ht="12.9" customHeight="1" x14ac:dyDescent="0.2">
      <c r="A49" s="124"/>
      <c r="B49" s="56">
        <v>11380</v>
      </c>
      <c r="C49" s="56">
        <v>1807</v>
      </c>
      <c r="D49" s="57" t="s">
        <v>91</v>
      </c>
      <c r="E49" s="56" t="s">
        <v>92</v>
      </c>
      <c r="F49" s="56">
        <v>4990</v>
      </c>
      <c r="G49" s="57" t="s">
        <v>54</v>
      </c>
      <c r="H49" s="102"/>
      <c r="I49" s="102"/>
      <c r="J49" s="23">
        <v>0</v>
      </c>
      <c r="K49" s="125">
        <v>5000</v>
      </c>
      <c r="L49" s="13">
        <v>0.01</v>
      </c>
      <c r="M49" s="128">
        <f t="shared" si="5"/>
        <v>4464.2857142857138</v>
      </c>
      <c r="N49" s="128">
        <f t="shared" si="6"/>
        <v>535.71428571428567</v>
      </c>
      <c r="O49" s="14">
        <f t="shared" si="7"/>
        <v>-44.642857142857139</v>
      </c>
      <c r="P49" s="14">
        <f>M49</f>
        <v>4464.2857142857138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-4955.3571428571422</v>
      </c>
      <c r="AJ49" s="101">
        <f t="shared" si="9"/>
        <v>6.5369931689929217E-13</v>
      </c>
    </row>
    <row r="50" spans="1:36" s="5" customFormat="1" ht="12.9" customHeight="1" x14ac:dyDescent="0.2">
      <c r="A50" s="124">
        <v>43335</v>
      </c>
      <c r="B50" s="56">
        <v>11381</v>
      </c>
      <c r="C50" s="56">
        <v>1804</v>
      </c>
      <c r="D50" s="57" t="s">
        <v>63</v>
      </c>
      <c r="E50" s="56">
        <v>139564</v>
      </c>
      <c r="F50" s="56">
        <v>226411</v>
      </c>
      <c r="G50" s="57" t="s">
        <v>62</v>
      </c>
      <c r="H50" s="102"/>
      <c r="I50" s="102"/>
      <c r="J50" s="23">
        <v>0</v>
      </c>
      <c r="K50" s="125">
        <v>3954.01</v>
      </c>
      <c r="L50" s="13">
        <v>0.01</v>
      </c>
      <c r="M50" s="128">
        <f t="shared" si="5"/>
        <v>3530.3660714285711</v>
      </c>
      <c r="N50" s="128">
        <f t="shared" si="6"/>
        <v>423.64392857142849</v>
      </c>
      <c r="O50" s="14">
        <f t="shared" si="7"/>
        <v>-35.303660714285712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>
        <f>M50</f>
        <v>3530.3660714285711</v>
      </c>
      <c r="AI50" s="14">
        <f t="shared" si="8"/>
        <v>-3918.706339285714</v>
      </c>
      <c r="AJ50" s="101">
        <f t="shared" si="9"/>
        <v>5.4001247917767614E-13</v>
      </c>
    </row>
    <row r="51" spans="1:36" s="5" customFormat="1" ht="12.9" customHeight="1" x14ac:dyDescent="0.2">
      <c r="A51" s="124"/>
      <c r="B51" s="56">
        <v>11382</v>
      </c>
      <c r="C51" s="56">
        <v>1805</v>
      </c>
      <c r="D51" s="57" t="s">
        <v>73</v>
      </c>
      <c r="E51" s="56" t="s">
        <v>75</v>
      </c>
      <c r="F51" s="56">
        <v>137038</v>
      </c>
      <c r="G51" s="57" t="s">
        <v>54</v>
      </c>
      <c r="H51" s="102"/>
      <c r="I51" s="102"/>
      <c r="J51" s="23">
        <v>2700</v>
      </c>
      <c r="K51" s="125">
        <v>0</v>
      </c>
      <c r="L51" s="13">
        <v>0.01</v>
      </c>
      <c r="M51" s="128">
        <f t="shared" si="5"/>
        <v>2700</v>
      </c>
      <c r="N51" s="128">
        <f t="shared" si="6"/>
        <v>0</v>
      </c>
      <c r="O51" s="14">
        <f t="shared" si="7"/>
        <v>-27</v>
      </c>
      <c r="P51" s="14">
        <f>M51</f>
        <v>2700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-2673</v>
      </c>
      <c r="AJ51" s="101">
        <f t="shared" si="9"/>
        <v>0</v>
      </c>
    </row>
    <row r="52" spans="1:36" s="5" customFormat="1" ht="12.9" customHeight="1" x14ac:dyDescent="0.2">
      <c r="A52" s="124"/>
      <c r="B52" s="56">
        <v>11383</v>
      </c>
      <c r="C52" s="56">
        <v>1803</v>
      </c>
      <c r="D52" s="57" t="s">
        <v>74</v>
      </c>
      <c r="E52" s="56" t="s">
        <v>60</v>
      </c>
      <c r="F52" s="56">
        <v>30357</v>
      </c>
      <c r="G52" s="57" t="s">
        <v>56</v>
      </c>
      <c r="H52" s="102"/>
      <c r="I52" s="102"/>
      <c r="J52" s="23">
        <v>0</v>
      </c>
      <c r="K52" s="125">
        <v>3359.75</v>
      </c>
      <c r="L52" s="13">
        <v>0.01</v>
      </c>
      <c r="M52" s="128">
        <f t="shared" si="5"/>
        <v>2999.7767857142853</v>
      </c>
      <c r="N52" s="128">
        <f t="shared" si="6"/>
        <v>359.97321428571422</v>
      </c>
      <c r="O52" s="14">
        <f t="shared" si="7"/>
        <v>-29.997767857142854</v>
      </c>
      <c r="P52" s="14"/>
      <c r="Q52" s="14"/>
      <c r="R52" s="14"/>
      <c r="S52" s="14"/>
      <c r="T52" s="14"/>
      <c r="U52" s="14"/>
      <c r="V52" s="14"/>
      <c r="W52" s="14">
        <f>M52</f>
        <v>2999.7767857142853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-3329.7522321428569</v>
      </c>
      <c r="AJ52" s="101">
        <f t="shared" si="9"/>
        <v>2.6290081223123707E-13</v>
      </c>
    </row>
    <row r="53" spans="1:36" s="5" customFormat="1" ht="12.9" customHeight="1" x14ac:dyDescent="0.2">
      <c r="A53" s="124"/>
      <c r="B53" s="56">
        <v>11384</v>
      </c>
      <c r="C53" s="56">
        <v>1806</v>
      </c>
      <c r="D53" s="57" t="s">
        <v>1050</v>
      </c>
      <c r="E53" s="56" t="s">
        <v>1049</v>
      </c>
      <c r="F53" s="56">
        <v>1207</v>
      </c>
      <c r="G53" s="57" t="s">
        <v>54</v>
      </c>
      <c r="H53" s="102"/>
      <c r="I53" s="102"/>
      <c r="J53" s="23">
        <v>788</v>
      </c>
      <c r="K53" s="125">
        <v>0</v>
      </c>
      <c r="L53" s="13">
        <v>0.01</v>
      </c>
      <c r="M53" s="128">
        <f t="shared" si="5"/>
        <v>788</v>
      </c>
      <c r="N53" s="128">
        <f t="shared" si="6"/>
        <v>0</v>
      </c>
      <c r="O53" s="14">
        <f t="shared" si="7"/>
        <v>-7.88</v>
      </c>
      <c r="P53" s="14">
        <f>M53</f>
        <v>788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-780.12</v>
      </c>
      <c r="AJ53" s="101">
        <f t="shared" si="9"/>
        <v>0</v>
      </c>
    </row>
    <row r="54" spans="1:36" s="5" customFormat="1" ht="12.9" customHeight="1" x14ac:dyDescent="0.2">
      <c r="A54" s="124">
        <v>43336</v>
      </c>
      <c r="B54" s="56">
        <v>11385</v>
      </c>
      <c r="C54" s="56">
        <v>1808</v>
      </c>
      <c r="D54" s="57" t="s">
        <v>1050</v>
      </c>
      <c r="E54" s="56" t="s">
        <v>1049</v>
      </c>
      <c r="F54" s="56">
        <v>1225</v>
      </c>
      <c r="G54" s="57" t="s">
        <v>54</v>
      </c>
      <c r="H54" s="102"/>
      <c r="I54" s="102"/>
      <c r="J54" s="23">
        <v>500</v>
      </c>
      <c r="K54" s="125">
        <v>0</v>
      </c>
      <c r="L54" s="13">
        <v>0.01</v>
      </c>
      <c r="M54" s="128">
        <f t="shared" si="5"/>
        <v>500</v>
      </c>
      <c r="N54" s="128">
        <f t="shared" si="6"/>
        <v>0</v>
      </c>
      <c r="O54" s="14">
        <f t="shared" si="7"/>
        <v>-5</v>
      </c>
      <c r="P54" s="14">
        <f>M54</f>
        <v>500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-495</v>
      </c>
      <c r="AJ54" s="101">
        <f t="shared" si="9"/>
        <v>0</v>
      </c>
    </row>
    <row r="55" spans="1:36" s="5" customFormat="1" ht="12.9" customHeight="1" x14ac:dyDescent="0.2">
      <c r="A55" s="124">
        <v>43340</v>
      </c>
      <c r="B55" s="56">
        <v>11386</v>
      </c>
      <c r="C55" s="56">
        <v>1817</v>
      </c>
      <c r="D55" s="57" t="s">
        <v>73</v>
      </c>
      <c r="E55" s="56" t="s">
        <v>75</v>
      </c>
      <c r="F55" s="56">
        <v>137712</v>
      </c>
      <c r="G55" s="57" t="s">
        <v>54</v>
      </c>
      <c r="H55" s="102"/>
      <c r="I55" s="102"/>
      <c r="J55" s="23">
        <v>986</v>
      </c>
      <c r="K55" s="125">
        <v>0</v>
      </c>
      <c r="L55" s="13">
        <v>0.01</v>
      </c>
      <c r="M55" s="128">
        <f t="shared" si="5"/>
        <v>986</v>
      </c>
      <c r="N55" s="128">
        <f t="shared" si="6"/>
        <v>0</v>
      </c>
      <c r="O55" s="14">
        <f t="shared" si="7"/>
        <v>-9.86</v>
      </c>
      <c r="P55" s="14">
        <f>M55</f>
        <v>986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-976.14</v>
      </c>
      <c r="AJ55" s="101">
        <f t="shared" si="9"/>
        <v>1.4210854715202004E-14</v>
      </c>
    </row>
    <row r="56" spans="1:36" s="5" customFormat="1" ht="12.9" customHeight="1" x14ac:dyDescent="0.2">
      <c r="A56" s="124"/>
      <c r="B56" s="56">
        <v>11387</v>
      </c>
      <c r="C56" s="56">
        <v>1818</v>
      </c>
      <c r="D56" s="57" t="s">
        <v>39</v>
      </c>
      <c r="E56" s="56" t="s">
        <v>45</v>
      </c>
      <c r="F56" s="56">
        <v>68291</v>
      </c>
      <c r="G56" s="57" t="s">
        <v>54</v>
      </c>
      <c r="H56" s="102"/>
      <c r="I56" s="102"/>
      <c r="J56" s="23">
        <v>3520</v>
      </c>
      <c r="K56" s="125">
        <v>0</v>
      </c>
      <c r="L56" s="13">
        <v>0.01</v>
      </c>
      <c r="M56" s="128">
        <f t="shared" si="5"/>
        <v>3520</v>
      </c>
      <c r="N56" s="128">
        <f t="shared" si="6"/>
        <v>0</v>
      </c>
      <c r="O56" s="14">
        <f t="shared" si="7"/>
        <v>-35.200000000000003</v>
      </c>
      <c r="P56" s="14">
        <f>M56</f>
        <v>3520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-3484.8</v>
      </c>
      <c r="AJ56" s="101">
        <f t="shared" si="9"/>
        <v>-1.8474111129762605E-13</v>
      </c>
    </row>
    <row r="57" spans="1:36" s="5" customFormat="1" ht="12.9" customHeight="1" x14ac:dyDescent="0.2">
      <c r="A57" s="124"/>
      <c r="B57" s="56">
        <v>11388</v>
      </c>
      <c r="C57" s="56">
        <v>1819</v>
      </c>
      <c r="D57" s="57" t="s">
        <v>39</v>
      </c>
      <c r="E57" s="56" t="s">
        <v>45</v>
      </c>
      <c r="F57" s="56">
        <v>68292</v>
      </c>
      <c r="G57" s="57" t="s">
        <v>57</v>
      </c>
      <c r="H57" s="102"/>
      <c r="I57" s="102"/>
      <c r="J57" s="23">
        <v>1375</v>
      </c>
      <c r="K57" s="125">
        <v>0</v>
      </c>
      <c r="L57" s="13">
        <v>0.01</v>
      </c>
      <c r="M57" s="128">
        <f t="shared" si="5"/>
        <v>1375</v>
      </c>
      <c r="N57" s="128">
        <f t="shared" si="6"/>
        <v>0</v>
      </c>
      <c r="O57" s="14">
        <f t="shared" si="7"/>
        <v>-13.75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>
        <f>M57</f>
        <v>1375</v>
      </c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-1361.25</v>
      </c>
      <c r="AJ57" s="101">
        <f t="shared" si="9"/>
        <v>0</v>
      </c>
    </row>
    <row r="58" spans="1:36" s="5" customFormat="1" ht="12.9" customHeight="1" x14ac:dyDescent="0.2">
      <c r="A58" s="124"/>
      <c r="B58" s="56">
        <v>11389</v>
      </c>
      <c r="C58" s="56">
        <v>1820</v>
      </c>
      <c r="D58" s="57" t="s">
        <v>88</v>
      </c>
      <c r="E58" s="56" t="s">
        <v>89</v>
      </c>
      <c r="F58" s="56">
        <v>8880</v>
      </c>
      <c r="G58" s="57" t="s">
        <v>57</v>
      </c>
      <c r="H58" s="102"/>
      <c r="I58" s="102"/>
      <c r="J58" s="23">
        <v>370</v>
      </c>
      <c r="K58" s="125">
        <v>0</v>
      </c>
      <c r="L58" s="13">
        <v>0.01</v>
      </c>
      <c r="M58" s="128">
        <f t="shared" si="5"/>
        <v>370</v>
      </c>
      <c r="N58" s="128">
        <f t="shared" si="6"/>
        <v>0</v>
      </c>
      <c r="O58" s="14">
        <f t="shared" si="7"/>
        <v>-3.7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>
        <f>M58</f>
        <v>370</v>
      </c>
      <c r="AA58" s="14"/>
      <c r="AB58" s="14"/>
      <c r="AC58" s="14"/>
      <c r="AD58" s="14"/>
      <c r="AE58" s="14"/>
      <c r="AF58" s="14"/>
      <c r="AG58" s="14"/>
      <c r="AH58" s="14"/>
      <c r="AI58" s="14">
        <f t="shared" si="8"/>
        <v>-366.3</v>
      </c>
      <c r="AJ58" s="101">
        <f t="shared" si="9"/>
        <v>-1.1546319456101628E-14</v>
      </c>
    </row>
    <row r="59" spans="1:36" s="5" customFormat="1" ht="12.9" customHeight="1" x14ac:dyDescent="0.2">
      <c r="A59" s="124"/>
      <c r="B59" s="56">
        <v>11389</v>
      </c>
      <c r="C59" s="56">
        <v>1820</v>
      </c>
      <c r="D59" s="57" t="s">
        <v>88</v>
      </c>
      <c r="E59" s="56" t="s">
        <v>89</v>
      </c>
      <c r="F59" s="56">
        <v>8880</v>
      </c>
      <c r="G59" s="57" t="s">
        <v>54</v>
      </c>
      <c r="H59" s="102"/>
      <c r="I59" s="102"/>
      <c r="J59" s="23">
        <v>2926.75</v>
      </c>
      <c r="K59" s="125">
        <v>0</v>
      </c>
      <c r="L59" s="13">
        <v>0.01</v>
      </c>
      <c r="M59" s="128">
        <f t="shared" si="5"/>
        <v>2926.75</v>
      </c>
      <c r="N59" s="128">
        <f t="shared" si="6"/>
        <v>0</v>
      </c>
      <c r="O59" s="14">
        <f t="shared" si="7"/>
        <v>-29.267500000000002</v>
      </c>
      <c r="P59" s="14">
        <f>M59</f>
        <v>2926.75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8"/>
        <v>-2897.4825000000001</v>
      </c>
      <c r="AJ59" s="101">
        <f t="shared" si="9"/>
        <v>-7.460698725481052E-14</v>
      </c>
    </row>
    <row r="60" spans="1:36" s="5" customFormat="1" ht="12.9" customHeight="1" x14ac:dyDescent="0.2">
      <c r="A60" s="124">
        <v>43341</v>
      </c>
      <c r="B60" s="56">
        <v>11392</v>
      </c>
      <c r="C60" s="56">
        <v>1821</v>
      </c>
      <c r="D60" s="57" t="s">
        <v>73</v>
      </c>
      <c r="E60" s="56" t="s">
        <v>75</v>
      </c>
      <c r="F60" s="56">
        <v>137812</v>
      </c>
      <c r="G60" s="57" t="s">
        <v>54</v>
      </c>
      <c r="H60" s="102"/>
      <c r="I60" s="102"/>
      <c r="J60" s="23">
        <v>2100</v>
      </c>
      <c r="K60" s="125">
        <v>0</v>
      </c>
      <c r="L60" s="13">
        <v>0.01</v>
      </c>
      <c r="M60" s="128">
        <f t="shared" si="5"/>
        <v>2100</v>
      </c>
      <c r="N60" s="128">
        <f t="shared" si="6"/>
        <v>0</v>
      </c>
      <c r="O60" s="14">
        <f t="shared" si="7"/>
        <v>-21</v>
      </c>
      <c r="P60" s="14">
        <f>M60</f>
        <v>2100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8"/>
        <v>-2079</v>
      </c>
      <c r="AJ60" s="101">
        <f t="shared" si="9"/>
        <v>0</v>
      </c>
    </row>
    <row r="61" spans="1:36" s="5" customFormat="1" ht="12.9" customHeight="1" x14ac:dyDescent="0.2">
      <c r="A61" s="124"/>
      <c r="B61" s="56">
        <v>11393</v>
      </c>
      <c r="C61" s="56">
        <v>1809</v>
      </c>
      <c r="D61" s="57" t="s">
        <v>86</v>
      </c>
      <c r="E61" s="56" t="s">
        <v>87</v>
      </c>
      <c r="F61" s="56">
        <v>87430</v>
      </c>
      <c r="G61" s="57" t="s">
        <v>55</v>
      </c>
      <c r="H61" s="102"/>
      <c r="I61" s="102"/>
      <c r="J61" s="23">
        <v>0</v>
      </c>
      <c r="K61" s="125">
        <v>5029</v>
      </c>
      <c r="L61" s="13">
        <v>0.01</v>
      </c>
      <c r="M61" s="128">
        <f t="shared" si="5"/>
        <v>4490.1785714285706</v>
      </c>
      <c r="N61" s="128">
        <f t="shared" si="6"/>
        <v>538.82142857142844</v>
      </c>
      <c r="O61" s="14">
        <f t="shared" si="7"/>
        <v>-44.901785714285708</v>
      </c>
      <c r="P61" s="14"/>
      <c r="Q61" s="14">
        <f>M61</f>
        <v>4490.1785714285706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8"/>
        <v>-4984.0982142857138</v>
      </c>
      <c r="AJ61" s="101">
        <f t="shared" si="9"/>
        <v>5.2580162446247414E-13</v>
      </c>
    </row>
    <row r="62" spans="1:36" s="5" customFormat="1" ht="12.9" customHeight="1" x14ac:dyDescent="0.2">
      <c r="A62" s="124">
        <v>43342</v>
      </c>
      <c r="B62" s="56">
        <v>11394</v>
      </c>
      <c r="C62" s="56">
        <v>1811</v>
      </c>
      <c r="D62" s="57" t="s">
        <v>77</v>
      </c>
      <c r="E62" s="56" t="s">
        <v>78</v>
      </c>
      <c r="F62" s="56">
        <v>13639</v>
      </c>
      <c r="G62" s="57" t="s">
        <v>54</v>
      </c>
      <c r="H62" s="102"/>
      <c r="I62" s="102"/>
      <c r="J62" s="23">
        <v>0</v>
      </c>
      <c r="K62" s="125">
        <v>1230</v>
      </c>
      <c r="L62" s="13">
        <v>0.01</v>
      </c>
      <c r="M62" s="128">
        <f t="shared" si="5"/>
        <v>1098.2142857142856</v>
      </c>
      <c r="N62" s="128">
        <f t="shared" si="6"/>
        <v>131.78571428571425</v>
      </c>
      <c r="O62" s="14">
        <f t="shared" si="7"/>
        <v>-10.982142857142856</v>
      </c>
      <c r="P62" s="14">
        <f>M62</f>
        <v>1098.2142857142856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8"/>
        <v>-1219.0178571428569</v>
      </c>
      <c r="AJ62" s="101">
        <f t="shared" si="9"/>
        <v>2.6112445539183682E-13</v>
      </c>
    </row>
    <row r="63" spans="1:36" s="5" customFormat="1" ht="12.9" customHeight="1" x14ac:dyDescent="0.2">
      <c r="A63" s="124"/>
      <c r="B63" s="56">
        <v>11395</v>
      </c>
      <c r="C63" s="56">
        <v>1822</v>
      </c>
      <c r="D63" s="57" t="s">
        <v>1050</v>
      </c>
      <c r="E63" s="56" t="s">
        <v>1049</v>
      </c>
      <c r="F63" s="56">
        <v>1261</v>
      </c>
      <c r="G63" s="57" t="s">
        <v>54</v>
      </c>
      <c r="H63" s="102"/>
      <c r="I63" s="102"/>
      <c r="J63" s="23">
        <v>1592.5</v>
      </c>
      <c r="K63" s="125">
        <v>0</v>
      </c>
      <c r="L63" s="13">
        <v>0.01</v>
      </c>
      <c r="M63" s="128">
        <f t="shared" si="5"/>
        <v>1592.5</v>
      </c>
      <c r="N63" s="128">
        <f t="shared" si="6"/>
        <v>0</v>
      </c>
      <c r="O63" s="14">
        <f t="shared" si="7"/>
        <v>-15.925000000000001</v>
      </c>
      <c r="P63" s="14">
        <f>M63</f>
        <v>1592.5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8"/>
        <v>-1576.575</v>
      </c>
      <c r="AJ63" s="101">
        <f t="shared" si="9"/>
        <v>-4.6185277824406512E-14</v>
      </c>
    </row>
    <row r="64" spans="1:36" s="5" customFormat="1" ht="12.9" customHeight="1" x14ac:dyDescent="0.2">
      <c r="A64" s="124">
        <v>43343</v>
      </c>
      <c r="B64" s="56">
        <v>11396</v>
      </c>
      <c r="C64" s="56">
        <v>1824</v>
      </c>
      <c r="D64" s="57" t="s">
        <v>74</v>
      </c>
      <c r="E64" s="56" t="s">
        <v>60</v>
      </c>
      <c r="F64" s="56">
        <v>30397</v>
      </c>
      <c r="G64" s="57" t="s">
        <v>56</v>
      </c>
      <c r="H64" s="102"/>
      <c r="I64" s="102"/>
      <c r="J64" s="23">
        <v>0</v>
      </c>
      <c r="K64" s="125">
        <v>2450</v>
      </c>
      <c r="L64" s="13">
        <v>0.01</v>
      </c>
      <c r="M64" s="128">
        <f t="shared" si="5"/>
        <v>2187.5</v>
      </c>
      <c r="N64" s="128">
        <f t="shared" si="6"/>
        <v>262.5</v>
      </c>
      <c r="O64" s="14">
        <f t="shared" si="7"/>
        <v>-21.875</v>
      </c>
      <c r="P64" s="14"/>
      <c r="Q64" s="14"/>
      <c r="R64" s="14"/>
      <c r="S64" s="14"/>
      <c r="T64" s="14"/>
      <c r="U64" s="14"/>
      <c r="V64" s="14"/>
      <c r="W64" s="14">
        <f>M64</f>
        <v>2187.5</v>
      </c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8"/>
        <v>-2428.125</v>
      </c>
      <c r="AJ64" s="101">
        <f t="shared" si="9"/>
        <v>0</v>
      </c>
    </row>
    <row r="65" spans="1:36" s="5" customFormat="1" ht="12.9" customHeight="1" x14ac:dyDescent="0.2">
      <c r="A65" s="124"/>
      <c r="B65" s="56">
        <v>11397</v>
      </c>
      <c r="C65" s="56">
        <v>1823</v>
      </c>
      <c r="D65" s="57" t="s">
        <v>73</v>
      </c>
      <c r="E65" s="56" t="s">
        <v>75</v>
      </c>
      <c r="F65" s="56">
        <v>138049</v>
      </c>
      <c r="G65" s="57" t="s">
        <v>54</v>
      </c>
      <c r="H65" s="102"/>
      <c r="I65" s="102"/>
      <c r="J65" s="23">
        <v>1450</v>
      </c>
      <c r="K65" s="125">
        <v>0</v>
      </c>
      <c r="L65" s="13">
        <v>0.01</v>
      </c>
      <c r="M65" s="128">
        <f t="shared" si="5"/>
        <v>1450</v>
      </c>
      <c r="N65" s="128">
        <f t="shared" si="6"/>
        <v>0</v>
      </c>
      <c r="O65" s="14">
        <f t="shared" si="7"/>
        <v>-14.5</v>
      </c>
      <c r="P65" s="14">
        <f>M65</f>
        <v>1450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8"/>
        <v>-1435.5</v>
      </c>
      <c r="AJ65" s="101">
        <f t="shared" si="9"/>
        <v>0</v>
      </c>
    </row>
    <row r="66" spans="1:36" s="5" customFormat="1" ht="12.9" customHeight="1" x14ac:dyDescent="0.2">
      <c r="A66" s="124"/>
      <c r="B66" s="56">
        <v>11398</v>
      </c>
      <c r="C66" s="56">
        <v>1810</v>
      </c>
      <c r="D66" s="57" t="s">
        <v>68</v>
      </c>
      <c r="E66" s="56" t="s">
        <v>52</v>
      </c>
      <c r="F66" s="56">
        <v>26963</v>
      </c>
      <c r="G66" s="57" t="s">
        <v>532</v>
      </c>
      <c r="H66" s="102"/>
      <c r="I66" s="102"/>
      <c r="J66" s="23">
        <v>0</v>
      </c>
      <c r="K66" s="125">
        <v>1785.68</v>
      </c>
      <c r="L66" s="13">
        <v>0.01</v>
      </c>
      <c r="M66" s="128">
        <f t="shared" si="5"/>
        <v>1594.3571428571427</v>
      </c>
      <c r="N66" s="128">
        <f t="shared" si="6"/>
        <v>191.32285714285712</v>
      </c>
      <c r="O66" s="14">
        <f t="shared" si="7"/>
        <v>-15.943571428571428</v>
      </c>
      <c r="P66" s="14"/>
      <c r="Q66" s="14"/>
      <c r="R66" s="14"/>
      <c r="S66" s="14"/>
      <c r="T66" s="14">
        <f>M66</f>
        <v>1594.3571428571427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8"/>
        <v>-1769.7364285714284</v>
      </c>
      <c r="AJ66" s="101">
        <f t="shared" si="9"/>
        <v>2.3092638912203256E-13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23">
        <v>0</v>
      </c>
      <c r="K67" s="125">
        <v>0</v>
      </c>
      <c r="L67" s="13">
        <v>0.01</v>
      </c>
      <c r="M67" s="128">
        <f t="shared" si="5"/>
        <v>0</v>
      </c>
      <c r="N67" s="128">
        <f t="shared" si="6"/>
        <v>0</v>
      </c>
      <c r="O67" s="14">
        <f t="shared" si="7"/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8"/>
        <v>0</v>
      </c>
      <c r="AJ67" s="101">
        <f t="shared" si="9"/>
        <v>0</v>
      </c>
    </row>
    <row r="68" spans="1:36" s="5" customFormat="1" ht="12.9" customHeight="1" x14ac:dyDescent="0.3">
      <c r="A68" s="55"/>
      <c r="B68" s="56"/>
      <c r="C68" s="56"/>
      <c r="D68" s="57"/>
      <c r="E68" s="56"/>
      <c r="F68" s="54"/>
      <c r="G68" s="57"/>
      <c r="H68" s="102"/>
      <c r="I68" s="102"/>
      <c r="J68" s="23">
        <v>0</v>
      </c>
      <c r="K68" s="125">
        <v>0</v>
      </c>
      <c r="L68" s="13">
        <v>0.01</v>
      </c>
      <c r="M68" s="128">
        <f t="shared" si="5"/>
        <v>0</v>
      </c>
      <c r="N68" s="128">
        <f t="shared" si="6"/>
        <v>0</v>
      </c>
      <c r="O68" s="14">
        <f t="shared" si="7"/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8"/>
        <v>0</v>
      </c>
      <c r="AJ68" s="101">
        <f t="shared" si="9"/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>
        <v>0</v>
      </c>
      <c r="K69" s="125">
        <v>0</v>
      </c>
      <c r="L69" s="13">
        <v>0.01</v>
      </c>
      <c r="M69" s="128">
        <f t="shared" ref="M69:M96" si="10">SUM(H69:J69,K69/1.12)</f>
        <v>0</v>
      </c>
      <c r="N69" s="128">
        <f t="shared" ref="N69:N96" si="11">K69/1.12*0.12</f>
        <v>0</v>
      </c>
      <c r="O69" s="14">
        <f t="shared" ref="O69:O96" si="12"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3">-SUM(N69:AH69)</f>
        <v>0</v>
      </c>
      <c r="AJ69" s="101">
        <f t="shared" ref="AJ69:AJ100" si="14"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>
        <v>0</v>
      </c>
      <c r="K70" s="125">
        <v>0</v>
      </c>
      <c r="L70" s="13">
        <v>0.01</v>
      </c>
      <c r="M70" s="14">
        <f t="shared" si="10"/>
        <v>0</v>
      </c>
      <c r="N70" s="14">
        <f t="shared" si="11"/>
        <v>0</v>
      </c>
      <c r="O70" s="14">
        <f t="shared" si="12"/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3"/>
        <v>0</v>
      </c>
      <c r="AJ70" s="101">
        <f t="shared" si="14"/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>
        <v>0</v>
      </c>
      <c r="K71" s="125">
        <v>0</v>
      </c>
      <c r="L71" s="13">
        <v>0.01</v>
      </c>
      <c r="M71" s="14">
        <f t="shared" si="10"/>
        <v>0</v>
      </c>
      <c r="N71" s="14">
        <f t="shared" si="11"/>
        <v>0</v>
      </c>
      <c r="O71" s="14">
        <f t="shared" si="12"/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3"/>
        <v>0</v>
      </c>
      <c r="AJ71" s="101">
        <f t="shared" si="14"/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>
        <v>0</v>
      </c>
      <c r="K72" s="125">
        <v>0</v>
      </c>
      <c r="L72" s="13">
        <v>0.01</v>
      </c>
      <c r="M72" s="14">
        <f t="shared" si="10"/>
        <v>0</v>
      </c>
      <c r="N72" s="14">
        <f t="shared" si="11"/>
        <v>0</v>
      </c>
      <c r="O72" s="14">
        <f t="shared" si="12"/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3"/>
        <v>0</v>
      </c>
      <c r="AJ72" s="101">
        <f t="shared" si="14"/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>
        <v>0</v>
      </c>
      <c r="K73" s="125">
        <v>0</v>
      </c>
      <c r="L73" s="13">
        <v>0.01</v>
      </c>
      <c r="M73" s="14">
        <f t="shared" si="10"/>
        <v>0</v>
      </c>
      <c r="N73" s="14">
        <f t="shared" si="11"/>
        <v>0</v>
      </c>
      <c r="O73" s="14">
        <f t="shared" si="12"/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3"/>
        <v>0</v>
      </c>
      <c r="AJ73" s="101">
        <f t="shared" si="14"/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0"/>
        <v>0</v>
      </c>
      <c r="N74" s="14">
        <f t="shared" si="11"/>
        <v>0</v>
      </c>
      <c r="O74" s="14">
        <f t="shared" si="12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3"/>
        <v>0</v>
      </c>
      <c r="AJ74" s="101">
        <f t="shared" si="14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0"/>
        <v>0</v>
      </c>
      <c r="N75" s="14">
        <f t="shared" si="11"/>
        <v>0</v>
      </c>
      <c r="O75" s="14">
        <f t="shared" si="12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3"/>
        <v>0</v>
      </c>
      <c r="AJ75" s="101">
        <f t="shared" si="14"/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0"/>
        <v>0</v>
      </c>
      <c r="N76" s="14">
        <f t="shared" si="11"/>
        <v>0</v>
      </c>
      <c r="O76" s="14">
        <f t="shared" si="12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3"/>
        <v>0</v>
      </c>
      <c r="AJ76" s="101">
        <f t="shared" si="14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0"/>
        <v>0</v>
      </c>
      <c r="N77" s="14">
        <f t="shared" si="11"/>
        <v>0</v>
      </c>
      <c r="O77" s="14">
        <f t="shared" si="12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3"/>
        <v>0</v>
      </c>
      <c r="AJ77" s="101">
        <f t="shared" si="14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0"/>
        <v>0</v>
      </c>
      <c r="N78" s="14">
        <f t="shared" si="11"/>
        <v>0</v>
      </c>
      <c r="O78" s="14">
        <f t="shared" si="12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3"/>
        <v>0</v>
      </c>
      <c r="AJ78" s="101">
        <f t="shared" si="14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0"/>
        <v>0</v>
      </c>
      <c r="N79" s="14">
        <f t="shared" si="11"/>
        <v>0</v>
      </c>
      <c r="O79" s="14">
        <f t="shared" si="12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3"/>
        <v>0</v>
      </c>
      <c r="AJ79" s="101">
        <f t="shared" si="14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0"/>
        <v>0</v>
      </c>
      <c r="N80" s="14">
        <f t="shared" si="11"/>
        <v>0</v>
      </c>
      <c r="O80" s="14">
        <f t="shared" si="12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3"/>
        <v>0</v>
      </c>
      <c r="AJ80" s="101">
        <f t="shared" si="14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0"/>
        <v>0</v>
      </c>
      <c r="N81" s="14">
        <f t="shared" si="11"/>
        <v>0</v>
      </c>
      <c r="O81" s="14">
        <f t="shared" si="12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3"/>
        <v>0</v>
      </c>
      <c r="AJ81" s="101">
        <f t="shared" si="14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0"/>
        <v>0</v>
      </c>
      <c r="N82" s="14">
        <f t="shared" si="11"/>
        <v>0</v>
      </c>
      <c r="O82" s="14">
        <f t="shared" si="12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3"/>
        <v>0</v>
      </c>
      <c r="AJ82" s="101">
        <f t="shared" si="14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0"/>
        <v>0</v>
      </c>
      <c r="N83" s="14">
        <f t="shared" si="11"/>
        <v>0</v>
      </c>
      <c r="O83" s="14">
        <f t="shared" si="12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3"/>
        <v>0</v>
      </c>
      <c r="AJ83" s="101">
        <f t="shared" si="14"/>
        <v>0</v>
      </c>
    </row>
    <row r="84" spans="1:36" s="5" customFormat="1" ht="12.9" customHeight="1" x14ac:dyDescent="0.2">
      <c r="A84" s="55"/>
      <c r="B84" s="56"/>
      <c r="C84" s="56"/>
      <c r="D84" s="105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0"/>
        <v>0</v>
      </c>
      <c r="N84" s="14">
        <f t="shared" si="11"/>
        <v>0</v>
      </c>
      <c r="O84" s="14">
        <f t="shared" si="12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3"/>
        <v>0</v>
      </c>
      <c r="AJ84" s="101">
        <f t="shared" si="14"/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0"/>
        <v>0</v>
      </c>
      <c r="N85" s="14">
        <f t="shared" si="11"/>
        <v>0</v>
      </c>
      <c r="O85" s="14">
        <f t="shared" si="12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3"/>
        <v>0</v>
      </c>
      <c r="AJ85" s="101">
        <f t="shared" si="14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0"/>
        <v>0</v>
      </c>
      <c r="N86" s="14">
        <f t="shared" si="11"/>
        <v>0</v>
      </c>
      <c r="O86" s="14">
        <f t="shared" si="12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3"/>
        <v>0</v>
      </c>
      <c r="AJ86" s="101">
        <f t="shared" si="14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0"/>
        <v>0</v>
      </c>
      <c r="N87" s="14">
        <f t="shared" si="11"/>
        <v>0</v>
      </c>
      <c r="O87" s="14">
        <f t="shared" si="12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3"/>
        <v>0</v>
      </c>
      <c r="AJ87" s="101">
        <f t="shared" si="14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0"/>
        <v>0</v>
      </c>
      <c r="N88" s="14">
        <f t="shared" si="11"/>
        <v>0</v>
      </c>
      <c r="O88" s="14">
        <f t="shared" si="12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3"/>
        <v>0</v>
      </c>
      <c r="AJ88" s="101">
        <f t="shared" si="14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0"/>
        <v>0</v>
      </c>
      <c r="N89" s="14">
        <f t="shared" si="11"/>
        <v>0</v>
      </c>
      <c r="O89" s="14">
        <f t="shared" si="12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3"/>
        <v>0</v>
      </c>
      <c r="AJ89" s="101">
        <f t="shared" si="14"/>
        <v>0</v>
      </c>
    </row>
    <row r="90" spans="1:36" ht="12.9" customHeight="1" x14ac:dyDescent="0.2">
      <c r="A90" s="55"/>
      <c r="B90" s="56"/>
      <c r="C90" s="56"/>
      <c r="D90" s="105"/>
      <c r="E90" s="56"/>
      <c r="F90" s="56"/>
      <c r="G90" s="57"/>
      <c r="H90" s="29"/>
      <c r="I90" s="29"/>
      <c r="J90" s="23">
        <v>0</v>
      </c>
      <c r="K90" s="125">
        <v>0</v>
      </c>
      <c r="L90" s="13">
        <v>0.01</v>
      </c>
      <c r="M90" s="14">
        <f t="shared" si="10"/>
        <v>0</v>
      </c>
      <c r="N90" s="14">
        <f t="shared" si="11"/>
        <v>0</v>
      </c>
      <c r="O90" s="14">
        <f t="shared" si="12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3"/>
        <v>0</v>
      </c>
      <c r="AJ90" s="101">
        <f t="shared" si="14"/>
        <v>0</v>
      </c>
    </row>
    <row r="91" spans="1:36" ht="12.9" customHeight="1" x14ac:dyDescent="0.3">
      <c r="A91" s="55"/>
      <c r="B91" s="56"/>
      <c r="C91" s="56"/>
      <c r="D91" s="105"/>
      <c r="E91" s="56"/>
      <c r="F91" s="54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 t="shared" si="10"/>
        <v>0</v>
      </c>
      <c r="N91" s="14">
        <f t="shared" si="11"/>
        <v>0</v>
      </c>
      <c r="O91" s="14">
        <f t="shared" si="12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3"/>
        <v>0</v>
      </c>
      <c r="AJ91" s="101">
        <f t="shared" si="14"/>
        <v>0</v>
      </c>
    </row>
    <row r="92" spans="1:36" ht="12.9" customHeight="1" x14ac:dyDescent="0.2">
      <c r="A92" s="55"/>
      <c r="B92" s="56"/>
      <c r="C92" s="56"/>
      <c r="D92" s="105"/>
      <c r="E92" s="56"/>
      <c r="F92" s="56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0"/>
        <v>0</v>
      </c>
      <c r="N92" s="14">
        <f t="shared" si="11"/>
        <v>0</v>
      </c>
      <c r="O92" s="14">
        <f t="shared" si="12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3"/>
        <v>0</v>
      </c>
      <c r="AJ92" s="101">
        <f t="shared" si="14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102"/>
      <c r="I93" s="102"/>
      <c r="J93" s="23">
        <v>0</v>
      </c>
      <c r="K93" s="125">
        <v>0</v>
      </c>
      <c r="L93" s="13">
        <v>0.01</v>
      </c>
      <c r="M93" s="14">
        <f t="shared" si="10"/>
        <v>0</v>
      </c>
      <c r="N93" s="14">
        <f t="shared" si="11"/>
        <v>0</v>
      </c>
      <c r="O93" s="14">
        <f t="shared" si="12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3"/>
        <v>0</v>
      </c>
      <c r="AJ93" s="101">
        <f t="shared" si="14"/>
        <v>0</v>
      </c>
    </row>
    <row r="94" spans="1:36" ht="12.9" customHeight="1" x14ac:dyDescent="0.2">
      <c r="A94" s="45"/>
      <c r="B94" s="52"/>
      <c r="C94" s="44"/>
      <c r="D94" s="126"/>
      <c r="E94" s="46"/>
      <c r="F94" s="104"/>
      <c r="G94" s="103"/>
      <c r="H94" s="102"/>
      <c r="I94" s="102"/>
      <c r="J94" s="23">
        <v>0</v>
      </c>
      <c r="K94" s="125">
        <v>0</v>
      </c>
      <c r="L94" s="13">
        <v>0.01</v>
      </c>
      <c r="M94" s="14">
        <f t="shared" si="10"/>
        <v>0</v>
      </c>
      <c r="N94" s="14">
        <f t="shared" si="11"/>
        <v>0</v>
      </c>
      <c r="O94" s="14">
        <f t="shared" si="12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3"/>
        <v>0</v>
      </c>
      <c r="AJ94" s="101">
        <f t="shared" si="14"/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0"/>
        <v>0</v>
      </c>
      <c r="N95" s="14">
        <f t="shared" si="11"/>
        <v>0</v>
      </c>
      <c r="O95" s="14">
        <f t="shared" si="12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3"/>
        <v>0</v>
      </c>
      <c r="AJ95" s="101">
        <f t="shared" si="14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0"/>
        <v>0</v>
      </c>
      <c r="N96" s="14">
        <f t="shared" si="11"/>
        <v>0</v>
      </c>
      <c r="O96" s="14">
        <f t="shared" si="12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3"/>
        <v>0</v>
      </c>
      <c r="AJ96" s="101">
        <f t="shared" si="14"/>
        <v>0</v>
      </c>
    </row>
    <row r="97" spans="1:35" x14ac:dyDescent="0.2">
      <c r="A97" s="100"/>
      <c r="B97" s="99"/>
      <c r="C97" s="98"/>
      <c r="D97" s="95"/>
      <c r="E97" s="96"/>
      <c r="F97" s="96"/>
      <c r="G97" s="95"/>
      <c r="H97" s="36"/>
      <c r="I97" s="36"/>
      <c r="J97" s="51"/>
      <c r="K97" s="36"/>
      <c r="L97" s="3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s="88" customFormat="1" ht="10.8" thickBot="1" x14ac:dyDescent="0.25">
      <c r="A98" s="94"/>
      <c r="B98" s="93"/>
      <c r="C98" s="92"/>
      <c r="D98" s="89"/>
      <c r="E98" s="90"/>
      <c r="F98" s="90"/>
      <c r="G98" s="89"/>
      <c r="H98" s="40">
        <f>SUM(H6:H96)</f>
        <v>0</v>
      </c>
      <c r="I98" s="40">
        <f>SUM(I6:I96)</f>
        <v>0</v>
      </c>
      <c r="J98" s="24">
        <f>SUM(J5:J96)</f>
        <v>78793.45</v>
      </c>
      <c r="K98" s="24">
        <f>SUM(K5:K96)</f>
        <v>107456.44999999998</v>
      </c>
      <c r="L98" s="41"/>
      <c r="M98" s="24">
        <f t="shared" ref="M98:AI98" si="15">SUM(M5:M96)</f>
        <v>174736.70892857143</v>
      </c>
      <c r="N98" s="24">
        <f t="shared" si="15"/>
        <v>11513.191071428571</v>
      </c>
      <c r="O98" s="24">
        <f t="shared" si="15"/>
        <v>-1747.3670892857147</v>
      </c>
      <c r="P98" s="24">
        <f t="shared" si="15"/>
        <v>123246.33035714286</v>
      </c>
      <c r="Q98" s="24">
        <f t="shared" si="15"/>
        <v>20828.928571428569</v>
      </c>
      <c r="R98" s="24">
        <f t="shared" si="15"/>
        <v>0</v>
      </c>
      <c r="S98" s="24">
        <f t="shared" si="15"/>
        <v>0</v>
      </c>
      <c r="T98" s="24">
        <f t="shared" si="15"/>
        <v>1594.3571428571427</v>
      </c>
      <c r="U98" s="24">
        <f t="shared" si="15"/>
        <v>357.14285714285711</v>
      </c>
      <c r="V98" s="24">
        <f t="shared" si="15"/>
        <v>1130.0535714285713</v>
      </c>
      <c r="W98" s="24">
        <f t="shared" si="15"/>
        <v>10372.991071428571</v>
      </c>
      <c r="X98" s="24">
        <f t="shared" si="15"/>
        <v>0</v>
      </c>
      <c r="Y98" s="24">
        <f t="shared" si="15"/>
        <v>0</v>
      </c>
      <c r="Z98" s="24">
        <f t="shared" si="15"/>
        <v>8526.9500000000007</v>
      </c>
      <c r="AA98" s="24">
        <f t="shared" si="15"/>
        <v>0</v>
      </c>
      <c r="AB98" s="24">
        <f t="shared" si="15"/>
        <v>0</v>
      </c>
      <c r="AC98" s="24">
        <f t="shared" si="15"/>
        <v>0</v>
      </c>
      <c r="AD98" s="24">
        <f t="shared" si="15"/>
        <v>2499.9999999999995</v>
      </c>
      <c r="AE98" s="24">
        <f t="shared" si="15"/>
        <v>0</v>
      </c>
      <c r="AF98" s="24">
        <f t="shared" si="15"/>
        <v>0</v>
      </c>
      <c r="AG98" s="24">
        <f t="shared" si="15"/>
        <v>0</v>
      </c>
      <c r="AH98" s="24">
        <f t="shared" si="15"/>
        <v>6179.9553571428569</v>
      </c>
      <c r="AI98" s="24">
        <f t="shared" si="15"/>
        <v>-184502.5329107143</v>
      </c>
    </row>
    <row r="99" spans="1:35" ht="10.8" thickTop="1" x14ac:dyDescent="0.2">
      <c r="AH99" s="5" t="s">
        <v>35</v>
      </c>
      <c r="AI99" s="5">
        <f>+N100+AI98</f>
        <v>1747.3670892856899</v>
      </c>
    </row>
    <row r="100" spans="1:35" x14ac:dyDescent="0.2">
      <c r="K100" s="5">
        <f>+K98+J98</f>
        <v>186249.89999999997</v>
      </c>
      <c r="N100" s="5">
        <f>+N98+M98</f>
        <v>186249.9</v>
      </c>
      <c r="P100" s="5">
        <f>P98+Q98</f>
        <v>144075.25892857142</v>
      </c>
      <c r="AI100" s="5">
        <f>+AI98-AI99</f>
        <v>-186249.9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2A09-8BAD-4807-90FB-C078DC58EE0E}">
  <dimension ref="A1:AJ100"/>
  <sheetViews>
    <sheetView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6.6640625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1066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43344</v>
      </c>
      <c r="B5" s="56">
        <v>11399</v>
      </c>
      <c r="C5" s="56">
        <v>1826</v>
      </c>
      <c r="D5" s="57" t="s">
        <v>70</v>
      </c>
      <c r="E5" s="56" t="s">
        <v>50</v>
      </c>
      <c r="F5" s="56">
        <v>510457208</v>
      </c>
      <c r="G5" s="57" t="s">
        <v>55</v>
      </c>
      <c r="H5" s="102"/>
      <c r="I5" s="102"/>
      <c r="J5" s="23">
        <v>0</v>
      </c>
      <c r="K5" s="125">
        <v>5240</v>
      </c>
      <c r="L5" s="13">
        <v>0.01</v>
      </c>
      <c r="M5" s="128">
        <f t="shared" ref="M5:M36" si="0">SUM(H5:J5,K5/1.12)</f>
        <v>4678.5714285714284</v>
      </c>
      <c r="N5" s="128">
        <f t="shared" ref="N5:N36" si="1">K5/1.12*0.12</f>
        <v>561.42857142857144</v>
      </c>
      <c r="O5" s="14">
        <f t="shared" ref="O5:O36" si="2">-SUM(I5:J5,K5/1.12)*L5</f>
        <v>-46.785714285714285</v>
      </c>
      <c r="P5" s="14"/>
      <c r="Q5" s="14">
        <f>M5</f>
        <v>4678.5714285714284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-5193.2142857142853</v>
      </c>
      <c r="AJ5" s="101">
        <f t="shared" ref="AJ5:AJ36" si="4">SUM(H5:K5)+AI5+O5</f>
        <v>3.907985046680551E-13</v>
      </c>
    </row>
    <row r="6" spans="1:36" ht="12.9" customHeight="1" x14ac:dyDescent="0.2">
      <c r="A6" s="55">
        <v>43346</v>
      </c>
      <c r="B6" s="56">
        <v>11400</v>
      </c>
      <c r="C6" s="56">
        <v>1816</v>
      </c>
      <c r="D6" s="57" t="s">
        <v>175</v>
      </c>
      <c r="E6" s="56" t="s">
        <v>176</v>
      </c>
      <c r="F6" s="56">
        <v>207861</v>
      </c>
      <c r="G6" s="57" t="s">
        <v>54</v>
      </c>
      <c r="H6" s="102"/>
      <c r="I6" s="102"/>
      <c r="J6" s="23">
        <v>0</v>
      </c>
      <c r="K6" s="125">
        <v>14040.04</v>
      </c>
      <c r="L6" s="13">
        <v>0.01</v>
      </c>
      <c r="M6" s="128">
        <f t="shared" si="0"/>
        <v>12535.75</v>
      </c>
      <c r="N6" s="128">
        <f t="shared" si="1"/>
        <v>1504.29</v>
      </c>
      <c r="O6" s="14">
        <f t="shared" si="2"/>
        <v>-125.3575</v>
      </c>
      <c r="P6" s="14">
        <f>M6</f>
        <v>12535.75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-13914.682499999999</v>
      </c>
      <c r="AJ6" s="101">
        <f t="shared" si="4"/>
        <v>1.8900436771218665E-12</v>
      </c>
    </row>
    <row r="7" spans="1:36" ht="12.9" customHeight="1" x14ac:dyDescent="0.2">
      <c r="A7" s="55"/>
      <c r="B7" s="56">
        <v>11401</v>
      </c>
      <c r="C7" s="56">
        <v>1827</v>
      </c>
      <c r="D7" s="57" t="s">
        <v>1050</v>
      </c>
      <c r="E7" s="56" t="s">
        <v>1049</v>
      </c>
      <c r="F7" s="56">
        <v>1307</v>
      </c>
      <c r="G7" s="57" t="s">
        <v>54</v>
      </c>
      <c r="H7" s="102"/>
      <c r="I7" s="102"/>
      <c r="J7" s="23">
        <v>5492.75</v>
      </c>
      <c r="K7" s="125">
        <v>0</v>
      </c>
      <c r="L7" s="13">
        <v>0.01</v>
      </c>
      <c r="M7" s="128">
        <f t="shared" si="0"/>
        <v>5492.75</v>
      </c>
      <c r="N7" s="128">
        <f t="shared" si="1"/>
        <v>0</v>
      </c>
      <c r="O7" s="14">
        <f t="shared" si="2"/>
        <v>-54.927500000000002</v>
      </c>
      <c r="P7" s="14">
        <f>M7</f>
        <v>5492.75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-5437.8225000000002</v>
      </c>
      <c r="AJ7" s="101">
        <f t="shared" si="4"/>
        <v>-2.2026824808563106E-13</v>
      </c>
    </row>
    <row r="8" spans="1:36" ht="12.9" customHeight="1" x14ac:dyDescent="0.2">
      <c r="A8" s="55"/>
      <c r="B8" s="56">
        <v>11402</v>
      </c>
      <c r="C8" s="56">
        <v>1827</v>
      </c>
      <c r="D8" s="57" t="s">
        <v>1050</v>
      </c>
      <c r="E8" s="56" t="s">
        <v>1049</v>
      </c>
      <c r="F8" s="56">
        <v>1308</v>
      </c>
      <c r="G8" s="57" t="s">
        <v>57</v>
      </c>
      <c r="H8" s="102"/>
      <c r="I8" s="102"/>
      <c r="J8" s="23">
        <v>415</v>
      </c>
      <c r="K8" s="125">
        <v>0</v>
      </c>
      <c r="L8" s="13">
        <v>0.01</v>
      </c>
      <c r="M8" s="128">
        <f t="shared" si="0"/>
        <v>415</v>
      </c>
      <c r="N8" s="128">
        <f t="shared" si="1"/>
        <v>0</v>
      </c>
      <c r="O8" s="14">
        <f t="shared" si="2"/>
        <v>-4.1500000000000004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415</v>
      </c>
      <c r="AA8" s="14"/>
      <c r="AB8" s="14"/>
      <c r="AC8" s="14"/>
      <c r="AD8" s="14"/>
      <c r="AE8" s="14"/>
      <c r="AF8" s="14"/>
      <c r="AG8" s="14"/>
      <c r="AH8" s="14"/>
      <c r="AI8" s="14">
        <f t="shared" si="3"/>
        <v>-410.85</v>
      </c>
      <c r="AJ8" s="101">
        <f t="shared" si="4"/>
        <v>-2.3092638912203256E-14</v>
      </c>
    </row>
    <row r="9" spans="1:36" ht="12.9" customHeight="1" x14ac:dyDescent="0.2">
      <c r="A9" s="55"/>
      <c r="B9" s="56">
        <v>11403</v>
      </c>
      <c r="C9" s="56">
        <v>1830</v>
      </c>
      <c r="D9" s="57" t="s">
        <v>39</v>
      </c>
      <c r="E9" s="56" t="s">
        <v>45</v>
      </c>
      <c r="F9" s="56">
        <v>68902</v>
      </c>
      <c r="G9" s="57" t="s">
        <v>57</v>
      </c>
      <c r="H9" s="102"/>
      <c r="I9" s="102"/>
      <c r="J9" s="131">
        <v>1650</v>
      </c>
      <c r="K9" s="130">
        <v>0</v>
      </c>
      <c r="L9" s="13">
        <v>0.01</v>
      </c>
      <c r="M9" s="128">
        <f t="shared" si="0"/>
        <v>1650</v>
      </c>
      <c r="N9" s="128">
        <f t="shared" si="1"/>
        <v>0</v>
      </c>
      <c r="O9" s="14">
        <f t="shared" si="2"/>
        <v>-16.5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1650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-1633.5</v>
      </c>
      <c r="AJ9" s="101">
        <f t="shared" si="4"/>
        <v>0</v>
      </c>
    </row>
    <row r="10" spans="1:36" ht="12.9" customHeight="1" x14ac:dyDescent="0.2">
      <c r="A10" s="55"/>
      <c r="B10" s="56">
        <v>11404</v>
      </c>
      <c r="C10" s="56">
        <v>1829</v>
      </c>
      <c r="D10" s="57" t="s">
        <v>39</v>
      </c>
      <c r="E10" s="56" t="s">
        <v>45</v>
      </c>
      <c r="F10" s="56">
        <v>68901</v>
      </c>
      <c r="G10" s="57" t="s">
        <v>54</v>
      </c>
      <c r="H10" s="102"/>
      <c r="I10" s="102"/>
      <c r="J10" s="131">
        <v>6409</v>
      </c>
      <c r="K10" s="130">
        <v>0</v>
      </c>
      <c r="L10" s="13">
        <v>0.01</v>
      </c>
      <c r="M10" s="128">
        <f t="shared" si="0"/>
        <v>6409</v>
      </c>
      <c r="N10" s="128">
        <f t="shared" si="1"/>
        <v>0</v>
      </c>
      <c r="O10" s="14">
        <f t="shared" si="2"/>
        <v>-64.09</v>
      </c>
      <c r="P10" s="14">
        <f>M10</f>
        <v>6409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-6344.91</v>
      </c>
      <c r="AJ10" s="101">
        <f t="shared" si="4"/>
        <v>1.4210854715202004E-13</v>
      </c>
    </row>
    <row r="11" spans="1:36" ht="12.9" customHeight="1" x14ac:dyDescent="0.2">
      <c r="A11" s="55"/>
      <c r="B11" s="56">
        <v>11405</v>
      </c>
      <c r="C11" s="56">
        <v>1835</v>
      </c>
      <c r="D11" s="57" t="s">
        <v>73</v>
      </c>
      <c r="E11" s="56" t="s">
        <v>75</v>
      </c>
      <c r="F11" s="56">
        <v>138465</v>
      </c>
      <c r="G11" s="57" t="s">
        <v>54</v>
      </c>
      <c r="H11" s="102"/>
      <c r="I11" s="102"/>
      <c r="J11" s="131">
        <v>2100</v>
      </c>
      <c r="K11" s="130">
        <v>0</v>
      </c>
      <c r="L11" s="13">
        <v>0.01</v>
      </c>
      <c r="M11" s="128">
        <f t="shared" si="0"/>
        <v>2100</v>
      </c>
      <c r="N11" s="128">
        <f t="shared" si="1"/>
        <v>0</v>
      </c>
      <c r="O11" s="14">
        <f t="shared" si="2"/>
        <v>-21</v>
      </c>
      <c r="P11" s="14">
        <f>M11</f>
        <v>2100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-2079</v>
      </c>
      <c r="AJ11" s="101">
        <f t="shared" si="4"/>
        <v>0</v>
      </c>
    </row>
    <row r="12" spans="1:36" ht="12.9" customHeight="1" x14ac:dyDescent="0.2">
      <c r="A12" s="55">
        <v>43347</v>
      </c>
      <c r="B12" s="56">
        <v>11406</v>
      </c>
      <c r="C12" s="56">
        <v>1825</v>
      </c>
      <c r="D12" s="57" t="s">
        <v>74</v>
      </c>
      <c r="E12" s="56" t="s">
        <v>60</v>
      </c>
      <c r="F12" s="56">
        <v>30425</v>
      </c>
      <c r="G12" s="57" t="s">
        <v>12</v>
      </c>
      <c r="H12" s="102"/>
      <c r="I12" s="102"/>
      <c r="J12" s="23">
        <v>0</v>
      </c>
      <c r="K12" s="125">
        <v>1695</v>
      </c>
      <c r="L12" s="13">
        <v>0.01</v>
      </c>
      <c r="M12" s="128">
        <f t="shared" si="0"/>
        <v>1513.3928571428571</v>
      </c>
      <c r="N12" s="128">
        <f t="shared" si="1"/>
        <v>181.60714285714283</v>
      </c>
      <c r="O12" s="14">
        <f t="shared" si="2"/>
        <v>-15.133928571428571</v>
      </c>
      <c r="P12" s="14"/>
      <c r="Q12" s="14"/>
      <c r="R12" s="14"/>
      <c r="S12" s="14">
        <f>M12</f>
        <v>1513.3928571428571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-1679.8660714285713</v>
      </c>
      <c r="AJ12" s="101">
        <f t="shared" si="4"/>
        <v>9.7699626167013776E-14</v>
      </c>
    </row>
    <row r="13" spans="1:36" ht="12.9" customHeight="1" x14ac:dyDescent="0.2">
      <c r="A13" s="55"/>
      <c r="B13" s="56">
        <v>11406</v>
      </c>
      <c r="C13" s="56">
        <v>1825</v>
      </c>
      <c r="D13" s="57" t="s">
        <v>74</v>
      </c>
      <c r="E13" s="56" t="s">
        <v>60</v>
      </c>
      <c r="F13" s="56">
        <v>30425</v>
      </c>
      <c r="G13" s="57" t="s">
        <v>56</v>
      </c>
      <c r="H13" s="102"/>
      <c r="I13" s="102"/>
      <c r="J13" s="23">
        <v>0</v>
      </c>
      <c r="K13" s="125">
        <v>6431</v>
      </c>
      <c r="L13" s="13">
        <v>0.01</v>
      </c>
      <c r="M13" s="128">
        <f t="shared" si="0"/>
        <v>5741.9642857142853</v>
      </c>
      <c r="N13" s="128">
        <f t="shared" si="1"/>
        <v>689.03571428571422</v>
      </c>
      <c r="O13" s="14">
        <f t="shared" si="2"/>
        <v>-57.419642857142854</v>
      </c>
      <c r="P13" s="14"/>
      <c r="Q13" s="14"/>
      <c r="R13" s="14"/>
      <c r="S13" s="14"/>
      <c r="T13" s="14"/>
      <c r="U13" s="14"/>
      <c r="V13" s="14"/>
      <c r="W13" s="14">
        <f>M13</f>
        <v>5741.9642857142853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-6373.5803571428569</v>
      </c>
      <c r="AJ13" s="101">
        <f t="shared" si="4"/>
        <v>2.6290081223123707E-13</v>
      </c>
    </row>
    <row r="14" spans="1:36" ht="12.9" customHeight="1" x14ac:dyDescent="0.2">
      <c r="A14" s="55"/>
      <c r="B14" s="56">
        <v>11407</v>
      </c>
      <c r="C14" s="56">
        <v>1833</v>
      </c>
      <c r="D14" s="57" t="s">
        <v>70</v>
      </c>
      <c r="E14" s="56" t="s">
        <v>50</v>
      </c>
      <c r="F14" s="56">
        <v>510462789</v>
      </c>
      <c r="G14" s="57" t="s">
        <v>55</v>
      </c>
      <c r="H14" s="102"/>
      <c r="I14" s="102"/>
      <c r="J14" s="23">
        <v>0</v>
      </c>
      <c r="K14" s="125">
        <v>2269</v>
      </c>
      <c r="L14" s="13">
        <v>0.01</v>
      </c>
      <c r="M14" s="128">
        <f t="shared" si="0"/>
        <v>2025.8928571428569</v>
      </c>
      <c r="N14" s="128">
        <f t="shared" si="1"/>
        <v>243.1071428571428</v>
      </c>
      <c r="O14" s="14">
        <f t="shared" si="2"/>
        <v>-20.258928571428569</v>
      </c>
      <c r="P14" s="14"/>
      <c r="Q14" s="14">
        <f>M14</f>
        <v>2025.8928571428569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-2248.7410714285711</v>
      </c>
      <c r="AJ14" s="101">
        <f t="shared" si="4"/>
        <v>3.2684965844964609E-13</v>
      </c>
    </row>
    <row r="15" spans="1:36" ht="12.9" customHeight="1" x14ac:dyDescent="0.2">
      <c r="A15" s="55"/>
      <c r="B15" s="56">
        <v>11408</v>
      </c>
      <c r="C15" s="56">
        <v>1815</v>
      </c>
      <c r="D15" s="57" t="s">
        <v>741</v>
      </c>
      <c r="E15" s="56">
        <v>3663031</v>
      </c>
      <c r="F15" s="56">
        <v>5074289</v>
      </c>
      <c r="G15" s="57" t="s">
        <v>54</v>
      </c>
      <c r="H15" s="102"/>
      <c r="I15" s="102"/>
      <c r="J15" s="23">
        <v>0</v>
      </c>
      <c r="K15" s="125">
        <v>15728.75</v>
      </c>
      <c r="L15" s="13">
        <v>0.01</v>
      </c>
      <c r="M15" s="128">
        <f t="shared" si="0"/>
        <v>14043.526785714284</v>
      </c>
      <c r="N15" s="128">
        <f t="shared" si="1"/>
        <v>1685.223214285714</v>
      </c>
      <c r="O15" s="14">
        <f t="shared" si="2"/>
        <v>-140.43526785714286</v>
      </c>
      <c r="P15" s="14">
        <f>M15</f>
        <v>14043.526785714284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-15588.314732142855</v>
      </c>
      <c r="AJ15" s="101">
        <f t="shared" si="4"/>
        <v>2.0747847884194925E-12</v>
      </c>
    </row>
    <row r="16" spans="1:36" ht="12.9" customHeight="1" x14ac:dyDescent="0.2">
      <c r="A16" s="55"/>
      <c r="B16" s="56">
        <v>11409</v>
      </c>
      <c r="C16" s="56">
        <v>1838</v>
      </c>
      <c r="D16" s="57" t="s">
        <v>63</v>
      </c>
      <c r="E16" s="56">
        <v>139564</v>
      </c>
      <c r="F16" s="56">
        <v>227307</v>
      </c>
      <c r="G16" s="57" t="s">
        <v>62</v>
      </c>
      <c r="H16" s="102"/>
      <c r="I16" s="102"/>
      <c r="J16" s="23">
        <v>0</v>
      </c>
      <c r="K16" s="125">
        <v>3284.4</v>
      </c>
      <c r="L16" s="13">
        <v>0.01</v>
      </c>
      <c r="M16" s="128">
        <f t="shared" si="0"/>
        <v>2932.5</v>
      </c>
      <c r="N16" s="128">
        <f t="shared" si="1"/>
        <v>351.9</v>
      </c>
      <c r="O16" s="14">
        <f t="shared" si="2"/>
        <v>-29.324999999999999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>
        <f>M16</f>
        <v>2932.5</v>
      </c>
      <c r="AI16" s="14">
        <f t="shared" si="3"/>
        <v>-3255.0749999999998</v>
      </c>
      <c r="AJ16" s="101">
        <f t="shared" si="4"/>
        <v>2.7355895326763857E-13</v>
      </c>
    </row>
    <row r="17" spans="1:36" ht="12.9" customHeight="1" x14ac:dyDescent="0.3">
      <c r="A17" s="55">
        <v>43348</v>
      </c>
      <c r="B17" s="56">
        <v>11410</v>
      </c>
      <c r="C17" s="56">
        <v>1839</v>
      </c>
      <c r="D17" s="57" t="s">
        <v>67</v>
      </c>
      <c r="E17" s="56" t="s">
        <v>49</v>
      </c>
      <c r="F17" s="54"/>
      <c r="G17" s="57" t="s">
        <v>54</v>
      </c>
      <c r="H17" s="102"/>
      <c r="I17" s="102"/>
      <c r="J17" s="23">
        <v>0</v>
      </c>
      <c r="K17" s="125">
        <v>6120</v>
      </c>
      <c r="L17" s="13">
        <v>0.01</v>
      </c>
      <c r="M17" s="128">
        <f t="shared" si="0"/>
        <v>5464.2857142857138</v>
      </c>
      <c r="N17" s="128">
        <f t="shared" si="1"/>
        <v>655.71428571428567</v>
      </c>
      <c r="O17" s="14">
        <f t="shared" si="2"/>
        <v>-54.642857142857139</v>
      </c>
      <c r="P17" s="14">
        <f t="shared" ref="P17:P22" si="5">M17</f>
        <v>5464.2857142857138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-6065.3571428571422</v>
      </c>
      <c r="AJ17" s="101">
        <f t="shared" si="4"/>
        <v>6.5369931689929217E-13</v>
      </c>
    </row>
    <row r="18" spans="1:36" ht="12.9" customHeight="1" x14ac:dyDescent="0.2">
      <c r="A18" s="55">
        <v>43349</v>
      </c>
      <c r="B18" s="56">
        <v>11411</v>
      </c>
      <c r="C18" s="56">
        <v>1840</v>
      </c>
      <c r="D18" s="57" t="s">
        <v>39</v>
      </c>
      <c r="E18" s="56" t="s">
        <v>45</v>
      </c>
      <c r="F18" s="56">
        <v>68906</v>
      </c>
      <c r="G18" s="57" t="s">
        <v>54</v>
      </c>
      <c r="H18" s="102"/>
      <c r="I18" s="102"/>
      <c r="J18" s="131">
        <v>1140</v>
      </c>
      <c r="K18" s="130">
        <v>0</v>
      </c>
      <c r="L18" s="13">
        <v>0.01</v>
      </c>
      <c r="M18" s="128">
        <f t="shared" si="0"/>
        <v>1140</v>
      </c>
      <c r="N18" s="128">
        <f t="shared" si="1"/>
        <v>0</v>
      </c>
      <c r="O18" s="14">
        <f t="shared" si="2"/>
        <v>-11.4</v>
      </c>
      <c r="P18" s="14">
        <f t="shared" si="5"/>
        <v>1140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-1128.5999999999999</v>
      </c>
      <c r="AJ18" s="101">
        <f t="shared" si="4"/>
        <v>9.0594198809412774E-14</v>
      </c>
    </row>
    <row r="19" spans="1:36" ht="12.9" customHeight="1" x14ac:dyDescent="0.2">
      <c r="A19" s="55"/>
      <c r="B19" s="56">
        <v>11412</v>
      </c>
      <c r="C19" s="56">
        <v>1841</v>
      </c>
      <c r="D19" s="57" t="s">
        <v>73</v>
      </c>
      <c r="E19" s="56" t="s">
        <v>75</v>
      </c>
      <c r="F19" s="56">
        <v>138665</v>
      </c>
      <c r="G19" s="57" t="s">
        <v>54</v>
      </c>
      <c r="H19" s="102"/>
      <c r="I19" s="102"/>
      <c r="J19" s="131">
        <v>3835</v>
      </c>
      <c r="K19" s="130">
        <v>0</v>
      </c>
      <c r="L19" s="13">
        <v>0.01</v>
      </c>
      <c r="M19" s="128">
        <f t="shared" si="0"/>
        <v>3835</v>
      </c>
      <c r="N19" s="128">
        <f t="shared" si="1"/>
        <v>0</v>
      </c>
      <c r="O19" s="14">
        <f t="shared" si="2"/>
        <v>-38.35</v>
      </c>
      <c r="P19" s="14">
        <f t="shared" si="5"/>
        <v>3835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-3796.65</v>
      </c>
      <c r="AJ19" s="101">
        <f t="shared" si="4"/>
        <v>-9.2370555648813024E-14</v>
      </c>
    </row>
    <row r="20" spans="1:36" ht="12.9" customHeight="1" x14ac:dyDescent="0.2">
      <c r="A20" s="55"/>
      <c r="B20" s="56">
        <v>11413</v>
      </c>
      <c r="C20" s="56">
        <v>1842</v>
      </c>
      <c r="D20" s="57" t="s">
        <v>1050</v>
      </c>
      <c r="E20" s="56" t="s">
        <v>1049</v>
      </c>
      <c r="F20" s="56">
        <v>1393</v>
      </c>
      <c r="G20" s="57" t="s">
        <v>54</v>
      </c>
      <c r="H20" s="102"/>
      <c r="I20" s="102"/>
      <c r="J20" s="131">
        <v>541</v>
      </c>
      <c r="K20" s="130">
        <v>0</v>
      </c>
      <c r="L20" s="13">
        <v>0.01</v>
      </c>
      <c r="M20" s="128">
        <f t="shared" si="0"/>
        <v>541</v>
      </c>
      <c r="N20" s="128">
        <f t="shared" si="1"/>
        <v>0</v>
      </c>
      <c r="O20" s="14">
        <f t="shared" si="2"/>
        <v>-5.41</v>
      </c>
      <c r="P20" s="14">
        <f t="shared" si="5"/>
        <v>541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-535.59</v>
      </c>
      <c r="AJ20" s="101">
        <f t="shared" si="4"/>
        <v>-3.1974423109204508E-14</v>
      </c>
    </row>
    <row r="21" spans="1:36" s="5" customFormat="1" ht="12.9" customHeight="1" x14ac:dyDescent="0.2">
      <c r="A21" s="55">
        <v>43350</v>
      </c>
      <c r="B21" s="56">
        <v>11414</v>
      </c>
      <c r="C21" s="56">
        <v>1831</v>
      </c>
      <c r="D21" s="57" t="s">
        <v>748</v>
      </c>
      <c r="E21" s="56" t="s">
        <v>749</v>
      </c>
      <c r="F21" s="56">
        <v>36053</v>
      </c>
      <c r="G21" s="57" t="s">
        <v>54</v>
      </c>
      <c r="H21" s="102"/>
      <c r="I21" s="102"/>
      <c r="J21" s="23">
        <v>0</v>
      </c>
      <c r="K21" s="125">
        <v>12603</v>
      </c>
      <c r="L21" s="13">
        <v>0.01</v>
      </c>
      <c r="M21" s="128">
        <f t="shared" si="0"/>
        <v>11252.678571428571</v>
      </c>
      <c r="N21" s="128">
        <f t="shared" si="1"/>
        <v>1350.3214285714284</v>
      </c>
      <c r="O21" s="14">
        <f t="shared" si="2"/>
        <v>-112.52678571428571</v>
      </c>
      <c r="P21" s="14">
        <f t="shared" si="5"/>
        <v>11252.678571428571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-12490.473214285714</v>
      </c>
      <c r="AJ21" s="101">
        <f t="shared" si="4"/>
        <v>5.2580162446247414E-13</v>
      </c>
    </row>
    <row r="22" spans="1:36" s="5" customFormat="1" ht="12.9" customHeight="1" x14ac:dyDescent="0.2">
      <c r="A22" s="55"/>
      <c r="B22" s="56">
        <v>11415</v>
      </c>
      <c r="C22" s="56">
        <v>1831</v>
      </c>
      <c r="D22" s="57" t="s">
        <v>748</v>
      </c>
      <c r="E22" s="56" t="s">
        <v>749</v>
      </c>
      <c r="F22" s="56">
        <v>36054</v>
      </c>
      <c r="G22" s="57" t="s">
        <v>54</v>
      </c>
      <c r="H22" s="102"/>
      <c r="I22" s="102"/>
      <c r="J22" s="23">
        <v>0</v>
      </c>
      <c r="K22" s="125">
        <v>8081.5</v>
      </c>
      <c r="L22" s="13">
        <v>0.01</v>
      </c>
      <c r="M22" s="128">
        <f t="shared" si="0"/>
        <v>7215.6249999999991</v>
      </c>
      <c r="N22" s="128">
        <f t="shared" si="1"/>
        <v>865.87499999999989</v>
      </c>
      <c r="O22" s="14">
        <f t="shared" si="2"/>
        <v>-72.156249999999986</v>
      </c>
      <c r="P22" s="14">
        <f t="shared" si="5"/>
        <v>7215.6249999999991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-8009.3437499999991</v>
      </c>
      <c r="AJ22" s="101">
        <f t="shared" si="4"/>
        <v>9.2370555648813024E-13</v>
      </c>
    </row>
    <row r="23" spans="1:36" s="5" customFormat="1" ht="12.9" customHeight="1" x14ac:dyDescent="0.2">
      <c r="A23" s="55">
        <v>43351</v>
      </c>
      <c r="B23" s="56">
        <v>11416</v>
      </c>
      <c r="C23" s="56">
        <v>1844</v>
      </c>
      <c r="D23" s="57" t="s">
        <v>66</v>
      </c>
      <c r="E23" s="56" t="s">
        <v>51</v>
      </c>
      <c r="F23" s="56">
        <v>12000223931</v>
      </c>
      <c r="G23" s="57" t="s">
        <v>55</v>
      </c>
      <c r="H23" s="102"/>
      <c r="I23" s="102"/>
      <c r="J23" s="23">
        <v>0</v>
      </c>
      <c r="K23" s="125">
        <v>9933</v>
      </c>
      <c r="L23" s="13">
        <v>0.01</v>
      </c>
      <c r="M23" s="128">
        <f t="shared" si="0"/>
        <v>8868.75</v>
      </c>
      <c r="N23" s="128">
        <f t="shared" si="1"/>
        <v>1064.25</v>
      </c>
      <c r="O23" s="14">
        <f t="shared" si="2"/>
        <v>-88.6875</v>
      </c>
      <c r="P23" s="14"/>
      <c r="Q23" s="14">
        <f>M23</f>
        <v>8868.75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-9844.3125</v>
      </c>
      <c r="AJ23" s="101">
        <f t="shared" si="4"/>
        <v>0</v>
      </c>
    </row>
    <row r="24" spans="1:36" ht="12.9" customHeight="1" x14ac:dyDescent="0.2">
      <c r="A24" s="55">
        <v>43353</v>
      </c>
      <c r="B24" s="56">
        <v>11417</v>
      </c>
      <c r="C24" s="56">
        <v>1836</v>
      </c>
      <c r="D24" s="57" t="s">
        <v>37</v>
      </c>
      <c r="E24" s="56" t="s">
        <v>42</v>
      </c>
      <c r="F24" s="56">
        <v>74301</v>
      </c>
      <c r="G24" s="57" t="s">
        <v>163</v>
      </c>
      <c r="H24" s="102"/>
      <c r="I24" s="102"/>
      <c r="J24" s="23">
        <v>0</v>
      </c>
      <c r="K24" s="125">
        <v>430.76</v>
      </c>
      <c r="L24" s="13">
        <v>0.01</v>
      </c>
      <c r="M24" s="128">
        <f t="shared" si="0"/>
        <v>384.60714285714283</v>
      </c>
      <c r="N24" s="128">
        <f t="shared" si="1"/>
        <v>46.152857142857137</v>
      </c>
      <c r="O24" s="14">
        <f t="shared" si="2"/>
        <v>-3.8460714285714284</v>
      </c>
      <c r="P24" s="14"/>
      <c r="Q24" s="14"/>
      <c r="R24" s="14"/>
      <c r="S24" s="14"/>
      <c r="T24" s="14"/>
      <c r="U24" s="14"/>
      <c r="V24" s="14">
        <f>M24</f>
        <v>384.60714285714283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-426.91392857142853</v>
      </c>
      <c r="AJ24" s="101">
        <f t="shared" si="4"/>
        <v>3.4638958368304884E-14</v>
      </c>
    </row>
    <row r="25" spans="1:36" s="5" customFormat="1" ht="12.9" customHeight="1" x14ac:dyDescent="0.2">
      <c r="A25" s="55"/>
      <c r="B25" s="56">
        <v>11417</v>
      </c>
      <c r="C25" s="56">
        <v>1836</v>
      </c>
      <c r="D25" s="57" t="s">
        <v>37</v>
      </c>
      <c r="E25" s="56" t="s">
        <v>42</v>
      </c>
      <c r="F25" s="56">
        <v>74301</v>
      </c>
      <c r="G25" s="57" t="s">
        <v>163</v>
      </c>
      <c r="H25" s="102"/>
      <c r="I25" s="102"/>
      <c r="J25" s="23">
        <v>0</v>
      </c>
      <c r="K25" s="125">
        <v>981.31</v>
      </c>
      <c r="L25" s="13">
        <v>0.01</v>
      </c>
      <c r="M25" s="128">
        <f t="shared" si="0"/>
        <v>876.16964285714278</v>
      </c>
      <c r="N25" s="128">
        <f t="shared" si="1"/>
        <v>105.14035714285713</v>
      </c>
      <c r="O25" s="14">
        <f t="shared" si="2"/>
        <v>-8.7616964285714278</v>
      </c>
      <c r="P25" s="14"/>
      <c r="Q25" s="14"/>
      <c r="R25" s="14"/>
      <c r="S25" s="14"/>
      <c r="T25" s="14"/>
      <c r="U25" s="14"/>
      <c r="V25" s="14">
        <f>M25</f>
        <v>876.16964285714278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-972.54830357142851</v>
      </c>
      <c r="AJ25" s="101">
        <f t="shared" si="4"/>
        <v>0</v>
      </c>
    </row>
    <row r="26" spans="1:36" s="5" customFormat="1" ht="12.9" customHeight="1" x14ac:dyDescent="0.2">
      <c r="A26" s="55"/>
      <c r="B26" s="56">
        <v>11418</v>
      </c>
      <c r="C26" s="56">
        <v>1845</v>
      </c>
      <c r="D26" s="57" t="s">
        <v>73</v>
      </c>
      <c r="E26" s="56" t="s">
        <v>75</v>
      </c>
      <c r="F26" s="56">
        <v>138989</v>
      </c>
      <c r="G26" s="57" t="s">
        <v>54</v>
      </c>
      <c r="H26" s="102"/>
      <c r="I26" s="102"/>
      <c r="J26" s="131">
        <v>3800</v>
      </c>
      <c r="K26" s="130">
        <v>0</v>
      </c>
      <c r="L26" s="13">
        <v>0.01</v>
      </c>
      <c r="M26" s="128">
        <f t="shared" si="0"/>
        <v>3800</v>
      </c>
      <c r="N26" s="128">
        <f t="shared" si="1"/>
        <v>0</v>
      </c>
      <c r="O26" s="14">
        <f t="shared" si="2"/>
        <v>-38</v>
      </c>
      <c r="P26" s="14">
        <f>M26</f>
        <v>3800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-3762</v>
      </c>
      <c r="AJ26" s="101">
        <f t="shared" si="4"/>
        <v>0</v>
      </c>
    </row>
    <row r="27" spans="1:36" s="5" customFormat="1" ht="12.9" customHeight="1" x14ac:dyDescent="0.2">
      <c r="A27" s="55"/>
      <c r="B27" s="56">
        <v>11419</v>
      </c>
      <c r="C27" s="56">
        <v>1846</v>
      </c>
      <c r="D27" s="57" t="s">
        <v>39</v>
      </c>
      <c r="E27" s="56" t="s">
        <v>45</v>
      </c>
      <c r="F27" s="56">
        <v>68909</v>
      </c>
      <c r="G27" s="57" t="s">
        <v>54</v>
      </c>
      <c r="H27" s="102"/>
      <c r="I27" s="102"/>
      <c r="J27" s="131">
        <v>6041.5</v>
      </c>
      <c r="K27" s="130">
        <v>0</v>
      </c>
      <c r="L27" s="13">
        <v>0.01</v>
      </c>
      <c r="M27" s="128">
        <f t="shared" si="0"/>
        <v>6041.5</v>
      </c>
      <c r="N27" s="128">
        <f t="shared" si="1"/>
        <v>0</v>
      </c>
      <c r="O27" s="14">
        <f t="shared" si="2"/>
        <v>-60.414999999999999</v>
      </c>
      <c r="P27" s="14">
        <f>M27</f>
        <v>6041.5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-5981.085</v>
      </c>
      <c r="AJ27" s="101">
        <f t="shared" si="4"/>
        <v>0</v>
      </c>
    </row>
    <row r="28" spans="1:36" s="5" customFormat="1" ht="12.9" customHeight="1" x14ac:dyDescent="0.2">
      <c r="A28" s="55"/>
      <c r="B28" s="56">
        <v>11420</v>
      </c>
      <c r="C28" s="56">
        <v>1848</v>
      </c>
      <c r="D28" s="57" t="s">
        <v>39</v>
      </c>
      <c r="E28" s="56" t="s">
        <v>45</v>
      </c>
      <c r="F28" s="56">
        <v>68910</v>
      </c>
      <c r="G28" s="57" t="s">
        <v>57</v>
      </c>
      <c r="H28" s="102"/>
      <c r="I28" s="102"/>
      <c r="J28" s="131">
        <v>1337.5</v>
      </c>
      <c r="K28" s="130">
        <v>0</v>
      </c>
      <c r="L28" s="13">
        <v>0.01</v>
      </c>
      <c r="M28" s="128">
        <f t="shared" si="0"/>
        <v>1337.5</v>
      </c>
      <c r="N28" s="128">
        <f t="shared" si="1"/>
        <v>0</v>
      </c>
      <c r="O28" s="14">
        <f t="shared" si="2"/>
        <v>-13.375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f>M28</f>
        <v>1337.5</v>
      </c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-1324.125</v>
      </c>
      <c r="AJ28" s="101">
        <f t="shared" si="4"/>
        <v>0</v>
      </c>
    </row>
    <row r="29" spans="1:36" s="5" customFormat="1" ht="12.9" customHeight="1" x14ac:dyDescent="0.2">
      <c r="A29" s="55"/>
      <c r="B29" s="56">
        <v>11421</v>
      </c>
      <c r="C29" s="56">
        <v>1849</v>
      </c>
      <c r="D29" s="57" t="s">
        <v>88</v>
      </c>
      <c r="E29" s="56" t="s">
        <v>89</v>
      </c>
      <c r="F29" s="56">
        <v>9219</v>
      </c>
      <c r="G29" s="57" t="s">
        <v>57</v>
      </c>
      <c r="H29" s="102"/>
      <c r="I29" s="102"/>
      <c r="J29" s="131">
        <v>747.5</v>
      </c>
      <c r="K29" s="130">
        <v>0</v>
      </c>
      <c r="L29" s="13">
        <v>0.01</v>
      </c>
      <c r="M29" s="128">
        <f t="shared" si="0"/>
        <v>747.5</v>
      </c>
      <c r="N29" s="128">
        <f t="shared" si="1"/>
        <v>0</v>
      </c>
      <c r="O29" s="14">
        <f t="shared" si="2"/>
        <v>-7.4750000000000005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>
        <f>M29</f>
        <v>747.5</v>
      </c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-740.02499999999998</v>
      </c>
      <c r="AJ29" s="101">
        <f t="shared" si="4"/>
        <v>2.2204460492503131E-14</v>
      </c>
    </row>
    <row r="30" spans="1:36" s="5" customFormat="1" ht="12.9" customHeight="1" x14ac:dyDescent="0.2">
      <c r="A30" s="55"/>
      <c r="B30" s="56">
        <v>11421</v>
      </c>
      <c r="C30" s="56">
        <v>1849</v>
      </c>
      <c r="D30" s="57" t="s">
        <v>88</v>
      </c>
      <c r="E30" s="56" t="s">
        <v>89</v>
      </c>
      <c r="F30" s="56">
        <v>9219</v>
      </c>
      <c r="G30" s="57" t="s">
        <v>54</v>
      </c>
      <c r="H30" s="102"/>
      <c r="I30" s="102"/>
      <c r="J30" s="131">
        <v>2529</v>
      </c>
      <c r="K30" s="130">
        <v>0</v>
      </c>
      <c r="L30" s="13">
        <v>0.01</v>
      </c>
      <c r="M30" s="128">
        <f t="shared" si="0"/>
        <v>2529</v>
      </c>
      <c r="N30" s="128">
        <f t="shared" si="1"/>
        <v>0</v>
      </c>
      <c r="O30" s="14">
        <f t="shared" si="2"/>
        <v>-25.29</v>
      </c>
      <c r="P30" s="14">
        <f>M30</f>
        <v>2529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-2503.71</v>
      </c>
      <c r="AJ30" s="101">
        <f t="shared" si="4"/>
        <v>-3.5527136788005009E-14</v>
      </c>
    </row>
    <row r="31" spans="1:36" s="5" customFormat="1" ht="12.9" customHeight="1" x14ac:dyDescent="0.2">
      <c r="A31" s="55">
        <v>43354</v>
      </c>
      <c r="B31" s="56">
        <v>11423</v>
      </c>
      <c r="C31" s="56">
        <v>1837</v>
      </c>
      <c r="D31" s="57" t="s">
        <v>41</v>
      </c>
      <c r="E31" s="56" t="s">
        <v>48</v>
      </c>
      <c r="F31" s="56">
        <v>149516</v>
      </c>
      <c r="G31" s="57" t="s">
        <v>54</v>
      </c>
      <c r="H31" s="102"/>
      <c r="I31" s="102"/>
      <c r="J31" s="23">
        <v>0</v>
      </c>
      <c r="K31" s="125">
        <v>7020</v>
      </c>
      <c r="L31" s="13">
        <v>0.01</v>
      </c>
      <c r="M31" s="128">
        <f t="shared" si="0"/>
        <v>6267.8571428571422</v>
      </c>
      <c r="N31" s="128">
        <f t="shared" si="1"/>
        <v>752.142857142857</v>
      </c>
      <c r="O31" s="14">
        <f t="shared" si="2"/>
        <v>-62.678571428571423</v>
      </c>
      <c r="P31" s="14">
        <f>M31</f>
        <v>6267.8571428571422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-6957.3214285714275</v>
      </c>
      <c r="AJ31" s="101">
        <f t="shared" si="4"/>
        <v>1.0444978215673473E-12</v>
      </c>
    </row>
    <row r="32" spans="1:36" s="5" customFormat="1" ht="12.9" customHeight="1" x14ac:dyDescent="0.2">
      <c r="A32" s="55"/>
      <c r="B32" s="56">
        <v>11424</v>
      </c>
      <c r="C32" s="56">
        <v>1851</v>
      </c>
      <c r="D32" s="57" t="s">
        <v>604</v>
      </c>
      <c r="E32" s="56" t="s">
        <v>605</v>
      </c>
      <c r="F32" s="56">
        <v>52901045</v>
      </c>
      <c r="G32" s="57" t="s">
        <v>54</v>
      </c>
      <c r="H32" s="102"/>
      <c r="I32" s="102"/>
      <c r="J32" s="23">
        <v>0</v>
      </c>
      <c r="K32" s="125">
        <v>2280</v>
      </c>
      <c r="L32" s="13">
        <v>0.01</v>
      </c>
      <c r="M32" s="128">
        <f t="shared" si="0"/>
        <v>2035.7142857142856</v>
      </c>
      <c r="N32" s="128">
        <f t="shared" si="1"/>
        <v>244.28571428571425</v>
      </c>
      <c r="O32" s="14">
        <f t="shared" si="2"/>
        <v>-20.357142857142858</v>
      </c>
      <c r="P32" s="14">
        <f>M32</f>
        <v>2035.7142857142856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-2259.6428571428569</v>
      </c>
      <c r="AJ32" s="101">
        <f t="shared" si="4"/>
        <v>2.5934809855243657E-13</v>
      </c>
    </row>
    <row r="33" spans="1:36" s="5" customFormat="1" ht="12.9" customHeight="1" x14ac:dyDescent="0.2">
      <c r="A33" s="55"/>
      <c r="B33" s="56">
        <v>11425</v>
      </c>
      <c r="C33" s="56">
        <v>1852</v>
      </c>
      <c r="D33" s="57" t="s">
        <v>74</v>
      </c>
      <c r="E33" s="56" t="s">
        <v>60</v>
      </c>
      <c r="F33" s="56">
        <v>30467</v>
      </c>
      <c r="G33" s="57" t="s">
        <v>56</v>
      </c>
      <c r="H33" s="102"/>
      <c r="I33" s="102"/>
      <c r="J33" s="23">
        <v>0</v>
      </c>
      <c r="K33" s="125">
        <v>2875</v>
      </c>
      <c r="L33" s="13">
        <v>0.01</v>
      </c>
      <c r="M33" s="128">
        <f t="shared" si="0"/>
        <v>2566.9642857142853</v>
      </c>
      <c r="N33" s="128">
        <f t="shared" si="1"/>
        <v>308.03571428571422</v>
      </c>
      <c r="O33" s="14">
        <f t="shared" si="2"/>
        <v>-25.669642857142854</v>
      </c>
      <c r="P33" s="14"/>
      <c r="Q33" s="14"/>
      <c r="R33" s="14"/>
      <c r="S33" s="14"/>
      <c r="T33" s="14"/>
      <c r="U33" s="14"/>
      <c r="V33" s="14"/>
      <c r="W33" s="14">
        <f>M33</f>
        <v>2566.9642857142853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-2849.3303571428569</v>
      </c>
      <c r="AJ33" s="101">
        <f t="shared" si="4"/>
        <v>2.6290081223123707E-13</v>
      </c>
    </row>
    <row r="34" spans="1:36" s="5" customFormat="1" ht="12.9" customHeight="1" x14ac:dyDescent="0.2">
      <c r="A34" s="55">
        <v>43355</v>
      </c>
      <c r="B34" s="56">
        <v>11426</v>
      </c>
      <c r="C34" s="56">
        <v>1853</v>
      </c>
      <c r="D34" s="57" t="s">
        <v>91</v>
      </c>
      <c r="E34" s="56" t="s">
        <v>92</v>
      </c>
      <c r="F34" s="56">
        <v>4738</v>
      </c>
      <c r="G34" s="57" t="s">
        <v>54</v>
      </c>
      <c r="H34" s="102"/>
      <c r="I34" s="102"/>
      <c r="J34" s="23">
        <v>0</v>
      </c>
      <c r="K34" s="125">
        <v>9050</v>
      </c>
      <c r="L34" s="13">
        <v>0.01</v>
      </c>
      <c r="M34" s="128">
        <f t="shared" si="0"/>
        <v>8080.3571428571422</v>
      </c>
      <c r="N34" s="128">
        <f t="shared" si="1"/>
        <v>969.642857142857</v>
      </c>
      <c r="O34" s="14">
        <f t="shared" si="2"/>
        <v>-80.803571428571431</v>
      </c>
      <c r="P34" s="14">
        <f>M34</f>
        <v>8080.3571428571422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-8969.1964285714275</v>
      </c>
      <c r="AJ34" s="101">
        <f t="shared" si="4"/>
        <v>1.0373923942097463E-12</v>
      </c>
    </row>
    <row r="35" spans="1:36" s="5" customFormat="1" ht="12.9" customHeight="1" x14ac:dyDescent="0.2">
      <c r="A35" s="55"/>
      <c r="B35" s="56">
        <v>11427</v>
      </c>
      <c r="C35" s="56">
        <v>1854</v>
      </c>
      <c r="D35" s="57" t="s">
        <v>1065</v>
      </c>
      <c r="E35" s="56" t="s">
        <v>1064</v>
      </c>
      <c r="F35" s="56">
        <v>10906</v>
      </c>
      <c r="G35" s="57" t="s">
        <v>54</v>
      </c>
      <c r="H35" s="102"/>
      <c r="I35" s="102"/>
      <c r="J35" s="23">
        <v>0</v>
      </c>
      <c r="K35" s="125">
        <v>7800</v>
      </c>
      <c r="L35" s="13">
        <v>0.01</v>
      </c>
      <c r="M35" s="128">
        <f t="shared" si="0"/>
        <v>6964.2857142857138</v>
      </c>
      <c r="N35" s="128">
        <f t="shared" si="1"/>
        <v>835.71428571428567</v>
      </c>
      <c r="O35" s="14">
        <f t="shared" si="2"/>
        <v>-69.642857142857139</v>
      </c>
      <c r="P35" s="14">
        <f>M35</f>
        <v>6964.2857142857138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-7730.3571428571422</v>
      </c>
      <c r="AJ35" s="101">
        <f t="shared" si="4"/>
        <v>6.5369931689929217E-13</v>
      </c>
    </row>
    <row r="36" spans="1:36" s="5" customFormat="1" ht="12.9" customHeight="1" x14ac:dyDescent="0.2">
      <c r="A36" s="55"/>
      <c r="B36" s="56">
        <v>11428</v>
      </c>
      <c r="C36" s="56">
        <v>1855</v>
      </c>
      <c r="D36" s="57" t="s">
        <v>74</v>
      </c>
      <c r="E36" s="56" t="s">
        <v>60</v>
      </c>
      <c r="F36" s="56">
        <v>30470</v>
      </c>
      <c r="G36" s="57" t="s">
        <v>56</v>
      </c>
      <c r="H36" s="102"/>
      <c r="I36" s="102"/>
      <c r="J36" s="23">
        <v>0</v>
      </c>
      <c r="K36" s="125">
        <v>2286</v>
      </c>
      <c r="L36" s="13">
        <v>0.01</v>
      </c>
      <c r="M36" s="128">
        <f t="shared" si="0"/>
        <v>2041.0714285714284</v>
      </c>
      <c r="N36" s="128">
        <f t="shared" si="1"/>
        <v>244.92857142857142</v>
      </c>
      <c r="O36" s="14">
        <f t="shared" si="2"/>
        <v>-20.410714285714285</v>
      </c>
      <c r="P36" s="14"/>
      <c r="Q36" s="14"/>
      <c r="R36" s="14"/>
      <c r="S36" s="14"/>
      <c r="T36" s="14"/>
      <c r="U36" s="14"/>
      <c r="V36" s="14"/>
      <c r="W36" s="14">
        <f>M36</f>
        <v>2041.0714285714284</v>
      </c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-2265.5892857142858</v>
      </c>
      <c r="AJ36" s="101">
        <f t="shared" si="4"/>
        <v>-6.3948846218409017E-14</v>
      </c>
    </row>
    <row r="37" spans="1:36" s="5" customFormat="1" ht="12.9" customHeight="1" x14ac:dyDescent="0.2">
      <c r="A37" s="55"/>
      <c r="B37" s="56">
        <v>11429</v>
      </c>
      <c r="C37" s="56">
        <v>1834</v>
      </c>
      <c r="D37" s="57" t="s">
        <v>76</v>
      </c>
      <c r="E37" s="56" t="s">
        <v>101</v>
      </c>
      <c r="F37" s="56">
        <v>173586</v>
      </c>
      <c r="G37" s="57" t="s">
        <v>55</v>
      </c>
      <c r="H37" s="102"/>
      <c r="I37" s="102"/>
      <c r="J37" s="23">
        <v>0</v>
      </c>
      <c r="K37" s="125">
        <v>4850.3999999999996</v>
      </c>
      <c r="L37" s="13">
        <v>0.01</v>
      </c>
      <c r="M37" s="128">
        <f t="shared" ref="M37:M68" si="6">SUM(H37:J37,K37/1.12)</f>
        <v>4330.7142857142853</v>
      </c>
      <c r="N37" s="128">
        <f t="shared" ref="N37:N68" si="7">K37/1.12*0.12</f>
        <v>519.6857142857142</v>
      </c>
      <c r="O37" s="14">
        <f t="shared" ref="O37:O68" si="8">-SUM(I37:J37,K37/1.12)*L37</f>
        <v>-43.307142857142857</v>
      </c>
      <c r="P37" s="14"/>
      <c r="Q37" s="14">
        <f>M37</f>
        <v>4330.7142857142853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9">-SUM(N37:AH37)</f>
        <v>-4807.0928571428567</v>
      </c>
      <c r="AJ37" s="101">
        <f t="shared" ref="AJ37:AJ68" si="10">SUM(H37:K37)+AI37+O37</f>
        <v>7.815970093361102E-14</v>
      </c>
    </row>
    <row r="38" spans="1:36" s="5" customFormat="1" ht="12.9" customHeight="1" x14ac:dyDescent="0.2">
      <c r="A38" s="55"/>
      <c r="B38" s="56">
        <v>11430</v>
      </c>
      <c r="C38" s="56">
        <v>1843</v>
      </c>
      <c r="D38" s="57" t="s">
        <v>77</v>
      </c>
      <c r="E38" s="56" t="s">
        <v>78</v>
      </c>
      <c r="F38" s="56">
        <v>14029</v>
      </c>
      <c r="G38" s="57" t="s">
        <v>54</v>
      </c>
      <c r="H38" s="102"/>
      <c r="I38" s="102"/>
      <c r="J38" s="23">
        <v>0</v>
      </c>
      <c r="K38" s="125">
        <v>2460</v>
      </c>
      <c r="L38" s="13">
        <v>0.01</v>
      </c>
      <c r="M38" s="128">
        <f t="shared" si="6"/>
        <v>2196.4285714285711</v>
      </c>
      <c r="N38" s="128">
        <f t="shared" si="7"/>
        <v>263.5714285714285</v>
      </c>
      <c r="O38" s="14">
        <f t="shared" si="8"/>
        <v>-21.964285714285712</v>
      </c>
      <c r="P38" s="14">
        <f>M38</f>
        <v>2196.4285714285711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9"/>
        <v>-2438.0357142857138</v>
      </c>
      <c r="AJ38" s="101">
        <f t="shared" si="10"/>
        <v>5.2224891078367364E-13</v>
      </c>
    </row>
    <row r="39" spans="1:36" s="5" customFormat="1" ht="12.9" customHeight="1" x14ac:dyDescent="0.3">
      <c r="A39" s="55">
        <v>43356</v>
      </c>
      <c r="B39" s="56">
        <v>11431</v>
      </c>
      <c r="C39" s="56">
        <v>1857</v>
      </c>
      <c r="D39" s="57" t="s">
        <v>74</v>
      </c>
      <c r="E39" s="56" t="s">
        <v>60</v>
      </c>
      <c r="F39" s="54"/>
      <c r="G39" s="57" t="s">
        <v>56</v>
      </c>
      <c r="H39" s="102"/>
      <c r="I39" s="102"/>
      <c r="J39" s="23">
        <v>0</v>
      </c>
      <c r="K39" s="125">
        <v>255</v>
      </c>
      <c r="L39" s="13">
        <v>0.01</v>
      </c>
      <c r="M39" s="128">
        <f t="shared" si="6"/>
        <v>227.67857142857142</v>
      </c>
      <c r="N39" s="128">
        <f t="shared" si="7"/>
        <v>27.321428571428569</v>
      </c>
      <c r="O39" s="14">
        <f t="shared" si="8"/>
        <v>-2.2767857142857144</v>
      </c>
      <c r="P39" s="14"/>
      <c r="Q39" s="14"/>
      <c r="R39" s="14"/>
      <c r="S39" s="14"/>
      <c r="T39" s="14"/>
      <c r="U39" s="14"/>
      <c r="V39" s="14"/>
      <c r="W39" s="14">
        <f>M39</f>
        <v>227.67857142857142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9"/>
        <v>-252.72321428571428</v>
      </c>
      <c r="AJ39" s="101">
        <f t="shared" si="10"/>
        <v>7.9936057773011271E-15</v>
      </c>
    </row>
    <row r="40" spans="1:36" s="5" customFormat="1" ht="12.9" customHeight="1" x14ac:dyDescent="0.2">
      <c r="A40" s="55">
        <v>43357</v>
      </c>
      <c r="B40" s="56">
        <v>11432</v>
      </c>
      <c r="C40" s="56">
        <v>1858</v>
      </c>
      <c r="D40" s="57" t="s">
        <v>63</v>
      </c>
      <c r="E40" s="56">
        <v>139564</v>
      </c>
      <c r="F40" s="56">
        <v>228227</v>
      </c>
      <c r="G40" s="57" t="s">
        <v>62</v>
      </c>
      <c r="H40" s="102"/>
      <c r="I40" s="102"/>
      <c r="J40" s="23">
        <v>0</v>
      </c>
      <c r="K40" s="125">
        <v>3730.7</v>
      </c>
      <c r="L40" s="13">
        <v>0.01</v>
      </c>
      <c r="M40" s="128">
        <f t="shared" si="6"/>
        <v>3330.9821428571422</v>
      </c>
      <c r="N40" s="128">
        <f t="shared" si="7"/>
        <v>399.71785714285704</v>
      </c>
      <c r="O40" s="14">
        <f t="shared" si="8"/>
        <v>-33.309821428571425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>
        <f>M40</f>
        <v>3330.9821428571422</v>
      </c>
      <c r="AI40" s="14">
        <f t="shared" si="9"/>
        <v>-3697.3901785714279</v>
      </c>
      <c r="AJ40" s="101">
        <f t="shared" si="10"/>
        <v>4.9737991503207013E-13</v>
      </c>
    </row>
    <row r="41" spans="1:36" s="5" customFormat="1" ht="12.9" customHeight="1" x14ac:dyDescent="0.2">
      <c r="A41" s="55"/>
      <c r="B41" s="56">
        <v>11433</v>
      </c>
      <c r="C41" s="56">
        <v>1859</v>
      </c>
      <c r="D41" s="57" t="s">
        <v>73</v>
      </c>
      <c r="E41" s="56" t="s">
        <v>75</v>
      </c>
      <c r="F41" s="56">
        <v>139307</v>
      </c>
      <c r="G41" s="57" t="s">
        <v>54</v>
      </c>
      <c r="H41" s="102"/>
      <c r="I41" s="102"/>
      <c r="J41" s="131">
        <v>2100</v>
      </c>
      <c r="K41" s="130">
        <v>0</v>
      </c>
      <c r="L41" s="13">
        <v>0.01</v>
      </c>
      <c r="M41" s="128">
        <f t="shared" si="6"/>
        <v>2100</v>
      </c>
      <c r="N41" s="128">
        <f t="shared" si="7"/>
        <v>0</v>
      </c>
      <c r="O41" s="14">
        <f t="shared" si="8"/>
        <v>-21</v>
      </c>
      <c r="P41" s="14">
        <f>M41</f>
        <v>2100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9"/>
        <v>-2079</v>
      </c>
      <c r="AJ41" s="101">
        <f t="shared" si="10"/>
        <v>0</v>
      </c>
    </row>
    <row r="42" spans="1:36" s="5" customFormat="1" ht="12.9" customHeight="1" x14ac:dyDescent="0.2">
      <c r="A42" s="55">
        <v>43358</v>
      </c>
      <c r="B42" s="56">
        <v>11434</v>
      </c>
      <c r="C42" s="56">
        <v>1863</v>
      </c>
      <c r="D42" s="57" t="s">
        <v>39</v>
      </c>
      <c r="E42" s="56" t="s">
        <v>45</v>
      </c>
      <c r="F42" s="56">
        <v>689916</v>
      </c>
      <c r="G42" s="57" t="s">
        <v>54</v>
      </c>
      <c r="H42" s="102"/>
      <c r="I42" s="102"/>
      <c r="J42" s="131">
        <v>4865</v>
      </c>
      <c r="K42" s="130">
        <v>0</v>
      </c>
      <c r="L42" s="13">
        <v>0.01</v>
      </c>
      <c r="M42" s="128">
        <f t="shared" si="6"/>
        <v>4865</v>
      </c>
      <c r="N42" s="128">
        <f t="shared" si="7"/>
        <v>0</v>
      </c>
      <c r="O42" s="14">
        <f t="shared" si="8"/>
        <v>-48.65</v>
      </c>
      <c r="P42" s="14">
        <f>M42</f>
        <v>4865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9"/>
        <v>-4816.3500000000004</v>
      </c>
      <c r="AJ42" s="101">
        <f t="shared" si="10"/>
        <v>-3.6237679523765109E-13</v>
      </c>
    </row>
    <row r="43" spans="1:36" s="5" customFormat="1" ht="12.9" customHeight="1" x14ac:dyDescent="0.2">
      <c r="A43" s="55"/>
      <c r="B43" s="56">
        <v>11435</v>
      </c>
      <c r="C43" s="56">
        <v>1861</v>
      </c>
      <c r="D43" s="57" t="s">
        <v>38</v>
      </c>
      <c r="E43" s="56" t="s">
        <v>44</v>
      </c>
      <c r="F43" s="56">
        <v>20768</v>
      </c>
      <c r="G43" s="57" t="s">
        <v>54</v>
      </c>
      <c r="H43" s="102"/>
      <c r="I43" s="102"/>
      <c r="J43" s="23">
        <v>0</v>
      </c>
      <c r="K43" s="125">
        <v>22418.959999999999</v>
      </c>
      <c r="L43" s="13">
        <v>0.01</v>
      </c>
      <c r="M43" s="128">
        <f t="shared" si="6"/>
        <v>20016.928571428569</v>
      </c>
      <c r="N43" s="128">
        <f t="shared" si="7"/>
        <v>2402.031428571428</v>
      </c>
      <c r="O43" s="14">
        <f t="shared" si="8"/>
        <v>-200.16928571428571</v>
      </c>
      <c r="P43" s="14">
        <f>M43</f>
        <v>20016.928571428569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9"/>
        <v>-22218.790714285711</v>
      </c>
      <c r="AJ43" s="101">
        <f t="shared" si="10"/>
        <v>2.2737367544323206E-12</v>
      </c>
    </row>
    <row r="44" spans="1:36" s="5" customFormat="1" ht="12.9" customHeight="1" x14ac:dyDescent="0.2">
      <c r="A44" s="55"/>
      <c r="B44" s="56">
        <v>11437</v>
      </c>
      <c r="C44" s="56">
        <v>1860</v>
      </c>
      <c r="D44" s="57" t="s">
        <v>70</v>
      </c>
      <c r="E44" s="56" t="s">
        <v>50</v>
      </c>
      <c r="F44" s="56">
        <v>510501652</v>
      </c>
      <c r="G44" s="57" t="s">
        <v>55</v>
      </c>
      <c r="H44" s="102"/>
      <c r="I44" s="102"/>
      <c r="J44" s="23">
        <v>0</v>
      </c>
      <c r="K44" s="125">
        <v>6824</v>
      </c>
      <c r="L44" s="13">
        <v>0.01</v>
      </c>
      <c r="M44" s="128">
        <f t="shared" si="6"/>
        <v>6092.8571428571422</v>
      </c>
      <c r="N44" s="128">
        <f t="shared" si="7"/>
        <v>731.142857142857</v>
      </c>
      <c r="O44" s="14">
        <f t="shared" si="8"/>
        <v>-60.928571428571423</v>
      </c>
      <c r="P44" s="14"/>
      <c r="Q44" s="14">
        <f>M44</f>
        <v>6092.8571428571422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9"/>
        <v>-6763.0714285714275</v>
      </c>
      <c r="AJ44" s="101">
        <f t="shared" si="10"/>
        <v>1.0444978215673473E-12</v>
      </c>
    </row>
    <row r="45" spans="1:36" s="5" customFormat="1" ht="12.9" customHeight="1" x14ac:dyDescent="0.2">
      <c r="A45" s="55">
        <v>43360</v>
      </c>
      <c r="B45" s="56">
        <v>11438</v>
      </c>
      <c r="C45" s="56">
        <v>1864</v>
      </c>
      <c r="D45" s="57" t="s">
        <v>39</v>
      </c>
      <c r="E45" s="56" t="s">
        <v>45</v>
      </c>
      <c r="F45" s="56">
        <v>68920</v>
      </c>
      <c r="G45" s="57" t="s">
        <v>54</v>
      </c>
      <c r="H45" s="102"/>
      <c r="I45" s="102"/>
      <c r="J45" s="131">
        <v>2152</v>
      </c>
      <c r="K45" s="130">
        <v>0</v>
      </c>
      <c r="L45" s="13">
        <v>0.01</v>
      </c>
      <c r="M45" s="128">
        <f t="shared" si="6"/>
        <v>2152</v>
      </c>
      <c r="N45" s="128">
        <f t="shared" si="7"/>
        <v>0</v>
      </c>
      <c r="O45" s="14">
        <f t="shared" si="8"/>
        <v>-21.52</v>
      </c>
      <c r="P45" s="14">
        <f>M45</f>
        <v>2152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9"/>
        <v>-2130.48</v>
      </c>
      <c r="AJ45" s="101">
        <f t="shared" si="10"/>
        <v>0</v>
      </c>
    </row>
    <row r="46" spans="1:36" s="5" customFormat="1" ht="12.9" customHeight="1" x14ac:dyDescent="0.2">
      <c r="A46" s="55"/>
      <c r="B46" s="56">
        <v>11439</v>
      </c>
      <c r="C46" s="56">
        <v>1865</v>
      </c>
      <c r="D46" s="57" t="s">
        <v>39</v>
      </c>
      <c r="E46" s="56" t="s">
        <v>45</v>
      </c>
      <c r="F46" s="56">
        <v>68921</v>
      </c>
      <c r="G46" s="57" t="s">
        <v>57</v>
      </c>
      <c r="H46" s="102"/>
      <c r="I46" s="102"/>
      <c r="J46" s="131">
        <v>1410</v>
      </c>
      <c r="K46" s="130">
        <v>0</v>
      </c>
      <c r="L46" s="13">
        <v>0.01</v>
      </c>
      <c r="M46" s="128">
        <f t="shared" si="6"/>
        <v>1410</v>
      </c>
      <c r="N46" s="128">
        <f t="shared" si="7"/>
        <v>0</v>
      </c>
      <c r="O46" s="14">
        <f t="shared" si="8"/>
        <v>-14.1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1410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9"/>
        <v>-1395.9</v>
      </c>
      <c r="AJ46" s="101">
        <f t="shared" si="10"/>
        <v>-9.0594198809412774E-14</v>
      </c>
    </row>
    <row r="47" spans="1:36" s="5" customFormat="1" ht="12.9" customHeight="1" x14ac:dyDescent="0.2">
      <c r="A47" s="55"/>
      <c r="B47" s="56">
        <v>11440</v>
      </c>
      <c r="C47" s="56">
        <v>1866</v>
      </c>
      <c r="D47" s="57" t="s">
        <v>88</v>
      </c>
      <c r="E47" s="56" t="s">
        <v>89</v>
      </c>
      <c r="F47" s="56">
        <v>9396</v>
      </c>
      <c r="G47" s="57" t="s">
        <v>57</v>
      </c>
      <c r="H47" s="102"/>
      <c r="I47" s="102"/>
      <c r="J47" s="131">
        <v>613.75</v>
      </c>
      <c r="K47" s="130">
        <v>0</v>
      </c>
      <c r="L47" s="13">
        <v>0.01</v>
      </c>
      <c r="M47" s="128">
        <f t="shared" si="6"/>
        <v>613.75</v>
      </c>
      <c r="N47" s="128">
        <f t="shared" si="7"/>
        <v>0</v>
      </c>
      <c r="O47" s="14">
        <f t="shared" si="8"/>
        <v>-6.1375000000000002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613.75</v>
      </c>
      <c r="AA47" s="14"/>
      <c r="AB47" s="14"/>
      <c r="AC47" s="14"/>
      <c r="AD47" s="14"/>
      <c r="AE47" s="14"/>
      <c r="AF47" s="14"/>
      <c r="AG47" s="14"/>
      <c r="AH47" s="14"/>
      <c r="AI47" s="14">
        <f t="shared" si="9"/>
        <v>-607.61249999999995</v>
      </c>
      <c r="AJ47" s="101">
        <f t="shared" si="10"/>
        <v>4.5297099404706387E-14</v>
      </c>
    </row>
    <row r="48" spans="1:36" s="5" customFormat="1" ht="12.9" customHeight="1" x14ac:dyDescent="0.2">
      <c r="A48" s="55"/>
      <c r="B48" s="56">
        <v>11440</v>
      </c>
      <c r="C48" s="56">
        <v>1866</v>
      </c>
      <c r="D48" s="57" t="s">
        <v>88</v>
      </c>
      <c r="E48" s="56" t="s">
        <v>89</v>
      </c>
      <c r="F48" s="56">
        <v>9396</v>
      </c>
      <c r="G48" s="57" t="s">
        <v>54</v>
      </c>
      <c r="H48" s="102"/>
      <c r="I48" s="102"/>
      <c r="J48" s="131">
        <v>3134</v>
      </c>
      <c r="K48" s="130">
        <v>0</v>
      </c>
      <c r="L48" s="13">
        <v>0.01</v>
      </c>
      <c r="M48" s="128">
        <f t="shared" si="6"/>
        <v>3134</v>
      </c>
      <c r="N48" s="128">
        <f t="shared" si="7"/>
        <v>0</v>
      </c>
      <c r="O48" s="14">
        <f t="shared" si="8"/>
        <v>-31.34</v>
      </c>
      <c r="P48" s="14">
        <f t="shared" ref="P48:P53" si="11">M48</f>
        <v>3134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9"/>
        <v>-3102.66</v>
      </c>
      <c r="AJ48" s="101">
        <f t="shared" si="10"/>
        <v>1.4566126083082054E-13</v>
      </c>
    </row>
    <row r="49" spans="1:36" s="5" customFormat="1" ht="12.9" customHeight="1" x14ac:dyDescent="0.2">
      <c r="A49" s="55">
        <v>43362</v>
      </c>
      <c r="B49" s="56">
        <v>11442</v>
      </c>
      <c r="C49" s="56">
        <v>1856</v>
      </c>
      <c r="D49" s="57" t="s">
        <v>1052</v>
      </c>
      <c r="E49" s="56">
        <v>11</v>
      </c>
      <c r="F49" s="56">
        <v>854576</v>
      </c>
      <c r="G49" s="57" t="s">
        <v>54</v>
      </c>
      <c r="H49" s="102"/>
      <c r="I49" s="102"/>
      <c r="J49" s="23">
        <v>0</v>
      </c>
      <c r="K49" s="125">
        <v>4560</v>
      </c>
      <c r="L49" s="13">
        <v>0.01</v>
      </c>
      <c r="M49" s="128">
        <f t="shared" si="6"/>
        <v>4071.4285714285711</v>
      </c>
      <c r="N49" s="128">
        <f t="shared" si="7"/>
        <v>488.5714285714285</v>
      </c>
      <c r="O49" s="14">
        <f t="shared" si="8"/>
        <v>-40.714285714285715</v>
      </c>
      <c r="P49" s="14">
        <f t="shared" si="11"/>
        <v>4071.4285714285711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9"/>
        <v>-4519.2857142857138</v>
      </c>
      <c r="AJ49" s="101">
        <f t="shared" si="10"/>
        <v>5.1869619710487314E-13</v>
      </c>
    </row>
    <row r="50" spans="1:36" s="5" customFormat="1" ht="12.9" customHeight="1" x14ac:dyDescent="0.2">
      <c r="A50" s="55"/>
      <c r="B50" s="56">
        <v>11443</v>
      </c>
      <c r="C50" s="56">
        <v>1868</v>
      </c>
      <c r="D50" s="57" t="s">
        <v>73</v>
      </c>
      <c r="E50" s="56" t="s">
        <v>75</v>
      </c>
      <c r="F50" s="56">
        <v>139825</v>
      </c>
      <c r="G50" s="57" t="s">
        <v>54</v>
      </c>
      <c r="H50" s="102"/>
      <c r="I50" s="102"/>
      <c r="J50" s="131">
        <v>3200</v>
      </c>
      <c r="K50" s="130">
        <v>0</v>
      </c>
      <c r="L50" s="13">
        <v>0.01</v>
      </c>
      <c r="M50" s="128">
        <f t="shared" si="6"/>
        <v>3200</v>
      </c>
      <c r="N50" s="128">
        <f t="shared" si="7"/>
        <v>0</v>
      </c>
      <c r="O50" s="14">
        <f t="shared" si="8"/>
        <v>-32</v>
      </c>
      <c r="P50" s="14">
        <f t="shared" si="11"/>
        <v>3200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9"/>
        <v>-3168</v>
      </c>
      <c r="AJ50" s="101">
        <f t="shared" si="10"/>
        <v>0</v>
      </c>
    </row>
    <row r="51" spans="1:36" s="5" customFormat="1" ht="12.9" customHeight="1" x14ac:dyDescent="0.2">
      <c r="A51" s="55"/>
      <c r="B51" s="56">
        <v>11444</v>
      </c>
      <c r="C51" s="56">
        <v>1869</v>
      </c>
      <c r="D51" s="57" t="s">
        <v>39</v>
      </c>
      <c r="E51" s="56" t="s">
        <v>45</v>
      </c>
      <c r="F51" s="56">
        <v>68922</v>
      </c>
      <c r="G51" s="57" t="s">
        <v>54</v>
      </c>
      <c r="H51" s="102"/>
      <c r="I51" s="102"/>
      <c r="J51" s="131">
        <v>2300</v>
      </c>
      <c r="K51" s="130">
        <v>0</v>
      </c>
      <c r="L51" s="13">
        <v>0.01</v>
      </c>
      <c r="M51" s="128">
        <f t="shared" si="6"/>
        <v>2300</v>
      </c>
      <c r="N51" s="128">
        <f t="shared" si="7"/>
        <v>0</v>
      </c>
      <c r="O51" s="14">
        <f t="shared" si="8"/>
        <v>-23</v>
      </c>
      <c r="P51" s="14">
        <f t="shared" si="11"/>
        <v>2300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9"/>
        <v>-2277</v>
      </c>
      <c r="AJ51" s="101">
        <f t="shared" si="10"/>
        <v>0</v>
      </c>
    </row>
    <row r="52" spans="1:36" s="5" customFormat="1" ht="12.9" customHeight="1" x14ac:dyDescent="0.2">
      <c r="A52" s="55">
        <v>43365</v>
      </c>
      <c r="B52" s="56">
        <v>11446</v>
      </c>
      <c r="C52" s="56">
        <v>1876</v>
      </c>
      <c r="D52" s="57" t="s">
        <v>73</v>
      </c>
      <c r="E52" s="56" t="s">
        <v>75</v>
      </c>
      <c r="F52" s="56">
        <v>14054</v>
      </c>
      <c r="G52" s="57" t="s">
        <v>54</v>
      </c>
      <c r="H52" s="102"/>
      <c r="I52" s="102"/>
      <c r="J52" s="131">
        <v>3200</v>
      </c>
      <c r="K52" s="130">
        <v>0</v>
      </c>
      <c r="L52" s="13">
        <v>0.01</v>
      </c>
      <c r="M52" s="128">
        <f t="shared" si="6"/>
        <v>3200</v>
      </c>
      <c r="N52" s="128">
        <f t="shared" si="7"/>
        <v>0</v>
      </c>
      <c r="O52" s="14">
        <f t="shared" si="8"/>
        <v>-32</v>
      </c>
      <c r="P52" s="14">
        <f t="shared" si="11"/>
        <v>3200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9"/>
        <v>-3168</v>
      </c>
      <c r="AJ52" s="101">
        <f t="shared" si="10"/>
        <v>0</v>
      </c>
    </row>
    <row r="53" spans="1:36" s="5" customFormat="1" ht="12.9" customHeight="1" x14ac:dyDescent="0.2">
      <c r="A53" s="55">
        <v>43367</v>
      </c>
      <c r="B53" s="56">
        <v>11447</v>
      </c>
      <c r="C53" s="56">
        <v>1877</v>
      </c>
      <c r="D53" s="57" t="s">
        <v>39</v>
      </c>
      <c r="E53" s="56" t="s">
        <v>45</v>
      </c>
      <c r="F53" s="56">
        <v>68927</v>
      </c>
      <c r="G53" s="57" t="s">
        <v>54</v>
      </c>
      <c r="H53" s="102"/>
      <c r="I53" s="102"/>
      <c r="J53" s="131">
        <v>4110</v>
      </c>
      <c r="K53" s="130">
        <v>0</v>
      </c>
      <c r="L53" s="13">
        <v>0.01</v>
      </c>
      <c r="M53" s="128">
        <f t="shared" si="6"/>
        <v>4110</v>
      </c>
      <c r="N53" s="128">
        <f t="shared" si="7"/>
        <v>0</v>
      </c>
      <c r="O53" s="14">
        <f t="shared" si="8"/>
        <v>-41.1</v>
      </c>
      <c r="P53" s="14">
        <f t="shared" si="11"/>
        <v>4110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9"/>
        <v>-4068.9</v>
      </c>
      <c r="AJ53" s="101">
        <f t="shared" si="10"/>
        <v>-9.2370555648813024E-14</v>
      </c>
    </row>
    <row r="54" spans="1:36" s="5" customFormat="1" ht="12.9" customHeight="1" x14ac:dyDescent="0.2">
      <c r="A54" s="55"/>
      <c r="B54" s="56">
        <v>11448</v>
      </c>
      <c r="C54" s="56">
        <v>1878</v>
      </c>
      <c r="D54" s="57" t="s">
        <v>39</v>
      </c>
      <c r="E54" s="56" t="s">
        <v>45</v>
      </c>
      <c r="F54" s="56">
        <v>68928</v>
      </c>
      <c r="G54" s="57" t="s">
        <v>57</v>
      </c>
      <c r="H54" s="102"/>
      <c r="I54" s="102"/>
      <c r="J54" s="131">
        <v>2077.5</v>
      </c>
      <c r="K54" s="130">
        <v>0</v>
      </c>
      <c r="L54" s="13">
        <v>0.01</v>
      </c>
      <c r="M54" s="128">
        <f t="shared" si="6"/>
        <v>2077.5</v>
      </c>
      <c r="N54" s="128">
        <f t="shared" si="7"/>
        <v>0</v>
      </c>
      <c r="O54" s="14">
        <f t="shared" si="8"/>
        <v>-20.775000000000002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>
        <f>M54</f>
        <v>2077.5</v>
      </c>
      <c r="AA54" s="14"/>
      <c r="AB54" s="14"/>
      <c r="AC54" s="14"/>
      <c r="AD54" s="14"/>
      <c r="AE54" s="14"/>
      <c r="AF54" s="14"/>
      <c r="AG54" s="14"/>
      <c r="AH54" s="14"/>
      <c r="AI54" s="14">
        <f t="shared" si="9"/>
        <v>-2056.7249999999999</v>
      </c>
      <c r="AJ54" s="101">
        <f t="shared" si="10"/>
        <v>8.8817841970012523E-14</v>
      </c>
    </row>
    <row r="55" spans="1:36" s="5" customFormat="1" ht="12.9" customHeight="1" x14ac:dyDescent="0.2">
      <c r="A55" s="55"/>
      <c r="B55" s="56">
        <v>11449</v>
      </c>
      <c r="C55" s="56">
        <v>1880</v>
      </c>
      <c r="D55" s="57" t="s">
        <v>88</v>
      </c>
      <c r="E55" s="56" t="s">
        <v>89</v>
      </c>
      <c r="F55" s="56">
        <v>9571</v>
      </c>
      <c r="G55" s="57" t="s">
        <v>57</v>
      </c>
      <c r="H55" s="102"/>
      <c r="I55" s="102"/>
      <c r="J55" s="131">
        <v>677.3</v>
      </c>
      <c r="K55" s="130">
        <v>0</v>
      </c>
      <c r="L55" s="13">
        <v>0.01</v>
      </c>
      <c r="M55" s="128">
        <f t="shared" si="6"/>
        <v>677.3</v>
      </c>
      <c r="N55" s="128">
        <f t="shared" si="7"/>
        <v>0</v>
      </c>
      <c r="O55" s="14">
        <f t="shared" si="8"/>
        <v>-6.7729999999999997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>
        <f>M55</f>
        <v>677.3</v>
      </c>
      <c r="AA55" s="14"/>
      <c r="AB55" s="14"/>
      <c r="AC55" s="14"/>
      <c r="AD55" s="14"/>
      <c r="AE55" s="14"/>
      <c r="AF55" s="14"/>
      <c r="AG55" s="14"/>
      <c r="AH55" s="14"/>
      <c r="AI55" s="14">
        <f t="shared" si="9"/>
        <v>-670.52699999999993</v>
      </c>
      <c r="AJ55" s="101">
        <f t="shared" si="10"/>
        <v>2.4868995751603507E-14</v>
      </c>
    </row>
    <row r="56" spans="1:36" s="5" customFormat="1" ht="12.9" customHeight="1" x14ac:dyDescent="0.2">
      <c r="A56" s="55"/>
      <c r="B56" s="56">
        <v>11449</v>
      </c>
      <c r="C56" s="56">
        <v>1880</v>
      </c>
      <c r="D56" s="57" t="s">
        <v>88</v>
      </c>
      <c r="E56" s="56" t="s">
        <v>89</v>
      </c>
      <c r="F56" s="56">
        <v>9571</v>
      </c>
      <c r="G56" s="57" t="s">
        <v>54</v>
      </c>
      <c r="H56" s="102"/>
      <c r="I56" s="102"/>
      <c r="J56" s="131">
        <v>3507.5</v>
      </c>
      <c r="K56" s="130">
        <v>0</v>
      </c>
      <c r="L56" s="13">
        <v>0.01</v>
      </c>
      <c r="M56" s="128">
        <f t="shared" si="6"/>
        <v>3507.5</v>
      </c>
      <c r="N56" s="128">
        <f t="shared" si="7"/>
        <v>0</v>
      </c>
      <c r="O56" s="14">
        <f t="shared" si="8"/>
        <v>-35.075000000000003</v>
      </c>
      <c r="P56" s="14">
        <f>M56</f>
        <v>3507.5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9"/>
        <v>-3472.4250000000002</v>
      </c>
      <c r="AJ56" s="101">
        <f t="shared" si="10"/>
        <v>-1.8474111129762605E-13</v>
      </c>
    </row>
    <row r="57" spans="1:36" s="5" customFormat="1" ht="12.9" customHeight="1" x14ac:dyDescent="0.2">
      <c r="A57" s="55"/>
      <c r="B57" s="56">
        <v>11451</v>
      </c>
      <c r="C57" s="56">
        <v>1882</v>
      </c>
      <c r="D57" s="57" t="s">
        <v>74</v>
      </c>
      <c r="E57" s="56" t="s">
        <v>60</v>
      </c>
      <c r="F57" s="56">
        <v>30530</v>
      </c>
      <c r="G57" s="57" t="s">
        <v>56</v>
      </c>
      <c r="H57" s="102"/>
      <c r="I57" s="102"/>
      <c r="J57" s="23">
        <v>0</v>
      </c>
      <c r="K57" s="125">
        <v>1715</v>
      </c>
      <c r="L57" s="13">
        <v>0.01</v>
      </c>
      <c r="M57" s="128">
        <f t="shared" si="6"/>
        <v>1531.2499999999998</v>
      </c>
      <c r="N57" s="128">
        <f t="shared" si="7"/>
        <v>183.74999999999997</v>
      </c>
      <c r="O57" s="14">
        <f t="shared" si="8"/>
        <v>-15.312499999999998</v>
      </c>
      <c r="P57" s="14"/>
      <c r="Q57" s="14"/>
      <c r="R57" s="14"/>
      <c r="S57" s="14"/>
      <c r="T57" s="14"/>
      <c r="U57" s="14"/>
      <c r="V57" s="14"/>
      <c r="W57" s="14">
        <f>M57</f>
        <v>1531.2499999999998</v>
      </c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9"/>
        <v>-1699.6874999999998</v>
      </c>
      <c r="AJ57" s="101">
        <f t="shared" si="10"/>
        <v>2.2915003228263231E-13</v>
      </c>
    </row>
    <row r="58" spans="1:36" s="5" customFormat="1" ht="12.9" customHeight="1" x14ac:dyDescent="0.2">
      <c r="A58" s="55"/>
      <c r="B58" s="56">
        <v>11451</v>
      </c>
      <c r="C58" s="56">
        <v>1882</v>
      </c>
      <c r="D58" s="57" t="s">
        <v>74</v>
      </c>
      <c r="E58" s="56" t="s">
        <v>60</v>
      </c>
      <c r="F58" s="56">
        <v>30530</v>
      </c>
      <c r="G58" s="57" t="s">
        <v>56</v>
      </c>
      <c r="H58" s="102"/>
      <c r="I58" s="102"/>
      <c r="J58" s="23">
        <v>0</v>
      </c>
      <c r="K58" s="125">
        <v>412</v>
      </c>
      <c r="L58" s="13">
        <v>0.01</v>
      </c>
      <c r="M58" s="128">
        <f t="shared" si="6"/>
        <v>367.85714285714283</v>
      </c>
      <c r="N58" s="128">
        <f t="shared" si="7"/>
        <v>44.142857142857139</v>
      </c>
      <c r="O58" s="14">
        <f t="shared" si="8"/>
        <v>-3.6785714285714284</v>
      </c>
      <c r="P58" s="14"/>
      <c r="Q58" s="14"/>
      <c r="R58" s="14"/>
      <c r="S58" s="14"/>
      <c r="T58" s="14"/>
      <c r="U58" s="14"/>
      <c r="V58" s="14"/>
      <c r="W58" s="14">
        <f>M58</f>
        <v>367.85714285714283</v>
      </c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9"/>
        <v>-408.32142857142856</v>
      </c>
      <c r="AJ58" s="101">
        <f t="shared" si="10"/>
        <v>1.6431300764452317E-14</v>
      </c>
    </row>
    <row r="59" spans="1:36" s="5" customFormat="1" ht="12.9" customHeight="1" x14ac:dyDescent="0.2">
      <c r="A59" s="55">
        <v>43369</v>
      </c>
      <c r="B59" s="56">
        <v>11452</v>
      </c>
      <c r="C59" s="56">
        <v>1879</v>
      </c>
      <c r="D59" s="57" t="s">
        <v>37</v>
      </c>
      <c r="E59" s="56" t="s">
        <v>42</v>
      </c>
      <c r="F59" s="56">
        <v>74506</v>
      </c>
      <c r="G59" s="57" t="s">
        <v>163</v>
      </c>
      <c r="H59" s="102"/>
      <c r="I59" s="102"/>
      <c r="J59" s="23">
        <v>0</v>
      </c>
      <c r="K59" s="125">
        <v>215.38</v>
      </c>
      <c r="L59" s="13">
        <v>0.01</v>
      </c>
      <c r="M59" s="128">
        <f t="shared" si="6"/>
        <v>192.30357142857142</v>
      </c>
      <c r="N59" s="128">
        <f t="shared" si="7"/>
        <v>23.076428571428568</v>
      </c>
      <c r="O59" s="14">
        <f t="shared" si="8"/>
        <v>-1.9230357142857142</v>
      </c>
      <c r="P59" s="14"/>
      <c r="Q59" s="14"/>
      <c r="R59" s="14"/>
      <c r="S59" s="14"/>
      <c r="T59" s="14"/>
      <c r="U59" s="14"/>
      <c r="V59" s="14">
        <f>M59</f>
        <v>192.30357142857142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9"/>
        <v>-213.45696428571426</v>
      </c>
      <c r="AJ59" s="101">
        <f t="shared" si="10"/>
        <v>1.7319479184152442E-14</v>
      </c>
    </row>
    <row r="60" spans="1:36" s="5" customFormat="1" ht="12.9" customHeight="1" x14ac:dyDescent="0.2">
      <c r="A60" s="55"/>
      <c r="B60" s="56">
        <v>11452</v>
      </c>
      <c r="C60" s="56">
        <v>1879</v>
      </c>
      <c r="D60" s="57" t="s">
        <v>37</v>
      </c>
      <c r="E60" s="56" t="s">
        <v>42</v>
      </c>
      <c r="F60" s="56">
        <v>74506</v>
      </c>
      <c r="G60" s="57" t="s">
        <v>163</v>
      </c>
      <c r="H60" s="102"/>
      <c r="I60" s="102"/>
      <c r="J60" s="23">
        <v>0</v>
      </c>
      <c r="K60" s="125">
        <v>981.31</v>
      </c>
      <c r="L60" s="13">
        <v>0.01</v>
      </c>
      <c r="M60" s="128">
        <f t="shared" si="6"/>
        <v>876.16964285714278</v>
      </c>
      <c r="N60" s="128">
        <f t="shared" si="7"/>
        <v>105.14035714285713</v>
      </c>
      <c r="O60" s="14">
        <f t="shared" si="8"/>
        <v>-8.7616964285714278</v>
      </c>
      <c r="P60" s="14"/>
      <c r="Q60" s="14"/>
      <c r="R60" s="14"/>
      <c r="S60" s="14"/>
      <c r="T60" s="14"/>
      <c r="U60" s="14"/>
      <c r="V60" s="14">
        <f>M60</f>
        <v>876.16964285714278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9"/>
        <v>-972.54830357142851</v>
      </c>
      <c r="AJ60" s="101">
        <f t="shared" si="10"/>
        <v>0</v>
      </c>
    </row>
    <row r="61" spans="1:36" s="5" customFormat="1" ht="12.9" customHeight="1" x14ac:dyDescent="0.2">
      <c r="A61" s="55"/>
      <c r="B61" s="56">
        <v>11453</v>
      </c>
      <c r="C61" s="56">
        <v>1883</v>
      </c>
      <c r="D61" s="57" t="s">
        <v>67</v>
      </c>
      <c r="E61" s="56" t="s">
        <v>49</v>
      </c>
      <c r="F61" s="56">
        <v>5796</v>
      </c>
      <c r="G61" s="57" t="s">
        <v>54</v>
      </c>
      <c r="H61" s="102"/>
      <c r="I61" s="102"/>
      <c r="J61" s="23">
        <v>0</v>
      </c>
      <c r="K61" s="125">
        <v>4200</v>
      </c>
      <c r="L61" s="13">
        <v>0.01</v>
      </c>
      <c r="M61" s="128">
        <f t="shared" si="6"/>
        <v>3749.9999999999995</v>
      </c>
      <c r="N61" s="128">
        <f t="shared" si="7"/>
        <v>449.99999999999994</v>
      </c>
      <c r="O61" s="14">
        <f t="shared" si="8"/>
        <v>-37.499999999999993</v>
      </c>
      <c r="P61" s="14">
        <f>M61</f>
        <v>3749.9999999999995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 t="shared" si="9"/>
        <v>-4162.4999999999991</v>
      </c>
      <c r="AJ61" s="101">
        <f t="shared" si="10"/>
        <v>9.1660012913052924E-13</v>
      </c>
    </row>
    <row r="62" spans="1:36" s="5" customFormat="1" ht="12.9" customHeight="1" x14ac:dyDescent="0.2">
      <c r="A62" s="55"/>
      <c r="B62" s="56">
        <v>11454</v>
      </c>
      <c r="C62" s="56">
        <v>1884</v>
      </c>
      <c r="D62" s="57" t="s">
        <v>74</v>
      </c>
      <c r="E62" s="56" t="s">
        <v>60</v>
      </c>
      <c r="F62" s="56">
        <v>30543</v>
      </c>
      <c r="G62" s="57" t="s">
        <v>24</v>
      </c>
      <c r="H62" s="102"/>
      <c r="I62" s="102"/>
      <c r="J62" s="23">
        <v>0</v>
      </c>
      <c r="K62" s="125">
        <v>300</v>
      </c>
      <c r="L62" s="13">
        <v>0.01</v>
      </c>
      <c r="M62" s="128">
        <f t="shared" si="6"/>
        <v>267.85714285714283</v>
      </c>
      <c r="N62" s="128">
        <f t="shared" si="7"/>
        <v>32.142857142857139</v>
      </c>
      <c r="O62" s="14">
        <f t="shared" si="8"/>
        <v>-2.6785714285714284</v>
      </c>
      <c r="P62" s="14"/>
      <c r="Q62" s="14"/>
      <c r="R62" s="14"/>
      <c r="S62" s="14"/>
      <c r="T62" s="14"/>
      <c r="U62" s="14">
        <f>M62</f>
        <v>267.85714285714283</v>
      </c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 t="shared" si="9"/>
        <v>-297.32142857142856</v>
      </c>
      <c r="AJ62" s="101">
        <f t="shared" si="10"/>
        <v>1.6431300764452317E-14</v>
      </c>
    </row>
    <row r="63" spans="1:36" s="5" customFormat="1" ht="12.9" customHeight="1" x14ac:dyDescent="0.2">
      <c r="A63" s="55"/>
      <c r="B63" s="56">
        <v>11454</v>
      </c>
      <c r="C63" s="56">
        <v>1884</v>
      </c>
      <c r="D63" s="57" t="s">
        <v>74</v>
      </c>
      <c r="E63" s="56" t="s">
        <v>60</v>
      </c>
      <c r="F63" s="56">
        <v>30543</v>
      </c>
      <c r="G63" s="57" t="s">
        <v>56</v>
      </c>
      <c r="H63" s="102"/>
      <c r="I63" s="102"/>
      <c r="J63" s="23">
        <v>0</v>
      </c>
      <c r="K63" s="125">
        <v>748.75</v>
      </c>
      <c r="L63" s="13">
        <v>0.01</v>
      </c>
      <c r="M63" s="128">
        <f t="shared" si="6"/>
        <v>668.52678571428567</v>
      </c>
      <c r="N63" s="128">
        <f t="shared" si="7"/>
        <v>80.223214285714278</v>
      </c>
      <c r="O63" s="14">
        <f t="shared" si="8"/>
        <v>-6.6852678571428568</v>
      </c>
      <c r="P63" s="14"/>
      <c r="Q63" s="14"/>
      <c r="R63" s="14"/>
      <c r="S63" s="14"/>
      <c r="T63" s="14"/>
      <c r="U63" s="14"/>
      <c r="V63" s="14"/>
      <c r="W63" s="14">
        <f>M63</f>
        <v>668.52678571428567</v>
      </c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9"/>
        <v>-742.06473214285711</v>
      </c>
      <c r="AJ63" s="101">
        <f t="shared" si="10"/>
        <v>3.2862601528904634E-14</v>
      </c>
    </row>
    <row r="64" spans="1:36" s="5" customFormat="1" ht="12.9" customHeight="1" x14ac:dyDescent="0.2">
      <c r="A64" s="55">
        <v>43371</v>
      </c>
      <c r="B64" s="56">
        <v>11455</v>
      </c>
      <c r="C64" s="56">
        <v>1885</v>
      </c>
      <c r="D64" s="57" t="s">
        <v>39</v>
      </c>
      <c r="E64" s="56" t="s">
        <v>45</v>
      </c>
      <c r="F64" s="56">
        <v>68932</v>
      </c>
      <c r="G64" s="57" t="s">
        <v>54</v>
      </c>
      <c r="H64" s="102"/>
      <c r="I64" s="102"/>
      <c r="J64" s="131">
        <v>4625</v>
      </c>
      <c r="K64" s="130">
        <v>0</v>
      </c>
      <c r="L64" s="13">
        <v>0.01</v>
      </c>
      <c r="M64" s="128">
        <f t="shared" si="6"/>
        <v>4625</v>
      </c>
      <c r="N64" s="128">
        <f t="shared" si="7"/>
        <v>0</v>
      </c>
      <c r="O64" s="14">
        <f t="shared" si="8"/>
        <v>-46.25</v>
      </c>
      <c r="P64" s="14">
        <f>M64</f>
        <v>4625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 t="shared" si="9"/>
        <v>-4578.75</v>
      </c>
      <c r="AJ64" s="101">
        <f t="shared" si="10"/>
        <v>0</v>
      </c>
    </row>
    <row r="65" spans="1:36" s="5" customFormat="1" ht="12.9" customHeight="1" x14ac:dyDescent="0.2">
      <c r="A65" s="55"/>
      <c r="B65" s="56">
        <v>11456</v>
      </c>
      <c r="C65" s="56">
        <v>1886</v>
      </c>
      <c r="D65" s="57" t="s">
        <v>88</v>
      </c>
      <c r="E65" s="56" t="s">
        <v>89</v>
      </c>
      <c r="F65" s="56">
        <v>9076</v>
      </c>
      <c r="G65" s="57" t="s">
        <v>54</v>
      </c>
      <c r="H65" s="102"/>
      <c r="I65" s="102"/>
      <c r="J65" s="131">
        <v>1225</v>
      </c>
      <c r="K65" s="130">
        <v>0</v>
      </c>
      <c r="L65" s="13">
        <v>0.01</v>
      </c>
      <c r="M65" s="128">
        <f t="shared" si="6"/>
        <v>1225</v>
      </c>
      <c r="N65" s="128">
        <f t="shared" si="7"/>
        <v>0</v>
      </c>
      <c r="O65" s="14">
        <f t="shared" si="8"/>
        <v>-12.25</v>
      </c>
      <c r="P65" s="14">
        <f>M65</f>
        <v>1225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9"/>
        <v>-1212.75</v>
      </c>
      <c r="AJ65" s="101">
        <f t="shared" si="10"/>
        <v>0</v>
      </c>
    </row>
    <row r="66" spans="1:36" s="5" customFormat="1" ht="12.9" customHeight="1" x14ac:dyDescent="0.2">
      <c r="A66" s="55"/>
      <c r="B66" s="56">
        <v>11457</v>
      </c>
      <c r="C66" s="56">
        <v>1887</v>
      </c>
      <c r="D66" s="57" t="s">
        <v>73</v>
      </c>
      <c r="E66" s="56" t="s">
        <v>75</v>
      </c>
      <c r="F66" s="56">
        <v>140721</v>
      </c>
      <c r="G66" s="57" t="s">
        <v>54</v>
      </c>
      <c r="H66" s="102"/>
      <c r="I66" s="102"/>
      <c r="J66" s="131">
        <v>2100</v>
      </c>
      <c r="K66" s="130">
        <v>0</v>
      </c>
      <c r="L66" s="13">
        <v>0.01</v>
      </c>
      <c r="M66" s="128">
        <f t="shared" si="6"/>
        <v>2100</v>
      </c>
      <c r="N66" s="128">
        <f t="shared" si="7"/>
        <v>0</v>
      </c>
      <c r="O66" s="14">
        <f t="shared" si="8"/>
        <v>-21</v>
      </c>
      <c r="P66" s="14">
        <f>M66</f>
        <v>2100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9"/>
        <v>-2079</v>
      </c>
      <c r="AJ66" s="101">
        <f t="shared" si="10"/>
        <v>0</v>
      </c>
    </row>
    <row r="67" spans="1:36" s="5" customFormat="1" ht="12.9" customHeight="1" x14ac:dyDescent="0.2">
      <c r="A67" s="55">
        <v>43372</v>
      </c>
      <c r="B67" s="56">
        <v>11458</v>
      </c>
      <c r="C67" s="56">
        <v>1888</v>
      </c>
      <c r="D67" s="57" t="s">
        <v>38</v>
      </c>
      <c r="E67" s="56" t="s">
        <v>44</v>
      </c>
      <c r="F67" s="56">
        <v>24678</v>
      </c>
      <c r="G67" s="57" t="s">
        <v>54</v>
      </c>
      <c r="H67" s="102"/>
      <c r="I67" s="102"/>
      <c r="J67" s="23">
        <v>0</v>
      </c>
      <c r="K67" s="125">
        <v>22002.6</v>
      </c>
      <c r="L67" s="13">
        <v>0.01</v>
      </c>
      <c r="M67" s="128">
        <f t="shared" si="6"/>
        <v>19645.178571428569</v>
      </c>
      <c r="N67" s="128">
        <f t="shared" si="7"/>
        <v>2357.4214285714284</v>
      </c>
      <c r="O67" s="14">
        <f t="shared" si="8"/>
        <v>-196.45178571428571</v>
      </c>
      <c r="P67" s="14">
        <f>M67</f>
        <v>19645.178571428569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9"/>
        <v>-21806.148214285713</v>
      </c>
      <c r="AJ67" s="101">
        <f t="shared" si="10"/>
        <v>0</v>
      </c>
    </row>
    <row r="68" spans="1:36" s="5" customFormat="1" ht="12.9" customHeight="1" x14ac:dyDescent="0.2">
      <c r="A68" s="55"/>
      <c r="B68" s="56">
        <v>11458</v>
      </c>
      <c r="C68" s="56">
        <v>1888</v>
      </c>
      <c r="D68" s="57" t="s">
        <v>38</v>
      </c>
      <c r="E68" s="56" t="s">
        <v>44</v>
      </c>
      <c r="F68" s="56">
        <v>24678</v>
      </c>
      <c r="G68" s="57" t="s">
        <v>56</v>
      </c>
      <c r="H68" s="102"/>
      <c r="I68" s="102"/>
      <c r="J68" s="23">
        <v>0</v>
      </c>
      <c r="K68" s="125">
        <v>738</v>
      </c>
      <c r="L68" s="13">
        <v>0.01</v>
      </c>
      <c r="M68" s="128">
        <f t="shared" si="6"/>
        <v>658.92857142857133</v>
      </c>
      <c r="N68" s="128">
        <f t="shared" si="7"/>
        <v>79.071428571428555</v>
      </c>
      <c r="O68" s="14">
        <f t="shared" si="8"/>
        <v>-6.5892857142857135</v>
      </c>
      <c r="P68" s="14"/>
      <c r="Q68" s="14"/>
      <c r="R68" s="14"/>
      <c r="S68" s="14"/>
      <c r="T68" s="14"/>
      <c r="U68" s="14"/>
      <c r="V68" s="14"/>
      <c r="W68" s="14">
        <f>M68</f>
        <v>658.92857142857133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9"/>
        <v>-731.41071428571422</v>
      </c>
      <c r="AJ68" s="101">
        <f t="shared" si="10"/>
        <v>6.5725203057809267E-14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>
        <v>0</v>
      </c>
      <c r="K69" s="125">
        <v>0</v>
      </c>
      <c r="L69" s="13">
        <v>0.01</v>
      </c>
      <c r="M69" s="128">
        <f t="shared" ref="M69:M96" si="12">SUM(H69:J69,K69/1.12)</f>
        <v>0</v>
      </c>
      <c r="N69" s="128">
        <f t="shared" ref="N69:N96" si="13">K69/1.12*0.12</f>
        <v>0</v>
      </c>
      <c r="O69" s="14">
        <f t="shared" ref="O69:O96" si="14"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5">-SUM(N69:AH69)</f>
        <v>0</v>
      </c>
      <c r="AJ69" s="101">
        <f t="shared" ref="AJ69:AJ100" si="16"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>
        <v>0</v>
      </c>
      <c r="K70" s="125">
        <v>0</v>
      </c>
      <c r="L70" s="13">
        <v>0.01</v>
      </c>
      <c r="M70" s="14">
        <f t="shared" si="12"/>
        <v>0</v>
      </c>
      <c r="N70" s="14">
        <f t="shared" si="13"/>
        <v>0</v>
      </c>
      <c r="O70" s="14">
        <f t="shared" si="14"/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5"/>
        <v>0</v>
      </c>
      <c r="AJ70" s="101">
        <f t="shared" si="16"/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>
        <v>0</v>
      </c>
      <c r="K71" s="125">
        <v>0</v>
      </c>
      <c r="L71" s="13">
        <v>0.01</v>
      </c>
      <c r="M71" s="14">
        <f t="shared" si="12"/>
        <v>0</v>
      </c>
      <c r="N71" s="14">
        <f t="shared" si="13"/>
        <v>0</v>
      </c>
      <c r="O71" s="14">
        <f t="shared" si="14"/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5"/>
        <v>0</v>
      </c>
      <c r="AJ71" s="101">
        <f t="shared" si="16"/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>
        <v>0</v>
      </c>
      <c r="K72" s="125">
        <v>0</v>
      </c>
      <c r="L72" s="13">
        <v>0.01</v>
      </c>
      <c r="M72" s="14">
        <f t="shared" si="12"/>
        <v>0</v>
      </c>
      <c r="N72" s="14">
        <f t="shared" si="13"/>
        <v>0</v>
      </c>
      <c r="O72" s="14">
        <f t="shared" si="14"/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5"/>
        <v>0</v>
      </c>
      <c r="AJ72" s="101">
        <f t="shared" si="16"/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>
        <v>0</v>
      </c>
      <c r="K73" s="125">
        <v>0</v>
      </c>
      <c r="L73" s="13">
        <v>0.01</v>
      </c>
      <c r="M73" s="14">
        <f t="shared" si="12"/>
        <v>0</v>
      </c>
      <c r="N73" s="14">
        <f t="shared" si="13"/>
        <v>0</v>
      </c>
      <c r="O73" s="14">
        <f t="shared" si="14"/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5"/>
        <v>0</v>
      </c>
      <c r="AJ73" s="101">
        <f t="shared" si="16"/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2"/>
        <v>0</v>
      </c>
      <c r="N74" s="14">
        <f t="shared" si="13"/>
        <v>0</v>
      </c>
      <c r="O74" s="14">
        <f t="shared" si="14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5"/>
        <v>0</v>
      </c>
      <c r="AJ74" s="101">
        <f t="shared" si="16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2"/>
        <v>0</v>
      </c>
      <c r="N75" s="14">
        <f t="shared" si="13"/>
        <v>0</v>
      </c>
      <c r="O75" s="14">
        <f t="shared" si="14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5"/>
        <v>0</v>
      </c>
      <c r="AJ75" s="101">
        <f t="shared" si="16"/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2"/>
        <v>0</v>
      </c>
      <c r="N76" s="14">
        <f t="shared" si="13"/>
        <v>0</v>
      </c>
      <c r="O76" s="14">
        <f t="shared" si="14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5"/>
        <v>0</v>
      </c>
      <c r="AJ76" s="101">
        <f t="shared" si="16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2"/>
        <v>0</v>
      </c>
      <c r="N77" s="14">
        <f t="shared" si="13"/>
        <v>0</v>
      </c>
      <c r="O77" s="14">
        <f t="shared" si="14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5"/>
        <v>0</v>
      </c>
      <c r="AJ77" s="101">
        <f t="shared" si="16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2"/>
        <v>0</v>
      </c>
      <c r="N78" s="14">
        <f t="shared" si="13"/>
        <v>0</v>
      </c>
      <c r="O78" s="14">
        <f t="shared" si="14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5"/>
        <v>0</v>
      </c>
      <c r="AJ78" s="101">
        <f t="shared" si="16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2"/>
        <v>0</v>
      </c>
      <c r="N79" s="14">
        <f t="shared" si="13"/>
        <v>0</v>
      </c>
      <c r="O79" s="14">
        <f t="shared" si="14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5"/>
        <v>0</v>
      </c>
      <c r="AJ79" s="101">
        <f t="shared" si="16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2"/>
        <v>0</v>
      </c>
      <c r="N80" s="14">
        <f t="shared" si="13"/>
        <v>0</v>
      </c>
      <c r="O80" s="14">
        <f t="shared" si="14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5"/>
        <v>0</v>
      </c>
      <c r="AJ80" s="101">
        <f t="shared" si="16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2"/>
        <v>0</v>
      </c>
      <c r="N81" s="14">
        <f t="shared" si="13"/>
        <v>0</v>
      </c>
      <c r="O81" s="14">
        <f t="shared" si="14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5"/>
        <v>0</v>
      </c>
      <c r="AJ81" s="101">
        <f t="shared" si="16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2"/>
        <v>0</v>
      </c>
      <c r="N82" s="14">
        <f t="shared" si="13"/>
        <v>0</v>
      </c>
      <c r="O82" s="14">
        <f t="shared" si="14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5"/>
        <v>0</v>
      </c>
      <c r="AJ82" s="101">
        <f t="shared" si="16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2"/>
        <v>0</v>
      </c>
      <c r="N83" s="14">
        <f t="shared" si="13"/>
        <v>0</v>
      </c>
      <c r="O83" s="14">
        <f t="shared" si="14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5"/>
        <v>0</v>
      </c>
      <c r="AJ83" s="101">
        <f t="shared" si="16"/>
        <v>0</v>
      </c>
    </row>
    <row r="84" spans="1:36" s="5" customFormat="1" ht="12.9" customHeight="1" x14ac:dyDescent="0.2">
      <c r="A84" s="55"/>
      <c r="B84" s="56"/>
      <c r="C84" s="56"/>
      <c r="D84" s="105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2"/>
        <v>0</v>
      </c>
      <c r="N84" s="14">
        <f t="shared" si="13"/>
        <v>0</v>
      </c>
      <c r="O84" s="14">
        <f t="shared" si="14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5"/>
        <v>0</v>
      </c>
      <c r="AJ84" s="101">
        <f t="shared" si="16"/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2"/>
        <v>0</v>
      </c>
      <c r="N85" s="14">
        <f t="shared" si="13"/>
        <v>0</v>
      </c>
      <c r="O85" s="14">
        <f t="shared" si="14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5"/>
        <v>0</v>
      </c>
      <c r="AJ85" s="101">
        <f t="shared" si="16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2"/>
        <v>0</v>
      </c>
      <c r="N86" s="14">
        <f t="shared" si="13"/>
        <v>0</v>
      </c>
      <c r="O86" s="14">
        <f t="shared" si="14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5"/>
        <v>0</v>
      </c>
      <c r="AJ86" s="101">
        <f t="shared" si="16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2"/>
        <v>0</v>
      </c>
      <c r="N87" s="14">
        <f t="shared" si="13"/>
        <v>0</v>
      </c>
      <c r="O87" s="14">
        <f t="shared" si="14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5"/>
        <v>0</v>
      </c>
      <c r="AJ87" s="101">
        <f t="shared" si="16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2"/>
        <v>0</v>
      </c>
      <c r="N88" s="14">
        <f t="shared" si="13"/>
        <v>0</v>
      </c>
      <c r="O88" s="14">
        <f t="shared" si="14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5"/>
        <v>0</v>
      </c>
      <c r="AJ88" s="101">
        <f t="shared" si="16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2"/>
        <v>0</v>
      </c>
      <c r="N89" s="14">
        <f t="shared" si="13"/>
        <v>0</v>
      </c>
      <c r="O89" s="14">
        <f t="shared" si="14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5"/>
        <v>0</v>
      </c>
      <c r="AJ89" s="101">
        <f t="shared" si="16"/>
        <v>0</v>
      </c>
    </row>
    <row r="90" spans="1:36" ht="12.9" customHeight="1" x14ac:dyDescent="0.2">
      <c r="A90" s="55"/>
      <c r="B90" s="56"/>
      <c r="C90" s="56"/>
      <c r="D90" s="105"/>
      <c r="E90" s="56"/>
      <c r="F90" s="56"/>
      <c r="G90" s="57"/>
      <c r="H90" s="29"/>
      <c r="I90" s="29"/>
      <c r="J90" s="23">
        <v>0</v>
      </c>
      <c r="K90" s="125">
        <v>0</v>
      </c>
      <c r="L90" s="13">
        <v>0.01</v>
      </c>
      <c r="M90" s="14">
        <f t="shared" si="12"/>
        <v>0</v>
      </c>
      <c r="N90" s="14">
        <f t="shared" si="13"/>
        <v>0</v>
      </c>
      <c r="O90" s="14">
        <f t="shared" si="14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5"/>
        <v>0</v>
      </c>
      <c r="AJ90" s="101">
        <f t="shared" si="16"/>
        <v>0</v>
      </c>
    </row>
    <row r="91" spans="1:36" ht="12.9" customHeight="1" x14ac:dyDescent="0.3">
      <c r="A91" s="55"/>
      <c r="B91" s="56"/>
      <c r="C91" s="56"/>
      <c r="D91" s="105"/>
      <c r="E91" s="56"/>
      <c r="F91" s="54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 t="shared" si="12"/>
        <v>0</v>
      </c>
      <c r="N91" s="14">
        <f t="shared" si="13"/>
        <v>0</v>
      </c>
      <c r="O91" s="14">
        <f t="shared" si="14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5"/>
        <v>0</v>
      </c>
      <c r="AJ91" s="101">
        <f t="shared" si="16"/>
        <v>0</v>
      </c>
    </row>
    <row r="92" spans="1:36" ht="12.9" customHeight="1" x14ac:dyDescent="0.2">
      <c r="A92" s="55"/>
      <c r="B92" s="56"/>
      <c r="C92" s="56"/>
      <c r="D92" s="105"/>
      <c r="E92" s="56"/>
      <c r="F92" s="56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2"/>
        <v>0</v>
      </c>
      <c r="N92" s="14">
        <f t="shared" si="13"/>
        <v>0</v>
      </c>
      <c r="O92" s="14">
        <f t="shared" si="14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5"/>
        <v>0</v>
      </c>
      <c r="AJ92" s="101">
        <f t="shared" si="16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102"/>
      <c r="I93" s="102"/>
      <c r="J93" s="23">
        <v>0</v>
      </c>
      <c r="K93" s="125">
        <v>0</v>
      </c>
      <c r="L93" s="13">
        <v>0.01</v>
      </c>
      <c r="M93" s="14">
        <f t="shared" si="12"/>
        <v>0</v>
      </c>
      <c r="N93" s="14">
        <f t="shared" si="13"/>
        <v>0</v>
      </c>
      <c r="O93" s="14">
        <f t="shared" si="14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5"/>
        <v>0</v>
      </c>
      <c r="AJ93" s="101">
        <f t="shared" si="16"/>
        <v>0</v>
      </c>
    </row>
    <row r="94" spans="1:36" ht="12.9" customHeight="1" x14ac:dyDescent="0.2">
      <c r="A94" s="45"/>
      <c r="B94" s="52"/>
      <c r="C94" s="44"/>
      <c r="D94" s="126"/>
      <c r="E94" s="46"/>
      <c r="F94" s="104"/>
      <c r="G94" s="103"/>
      <c r="H94" s="102"/>
      <c r="I94" s="102"/>
      <c r="J94" s="23">
        <v>0</v>
      </c>
      <c r="K94" s="125">
        <v>0</v>
      </c>
      <c r="L94" s="13">
        <v>0.01</v>
      </c>
      <c r="M94" s="14">
        <f t="shared" si="12"/>
        <v>0</v>
      </c>
      <c r="N94" s="14">
        <f t="shared" si="13"/>
        <v>0</v>
      </c>
      <c r="O94" s="14">
        <f t="shared" si="14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5"/>
        <v>0</v>
      </c>
      <c r="AJ94" s="101">
        <f t="shared" si="16"/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2"/>
        <v>0</v>
      </c>
      <c r="N95" s="14">
        <f t="shared" si="13"/>
        <v>0</v>
      </c>
      <c r="O95" s="14">
        <f t="shared" si="14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5"/>
        <v>0</v>
      </c>
      <c r="AJ95" s="101">
        <f t="shared" si="16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2"/>
        <v>0</v>
      </c>
      <c r="N96" s="14">
        <f t="shared" si="13"/>
        <v>0</v>
      </c>
      <c r="O96" s="14">
        <f t="shared" si="14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5"/>
        <v>0</v>
      </c>
      <c r="AJ96" s="101">
        <f t="shared" si="16"/>
        <v>0</v>
      </c>
    </row>
    <row r="97" spans="1:35" x14ac:dyDescent="0.2">
      <c r="A97" s="100"/>
      <c r="B97" s="99"/>
      <c r="C97" s="98"/>
      <c r="D97" s="95"/>
      <c r="E97" s="96"/>
      <c r="F97" s="96"/>
      <c r="G97" s="95"/>
      <c r="H97" s="36"/>
      <c r="I97" s="36"/>
      <c r="J97" s="51"/>
      <c r="K97" s="36"/>
      <c r="L97" s="3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s="88" customFormat="1" ht="10.8" thickBot="1" x14ac:dyDescent="0.25">
      <c r="A98" s="94"/>
      <c r="B98" s="93"/>
      <c r="C98" s="92"/>
      <c r="D98" s="89"/>
      <c r="E98" s="90"/>
      <c r="F98" s="90"/>
      <c r="G98" s="89"/>
      <c r="H98" s="40">
        <f>SUM(H6:H96)</f>
        <v>0</v>
      </c>
      <c r="I98" s="40">
        <f>SUM(I6:I96)</f>
        <v>0</v>
      </c>
      <c r="J98" s="24">
        <f>SUM(J5:J96)</f>
        <v>77335.3</v>
      </c>
      <c r="K98" s="24">
        <f>SUM(K5:K96)</f>
        <v>194560.86</v>
      </c>
      <c r="L98" s="41"/>
      <c r="M98" s="24">
        <f t="shared" ref="M98:AI98" si="17">SUM(M5:M96)</f>
        <v>251050.35357142854</v>
      </c>
      <c r="N98" s="24">
        <f t="shared" si="17"/>
        <v>20845.806428571428</v>
      </c>
      <c r="O98" s="24">
        <f t="shared" si="17"/>
        <v>-2510.5035357142851</v>
      </c>
      <c r="P98" s="24">
        <f t="shared" si="17"/>
        <v>191946.79464285716</v>
      </c>
      <c r="Q98" s="24">
        <f t="shared" si="17"/>
        <v>25996.785714285714</v>
      </c>
      <c r="R98" s="24">
        <f t="shared" si="17"/>
        <v>0</v>
      </c>
      <c r="S98" s="24">
        <f t="shared" si="17"/>
        <v>1513.3928571428571</v>
      </c>
      <c r="T98" s="24">
        <f t="shared" si="17"/>
        <v>0</v>
      </c>
      <c r="U98" s="24">
        <f t="shared" si="17"/>
        <v>267.85714285714283</v>
      </c>
      <c r="V98" s="24">
        <f t="shared" si="17"/>
        <v>2329.2499999999995</v>
      </c>
      <c r="W98" s="24">
        <f t="shared" si="17"/>
        <v>13804.241071428571</v>
      </c>
      <c r="X98" s="24">
        <f t="shared" si="17"/>
        <v>0</v>
      </c>
      <c r="Y98" s="24">
        <f t="shared" si="17"/>
        <v>0</v>
      </c>
      <c r="Z98" s="24">
        <f t="shared" si="17"/>
        <v>8928.5499999999993</v>
      </c>
      <c r="AA98" s="24">
        <f t="shared" si="17"/>
        <v>0</v>
      </c>
      <c r="AB98" s="24">
        <f t="shared" si="17"/>
        <v>0</v>
      </c>
      <c r="AC98" s="24">
        <f t="shared" si="17"/>
        <v>0</v>
      </c>
      <c r="AD98" s="24">
        <f t="shared" si="17"/>
        <v>0</v>
      </c>
      <c r="AE98" s="24">
        <f t="shared" si="17"/>
        <v>0</v>
      </c>
      <c r="AF98" s="24">
        <f t="shared" si="17"/>
        <v>0</v>
      </c>
      <c r="AG98" s="24">
        <f t="shared" si="17"/>
        <v>0</v>
      </c>
      <c r="AH98" s="24">
        <f t="shared" si="17"/>
        <v>6263.4821428571422</v>
      </c>
      <c r="AI98" s="24">
        <f t="shared" si="17"/>
        <v>-269385.65646428568</v>
      </c>
    </row>
    <row r="99" spans="1:35" ht="10.8" thickTop="1" x14ac:dyDescent="0.2">
      <c r="AH99" s="5" t="s">
        <v>35</v>
      </c>
      <c r="AI99" s="5">
        <f>+N100+AI98</f>
        <v>2510.5035357142915</v>
      </c>
    </row>
    <row r="100" spans="1:35" x14ac:dyDescent="0.2">
      <c r="K100" s="5">
        <f>+K98+J98</f>
        <v>271896.15999999997</v>
      </c>
      <c r="N100" s="5">
        <f>+N98+M98</f>
        <v>271896.15999999997</v>
      </c>
      <c r="P100" s="5">
        <f>P98+Q98</f>
        <v>217943.58035714287</v>
      </c>
      <c r="AI100" s="5">
        <f>+AI98-AI99</f>
        <v>-271896.15999999997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044A-DE83-49D8-B55B-A61589F93D41}">
  <dimension ref="A1:AJ102"/>
  <sheetViews>
    <sheetView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33.44140625" style="84" bestFit="1" customWidth="1"/>
    <col min="5" max="5" width="13.109375" style="85" customWidth="1"/>
    <col min="6" max="6" width="13.44140625" style="85" customWidth="1"/>
    <col min="7" max="7" width="16.6640625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1070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43374</v>
      </c>
      <c r="B5" s="56">
        <v>11460</v>
      </c>
      <c r="C5" s="56">
        <v>1891</v>
      </c>
      <c r="D5" s="57" t="s">
        <v>73</v>
      </c>
      <c r="E5" s="56" t="s">
        <v>75</v>
      </c>
      <c r="F5" s="56">
        <v>140881</v>
      </c>
      <c r="G5" s="57" t="s">
        <v>54</v>
      </c>
      <c r="H5" s="102"/>
      <c r="I5" s="102"/>
      <c r="J5" s="23">
        <v>4050</v>
      </c>
      <c r="K5" s="133">
        <v>0</v>
      </c>
      <c r="L5" s="13">
        <v>0.01</v>
      </c>
      <c r="M5" s="128">
        <f t="shared" ref="M5:M36" si="0">SUM(H5:J5,K5/1.12)</f>
        <v>4050</v>
      </c>
      <c r="N5" s="128">
        <f t="shared" ref="N5:N36" si="1">K5/1.12*0.12</f>
        <v>0</v>
      </c>
      <c r="O5" s="14">
        <f t="shared" ref="O5:O36" si="2">-SUM(I5:J5,K5/1.12)*L5</f>
        <v>-40.5</v>
      </c>
      <c r="P5" s="14">
        <f>M5</f>
        <v>4050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-4009.5</v>
      </c>
      <c r="AJ5" s="101">
        <f t="shared" ref="AJ5:AJ36" si="4">SUM(H5:K5)+AI5+O5</f>
        <v>0</v>
      </c>
    </row>
    <row r="6" spans="1:36" ht="12.9" customHeight="1" x14ac:dyDescent="0.2">
      <c r="A6" s="55"/>
      <c r="B6" s="56">
        <v>11461</v>
      </c>
      <c r="C6" s="56">
        <v>1892</v>
      </c>
      <c r="D6" s="57" t="s">
        <v>39</v>
      </c>
      <c r="E6" s="56" t="s">
        <v>45</v>
      </c>
      <c r="F6" s="56">
        <v>68939</v>
      </c>
      <c r="G6" s="57" t="s">
        <v>57</v>
      </c>
      <c r="H6" s="102"/>
      <c r="I6" s="102"/>
      <c r="J6" s="23">
        <v>2116.5</v>
      </c>
      <c r="K6" s="133">
        <v>0</v>
      </c>
      <c r="L6" s="13">
        <v>0.01</v>
      </c>
      <c r="M6" s="128">
        <f t="shared" si="0"/>
        <v>2116.5</v>
      </c>
      <c r="N6" s="128">
        <f t="shared" si="1"/>
        <v>0</v>
      </c>
      <c r="O6" s="14">
        <f t="shared" si="2"/>
        <v>-21.164999999999999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>
        <f>M6</f>
        <v>2116.5</v>
      </c>
      <c r="AA6" s="14"/>
      <c r="AB6" s="14"/>
      <c r="AC6" s="14"/>
      <c r="AD6" s="14"/>
      <c r="AE6" s="14"/>
      <c r="AF6" s="14"/>
      <c r="AG6" s="14"/>
      <c r="AH6" s="14"/>
      <c r="AI6" s="14">
        <f t="shared" si="3"/>
        <v>-2095.335</v>
      </c>
      <c r="AJ6" s="101">
        <f t="shared" si="4"/>
        <v>-3.5527136788005009E-14</v>
      </c>
    </row>
    <row r="7" spans="1:36" ht="12.9" customHeight="1" x14ac:dyDescent="0.2">
      <c r="A7" s="55"/>
      <c r="B7" s="56">
        <v>11462</v>
      </c>
      <c r="C7" s="56">
        <v>1893</v>
      </c>
      <c r="D7" s="57" t="s">
        <v>39</v>
      </c>
      <c r="E7" s="56" t="s">
        <v>45</v>
      </c>
      <c r="F7" s="56">
        <v>68938</v>
      </c>
      <c r="G7" s="57" t="s">
        <v>54</v>
      </c>
      <c r="H7" s="102"/>
      <c r="I7" s="102"/>
      <c r="J7" s="23">
        <v>6935</v>
      </c>
      <c r="K7" s="133">
        <v>0</v>
      </c>
      <c r="L7" s="13">
        <v>0.01</v>
      </c>
      <c r="M7" s="128">
        <f t="shared" si="0"/>
        <v>6935</v>
      </c>
      <c r="N7" s="128">
        <f t="shared" si="1"/>
        <v>0</v>
      </c>
      <c r="O7" s="14">
        <f t="shared" si="2"/>
        <v>-69.350000000000009</v>
      </c>
      <c r="P7" s="14">
        <f>M7</f>
        <v>6935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-6865.65</v>
      </c>
      <c r="AJ7" s="101">
        <f t="shared" si="4"/>
        <v>3.5527136788005009E-13</v>
      </c>
    </row>
    <row r="8" spans="1:36" ht="12.9" customHeight="1" x14ac:dyDescent="0.2">
      <c r="A8" s="55"/>
      <c r="B8" s="56">
        <v>11463</v>
      </c>
      <c r="C8" s="56">
        <v>1894</v>
      </c>
      <c r="D8" s="57" t="s">
        <v>66</v>
      </c>
      <c r="E8" s="56" t="s">
        <v>51</v>
      </c>
      <c r="F8" s="56">
        <v>120001233025</v>
      </c>
      <c r="G8" s="57" t="s">
        <v>55</v>
      </c>
      <c r="H8" s="102"/>
      <c r="I8" s="102"/>
      <c r="J8" s="23">
        <v>0</v>
      </c>
      <c r="K8" s="133">
        <v>8040</v>
      </c>
      <c r="L8" s="13">
        <v>0.01</v>
      </c>
      <c r="M8" s="128">
        <f t="shared" si="0"/>
        <v>7178.5714285714275</v>
      </c>
      <c r="N8" s="128">
        <f t="shared" si="1"/>
        <v>861.42857142857122</v>
      </c>
      <c r="O8" s="14">
        <f t="shared" si="2"/>
        <v>-71.785714285714278</v>
      </c>
      <c r="P8" s="14"/>
      <c r="Q8" s="14">
        <f>M8</f>
        <v>7178.5714285714275</v>
      </c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 t="shared" si="3"/>
        <v>-7968.2142857142844</v>
      </c>
      <c r="AJ8" s="101">
        <f t="shared" si="4"/>
        <v>1.3073986337985843E-12</v>
      </c>
    </row>
    <row r="9" spans="1:36" ht="12.9" customHeight="1" x14ac:dyDescent="0.2">
      <c r="A9" s="55">
        <v>43375</v>
      </c>
      <c r="B9" s="56">
        <v>11464</v>
      </c>
      <c r="C9" s="56">
        <v>1895</v>
      </c>
      <c r="D9" s="57" t="s">
        <v>88</v>
      </c>
      <c r="E9" s="56" t="s">
        <v>89</v>
      </c>
      <c r="F9" s="56">
        <v>8889</v>
      </c>
      <c r="G9" s="57" t="s">
        <v>57</v>
      </c>
      <c r="H9" s="102"/>
      <c r="I9" s="102"/>
      <c r="J9" s="131">
        <v>418.8</v>
      </c>
      <c r="K9" s="133">
        <v>0</v>
      </c>
      <c r="L9" s="13">
        <v>0.01</v>
      </c>
      <c r="M9" s="128">
        <f t="shared" si="0"/>
        <v>418.8</v>
      </c>
      <c r="N9" s="128">
        <f t="shared" si="1"/>
        <v>0</v>
      </c>
      <c r="O9" s="14">
        <f t="shared" si="2"/>
        <v>-4.1880000000000006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418.8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-414.61200000000002</v>
      </c>
      <c r="AJ9" s="101">
        <f t="shared" si="4"/>
        <v>-1.2434497875801753E-14</v>
      </c>
    </row>
    <row r="10" spans="1:36" ht="12.9" customHeight="1" x14ac:dyDescent="0.2">
      <c r="A10" s="55"/>
      <c r="B10" s="56">
        <v>11464</v>
      </c>
      <c r="C10" s="56">
        <v>1895</v>
      </c>
      <c r="D10" s="57" t="s">
        <v>88</v>
      </c>
      <c r="E10" s="56" t="s">
        <v>89</v>
      </c>
      <c r="F10" s="56">
        <v>8889</v>
      </c>
      <c r="G10" s="57" t="s">
        <v>54</v>
      </c>
      <c r="H10" s="102"/>
      <c r="I10" s="102"/>
      <c r="J10" s="131">
        <v>4584.3</v>
      </c>
      <c r="K10" s="133">
        <v>0</v>
      </c>
      <c r="L10" s="13">
        <v>0.01</v>
      </c>
      <c r="M10" s="128">
        <f t="shared" si="0"/>
        <v>4584.3</v>
      </c>
      <c r="N10" s="128">
        <f t="shared" si="1"/>
        <v>0</v>
      </c>
      <c r="O10" s="14">
        <f t="shared" si="2"/>
        <v>-45.843000000000004</v>
      </c>
      <c r="P10" s="14">
        <f>M10</f>
        <v>4584.3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-4538.4570000000003</v>
      </c>
      <c r="AJ10" s="101">
        <f t="shared" si="4"/>
        <v>-1.5631940186722204E-13</v>
      </c>
    </row>
    <row r="11" spans="1:36" ht="12.9" customHeight="1" x14ac:dyDescent="0.2">
      <c r="A11" s="55"/>
      <c r="B11" s="56">
        <v>11466</v>
      </c>
      <c r="C11" s="56">
        <v>1890</v>
      </c>
      <c r="D11" s="57" t="s">
        <v>77</v>
      </c>
      <c r="E11" s="56" t="s">
        <v>78</v>
      </c>
      <c r="F11" s="56">
        <v>14745</v>
      </c>
      <c r="G11" s="57" t="s">
        <v>54</v>
      </c>
      <c r="H11" s="102"/>
      <c r="I11" s="102"/>
      <c r="J11" s="131">
        <v>0</v>
      </c>
      <c r="K11" s="133">
        <v>2460</v>
      </c>
      <c r="L11" s="13">
        <v>0.01</v>
      </c>
      <c r="M11" s="128">
        <f t="shared" si="0"/>
        <v>2196.4285714285711</v>
      </c>
      <c r="N11" s="128">
        <f t="shared" si="1"/>
        <v>263.5714285714285</v>
      </c>
      <c r="O11" s="14">
        <f t="shared" si="2"/>
        <v>-21.964285714285712</v>
      </c>
      <c r="P11" s="14">
        <f>M11</f>
        <v>2196.4285714285711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-2438.0357142857138</v>
      </c>
      <c r="AJ11" s="101">
        <f t="shared" si="4"/>
        <v>5.2224891078367364E-13</v>
      </c>
    </row>
    <row r="12" spans="1:36" ht="12.9" customHeight="1" x14ac:dyDescent="0.2">
      <c r="A12" s="55"/>
      <c r="B12" s="56">
        <v>11467</v>
      </c>
      <c r="C12" s="56">
        <v>1898</v>
      </c>
      <c r="D12" s="57" t="s">
        <v>63</v>
      </c>
      <c r="E12" s="56">
        <v>139564</v>
      </c>
      <c r="F12" s="56">
        <v>229096</v>
      </c>
      <c r="G12" s="57" t="s">
        <v>62</v>
      </c>
      <c r="H12" s="102"/>
      <c r="I12" s="102"/>
      <c r="J12" s="23">
        <v>0</v>
      </c>
      <c r="K12" s="133">
        <v>6165.09</v>
      </c>
      <c r="L12" s="13">
        <v>0.01</v>
      </c>
      <c r="M12" s="128">
        <f t="shared" si="0"/>
        <v>5504.5446428571422</v>
      </c>
      <c r="N12" s="128">
        <f t="shared" si="1"/>
        <v>660.54535714285703</v>
      </c>
      <c r="O12" s="14">
        <f t="shared" si="2"/>
        <v>-55.045446428571424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>
        <f>M12</f>
        <v>5504.5446428571422</v>
      </c>
      <c r="AI12" s="14">
        <f t="shared" si="3"/>
        <v>-6110.044553571428</v>
      </c>
      <c r="AJ12" s="101">
        <f t="shared" si="4"/>
        <v>7.531752999057062E-13</v>
      </c>
    </row>
    <row r="13" spans="1:36" ht="12.9" customHeight="1" x14ac:dyDescent="0.2">
      <c r="A13" s="55"/>
      <c r="B13" s="56">
        <v>11468</v>
      </c>
      <c r="C13" s="56">
        <v>1899</v>
      </c>
      <c r="D13" s="57" t="s">
        <v>74</v>
      </c>
      <c r="E13" s="56" t="s">
        <v>60</v>
      </c>
      <c r="F13" s="56">
        <v>30586</v>
      </c>
      <c r="G13" s="57" t="s">
        <v>56</v>
      </c>
      <c r="H13" s="102"/>
      <c r="I13" s="102"/>
      <c r="J13" s="23">
        <v>0</v>
      </c>
      <c r="K13" s="133">
        <v>1896</v>
      </c>
      <c r="L13" s="13">
        <v>0.01</v>
      </c>
      <c r="M13" s="128">
        <f t="shared" si="0"/>
        <v>1692.8571428571427</v>
      </c>
      <c r="N13" s="128">
        <f t="shared" si="1"/>
        <v>203.14285714285711</v>
      </c>
      <c r="O13" s="14">
        <f t="shared" si="2"/>
        <v>-16.928571428571427</v>
      </c>
      <c r="P13" s="14"/>
      <c r="Q13" s="14"/>
      <c r="R13" s="14"/>
      <c r="S13" s="14"/>
      <c r="T13" s="14"/>
      <c r="U13" s="14"/>
      <c r="V13" s="14"/>
      <c r="W13" s="14">
        <f>M13</f>
        <v>1692.8571428571427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-1879.0714285714284</v>
      </c>
      <c r="AJ13" s="101">
        <f t="shared" si="4"/>
        <v>1.3145040611561853E-13</v>
      </c>
    </row>
    <row r="14" spans="1:36" ht="12.9" customHeight="1" x14ac:dyDescent="0.2">
      <c r="A14" s="55">
        <v>43376</v>
      </c>
      <c r="B14" s="56">
        <v>11469</v>
      </c>
      <c r="C14" s="56">
        <v>1900</v>
      </c>
      <c r="D14" s="57" t="s">
        <v>1060</v>
      </c>
      <c r="E14" s="56" t="s">
        <v>1059</v>
      </c>
      <c r="F14" s="56">
        <v>4418</v>
      </c>
      <c r="G14" s="57" t="s">
        <v>54</v>
      </c>
      <c r="H14" s="102"/>
      <c r="I14" s="102"/>
      <c r="J14" s="23">
        <v>2840</v>
      </c>
      <c r="K14" s="133">
        <v>0</v>
      </c>
      <c r="L14" s="13">
        <v>0.01</v>
      </c>
      <c r="M14" s="128">
        <f t="shared" si="0"/>
        <v>2840</v>
      </c>
      <c r="N14" s="128">
        <f t="shared" si="1"/>
        <v>0</v>
      </c>
      <c r="O14" s="14">
        <f t="shared" si="2"/>
        <v>-28.400000000000002</v>
      </c>
      <c r="P14" s="14">
        <f>M14</f>
        <v>2840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-2811.6</v>
      </c>
      <c r="AJ14" s="101">
        <f t="shared" si="4"/>
        <v>8.8817841970012523E-14</v>
      </c>
    </row>
    <row r="15" spans="1:36" ht="12.9" customHeight="1" x14ac:dyDescent="0.2">
      <c r="A15" s="55">
        <v>43379</v>
      </c>
      <c r="B15" s="56">
        <v>11470</v>
      </c>
      <c r="C15" s="56">
        <v>1901</v>
      </c>
      <c r="D15" s="57" t="s">
        <v>38</v>
      </c>
      <c r="E15" s="56" t="s">
        <v>44</v>
      </c>
      <c r="F15" s="56">
        <v>24754</v>
      </c>
      <c r="G15" s="57" t="s">
        <v>54</v>
      </c>
      <c r="H15" s="102"/>
      <c r="I15" s="102"/>
      <c r="J15" s="23">
        <v>0</v>
      </c>
      <c r="K15" s="133">
        <v>15626</v>
      </c>
      <c r="L15" s="13">
        <v>0.01</v>
      </c>
      <c r="M15" s="128">
        <f t="shared" si="0"/>
        <v>13951.785714285714</v>
      </c>
      <c r="N15" s="128">
        <f t="shared" si="1"/>
        <v>1674.2142857142856</v>
      </c>
      <c r="O15" s="14">
        <f t="shared" si="2"/>
        <v>-139.51785714285714</v>
      </c>
      <c r="P15" s="14">
        <f>M15</f>
        <v>13951.785714285714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-15486.482142857141</v>
      </c>
      <c r="AJ15" s="101">
        <f t="shared" si="4"/>
        <v>1.5631940186722204E-12</v>
      </c>
    </row>
    <row r="16" spans="1:36" ht="12.9" customHeight="1" x14ac:dyDescent="0.2">
      <c r="A16" s="138">
        <v>43381</v>
      </c>
      <c r="B16" s="137">
        <v>11474</v>
      </c>
      <c r="C16" s="137">
        <v>1911</v>
      </c>
      <c r="D16" s="136" t="s">
        <v>88</v>
      </c>
      <c r="E16" s="137" t="s">
        <v>89</v>
      </c>
      <c r="F16" s="137">
        <v>9018</v>
      </c>
      <c r="G16" s="136" t="s">
        <v>57</v>
      </c>
      <c r="H16" s="135"/>
      <c r="I16" s="135"/>
      <c r="J16" s="134">
        <v>425</v>
      </c>
      <c r="K16" s="133">
        <v>0</v>
      </c>
      <c r="L16" s="13">
        <v>0.01</v>
      </c>
      <c r="M16" s="128">
        <f t="shared" si="0"/>
        <v>425</v>
      </c>
      <c r="N16" s="128">
        <f t="shared" si="1"/>
        <v>0</v>
      </c>
      <c r="O16" s="14">
        <f t="shared" si="2"/>
        <v>-4.25</v>
      </c>
      <c r="P16" s="14"/>
      <c r="Q16" s="14">
        <f>M16</f>
        <v>425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-420.75</v>
      </c>
      <c r="AJ16" s="101">
        <f t="shared" si="4"/>
        <v>0</v>
      </c>
    </row>
    <row r="17" spans="1:36" ht="12.9" customHeight="1" x14ac:dyDescent="0.2">
      <c r="A17" s="138"/>
      <c r="B17" s="137">
        <v>11474</v>
      </c>
      <c r="C17" s="137">
        <v>1911</v>
      </c>
      <c r="D17" s="136" t="s">
        <v>88</v>
      </c>
      <c r="E17" s="137" t="s">
        <v>89</v>
      </c>
      <c r="F17" s="137">
        <v>9018</v>
      </c>
      <c r="G17" s="136" t="s">
        <v>54</v>
      </c>
      <c r="H17" s="135"/>
      <c r="I17" s="135"/>
      <c r="J17" s="134">
        <v>3420.5</v>
      </c>
      <c r="K17" s="133">
        <v>0</v>
      </c>
      <c r="L17" s="13">
        <v>0.01</v>
      </c>
      <c r="M17" s="128">
        <f t="shared" si="0"/>
        <v>3420.5</v>
      </c>
      <c r="N17" s="128">
        <f t="shared" si="1"/>
        <v>0</v>
      </c>
      <c r="O17" s="14">
        <f t="shared" si="2"/>
        <v>-34.204999999999998</v>
      </c>
      <c r="P17" s="14">
        <f>M17</f>
        <v>3420.5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-3386.2950000000001</v>
      </c>
      <c r="AJ17" s="101">
        <f t="shared" si="4"/>
        <v>-7.1054273576010019E-14</v>
      </c>
    </row>
    <row r="18" spans="1:36" ht="12.9" customHeight="1" x14ac:dyDescent="0.2">
      <c r="A18" s="55"/>
      <c r="B18" s="56">
        <v>11475</v>
      </c>
      <c r="C18" s="56">
        <v>1910</v>
      </c>
      <c r="D18" s="57" t="s">
        <v>91</v>
      </c>
      <c r="E18" s="56" t="s">
        <v>92</v>
      </c>
      <c r="F18" s="56">
        <v>4822</v>
      </c>
      <c r="G18" s="57" t="s">
        <v>54</v>
      </c>
      <c r="H18" s="102"/>
      <c r="I18" s="102"/>
      <c r="J18" s="131">
        <v>0</v>
      </c>
      <c r="K18" s="133">
        <v>8300</v>
      </c>
      <c r="L18" s="13">
        <v>0.01</v>
      </c>
      <c r="M18" s="128">
        <f t="shared" si="0"/>
        <v>7410.7142857142853</v>
      </c>
      <c r="N18" s="128">
        <f t="shared" si="1"/>
        <v>889.28571428571422</v>
      </c>
      <c r="O18" s="14">
        <f t="shared" si="2"/>
        <v>-74.107142857142861</v>
      </c>
      <c r="P18" s="14">
        <f>M18</f>
        <v>7410.7142857142853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-8225.8928571428569</v>
      </c>
      <c r="AJ18" s="101">
        <f t="shared" si="4"/>
        <v>2.5579538487363607E-13</v>
      </c>
    </row>
    <row r="19" spans="1:36" ht="12.9" customHeight="1" x14ac:dyDescent="0.2">
      <c r="A19" s="55"/>
      <c r="B19" s="56">
        <v>11476</v>
      </c>
      <c r="C19" s="56">
        <v>1909</v>
      </c>
      <c r="D19" s="57" t="s">
        <v>73</v>
      </c>
      <c r="E19" s="56" t="s">
        <v>75</v>
      </c>
      <c r="F19" s="56">
        <v>141390</v>
      </c>
      <c r="G19" s="57" t="s">
        <v>54</v>
      </c>
      <c r="H19" s="102"/>
      <c r="I19" s="102"/>
      <c r="J19" s="131">
        <v>3200</v>
      </c>
      <c r="K19" s="133">
        <v>0</v>
      </c>
      <c r="L19" s="13">
        <v>0.01</v>
      </c>
      <c r="M19" s="128">
        <f t="shared" si="0"/>
        <v>3200</v>
      </c>
      <c r="N19" s="128">
        <f t="shared" si="1"/>
        <v>0</v>
      </c>
      <c r="O19" s="14">
        <f t="shared" si="2"/>
        <v>-32</v>
      </c>
      <c r="P19" s="14">
        <f>M19</f>
        <v>3200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-3168</v>
      </c>
      <c r="AJ19" s="101">
        <f t="shared" si="4"/>
        <v>0</v>
      </c>
    </row>
    <row r="20" spans="1:36" ht="12.9" customHeight="1" x14ac:dyDescent="0.2">
      <c r="A20" s="55"/>
      <c r="B20" s="56">
        <v>11477</v>
      </c>
      <c r="C20" s="56">
        <v>1908</v>
      </c>
      <c r="D20" s="57" t="s">
        <v>39</v>
      </c>
      <c r="E20" s="56" t="s">
        <v>45</v>
      </c>
      <c r="F20" s="56">
        <v>68946</v>
      </c>
      <c r="G20" s="57" t="s">
        <v>57</v>
      </c>
      <c r="H20" s="102"/>
      <c r="I20" s="102"/>
      <c r="J20" s="131">
        <v>1997.5</v>
      </c>
      <c r="K20" s="133">
        <v>0</v>
      </c>
      <c r="L20" s="13">
        <v>0.01</v>
      </c>
      <c r="M20" s="128">
        <f t="shared" si="0"/>
        <v>1997.5</v>
      </c>
      <c r="N20" s="128">
        <f t="shared" si="1"/>
        <v>0</v>
      </c>
      <c r="O20" s="14">
        <f t="shared" si="2"/>
        <v>-19.975000000000001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>
        <f>M20</f>
        <v>1997.5</v>
      </c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-1977.5250000000001</v>
      </c>
      <c r="AJ20" s="101">
        <f t="shared" si="4"/>
        <v>-9.2370555648813024E-14</v>
      </c>
    </row>
    <row r="21" spans="1:36" s="5" customFormat="1" ht="12.9" customHeight="1" x14ac:dyDescent="0.2">
      <c r="A21" s="55"/>
      <c r="B21" s="56">
        <v>11478</v>
      </c>
      <c r="C21" s="56">
        <v>1907</v>
      </c>
      <c r="D21" s="57" t="s">
        <v>39</v>
      </c>
      <c r="E21" s="56" t="s">
        <v>45</v>
      </c>
      <c r="F21" s="56">
        <v>68945</v>
      </c>
      <c r="G21" s="57" t="s">
        <v>54</v>
      </c>
      <c r="H21" s="102"/>
      <c r="I21" s="102"/>
      <c r="J21" s="23">
        <v>2565</v>
      </c>
      <c r="K21" s="133">
        <v>0</v>
      </c>
      <c r="L21" s="13">
        <v>0.01</v>
      </c>
      <c r="M21" s="128">
        <f t="shared" si="0"/>
        <v>2565</v>
      </c>
      <c r="N21" s="128">
        <f t="shared" si="1"/>
        <v>0</v>
      </c>
      <c r="O21" s="14">
        <f t="shared" si="2"/>
        <v>-25.650000000000002</v>
      </c>
      <c r="P21" s="14">
        <f>M21</f>
        <v>2565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-2539.35</v>
      </c>
      <c r="AJ21" s="101">
        <f t="shared" si="4"/>
        <v>8.8817841970012523E-14</v>
      </c>
    </row>
    <row r="22" spans="1:36" s="5" customFormat="1" ht="12.9" customHeight="1" x14ac:dyDescent="0.2">
      <c r="A22" s="55">
        <v>43382</v>
      </c>
      <c r="B22" s="56">
        <v>11471</v>
      </c>
      <c r="C22" s="56">
        <v>1912</v>
      </c>
      <c r="D22" s="57" t="s">
        <v>70</v>
      </c>
      <c r="E22" s="56" t="s">
        <v>50</v>
      </c>
      <c r="F22" s="56">
        <v>510585022</v>
      </c>
      <c r="G22" s="57" t="s">
        <v>55</v>
      </c>
      <c r="H22" s="102"/>
      <c r="I22" s="102"/>
      <c r="J22" s="23">
        <v>0</v>
      </c>
      <c r="K22" s="133">
        <v>6664</v>
      </c>
      <c r="L22" s="13">
        <v>0.01</v>
      </c>
      <c r="M22" s="128">
        <f t="shared" si="0"/>
        <v>5949.9999999999991</v>
      </c>
      <c r="N22" s="128">
        <f t="shared" si="1"/>
        <v>713.99999999999989</v>
      </c>
      <c r="O22" s="14">
        <f t="shared" si="2"/>
        <v>-59.499999999999993</v>
      </c>
      <c r="P22" s="14"/>
      <c r="Q22" s="14">
        <f>M22</f>
        <v>5949.9999999999991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-6604.4999999999991</v>
      </c>
      <c r="AJ22" s="101">
        <f t="shared" si="4"/>
        <v>9.1660012913052924E-13</v>
      </c>
    </row>
    <row r="23" spans="1:36" s="5" customFormat="1" ht="12.9" customHeight="1" x14ac:dyDescent="0.2">
      <c r="A23" s="55"/>
      <c r="B23" s="56">
        <v>11472</v>
      </c>
      <c r="C23" s="56">
        <v>1904</v>
      </c>
      <c r="D23" s="57" t="s">
        <v>74</v>
      </c>
      <c r="E23" s="56" t="s">
        <v>60</v>
      </c>
      <c r="F23" s="56">
        <v>30625</v>
      </c>
      <c r="G23" s="57" t="s">
        <v>56</v>
      </c>
      <c r="H23" s="102"/>
      <c r="I23" s="102"/>
      <c r="J23" s="23">
        <v>0</v>
      </c>
      <c r="K23" s="133">
        <v>5591</v>
      </c>
      <c r="L23" s="13">
        <v>0.01</v>
      </c>
      <c r="M23" s="128">
        <f t="shared" si="0"/>
        <v>4991.9642857142853</v>
      </c>
      <c r="N23" s="128">
        <f t="shared" si="1"/>
        <v>599.03571428571422</v>
      </c>
      <c r="O23" s="14">
        <f t="shared" si="2"/>
        <v>-49.919642857142854</v>
      </c>
      <c r="P23" s="14"/>
      <c r="Q23" s="14"/>
      <c r="R23" s="14"/>
      <c r="S23" s="14"/>
      <c r="T23" s="14"/>
      <c r="U23" s="14"/>
      <c r="V23" s="14"/>
      <c r="W23" s="14">
        <f>M23</f>
        <v>4991.9642857142853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-5541.0803571428569</v>
      </c>
      <c r="AJ23" s="101">
        <f t="shared" si="4"/>
        <v>2.6290081223123707E-13</v>
      </c>
    </row>
    <row r="24" spans="1:36" ht="12.9" customHeight="1" x14ac:dyDescent="0.2">
      <c r="A24" s="55"/>
      <c r="B24" s="56">
        <v>11473</v>
      </c>
      <c r="C24" s="56">
        <v>1903</v>
      </c>
      <c r="D24" s="57" t="s">
        <v>41</v>
      </c>
      <c r="E24" s="56" t="s">
        <v>48</v>
      </c>
      <c r="F24" s="56">
        <v>150737</v>
      </c>
      <c r="G24" s="57" t="s">
        <v>54</v>
      </c>
      <c r="H24" s="102"/>
      <c r="I24" s="102"/>
      <c r="J24" s="23">
        <v>0</v>
      </c>
      <c r="K24" s="133">
        <v>5930</v>
      </c>
      <c r="L24" s="13">
        <v>0.01</v>
      </c>
      <c r="M24" s="128">
        <f t="shared" si="0"/>
        <v>5294.6428571428569</v>
      </c>
      <c r="N24" s="128">
        <f t="shared" si="1"/>
        <v>635.35714285714278</v>
      </c>
      <c r="O24" s="14">
        <f t="shared" si="2"/>
        <v>-52.946428571428569</v>
      </c>
      <c r="P24" s="14">
        <f>M24</f>
        <v>5294.6428571428569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-5877.0535714285706</v>
      </c>
      <c r="AJ24" s="101">
        <f t="shared" si="4"/>
        <v>7.815970093361102E-13</v>
      </c>
    </row>
    <row r="25" spans="1:36" s="5" customFormat="1" ht="12.9" customHeight="1" x14ac:dyDescent="0.2">
      <c r="A25" s="55"/>
      <c r="B25" s="56">
        <v>11479</v>
      </c>
      <c r="C25" s="56">
        <v>1913</v>
      </c>
      <c r="D25" s="57" t="s">
        <v>1060</v>
      </c>
      <c r="E25" s="56" t="s">
        <v>1059</v>
      </c>
      <c r="F25" s="56">
        <v>4565</v>
      </c>
      <c r="G25" s="57" t="s">
        <v>54</v>
      </c>
      <c r="H25" s="102"/>
      <c r="I25" s="102"/>
      <c r="J25" s="23">
        <v>1257.5</v>
      </c>
      <c r="K25" s="133">
        <v>0</v>
      </c>
      <c r="L25" s="13">
        <v>0.01</v>
      </c>
      <c r="M25" s="128">
        <f t="shared" si="0"/>
        <v>1257.5</v>
      </c>
      <c r="N25" s="128">
        <f t="shared" si="1"/>
        <v>0</v>
      </c>
      <c r="O25" s="14">
        <f t="shared" si="2"/>
        <v>-12.575000000000001</v>
      </c>
      <c r="P25" s="14">
        <f>M25</f>
        <v>1257.5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-1244.925</v>
      </c>
      <c r="AJ25" s="101">
        <f t="shared" si="4"/>
        <v>4.4408920985006262E-14</v>
      </c>
    </row>
    <row r="26" spans="1:36" s="5" customFormat="1" ht="12.9" customHeight="1" x14ac:dyDescent="0.2">
      <c r="A26" s="55">
        <v>43383</v>
      </c>
      <c r="B26" s="56">
        <v>11480</v>
      </c>
      <c r="C26" s="56">
        <v>1915</v>
      </c>
      <c r="D26" s="57" t="s">
        <v>39</v>
      </c>
      <c r="E26" s="56" t="s">
        <v>45</v>
      </c>
      <c r="F26" s="56">
        <v>69551</v>
      </c>
      <c r="G26" s="57" t="s">
        <v>54</v>
      </c>
      <c r="H26" s="102"/>
      <c r="I26" s="102"/>
      <c r="J26" s="131">
        <v>2800</v>
      </c>
      <c r="K26" s="133">
        <v>0</v>
      </c>
      <c r="L26" s="13">
        <v>0.01</v>
      </c>
      <c r="M26" s="128">
        <f t="shared" si="0"/>
        <v>2800</v>
      </c>
      <c r="N26" s="128">
        <f t="shared" si="1"/>
        <v>0</v>
      </c>
      <c r="O26" s="14">
        <f t="shared" si="2"/>
        <v>-28</v>
      </c>
      <c r="P26" s="14">
        <f>M26</f>
        <v>2800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-2772</v>
      </c>
      <c r="AJ26" s="101">
        <f t="shared" si="4"/>
        <v>0</v>
      </c>
    </row>
    <row r="27" spans="1:36" s="5" customFormat="1" ht="12.9" customHeight="1" x14ac:dyDescent="0.2">
      <c r="A27" s="55"/>
      <c r="B27" s="56">
        <v>11481</v>
      </c>
      <c r="C27" s="56">
        <v>1905</v>
      </c>
      <c r="D27" s="57" t="s">
        <v>68</v>
      </c>
      <c r="E27" s="56" t="s">
        <v>52</v>
      </c>
      <c r="F27" s="56">
        <v>27630</v>
      </c>
      <c r="G27" s="57" t="s">
        <v>532</v>
      </c>
      <c r="H27" s="102"/>
      <c r="I27" s="102"/>
      <c r="J27" s="131">
        <v>0</v>
      </c>
      <c r="K27" s="133">
        <v>1800</v>
      </c>
      <c r="L27" s="13">
        <v>0.01</v>
      </c>
      <c r="M27" s="128">
        <f t="shared" si="0"/>
        <v>1607.1428571428569</v>
      </c>
      <c r="N27" s="128">
        <f t="shared" si="1"/>
        <v>192.85714285714283</v>
      </c>
      <c r="O27" s="14">
        <f t="shared" si="2"/>
        <v>-16.071428571428569</v>
      </c>
      <c r="P27" s="14"/>
      <c r="Q27" s="14"/>
      <c r="R27" s="14"/>
      <c r="S27" s="14"/>
      <c r="T27" s="14">
        <f>M27</f>
        <v>1607.1428571428569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-1783.9285714285711</v>
      </c>
      <c r="AJ27" s="101">
        <f t="shared" si="4"/>
        <v>3.2684965844964609E-13</v>
      </c>
    </row>
    <row r="28" spans="1:36" s="5" customFormat="1" ht="12.9" customHeight="1" x14ac:dyDescent="0.2">
      <c r="A28" s="55"/>
      <c r="B28" s="56">
        <v>11481</v>
      </c>
      <c r="C28" s="56">
        <v>1905</v>
      </c>
      <c r="D28" s="57" t="s">
        <v>68</v>
      </c>
      <c r="E28" s="56" t="s">
        <v>52</v>
      </c>
      <c r="F28" s="56">
        <v>27630</v>
      </c>
      <c r="G28" s="57" t="s">
        <v>24</v>
      </c>
      <c r="H28" s="102"/>
      <c r="I28" s="102"/>
      <c r="J28" s="131">
        <v>0</v>
      </c>
      <c r="K28" s="133">
        <v>1055</v>
      </c>
      <c r="L28" s="13">
        <v>0.01</v>
      </c>
      <c r="M28" s="128">
        <f t="shared" si="0"/>
        <v>941.96428571428567</v>
      </c>
      <c r="N28" s="128">
        <f t="shared" si="1"/>
        <v>113.03571428571428</v>
      </c>
      <c r="O28" s="14">
        <f t="shared" si="2"/>
        <v>-9.4196428571428577</v>
      </c>
      <c r="P28" s="14"/>
      <c r="Q28" s="14"/>
      <c r="R28" s="14"/>
      <c r="S28" s="14"/>
      <c r="T28" s="14"/>
      <c r="U28" s="14">
        <f>M28</f>
        <v>941.96428571428567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-1045.5803571428571</v>
      </c>
      <c r="AJ28" s="101">
        <f t="shared" si="4"/>
        <v>3.1974423109204508E-14</v>
      </c>
    </row>
    <row r="29" spans="1:36" s="5" customFormat="1" ht="12.9" customHeight="1" x14ac:dyDescent="0.2">
      <c r="A29" s="55"/>
      <c r="B29" s="56">
        <v>11482</v>
      </c>
      <c r="C29" s="56">
        <v>1888</v>
      </c>
      <c r="D29" s="57" t="s">
        <v>748</v>
      </c>
      <c r="E29" s="56" t="s">
        <v>749</v>
      </c>
      <c r="F29" s="56">
        <v>36554</v>
      </c>
      <c r="G29" s="57" t="s">
        <v>54</v>
      </c>
      <c r="H29" s="102"/>
      <c r="I29" s="102"/>
      <c r="J29" s="131">
        <v>0</v>
      </c>
      <c r="K29" s="133">
        <v>16859</v>
      </c>
      <c r="L29" s="13">
        <v>0.01</v>
      </c>
      <c r="M29" s="128">
        <f t="shared" si="0"/>
        <v>15052.678571428571</v>
      </c>
      <c r="N29" s="128">
        <f t="shared" si="1"/>
        <v>1806.3214285714284</v>
      </c>
      <c r="O29" s="14">
        <f t="shared" si="2"/>
        <v>-150.52678571428572</v>
      </c>
      <c r="P29" s="14">
        <f>M29</f>
        <v>15052.678571428571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-16708.473214285714</v>
      </c>
      <c r="AJ29" s="101">
        <f t="shared" si="4"/>
        <v>5.1159076974727213E-13</v>
      </c>
    </row>
    <row r="30" spans="1:36" s="5" customFormat="1" ht="12.9" customHeight="1" x14ac:dyDescent="0.2">
      <c r="A30" s="55">
        <v>43384</v>
      </c>
      <c r="B30" s="56">
        <v>11484</v>
      </c>
      <c r="C30" s="56">
        <v>1916</v>
      </c>
      <c r="D30" s="57" t="s">
        <v>73</v>
      </c>
      <c r="E30" s="56" t="s">
        <v>75</v>
      </c>
      <c r="F30" s="56">
        <v>143635</v>
      </c>
      <c r="G30" s="57" t="s">
        <v>54</v>
      </c>
      <c r="H30" s="102"/>
      <c r="I30" s="102"/>
      <c r="J30" s="131">
        <v>2950</v>
      </c>
      <c r="K30" s="133">
        <v>0</v>
      </c>
      <c r="L30" s="13">
        <v>0.01</v>
      </c>
      <c r="M30" s="128">
        <f t="shared" si="0"/>
        <v>2950</v>
      </c>
      <c r="N30" s="128">
        <f t="shared" si="1"/>
        <v>0</v>
      </c>
      <c r="O30" s="14">
        <f t="shared" si="2"/>
        <v>-29.5</v>
      </c>
      <c r="P30" s="14">
        <f>M30</f>
        <v>2950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-2920.5</v>
      </c>
      <c r="AJ30" s="101">
        <f t="shared" si="4"/>
        <v>0</v>
      </c>
    </row>
    <row r="31" spans="1:36" s="5" customFormat="1" ht="12.9" customHeight="1" x14ac:dyDescent="0.2">
      <c r="A31" s="55"/>
      <c r="B31" s="56">
        <v>11485</v>
      </c>
      <c r="C31" s="56">
        <v>1917</v>
      </c>
      <c r="D31" s="57" t="s">
        <v>67</v>
      </c>
      <c r="E31" s="56" t="s">
        <v>49</v>
      </c>
      <c r="F31" s="56">
        <v>5840</v>
      </c>
      <c r="G31" s="57" t="s">
        <v>54</v>
      </c>
      <c r="H31" s="102"/>
      <c r="I31" s="102"/>
      <c r="J31" s="23">
        <v>0</v>
      </c>
      <c r="K31" s="133">
        <v>4200</v>
      </c>
      <c r="L31" s="13">
        <v>0.01</v>
      </c>
      <c r="M31" s="128">
        <f t="shared" si="0"/>
        <v>3749.9999999999995</v>
      </c>
      <c r="N31" s="128">
        <f t="shared" si="1"/>
        <v>449.99999999999994</v>
      </c>
      <c r="O31" s="14">
        <f t="shared" si="2"/>
        <v>-37.499999999999993</v>
      </c>
      <c r="P31" s="14">
        <f>M31</f>
        <v>3749.9999999999995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-4162.4999999999991</v>
      </c>
      <c r="AJ31" s="101">
        <f t="shared" si="4"/>
        <v>9.1660012913052924E-13</v>
      </c>
    </row>
    <row r="32" spans="1:36" s="5" customFormat="1" ht="12.9" customHeight="1" x14ac:dyDescent="0.2">
      <c r="A32" s="55"/>
      <c r="B32" s="56">
        <v>11486</v>
      </c>
      <c r="C32" s="56">
        <v>1918</v>
      </c>
      <c r="D32" s="57" t="s">
        <v>63</v>
      </c>
      <c r="E32" s="56">
        <v>139564</v>
      </c>
      <c r="F32" s="56">
        <v>229893</v>
      </c>
      <c r="G32" s="57" t="s">
        <v>62</v>
      </c>
      <c r="H32" s="102"/>
      <c r="I32" s="102"/>
      <c r="J32" s="23">
        <v>0</v>
      </c>
      <c r="K32" s="133">
        <v>3097.14</v>
      </c>
      <c r="L32" s="13">
        <v>0.01</v>
      </c>
      <c r="M32" s="128">
        <f t="shared" si="0"/>
        <v>2765.3035714285711</v>
      </c>
      <c r="N32" s="128">
        <f t="shared" si="1"/>
        <v>331.83642857142854</v>
      </c>
      <c r="O32" s="14">
        <f t="shared" si="2"/>
        <v>-27.653035714285711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>
        <f>M32</f>
        <v>2765.3035714285711</v>
      </c>
      <c r="AI32" s="14">
        <f t="shared" si="3"/>
        <v>-3069.4869642857138</v>
      </c>
      <c r="AJ32" s="101">
        <f t="shared" si="4"/>
        <v>3.2329694477084558E-13</v>
      </c>
    </row>
    <row r="33" spans="1:36" s="5" customFormat="1" ht="12.9" customHeight="1" x14ac:dyDescent="0.2">
      <c r="A33" s="55">
        <v>43385</v>
      </c>
      <c r="B33" s="56">
        <v>11487</v>
      </c>
      <c r="C33" s="56">
        <v>1897</v>
      </c>
      <c r="D33" s="57" t="s">
        <v>1069</v>
      </c>
      <c r="E33" s="56" t="s">
        <v>1068</v>
      </c>
      <c r="F33" s="56">
        <v>105378</v>
      </c>
      <c r="G33" s="57" t="s">
        <v>54</v>
      </c>
      <c r="H33" s="102"/>
      <c r="I33" s="102"/>
      <c r="J33" s="23">
        <v>0</v>
      </c>
      <c r="K33" s="133">
        <v>7529.78</v>
      </c>
      <c r="L33" s="13">
        <v>0.01</v>
      </c>
      <c r="M33" s="128">
        <f t="shared" si="0"/>
        <v>6723.017857142856</v>
      </c>
      <c r="N33" s="128">
        <f t="shared" si="1"/>
        <v>806.76214285714263</v>
      </c>
      <c r="O33" s="14">
        <f t="shared" si="2"/>
        <v>-67.230178571428567</v>
      </c>
      <c r="P33" s="14">
        <f>M33</f>
        <v>6723.017857142856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-7462.5498214285699</v>
      </c>
      <c r="AJ33" s="101">
        <f t="shared" si="4"/>
        <v>1.2931877790833823E-12</v>
      </c>
    </row>
    <row r="34" spans="1:36" s="5" customFormat="1" ht="12.9" customHeight="1" x14ac:dyDescent="0.2">
      <c r="A34" s="55">
        <v>43388</v>
      </c>
      <c r="B34" s="56">
        <v>11488</v>
      </c>
      <c r="C34" s="56">
        <v>1919</v>
      </c>
      <c r="D34" s="57" t="s">
        <v>39</v>
      </c>
      <c r="E34" s="56" t="s">
        <v>45</v>
      </c>
      <c r="F34" s="56">
        <v>69554</v>
      </c>
      <c r="G34" s="57" t="s">
        <v>54</v>
      </c>
      <c r="H34" s="102"/>
      <c r="I34" s="102"/>
      <c r="J34" s="23">
        <v>5165</v>
      </c>
      <c r="K34" s="133">
        <v>0</v>
      </c>
      <c r="L34" s="13">
        <v>0.01</v>
      </c>
      <c r="M34" s="128">
        <f t="shared" si="0"/>
        <v>5165</v>
      </c>
      <c r="N34" s="128">
        <f t="shared" si="1"/>
        <v>0</v>
      </c>
      <c r="O34" s="14">
        <f t="shared" si="2"/>
        <v>-51.65</v>
      </c>
      <c r="P34" s="14">
        <f>M34</f>
        <v>5165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-5113.3500000000004</v>
      </c>
      <c r="AJ34" s="101">
        <f t="shared" si="4"/>
        <v>-3.6237679523765109E-13</v>
      </c>
    </row>
    <row r="35" spans="1:36" s="5" customFormat="1" ht="12.9" customHeight="1" x14ac:dyDescent="0.2">
      <c r="A35" s="55"/>
      <c r="B35" s="56">
        <v>11489</v>
      </c>
      <c r="C35" s="56">
        <v>1920</v>
      </c>
      <c r="D35" s="57" t="s">
        <v>39</v>
      </c>
      <c r="E35" s="56" t="s">
        <v>45</v>
      </c>
      <c r="F35" s="56">
        <v>69555</v>
      </c>
      <c r="G35" s="57" t="s">
        <v>57</v>
      </c>
      <c r="H35" s="102"/>
      <c r="I35" s="102"/>
      <c r="J35" s="23">
        <v>1966.75</v>
      </c>
      <c r="K35" s="133">
        <v>0</v>
      </c>
      <c r="L35" s="13">
        <v>0.01</v>
      </c>
      <c r="M35" s="128">
        <f t="shared" si="0"/>
        <v>1966.75</v>
      </c>
      <c r="N35" s="128">
        <f t="shared" si="1"/>
        <v>0</v>
      </c>
      <c r="O35" s="14">
        <f t="shared" si="2"/>
        <v>-19.6675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>
        <f>M35</f>
        <v>1966.75</v>
      </c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-1947.0825</v>
      </c>
      <c r="AJ35" s="101">
        <f t="shared" si="4"/>
        <v>0</v>
      </c>
    </row>
    <row r="36" spans="1:36" s="5" customFormat="1" ht="12.9" customHeight="1" x14ac:dyDescent="0.2">
      <c r="A36" s="55"/>
      <c r="B36" s="56">
        <v>11490</v>
      </c>
      <c r="C36" s="56">
        <v>1921</v>
      </c>
      <c r="D36" s="57" t="s">
        <v>88</v>
      </c>
      <c r="E36" s="56" t="s">
        <v>89</v>
      </c>
      <c r="F36" s="56">
        <v>9303</v>
      </c>
      <c r="G36" s="57" t="s">
        <v>57</v>
      </c>
      <c r="H36" s="102"/>
      <c r="I36" s="102"/>
      <c r="J36" s="23">
        <v>417.8</v>
      </c>
      <c r="K36" s="133">
        <v>0</v>
      </c>
      <c r="L36" s="13">
        <v>0.01</v>
      </c>
      <c r="M36" s="128">
        <f t="shared" si="0"/>
        <v>417.8</v>
      </c>
      <c r="N36" s="128">
        <f t="shared" si="1"/>
        <v>0</v>
      </c>
      <c r="O36" s="14">
        <f t="shared" si="2"/>
        <v>-4.1779999999999999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417.8</v>
      </c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-413.62200000000001</v>
      </c>
      <c r="AJ36" s="101">
        <f t="shared" si="4"/>
        <v>0</v>
      </c>
    </row>
    <row r="37" spans="1:36" s="5" customFormat="1" ht="12.9" customHeight="1" x14ac:dyDescent="0.2">
      <c r="A37" s="55"/>
      <c r="B37" s="56">
        <v>11490</v>
      </c>
      <c r="C37" s="56">
        <v>1921</v>
      </c>
      <c r="D37" s="57" t="s">
        <v>88</v>
      </c>
      <c r="E37" s="56" t="s">
        <v>89</v>
      </c>
      <c r="F37" s="56">
        <v>9303</v>
      </c>
      <c r="G37" s="57" t="s">
        <v>54</v>
      </c>
      <c r="H37" s="102"/>
      <c r="I37" s="102"/>
      <c r="J37" s="23">
        <v>4483</v>
      </c>
      <c r="K37" s="133">
        <v>0</v>
      </c>
      <c r="L37" s="13">
        <v>0.01</v>
      </c>
      <c r="M37" s="128">
        <f t="shared" ref="M37:M68" si="5">SUM(H37:J37,K37/1.12)</f>
        <v>4483</v>
      </c>
      <c r="N37" s="128">
        <f t="shared" ref="N37:N68" si="6">K37/1.12*0.12</f>
        <v>0</v>
      </c>
      <c r="O37" s="14">
        <f t="shared" ref="O37:O68" si="7">-SUM(I37:J37,K37/1.12)*L37</f>
        <v>-44.83</v>
      </c>
      <c r="P37" s="14">
        <f>M37</f>
        <v>4483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8">-SUM(N37:AH37)</f>
        <v>-4438.17</v>
      </c>
      <c r="AJ37" s="101">
        <f t="shared" ref="AJ37:AJ68" si="9">SUM(H37:K37)+AI37+O37</f>
        <v>-7.1054273576010019E-14</v>
      </c>
    </row>
    <row r="38" spans="1:36" s="5" customFormat="1" ht="12.9" customHeight="1" x14ac:dyDescent="0.2">
      <c r="A38" s="55">
        <v>43389</v>
      </c>
      <c r="B38" s="56">
        <v>11492</v>
      </c>
      <c r="C38" s="56">
        <v>1925</v>
      </c>
      <c r="D38" s="57" t="s">
        <v>73</v>
      </c>
      <c r="E38" s="56" t="s">
        <v>75</v>
      </c>
      <c r="F38" s="56">
        <v>143076</v>
      </c>
      <c r="G38" s="57" t="s">
        <v>54</v>
      </c>
      <c r="H38" s="102"/>
      <c r="I38" s="102"/>
      <c r="J38" s="23">
        <v>3200</v>
      </c>
      <c r="K38" s="133">
        <v>0</v>
      </c>
      <c r="L38" s="13">
        <v>0.01</v>
      </c>
      <c r="M38" s="128">
        <f t="shared" si="5"/>
        <v>3200</v>
      </c>
      <c r="N38" s="128">
        <f t="shared" si="6"/>
        <v>0</v>
      </c>
      <c r="O38" s="14">
        <f t="shared" si="7"/>
        <v>-32</v>
      </c>
      <c r="P38" s="14">
        <f>M38</f>
        <v>3200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 t="shared" si="8"/>
        <v>-3168</v>
      </c>
      <c r="AJ38" s="101">
        <f t="shared" si="9"/>
        <v>0</v>
      </c>
    </row>
    <row r="39" spans="1:36" s="5" customFormat="1" ht="12.9" customHeight="1" x14ac:dyDescent="0.2">
      <c r="A39" s="55"/>
      <c r="B39" s="56">
        <v>11493</v>
      </c>
      <c r="C39" s="56">
        <v>1914</v>
      </c>
      <c r="D39" s="57" t="s">
        <v>37</v>
      </c>
      <c r="E39" s="56" t="s">
        <v>42</v>
      </c>
      <c r="F39" s="56">
        <v>74769</v>
      </c>
      <c r="G39" s="57" t="s">
        <v>13</v>
      </c>
      <c r="H39" s="102"/>
      <c r="I39" s="102"/>
      <c r="J39" s="23">
        <v>0</v>
      </c>
      <c r="K39" s="133">
        <v>981.31</v>
      </c>
      <c r="L39" s="13">
        <v>0.01</v>
      </c>
      <c r="M39" s="128">
        <f t="shared" si="5"/>
        <v>876.16964285714278</v>
      </c>
      <c r="N39" s="128">
        <f t="shared" si="6"/>
        <v>105.14035714285713</v>
      </c>
      <c r="O39" s="14">
        <f t="shared" si="7"/>
        <v>-8.7616964285714278</v>
      </c>
      <c r="P39" s="14"/>
      <c r="Q39" s="14"/>
      <c r="R39" s="14"/>
      <c r="S39" s="14"/>
      <c r="T39" s="14"/>
      <c r="U39" s="14"/>
      <c r="V39" s="14">
        <f>M39</f>
        <v>876.16964285714278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-972.54830357142851</v>
      </c>
      <c r="AJ39" s="101">
        <f t="shared" si="9"/>
        <v>0</v>
      </c>
    </row>
    <row r="40" spans="1:36" s="5" customFormat="1" ht="12.9" customHeight="1" x14ac:dyDescent="0.2">
      <c r="A40" s="55"/>
      <c r="B40" s="56">
        <v>11494</v>
      </c>
      <c r="C40" s="56">
        <v>1872</v>
      </c>
      <c r="D40" s="57" t="s">
        <v>259</v>
      </c>
      <c r="E40" s="56" t="s">
        <v>260</v>
      </c>
      <c r="F40" s="56">
        <v>83359</v>
      </c>
      <c r="G40" s="57" t="s">
        <v>54</v>
      </c>
      <c r="H40" s="102"/>
      <c r="I40" s="102"/>
      <c r="J40" s="23">
        <v>0</v>
      </c>
      <c r="K40" s="133">
        <v>1043</v>
      </c>
      <c r="L40" s="13">
        <v>0.01</v>
      </c>
      <c r="M40" s="128">
        <f t="shared" si="5"/>
        <v>931.24999999999989</v>
      </c>
      <c r="N40" s="128">
        <f t="shared" si="6"/>
        <v>111.74999999999999</v>
      </c>
      <c r="O40" s="14">
        <f t="shared" si="7"/>
        <v>-9.3124999999999982</v>
      </c>
      <c r="P40" s="14">
        <f>M40</f>
        <v>931.24999999999989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-1033.6874999999998</v>
      </c>
      <c r="AJ40" s="101">
        <f t="shared" si="9"/>
        <v>2.2915003228263231E-13</v>
      </c>
    </row>
    <row r="41" spans="1:36" s="5" customFormat="1" ht="12.9" customHeight="1" x14ac:dyDescent="0.2">
      <c r="A41" s="55"/>
      <c r="B41" s="56">
        <v>11495</v>
      </c>
      <c r="C41" s="56">
        <v>1926</v>
      </c>
      <c r="D41" s="57" t="s">
        <v>39</v>
      </c>
      <c r="E41" s="56" t="s">
        <v>45</v>
      </c>
      <c r="F41" s="56">
        <v>69559</v>
      </c>
      <c r="G41" s="57" t="s">
        <v>54</v>
      </c>
      <c r="H41" s="102"/>
      <c r="I41" s="102"/>
      <c r="J41" s="131">
        <v>2396</v>
      </c>
      <c r="K41" s="133">
        <v>0</v>
      </c>
      <c r="L41" s="13">
        <v>0.01</v>
      </c>
      <c r="M41" s="128">
        <f t="shared" si="5"/>
        <v>2396</v>
      </c>
      <c r="N41" s="128">
        <f t="shared" si="6"/>
        <v>0</v>
      </c>
      <c r="O41" s="14">
        <f t="shared" si="7"/>
        <v>-23.96</v>
      </c>
      <c r="P41" s="14">
        <f>M41</f>
        <v>2396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8"/>
        <v>-2372.04</v>
      </c>
      <c r="AJ41" s="101">
        <f t="shared" si="9"/>
        <v>3.5527136788005009E-14</v>
      </c>
    </row>
    <row r="42" spans="1:36" s="5" customFormat="1" ht="12.9" customHeight="1" x14ac:dyDescent="0.2">
      <c r="A42" s="55">
        <v>43390</v>
      </c>
      <c r="B42" s="56">
        <v>11496</v>
      </c>
      <c r="C42" s="56">
        <v>1924</v>
      </c>
      <c r="D42" s="57" t="s">
        <v>1052</v>
      </c>
      <c r="E42" s="56">
        <v>11</v>
      </c>
      <c r="F42" s="56">
        <v>860420</v>
      </c>
      <c r="G42" s="57" t="s">
        <v>54</v>
      </c>
      <c r="H42" s="102"/>
      <c r="I42" s="102"/>
      <c r="J42" s="131">
        <v>0</v>
      </c>
      <c r="K42" s="133">
        <v>4560</v>
      </c>
      <c r="L42" s="13">
        <v>0.01</v>
      </c>
      <c r="M42" s="128">
        <f t="shared" si="5"/>
        <v>4071.4285714285711</v>
      </c>
      <c r="N42" s="128">
        <f t="shared" si="6"/>
        <v>488.5714285714285</v>
      </c>
      <c r="O42" s="14">
        <f t="shared" si="7"/>
        <v>-40.714285714285715</v>
      </c>
      <c r="P42" s="14">
        <f>M42</f>
        <v>4071.4285714285711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-4519.2857142857138</v>
      </c>
      <c r="AJ42" s="101">
        <f t="shared" si="9"/>
        <v>5.1869619710487314E-13</v>
      </c>
    </row>
    <row r="43" spans="1:36" s="5" customFormat="1" ht="12.9" customHeight="1" x14ac:dyDescent="0.2">
      <c r="A43" s="55"/>
      <c r="B43" s="56">
        <v>11497</v>
      </c>
      <c r="C43" s="56">
        <v>1923</v>
      </c>
      <c r="D43" s="57" t="s">
        <v>74</v>
      </c>
      <c r="E43" s="56" t="s">
        <v>60</v>
      </c>
      <c r="F43" s="56">
        <v>30657</v>
      </c>
      <c r="G43" s="57" t="s">
        <v>56</v>
      </c>
      <c r="H43" s="102"/>
      <c r="I43" s="102"/>
      <c r="J43" s="23">
        <v>0</v>
      </c>
      <c r="K43" s="133">
        <v>4465</v>
      </c>
      <c r="L43" s="13">
        <v>0.01</v>
      </c>
      <c r="M43" s="128">
        <f t="shared" si="5"/>
        <v>3986.6071428571427</v>
      </c>
      <c r="N43" s="128">
        <f t="shared" si="6"/>
        <v>478.39285714285711</v>
      </c>
      <c r="O43" s="14">
        <f t="shared" si="7"/>
        <v>-39.866071428571431</v>
      </c>
      <c r="P43" s="14"/>
      <c r="Q43" s="14"/>
      <c r="R43" s="14"/>
      <c r="S43" s="14"/>
      <c r="T43" s="14"/>
      <c r="U43" s="14"/>
      <c r="V43" s="14"/>
      <c r="W43" s="14">
        <f>M43</f>
        <v>3986.6071428571427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-4425.1339285714284</v>
      </c>
      <c r="AJ43" s="101">
        <f t="shared" si="9"/>
        <v>1.2789769243681803E-13</v>
      </c>
    </row>
    <row r="44" spans="1:36" s="5" customFormat="1" ht="12.9" customHeight="1" x14ac:dyDescent="0.2">
      <c r="A44" s="55">
        <v>43392</v>
      </c>
      <c r="B44" s="56">
        <v>11498</v>
      </c>
      <c r="C44" s="56">
        <v>1928</v>
      </c>
      <c r="D44" s="57" t="s">
        <v>1060</v>
      </c>
      <c r="E44" s="56" t="s">
        <v>1059</v>
      </c>
      <c r="F44" s="56">
        <v>1109</v>
      </c>
      <c r="G44" s="57" t="s">
        <v>54</v>
      </c>
      <c r="H44" s="102"/>
      <c r="I44" s="102"/>
      <c r="J44" s="23">
        <v>1060</v>
      </c>
      <c r="K44" s="133">
        <v>0</v>
      </c>
      <c r="L44" s="13">
        <v>0.01</v>
      </c>
      <c r="M44" s="128">
        <f t="shared" si="5"/>
        <v>1060</v>
      </c>
      <c r="N44" s="128">
        <f t="shared" si="6"/>
        <v>0</v>
      </c>
      <c r="O44" s="14">
        <f t="shared" si="7"/>
        <v>-10.6</v>
      </c>
      <c r="P44" s="14">
        <f>M44</f>
        <v>1060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-1049.4000000000001</v>
      </c>
      <c r="AJ44" s="101">
        <f t="shared" si="9"/>
        <v>-9.0594198809412774E-14</v>
      </c>
    </row>
    <row r="45" spans="1:36" s="5" customFormat="1" ht="12.9" customHeight="1" x14ac:dyDescent="0.2">
      <c r="A45" s="55">
        <v>43393</v>
      </c>
      <c r="B45" s="56">
        <v>11499</v>
      </c>
      <c r="C45" s="56">
        <v>1929</v>
      </c>
      <c r="D45" s="57" t="s">
        <v>63</v>
      </c>
      <c r="E45" s="56">
        <v>139564</v>
      </c>
      <c r="F45" s="56">
        <v>231255</v>
      </c>
      <c r="G45" s="57" t="s">
        <v>62</v>
      </c>
      <c r="H45" s="102"/>
      <c r="I45" s="102"/>
      <c r="J45" s="131">
        <v>0</v>
      </c>
      <c r="K45" s="133">
        <v>2922.24</v>
      </c>
      <c r="L45" s="13">
        <v>0.01</v>
      </c>
      <c r="M45" s="128">
        <f t="shared" si="5"/>
        <v>2609.1428571428569</v>
      </c>
      <c r="N45" s="128">
        <f t="shared" si="6"/>
        <v>313.09714285714284</v>
      </c>
      <c r="O45" s="14">
        <f t="shared" si="7"/>
        <v>-26.091428571428569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>
        <f>M45</f>
        <v>2609.1428571428569</v>
      </c>
      <c r="AI45" s="14">
        <f t="shared" si="8"/>
        <v>-2896.1485714285709</v>
      </c>
      <c r="AJ45" s="101">
        <f t="shared" si="9"/>
        <v>3.0908609005564358E-13</v>
      </c>
    </row>
    <row r="46" spans="1:36" s="5" customFormat="1" ht="12.9" customHeight="1" x14ac:dyDescent="0.2">
      <c r="A46" s="55">
        <v>43395</v>
      </c>
      <c r="B46" s="56">
        <v>11500</v>
      </c>
      <c r="C46" s="56">
        <v>1932</v>
      </c>
      <c r="D46" s="57" t="s">
        <v>88</v>
      </c>
      <c r="E46" s="56" t="s">
        <v>89</v>
      </c>
      <c r="F46" s="56">
        <v>8776</v>
      </c>
      <c r="G46" s="57" t="s">
        <v>57</v>
      </c>
      <c r="H46" s="102"/>
      <c r="I46" s="102"/>
      <c r="J46" s="131">
        <v>492.3</v>
      </c>
      <c r="K46" s="133">
        <v>0</v>
      </c>
      <c r="L46" s="13">
        <v>0.01</v>
      </c>
      <c r="M46" s="128">
        <f t="shared" si="5"/>
        <v>492.3</v>
      </c>
      <c r="N46" s="128">
        <f t="shared" si="6"/>
        <v>0</v>
      </c>
      <c r="O46" s="14">
        <f t="shared" si="7"/>
        <v>-4.923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>
        <f>M46</f>
        <v>492.3</v>
      </c>
      <c r="AA46" s="14"/>
      <c r="AB46" s="14"/>
      <c r="AC46" s="14"/>
      <c r="AD46" s="14"/>
      <c r="AE46" s="14"/>
      <c r="AF46" s="14"/>
      <c r="AG46" s="14"/>
      <c r="AH46" s="14"/>
      <c r="AI46" s="14">
        <f t="shared" si="8"/>
        <v>-487.37700000000001</v>
      </c>
      <c r="AJ46" s="101">
        <f t="shared" si="9"/>
        <v>0</v>
      </c>
    </row>
    <row r="47" spans="1:36" s="5" customFormat="1" ht="12.9" customHeight="1" x14ac:dyDescent="0.2">
      <c r="A47" s="55"/>
      <c r="B47" s="56">
        <v>11500</v>
      </c>
      <c r="C47" s="56">
        <v>1932</v>
      </c>
      <c r="D47" s="57" t="s">
        <v>88</v>
      </c>
      <c r="E47" s="56" t="s">
        <v>89</v>
      </c>
      <c r="F47" s="56">
        <v>8776</v>
      </c>
      <c r="G47" s="57" t="s">
        <v>54</v>
      </c>
      <c r="H47" s="102"/>
      <c r="I47" s="102"/>
      <c r="J47" s="131">
        <v>3533.4</v>
      </c>
      <c r="K47" s="133">
        <v>0</v>
      </c>
      <c r="L47" s="13">
        <v>0.01</v>
      </c>
      <c r="M47" s="128">
        <f t="shared" si="5"/>
        <v>3533.4</v>
      </c>
      <c r="N47" s="128">
        <f t="shared" si="6"/>
        <v>0</v>
      </c>
      <c r="O47" s="14">
        <f t="shared" si="7"/>
        <v>-35.334000000000003</v>
      </c>
      <c r="P47" s="14">
        <f>M47</f>
        <v>3533.4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-3498.0660000000003</v>
      </c>
      <c r="AJ47" s="101">
        <f t="shared" si="9"/>
        <v>-1.7053025658242404E-13</v>
      </c>
    </row>
    <row r="48" spans="1:36" s="5" customFormat="1" ht="12.9" customHeight="1" x14ac:dyDescent="0.2">
      <c r="A48" s="55"/>
      <c r="B48" s="56">
        <v>11503</v>
      </c>
      <c r="C48" s="56">
        <v>1927</v>
      </c>
      <c r="D48" s="57" t="s">
        <v>76</v>
      </c>
      <c r="E48" s="56" t="s">
        <v>101</v>
      </c>
      <c r="F48" s="56">
        <v>176921</v>
      </c>
      <c r="G48" s="57" t="s">
        <v>55</v>
      </c>
      <c r="H48" s="102"/>
      <c r="I48" s="102"/>
      <c r="J48" s="131">
        <v>0</v>
      </c>
      <c r="K48" s="133">
        <v>2989.2</v>
      </c>
      <c r="L48" s="13">
        <v>0.01</v>
      </c>
      <c r="M48" s="128">
        <f t="shared" si="5"/>
        <v>2668.9285714285711</v>
      </c>
      <c r="N48" s="128">
        <f t="shared" si="6"/>
        <v>320.27142857142854</v>
      </c>
      <c r="O48" s="14">
        <f t="shared" si="7"/>
        <v>-26.689285714285713</v>
      </c>
      <c r="P48" s="14"/>
      <c r="Q48" s="14">
        <f>M48</f>
        <v>2668.9285714285711</v>
      </c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-2962.5107142857141</v>
      </c>
      <c r="AJ48" s="101">
        <f t="shared" si="9"/>
        <v>0</v>
      </c>
    </row>
    <row r="49" spans="1:36" s="5" customFormat="1" ht="12.9" customHeight="1" x14ac:dyDescent="0.2">
      <c r="A49" s="55"/>
      <c r="B49" s="56">
        <v>11504</v>
      </c>
      <c r="C49" s="56">
        <v>1935</v>
      </c>
      <c r="D49" s="57" t="s">
        <v>86</v>
      </c>
      <c r="E49" s="56" t="s">
        <v>87</v>
      </c>
      <c r="F49" s="56">
        <v>89741</v>
      </c>
      <c r="G49" s="57" t="s">
        <v>55</v>
      </c>
      <c r="H49" s="102"/>
      <c r="I49" s="102"/>
      <c r="J49" s="23">
        <v>0</v>
      </c>
      <c r="K49" s="133">
        <v>2514.5</v>
      </c>
      <c r="L49" s="13">
        <v>0.01</v>
      </c>
      <c r="M49" s="128">
        <f t="shared" si="5"/>
        <v>2245.0892857142853</v>
      </c>
      <c r="N49" s="128">
        <f t="shared" si="6"/>
        <v>269.41071428571422</v>
      </c>
      <c r="O49" s="14">
        <f t="shared" si="7"/>
        <v>-22.450892857142854</v>
      </c>
      <c r="P49" s="14"/>
      <c r="Q49" s="14">
        <f>M49</f>
        <v>2245.0892857142853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-2492.0491071428569</v>
      </c>
      <c r="AJ49" s="101">
        <f t="shared" si="9"/>
        <v>2.6290081223123707E-13</v>
      </c>
    </row>
    <row r="50" spans="1:36" s="5" customFormat="1" ht="12.9" customHeight="1" x14ac:dyDescent="0.2">
      <c r="A50" s="55"/>
      <c r="B50" s="56">
        <v>11505</v>
      </c>
      <c r="C50" s="56">
        <v>1936</v>
      </c>
      <c r="D50" s="57" t="s">
        <v>73</v>
      </c>
      <c r="E50" s="56" t="s">
        <v>75</v>
      </c>
      <c r="F50" s="56">
        <v>141725</v>
      </c>
      <c r="G50" s="57" t="s">
        <v>54</v>
      </c>
      <c r="H50" s="102"/>
      <c r="I50" s="102"/>
      <c r="J50" s="131">
        <v>3200</v>
      </c>
      <c r="K50" s="133">
        <v>0</v>
      </c>
      <c r="L50" s="13">
        <v>0.01</v>
      </c>
      <c r="M50" s="128">
        <f t="shared" si="5"/>
        <v>3200</v>
      </c>
      <c r="N50" s="128">
        <f t="shared" si="6"/>
        <v>0</v>
      </c>
      <c r="O50" s="14">
        <f t="shared" si="7"/>
        <v>-32</v>
      </c>
      <c r="P50" s="14">
        <f>M50</f>
        <v>3200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8"/>
        <v>-3168</v>
      </c>
      <c r="AJ50" s="101">
        <f t="shared" si="9"/>
        <v>0</v>
      </c>
    </row>
    <row r="51" spans="1:36" s="5" customFormat="1" ht="12.9" customHeight="1" x14ac:dyDescent="0.2">
      <c r="A51" s="55"/>
      <c r="B51" s="56">
        <v>11507</v>
      </c>
      <c r="C51" s="56">
        <v>1938</v>
      </c>
      <c r="D51" s="57" t="s">
        <v>74</v>
      </c>
      <c r="E51" s="56" t="s">
        <v>60</v>
      </c>
      <c r="F51" s="56">
        <v>30687</v>
      </c>
      <c r="G51" s="57" t="s">
        <v>12</v>
      </c>
      <c r="H51" s="102"/>
      <c r="I51" s="102"/>
      <c r="J51" s="131">
        <v>0</v>
      </c>
      <c r="K51" s="133">
        <v>1695</v>
      </c>
      <c r="L51" s="13">
        <v>0.01</v>
      </c>
      <c r="M51" s="128">
        <f t="shared" si="5"/>
        <v>1513.3928571428571</v>
      </c>
      <c r="N51" s="128">
        <f t="shared" si="6"/>
        <v>181.60714285714283</v>
      </c>
      <c r="O51" s="14">
        <f t="shared" si="7"/>
        <v>-15.133928571428571</v>
      </c>
      <c r="P51" s="14"/>
      <c r="Q51" s="14"/>
      <c r="R51" s="14"/>
      <c r="S51" s="14">
        <f>M51</f>
        <v>1513.3928571428571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-1679.8660714285713</v>
      </c>
      <c r="AJ51" s="101">
        <f t="shared" si="9"/>
        <v>9.7699626167013776E-14</v>
      </c>
    </row>
    <row r="52" spans="1:36" s="5" customFormat="1" ht="12.9" customHeight="1" x14ac:dyDescent="0.2">
      <c r="A52" s="55"/>
      <c r="B52" s="56">
        <v>11507</v>
      </c>
      <c r="C52" s="56">
        <v>1938</v>
      </c>
      <c r="D52" s="57" t="s">
        <v>74</v>
      </c>
      <c r="E52" s="56" t="s">
        <v>60</v>
      </c>
      <c r="F52" s="56">
        <v>30687</v>
      </c>
      <c r="G52" s="57" t="s">
        <v>56</v>
      </c>
      <c r="H52" s="102"/>
      <c r="I52" s="102"/>
      <c r="J52" s="131">
        <v>0</v>
      </c>
      <c r="K52" s="133">
        <v>1896</v>
      </c>
      <c r="L52" s="13">
        <v>0.01</v>
      </c>
      <c r="M52" s="128">
        <f t="shared" si="5"/>
        <v>1692.8571428571427</v>
      </c>
      <c r="N52" s="128">
        <f t="shared" si="6"/>
        <v>203.14285714285711</v>
      </c>
      <c r="O52" s="14">
        <f t="shared" si="7"/>
        <v>-16.928571428571427</v>
      </c>
      <c r="P52" s="14"/>
      <c r="Q52" s="14"/>
      <c r="R52" s="14"/>
      <c r="S52" s="14"/>
      <c r="T52" s="14"/>
      <c r="U52" s="14"/>
      <c r="V52" s="14"/>
      <c r="W52" s="14">
        <f>M52</f>
        <v>1692.8571428571427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-1879.0714285714284</v>
      </c>
      <c r="AJ52" s="101">
        <f t="shared" si="9"/>
        <v>1.3145040611561853E-13</v>
      </c>
    </row>
    <row r="53" spans="1:36" s="5" customFormat="1" ht="12.9" customHeight="1" x14ac:dyDescent="0.2">
      <c r="A53" s="55"/>
      <c r="B53" s="56">
        <v>11508</v>
      </c>
      <c r="C53" s="56">
        <v>1939</v>
      </c>
      <c r="D53" s="57" t="s">
        <v>39</v>
      </c>
      <c r="E53" s="56" t="s">
        <v>45</v>
      </c>
      <c r="F53" s="56">
        <v>69565</v>
      </c>
      <c r="G53" s="57" t="s">
        <v>54</v>
      </c>
      <c r="H53" s="102"/>
      <c r="I53" s="102"/>
      <c r="J53" s="131">
        <v>3400</v>
      </c>
      <c r="K53" s="133">
        <v>0</v>
      </c>
      <c r="L53" s="13">
        <v>0.01</v>
      </c>
      <c r="M53" s="128">
        <f t="shared" si="5"/>
        <v>3400</v>
      </c>
      <c r="N53" s="128">
        <f t="shared" si="6"/>
        <v>0</v>
      </c>
      <c r="O53" s="14">
        <f t="shared" si="7"/>
        <v>-34</v>
      </c>
      <c r="P53" s="14">
        <f>M53</f>
        <v>3400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-3366</v>
      </c>
      <c r="AJ53" s="101">
        <f t="shared" si="9"/>
        <v>0</v>
      </c>
    </row>
    <row r="54" spans="1:36" s="5" customFormat="1" ht="12.9" customHeight="1" x14ac:dyDescent="0.2">
      <c r="A54" s="55"/>
      <c r="B54" s="56">
        <v>11509</v>
      </c>
      <c r="C54" s="56">
        <v>1940</v>
      </c>
      <c r="D54" s="57" t="s">
        <v>39</v>
      </c>
      <c r="E54" s="56" t="s">
        <v>45</v>
      </c>
      <c r="F54" s="56">
        <v>69566</v>
      </c>
      <c r="G54" s="57" t="s">
        <v>57</v>
      </c>
      <c r="H54" s="102"/>
      <c r="I54" s="102"/>
      <c r="J54" s="131">
        <v>1618</v>
      </c>
      <c r="K54" s="133">
        <v>0</v>
      </c>
      <c r="L54" s="13">
        <v>0.01</v>
      </c>
      <c r="M54" s="128">
        <f t="shared" si="5"/>
        <v>1618</v>
      </c>
      <c r="N54" s="128">
        <f t="shared" si="6"/>
        <v>0</v>
      </c>
      <c r="O54" s="14">
        <f t="shared" si="7"/>
        <v>-16.18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>
        <f>M54</f>
        <v>1618</v>
      </c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-1601.82</v>
      </c>
      <c r="AJ54" s="101">
        <f t="shared" si="9"/>
        <v>6.3948846218409017E-14</v>
      </c>
    </row>
    <row r="55" spans="1:36" s="5" customFormat="1" ht="12.9" customHeight="1" x14ac:dyDescent="0.2">
      <c r="A55" s="138">
        <v>43396</v>
      </c>
      <c r="B55" s="137">
        <v>11506</v>
      </c>
      <c r="C55" s="137">
        <v>1937</v>
      </c>
      <c r="D55" s="136" t="s">
        <v>73</v>
      </c>
      <c r="E55" s="137" t="s">
        <v>75</v>
      </c>
      <c r="F55" s="137">
        <v>141582</v>
      </c>
      <c r="G55" s="136" t="s">
        <v>54</v>
      </c>
      <c r="H55" s="135"/>
      <c r="I55" s="135"/>
      <c r="J55" s="139">
        <v>600</v>
      </c>
      <c r="K55" s="133">
        <v>0</v>
      </c>
      <c r="L55" s="13">
        <v>0.01</v>
      </c>
      <c r="M55" s="128">
        <f t="shared" si="5"/>
        <v>600</v>
      </c>
      <c r="N55" s="128">
        <f t="shared" si="6"/>
        <v>0</v>
      </c>
      <c r="O55" s="14">
        <f t="shared" si="7"/>
        <v>-6</v>
      </c>
      <c r="P55" s="14">
        <f t="shared" ref="P55:P60" si="10">M55</f>
        <v>600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-594</v>
      </c>
      <c r="AJ55" s="101">
        <f t="shared" si="9"/>
        <v>0</v>
      </c>
    </row>
    <row r="56" spans="1:36" s="5" customFormat="1" ht="12.9" customHeight="1" x14ac:dyDescent="0.2">
      <c r="A56" s="55">
        <v>43397</v>
      </c>
      <c r="B56" s="56">
        <v>11510</v>
      </c>
      <c r="C56" s="56">
        <v>1941</v>
      </c>
      <c r="D56" s="57" t="s">
        <v>82</v>
      </c>
      <c r="E56" s="56" t="s">
        <v>83</v>
      </c>
      <c r="F56" s="56">
        <v>26700</v>
      </c>
      <c r="G56" s="57" t="s">
        <v>54</v>
      </c>
      <c r="H56" s="102"/>
      <c r="I56" s="102"/>
      <c r="J56" s="131">
        <v>550</v>
      </c>
      <c r="K56" s="133">
        <v>0</v>
      </c>
      <c r="L56" s="13">
        <v>0.01</v>
      </c>
      <c r="M56" s="128">
        <f t="shared" si="5"/>
        <v>550</v>
      </c>
      <c r="N56" s="128">
        <f t="shared" si="6"/>
        <v>0</v>
      </c>
      <c r="O56" s="14">
        <f t="shared" si="7"/>
        <v>-5.5</v>
      </c>
      <c r="P56" s="14">
        <f t="shared" si="10"/>
        <v>550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-544.5</v>
      </c>
      <c r="AJ56" s="101">
        <f t="shared" si="9"/>
        <v>0</v>
      </c>
    </row>
    <row r="57" spans="1:36" s="5" customFormat="1" ht="12.9" customHeight="1" x14ac:dyDescent="0.2">
      <c r="A57" s="138">
        <v>43398</v>
      </c>
      <c r="B57" s="137">
        <v>11502</v>
      </c>
      <c r="C57" s="137">
        <v>1934</v>
      </c>
      <c r="D57" s="136" t="s">
        <v>88</v>
      </c>
      <c r="E57" s="137" t="s">
        <v>89</v>
      </c>
      <c r="F57" s="137">
        <v>9398</v>
      </c>
      <c r="G57" s="136" t="s">
        <v>54</v>
      </c>
      <c r="H57" s="135"/>
      <c r="I57" s="135"/>
      <c r="J57" s="134">
        <v>610</v>
      </c>
      <c r="K57" s="133">
        <v>0</v>
      </c>
      <c r="L57" s="13">
        <v>0.01</v>
      </c>
      <c r="M57" s="128">
        <f t="shared" si="5"/>
        <v>610</v>
      </c>
      <c r="N57" s="128">
        <f t="shared" si="6"/>
        <v>0</v>
      </c>
      <c r="O57" s="14">
        <f t="shared" si="7"/>
        <v>-6.1000000000000005</v>
      </c>
      <c r="P57" s="14">
        <f t="shared" si="10"/>
        <v>610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-603.9</v>
      </c>
      <c r="AJ57" s="101">
        <f t="shared" si="9"/>
        <v>2.2204460492503131E-14</v>
      </c>
    </row>
    <row r="58" spans="1:36" s="5" customFormat="1" ht="12.9" customHeight="1" x14ac:dyDescent="0.2">
      <c r="A58" s="55">
        <v>43400</v>
      </c>
      <c r="B58" s="56">
        <v>11511</v>
      </c>
      <c r="C58" s="56">
        <v>1942</v>
      </c>
      <c r="D58" s="57" t="s">
        <v>1065</v>
      </c>
      <c r="E58" s="56" t="s">
        <v>1064</v>
      </c>
      <c r="F58" s="56">
        <v>11057</v>
      </c>
      <c r="G58" s="57" t="s">
        <v>54</v>
      </c>
      <c r="H58" s="102"/>
      <c r="I58" s="102"/>
      <c r="J58" s="23">
        <v>0</v>
      </c>
      <c r="K58" s="133">
        <v>7800</v>
      </c>
      <c r="L58" s="13">
        <v>0.01</v>
      </c>
      <c r="M58" s="128">
        <f t="shared" si="5"/>
        <v>6964.2857142857138</v>
      </c>
      <c r="N58" s="128">
        <f t="shared" si="6"/>
        <v>835.71428571428567</v>
      </c>
      <c r="O58" s="14">
        <f t="shared" si="7"/>
        <v>-69.642857142857139</v>
      </c>
      <c r="P58" s="14">
        <f t="shared" si="10"/>
        <v>6964.2857142857138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8"/>
        <v>-7730.3571428571422</v>
      </c>
      <c r="AJ58" s="101">
        <f t="shared" si="9"/>
        <v>6.5369931689929217E-13</v>
      </c>
    </row>
    <row r="59" spans="1:36" s="5" customFormat="1" ht="12.9" customHeight="1" x14ac:dyDescent="0.2">
      <c r="A59" s="55">
        <v>43402</v>
      </c>
      <c r="B59" s="56">
        <v>11512</v>
      </c>
      <c r="C59" s="56">
        <v>1943</v>
      </c>
      <c r="D59" s="57" t="s">
        <v>73</v>
      </c>
      <c r="E59" s="56" t="s">
        <v>75</v>
      </c>
      <c r="F59" s="56">
        <v>142382</v>
      </c>
      <c r="G59" s="57" t="s">
        <v>54</v>
      </c>
      <c r="H59" s="102"/>
      <c r="I59" s="102"/>
      <c r="J59" s="23">
        <v>2780</v>
      </c>
      <c r="K59" s="133">
        <v>0</v>
      </c>
      <c r="L59" s="13">
        <v>0.01</v>
      </c>
      <c r="M59" s="128">
        <f t="shared" si="5"/>
        <v>2780</v>
      </c>
      <c r="N59" s="128">
        <f t="shared" si="6"/>
        <v>0</v>
      </c>
      <c r="O59" s="14">
        <f t="shared" si="7"/>
        <v>-27.8</v>
      </c>
      <c r="P59" s="14">
        <f t="shared" si="10"/>
        <v>2780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8"/>
        <v>-2752.2</v>
      </c>
      <c r="AJ59" s="101">
        <f t="shared" si="9"/>
        <v>1.8118839761882555E-13</v>
      </c>
    </row>
    <row r="60" spans="1:36" s="5" customFormat="1" ht="12.9" customHeight="1" x14ac:dyDescent="0.2">
      <c r="A60" s="55"/>
      <c r="B60" s="56">
        <v>11513</v>
      </c>
      <c r="C60" s="56">
        <v>1944</v>
      </c>
      <c r="D60" s="57" t="s">
        <v>39</v>
      </c>
      <c r="E60" s="56" t="s">
        <v>45</v>
      </c>
      <c r="F60" s="56">
        <v>69573</v>
      </c>
      <c r="G60" s="57" t="s">
        <v>54</v>
      </c>
      <c r="H60" s="102"/>
      <c r="I60" s="102"/>
      <c r="J60" s="23">
        <v>8621</v>
      </c>
      <c r="K60" s="133">
        <v>0</v>
      </c>
      <c r="L60" s="13">
        <v>0.01</v>
      </c>
      <c r="M60" s="128">
        <f t="shared" si="5"/>
        <v>8621</v>
      </c>
      <c r="N60" s="128">
        <f t="shared" si="6"/>
        <v>0</v>
      </c>
      <c r="O60" s="14">
        <f t="shared" si="7"/>
        <v>-86.210000000000008</v>
      </c>
      <c r="P60" s="14">
        <f t="shared" si="10"/>
        <v>8621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8"/>
        <v>-8534.7900000000009</v>
      </c>
      <c r="AJ60" s="101">
        <f t="shared" si="9"/>
        <v>-8.8107299234252423E-13</v>
      </c>
    </row>
    <row r="61" spans="1:36" s="5" customFormat="1" ht="12.9" customHeight="1" x14ac:dyDescent="0.2">
      <c r="A61" s="55"/>
      <c r="B61" s="56">
        <v>11514</v>
      </c>
      <c r="C61" s="56">
        <v>1945</v>
      </c>
      <c r="D61" s="57" t="s">
        <v>39</v>
      </c>
      <c r="E61" s="56" t="s">
        <v>45</v>
      </c>
      <c r="F61" s="56">
        <v>69574</v>
      </c>
      <c r="G61" s="57" t="s">
        <v>57</v>
      </c>
      <c r="H61" s="102"/>
      <c r="I61" s="102"/>
      <c r="J61" s="23">
        <v>970</v>
      </c>
      <c r="K61" s="133">
        <v>0</v>
      </c>
      <c r="L61" s="13">
        <v>0.01</v>
      </c>
      <c r="M61" s="128">
        <f t="shared" si="5"/>
        <v>970</v>
      </c>
      <c r="N61" s="128">
        <f t="shared" si="6"/>
        <v>0</v>
      </c>
      <c r="O61" s="14">
        <f t="shared" si="7"/>
        <v>-9.7000000000000011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f>M61</f>
        <v>970</v>
      </c>
      <c r="AA61" s="14"/>
      <c r="AB61" s="14"/>
      <c r="AC61" s="14"/>
      <c r="AD61" s="14"/>
      <c r="AE61" s="14"/>
      <c r="AF61" s="14"/>
      <c r="AG61" s="14"/>
      <c r="AH61" s="14"/>
      <c r="AI61" s="14">
        <f t="shared" si="8"/>
        <v>-960.3</v>
      </c>
      <c r="AJ61" s="101">
        <f t="shared" si="9"/>
        <v>4.4408920985006262E-14</v>
      </c>
    </row>
    <row r="62" spans="1:36" s="5" customFormat="1" ht="12.9" customHeight="1" x14ac:dyDescent="0.2">
      <c r="A62" s="55"/>
      <c r="B62" s="56">
        <v>11515</v>
      </c>
      <c r="C62" s="56">
        <v>0</v>
      </c>
      <c r="D62" s="57" t="s">
        <v>88</v>
      </c>
      <c r="E62" s="56" t="s">
        <v>89</v>
      </c>
      <c r="F62" s="56">
        <v>9572</v>
      </c>
      <c r="G62" s="57" t="s">
        <v>57</v>
      </c>
      <c r="H62" s="102"/>
      <c r="I62" s="102"/>
      <c r="J62" s="23">
        <v>377.6</v>
      </c>
      <c r="K62" s="133">
        <v>0</v>
      </c>
      <c r="L62" s="13">
        <v>0.01</v>
      </c>
      <c r="M62" s="128">
        <f t="shared" si="5"/>
        <v>377.6</v>
      </c>
      <c r="N62" s="128">
        <f t="shared" si="6"/>
        <v>0</v>
      </c>
      <c r="O62" s="14">
        <f t="shared" si="7"/>
        <v>-3.7760000000000002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>
        <f>M62</f>
        <v>377.6</v>
      </c>
      <c r="AA62" s="14"/>
      <c r="AB62" s="14"/>
      <c r="AC62" s="14"/>
      <c r="AD62" s="14"/>
      <c r="AE62" s="14"/>
      <c r="AF62" s="14"/>
      <c r="AG62" s="14"/>
      <c r="AH62" s="14"/>
      <c r="AI62" s="14">
        <f t="shared" si="8"/>
        <v>-373.82400000000001</v>
      </c>
      <c r="AJ62" s="101">
        <f t="shared" si="9"/>
        <v>1.021405182655144E-14</v>
      </c>
    </row>
    <row r="63" spans="1:36" s="5" customFormat="1" ht="12.9" customHeight="1" x14ac:dyDescent="0.2">
      <c r="A63" s="55"/>
      <c r="B63" s="56">
        <v>11515</v>
      </c>
      <c r="C63" s="56">
        <v>0</v>
      </c>
      <c r="D63" s="57" t="s">
        <v>88</v>
      </c>
      <c r="E63" s="56" t="s">
        <v>89</v>
      </c>
      <c r="F63" s="56">
        <v>9572</v>
      </c>
      <c r="G63" s="57" t="s">
        <v>54</v>
      </c>
      <c r="H63" s="102"/>
      <c r="I63" s="102"/>
      <c r="J63" s="23">
        <v>1188</v>
      </c>
      <c r="K63" s="133">
        <v>0</v>
      </c>
      <c r="L63" s="13">
        <v>0.01</v>
      </c>
      <c r="M63" s="128">
        <f t="shared" si="5"/>
        <v>1188</v>
      </c>
      <c r="N63" s="128">
        <f t="shared" si="6"/>
        <v>0</v>
      </c>
      <c r="O63" s="14">
        <f t="shared" si="7"/>
        <v>-11.88</v>
      </c>
      <c r="P63" s="14">
        <f>M63</f>
        <v>1188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8"/>
        <v>-1176.1199999999999</v>
      </c>
      <c r="AJ63" s="101">
        <f t="shared" si="9"/>
        <v>1.0835776720341528E-13</v>
      </c>
    </row>
    <row r="64" spans="1:36" s="5" customFormat="1" ht="12.9" customHeight="1" x14ac:dyDescent="0.2">
      <c r="A64" s="55">
        <v>43404</v>
      </c>
      <c r="B64" s="56">
        <v>11516</v>
      </c>
      <c r="C64" s="56">
        <v>1948</v>
      </c>
      <c r="D64" s="57" t="s">
        <v>63</v>
      </c>
      <c r="E64" s="56">
        <v>139564</v>
      </c>
      <c r="F64" s="56">
        <v>231831</v>
      </c>
      <c r="G64" s="57" t="s">
        <v>62</v>
      </c>
      <c r="H64" s="102"/>
      <c r="I64" s="102"/>
      <c r="J64" s="131">
        <v>0</v>
      </c>
      <c r="K64" s="133">
        <v>3437.62</v>
      </c>
      <c r="L64" s="13">
        <v>0.01</v>
      </c>
      <c r="M64" s="128">
        <f t="shared" si="5"/>
        <v>3069.3035714285711</v>
      </c>
      <c r="N64" s="128">
        <f t="shared" si="6"/>
        <v>368.3164285714285</v>
      </c>
      <c r="O64" s="14">
        <f t="shared" si="7"/>
        <v>-30.693035714285713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>
        <f>M64</f>
        <v>3069.3035714285711</v>
      </c>
      <c r="AI64" s="14">
        <f t="shared" si="8"/>
        <v>-3406.9269642857139</v>
      </c>
      <c r="AJ64" s="101">
        <f t="shared" si="9"/>
        <v>2.8421709430404007E-13</v>
      </c>
    </row>
    <row r="65" spans="1:36" s="5" customFormat="1" ht="12.9" customHeight="1" x14ac:dyDescent="0.2">
      <c r="A65" s="55">
        <v>43404</v>
      </c>
      <c r="B65" s="56">
        <v>11517</v>
      </c>
      <c r="C65" s="56">
        <v>1931</v>
      </c>
      <c r="D65" s="57" t="s">
        <v>77</v>
      </c>
      <c r="E65" s="56" t="s">
        <v>78</v>
      </c>
      <c r="F65" s="56">
        <v>15651</v>
      </c>
      <c r="G65" s="57" t="s">
        <v>54</v>
      </c>
      <c r="H65" s="102"/>
      <c r="I65" s="102"/>
      <c r="J65" s="131">
        <v>0</v>
      </c>
      <c r="K65" s="133">
        <v>1230</v>
      </c>
      <c r="L65" s="13">
        <v>0.01</v>
      </c>
      <c r="M65" s="128">
        <f t="shared" si="5"/>
        <v>1098.2142857142856</v>
      </c>
      <c r="N65" s="128">
        <f t="shared" si="6"/>
        <v>131.78571428571425</v>
      </c>
      <c r="O65" s="14">
        <f t="shared" si="7"/>
        <v>-10.982142857142856</v>
      </c>
      <c r="P65" s="14">
        <f>M65</f>
        <v>1098.2142857142856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8"/>
        <v>-1219.0178571428569</v>
      </c>
      <c r="AJ65" s="101">
        <f t="shared" si="9"/>
        <v>2.6112445539183682E-13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>
        <v>0</v>
      </c>
      <c r="K66" s="130">
        <v>0</v>
      </c>
      <c r="L66" s="13">
        <v>0.01</v>
      </c>
      <c r="M66" s="128">
        <f t="shared" si="5"/>
        <v>0</v>
      </c>
      <c r="N66" s="128">
        <f t="shared" si="6"/>
        <v>0</v>
      </c>
      <c r="O66" s="14">
        <f t="shared" si="7"/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8"/>
        <v>0</v>
      </c>
      <c r="AJ66" s="101">
        <f t="shared" si="9"/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23">
        <v>0</v>
      </c>
      <c r="K67" s="125">
        <v>0</v>
      </c>
      <c r="L67" s="13">
        <v>0.01</v>
      </c>
      <c r="M67" s="128">
        <f t="shared" si="5"/>
        <v>0</v>
      </c>
      <c r="N67" s="128">
        <f t="shared" si="6"/>
        <v>0</v>
      </c>
      <c r="O67" s="14">
        <f t="shared" si="7"/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8"/>
        <v>0</v>
      </c>
      <c r="AJ67" s="101">
        <f t="shared" si="9"/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>
        <v>0</v>
      </c>
      <c r="K68" s="125">
        <v>0</v>
      </c>
      <c r="L68" s="13">
        <v>0.01</v>
      </c>
      <c r="M68" s="128">
        <f t="shared" si="5"/>
        <v>0</v>
      </c>
      <c r="N68" s="128">
        <f t="shared" si="6"/>
        <v>0</v>
      </c>
      <c r="O68" s="14">
        <f t="shared" si="7"/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8"/>
        <v>0</v>
      </c>
      <c r="AJ68" s="101">
        <f t="shared" si="9"/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>
        <v>0</v>
      </c>
      <c r="K69" s="125">
        <v>0</v>
      </c>
      <c r="L69" s="13">
        <v>0.01</v>
      </c>
      <c r="M69" s="128">
        <f t="shared" ref="M69:M96" si="11">SUM(H69:J69,K69/1.12)</f>
        <v>0</v>
      </c>
      <c r="N69" s="128">
        <f t="shared" ref="N69:N96" si="12">K69/1.12*0.12</f>
        <v>0</v>
      </c>
      <c r="O69" s="14">
        <f t="shared" ref="O69:O96" si="13"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4">-SUM(N69:AH69)</f>
        <v>0</v>
      </c>
      <c r="AJ69" s="101">
        <f t="shared" ref="AJ69:AJ100" si="15"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>
        <v>0</v>
      </c>
      <c r="K70" s="125">
        <v>0</v>
      </c>
      <c r="L70" s="13">
        <v>0.01</v>
      </c>
      <c r="M70" s="14">
        <f t="shared" si="11"/>
        <v>0</v>
      </c>
      <c r="N70" s="14">
        <f t="shared" si="12"/>
        <v>0</v>
      </c>
      <c r="O70" s="14">
        <f t="shared" si="13"/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4"/>
        <v>0</v>
      </c>
      <c r="AJ70" s="101">
        <f t="shared" si="15"/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>
        <v>0</v>
      </c>
      <c r="K71" s="125">
        <v>0</v>
      </c>
      <c r="L71" s="13">
        <v>0.01</v>
      </c>
      <c r="M71" s="14">
        <f t="shared" si="11"/>
        <v>0</v>
      </c>
      <c r="N71" s="14">
        <f t="shared" si="12"/>
        <v>0</v>
      </c>
      <c r="O71" s="14">
        <f t="shared" si="13"/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4"/>
        <v>0</v>
      </c>
      <c r="AJ71" s="101">
        <f t="shared" si="15"/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>
        <v>0</v>
      </c>
      <c r="K72" s="125">
        <v>0</v>
      </c>
      <c r="L72" s="13">
        <v>0.01</v>
      </c>
      <c r="M72" s="14">
        <f t="shared" si="11"/>
        <v>0</v>
      </c>
      <c r="N72" s="14">
        <f t="shared" si="12"/>
        <v>0</v>
      </c>
      <c r="O72" s="14">
        <f t="shared" si="13"/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4"/>
        <v>0</v>
      </c>
      <c r="AJ72" s="101">
        <f t="shared" si="15"/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>
        <v>0</v>
      </c>
      <c r="K73" s="125">
        <v>0</v>
      </c>
      <c r="L73" s="13">
        <v>0.01</v>
      </c>
      <c r="M73" s="14">
        <f t="shared" si="11"/>
        <v>0</v>
      </c>
      <c r="N73" s="14">
        <f t="shared" si="12"/>
        <v>0</v>
      </c>
      <c r="O73" s="14">
        <f t="shared" si="13"/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4"/>
        <v>0</v>
      </c>
      <c r="AJ73" s="101">
        <f t="shared" si="15"/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1"/>
        <v>0</v>
      </c>
      <c r="N74" s="14">
        <f t="shared" si="12"/>
        <v>0</v>
      </c>
      <c r="O74" s="14">
        <f t="shared" si="13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4"/>
        <v>0</v>
      </c>
      <c r="AJ74" s="101">
        <f t="shared" si="15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1"/>
        <v>0</v>
      </c>
      <c r="N75" s="14">
        <f t="shared" si="12"/>
        <v>0</v>
      </c>
      <c r="O75" s="14">
        <f t="shared" si="13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4"/>
        <v>0</v>
      </c>
      <c r="AJ75" s="101">
        <f t="shared" si="15"/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1"/>
        <v>0</v>
      </c>
      <c r="N76" s="14">
        <f t="shared" si="12"/>
        <v>0</v>
      </c>
      <c r="O76" s="14">
        <f t="shared" si="13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4"/>
        <v>0</v>
      </c>
      <c r="AJ76" s="101">
        <f t="shared" si="15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1"/>
        <v>0</v>
      </c>
      <c r="N77" s="14">
        <f t="shared" si="12"/>
        <v>0</v>
      </c>
      <c r="O77" s="14">
        <f t="shared" si="13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4"/>
        <v>0</v>
      </c>
      <c r="AJ77" s="101">
        <f t="shared" si="15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1"/>
        <v>0</v>
      </c>
      <c r="N78" s="14">
        <f t="shared" si="12"/>
        <v>0</v>
      </c>
      <c r="O78" s="14">
        <f t="shared" si="13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4"/>
        <v>0</v>
      </c>
      <c r="AJ78" s="101">
        <f t="shared" si="15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1"/>
        <v>0</v>
      </c>
      <c r="N79" s="14">
        <f t="shared" si="12"/>
        <v>0</v>
      </c>
      <c r="O79" s="14">
        <f t="shared" si="13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4"/>
        <v>0</v>
      </c>
      <c r="AJ79" s="101">
        <f t="shared" si="15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1"/>
        <v>0</v>
      </c>
      <c r="N80" s="14">
        <f t="shared" si="12"/>
        <v>0</v>
      </c>
      <c r="O80" s="14">
        <f t="shared" si="13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4"/>
        <v>0</v>
      </c>
      <c r="AJ80" s="101">
        <f t="shared" si="15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1"/>
        <v>0</v>
      </c>
      <c r="N81" s="14">
        <f t="shared" si="12"/>
        <v>0</v>
      </c>
      <c r="O81" s="14">
        <f t="shared" si="13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4"/>
        <v>0</v>
      </c>
      <c r="AJ81" s="101">
        <f t="shared" si="15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1"/>
        <v>0</v>
      </c>
      <c r="N82" s="14">
        <f t="shared" si="12"/>
        <v>0</v>
      </c>
      <c r="O82" s="14">
        <f t="shared" si="13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4"/>
        <v>0</v>
      </c>
      <c r="AJ82" s="101">
        <f t="shared" si="15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1"/>
        <v>0</v>
      </c>
      <c r="N83" s="14">
        <f t="shared" si="12"/>
        <v>0</v>
      </c>
      <c r="O83" s="14">
        <f t="shared" si="13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4"/>
        <v>0</v>
      </c>
      <c r="AJ83" s="101">
        <f t="shared" si="15"/>
        <v>0</v>
      </c>
    </row>
    <row r="84" spans="1:36" s="5" customFormat="1" ht="12.9" customHeight="1" x14ac:dyDescent="0.2">
      <c r="A84" s="55"/>
      <c r="B84" s="56"/>
      <c r="C84" s="56"/>
      <c r="D84" s="105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1"/>
        <v>0</v>
      </c>
      <c r="N84" s="14">
        <f t="shared" si="12"/>
        <v>0</v>
      </c>
      <c r="O84" s="14">
        <f t="shared" si="13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4"/>
        <v>0</v>
      </c>
      <c r="AJ84" s="101">
        <f t="shared" si="15"/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1"/>
        <v>0</v>
      </c>
      <c r="N85" s="14">
        <f t="shared" si="12"/>
        <v>0</v>
      </c>
      <c r="O85" s="14">
        <f t="shared" si="13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4"/>
        <v>0</v>
      </c>
      <c r="AJ85" s="101">
        <f t="shared" si="15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1"/>
        <v>0</v>
      </c>
      <c r="N86" s="14">
        <f t="shared" si="12"/>
        <v>0</v>
      </c>
      <c r="O86" s="14">
        <f t="shared" si="13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4"/>
        <v>0</v>
      </c>
      <c r="AJ86" s="101">
        <f t="shared" si="15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1"/>
        <v>0</v>
      </c>
      <c r="N87" s="14">
        <f t="shared" si="12"/>
        <v>0</v>
      </c>
      <c r="O87" s="14">
        <f t="shared" si="13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4"/>
        <v>0</v>
      </c>
      <c r="AJ87" s="101">
        <f t="shared" si="15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1"/>
        <v>0</v>
      </c>
      <c r="N88" s="14">
        <f t="shared" si="12"/>
        <v>0</v>
      </c>
      <c r="O88" s="14">
        <f t="shared" si="13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4"/>
        <v>0</v>
      </c>
      <c r="AJ88" s="101">
        <f t="shared" si="15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1"/>
        <v>0</v>
      </c>
      <c r="N89" s="14">
        <f t="shared" si="12"/>
        <v>0</v>
      </c>
      <c r="O89" s="14">
        <f t="shared" si="13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4"/>
        <v>0</v>
      </c>
      <c r="AJ89" s="101">
        <f t="shared" si="15"/>
        <v>0</v>
      </c>
    </row>
    <row r="90" spans="1:36" ht="12.9" customHeight="1" x14ac:dyDescent="0.2">
      <c r="A90" s="55"/>
      <c r="B90" s="56"/>
      <c r="C90" s="56"/>
      <c r="D90" s="105"/>
      <c r="E90" s="56"/>
      <c r="F90" s="56"/>
      <c r="G90" s="57"/>
      <c r="H90" s="29"/>
      <c r="I90" s="29"/>
      <c r="J90" s="23">
        <v>0</v>
      </c>
      <c r="K90" s="125">
        <v>0</v>
      </c>
      <c r="L90" s="13">
        <v>0.01</v>
      </c>
      <c r="M90" s="14">
        <f t="shared" si="11"/>
        <v>0</v>
      </c>
      <c r="N90" s="14">
        <f t="shared" si="12"/>
        <v>0</v>
      </c>
      <c r="O90" s="14">
        <f t="shared" si="13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4"/>
        <v>0</v>
      </c>
      <c r="AJ90" s="101">
        <f t="shared" si="15"/>
        <v>0</v>
      </c>
    </row>
    <row r="91" spans="1:36" ht="12.9" customHeight="1" x14ac:dyDescent="0.3">
      <c r="A91" s="55"/>
      <c r="B91" s="56"/>
      <c r="C91" s="56"/>
      <c r="D91" s="105"/>
      <c r="E91" s="56"/>
      <c r="F91" s="54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 t="shared" si="11"/>
        <v>0</v>
      </c>
      <c r="N91" s="14">
        <f t="shared" si="12"/>
        <v>0</v>
      </c>
      <c r="O91" s="14">
        <f t="shared" si="13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4"/>
        <v>0</v>
      </c>
      <c r="AJ91" s="101">
        <f t="shared" si="15"/>
        <v>0</v>
      </c>
    </row>
    <row r="92" spans="1:36" ht="12.9" customHeight="1" x14ac:dyDescent="0.2">
      <c r="A92" s="55"/>
      <c r="B92" s="56"/>
      <c r="C92" s="56"/>
      <c r="D92" s="105"/>
      <c r="E92" s="56"/>
      <c r="F92" s="56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1"/>
        <v>0</v>
      </c>
      <c r="N92" s="14">
        <f t="shared" si="12"/>
        <v>0</v>
      </c>
      <c r="O92" s="14">
        <f t="shared" si="13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4"/>
        <v>0</v>
      </c>
      <c r="AJ92" s="101">
        <f t="shared" si="15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102"/>
      <c r="I93" s="102"/>
      <c r="J93" s="23">
        <v>0</v>
      </c>
      <c r="K93" s="125">
        <v>0</v>
      </c>
      <c r="L93" s="13">
        <v>0.01</v>
      </c>
      <c r="M93" s="14">
        <f t="shared" si="11"/>
        <v>0</v>
      </c>
      <c r="N93" s="14">
        <f t="shared" si="12"/>
        <v>0</v>
      </c>
      <c r="O93" s="14">
        <f t="shared" si="13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4"/>
        <v>0</v>
      </c>
      <c r="AJ93" s="101">
        <f t="shared" si="15"/>
        <v>0</v>
      </c>
    </row>
    <row r="94" spans="1:36" ht="12.9" customHeight="1" x14ac:dyDescent="0.2">
      <c r="A94" s="45"/>
      <c r="B94" s="52"/>
      <c r="C94" s="44"/>
      <c r="D94" s="126"/>
      <c r="E94" s="46"/>
      <c r="F94" s="104"/>
      <c r="G94" s="103"/>
      <c r="H94" s="102"/>
      <c r="I94" s="102"/>
      <c r="J94" s="23">
        <v>0</v>
      </c>
      <c r="K94" s="125">
        <v>0</v>
      </c>
      <c r="L94" s="13">
        <v>0.01</v>
      </c>
      <c r="M94" s="14">
        <f t="shared" si="11"/>
        <v>0</v>
      </c>
      <c r="N94" s="14">
        <f t="shared" si="12"/>
        <v>0</v>
      </c>
      <c r="O94" s="14">
        <f t="shared" si="13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4"/>
        <v>0</v>
      </c>
      <c r="AJ94" s="101">
        <f t="shared" si="15"/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1"/>
        <v>0</v>
      </c>
      <c r="N95" s="14">
        <f t="shared" si="12"/>
        <v>0</v>
      </c>
      <c r="O95" s="14">
        <f t="shared" si="13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4"/>
        <v>0</v>
      </c>
      <c r="AJ95" s="101">
        <f t="shared" si="15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1"/>
        <v>0</v>
      </c>
      <c r="N96" s="14">
        <f t="shared" si="12"/>
        <v>0</v>
      </c>
      <c r="O96" s="14">
        <f t="shared" si="13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4"/>
        <v>0</v>
      </c>
      <c r="AJ96" s="101">
        <f t="shared" si="15"/>
        <v>0</v>
      </c>
    </row>
    <row r="97" spans="1:35" x14ac:dyDescent="0.2">
      <c r="A97" s="100"/>
      <c r="B97" s="99"/>
      <c r="C97" s="98"/>
      <c r="D97" s="95"/>
      <c r="E97" s="96"/>
      <c r="F97" s="96"/>
      <c r="G97" s="95"/>
      <c r="H97" s="36"/>
      <c r="I97" s="36"/>
      <c r="J97" s="51"/>
      <c r="K97" s="36"/>
      <c r="L97" s="3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s="88" customFormat="1" ht="10.8" thickBot="1" x14ac:dyDescent="0.25">
      <c r="A98" s="94"/>
      <c r="B98" s="93"/>
      <c r="C98" s="92"/>
      <c r="D98" s="89"/>
      <c r="E98" s="90"/>
      <c r="F98" s="90"/>
      <c r="G98" s="89"/>
      <c r="H98" s="40">
        <f>SUM(H6:H96)</f>
        <v>0</v>
      </c>
      <c r="I98" s="40">
        <f>SUM(I6:I96)</f>
        <v>0</v>
      </c>
      <c r="J98" s="24">
        <f>SUM(J5:J96)</f>
        <v>86188.950000000012</v>
      </c>
      <c r="K98" s="24">
        <f>SUM(K5:K96)</f>
        <v>130746.87999999999</v>
      </c>
      <c r="L98" s="41"/>
      <c r="M98" s="24">
        <f t="shared" ref="M98:AI98" si="16">SUM(M5:M96)</f>
        <v>202927.23571428569</v>
      </c>
      <c r="N98" s="24">
        <f t="shared" si="16"/>
        <v>14008.594285714284</v>
      </c>
      <c r="O98" s="24">
        <f t="shared" si="16"/>
        <v>-2029.2723571428578</v>
      </c>
      <c r="P98" s="24">
        <f t="shared" si="16"/>
        <v>142833.1464285714</v>
      </c>
      <c r="Q98" s="24">
        <f t="shared" si="16"/>
        <v>18467.589285714283</v>
      </c>
      <c r="R98" s="24">
        <f t="shared" si="16"/>
        <v>0</v>
      </c>
      <c r="S98" s="24">
        <f t="shared" si="16"/>
        <v>1513.3928571428571</v>
      </c>
      <c r="T98" s="24">
        <f t="shared" si="16"/>
        <v>1607.1428571428569</v>
      </c>
      <c r="U98" s="24">
        <f t="shared" si="16"/>
        <v>941.96428571428567</v>
      </c>
      <c r="V98" s="24">
        <f t="shared" si="16"/>
        <v>876.16964285714278</v>
      </c>
      <c r="W98" s="24">
        <f t="shared" si="16"/>
        <v>12364.285714285714</v>
      </c>
      <c r="X98" s="24">
        <f t="shared" si="16"/>
        <v>0</v>
      </c>
      <c r="Y98" s="24">
        <f t="shared" si="16"/>
        <v>0</v>
      </c>
      <c r="Z98" s="24">
        <f t="shared" si="16"/>
        <v>10375.250000000002</v>
      </c>
      <c r="AA98" s="24">
        <f t="shared" si="16"/>
        <v>0</v>
      </c>
      <c r="AB98" s="24">
        <f t="shared" si="16"/>
        <v>0</v>
      </c>
      <c r="AC98" s="24">
        <f t="shared" si="16"/>
        <v>0</v>
      </c>
      <c r="AD98" s="24">
        <f t="shared" si="16"/>
        <v>0</v>
      </c>
      <c r="AE98" s="24">
        <f t="shared" si="16"/>
        <v>0</v>
      </c>
      <c r="AF98" s="24">
        <f t="shared" si="16"/>
        <v>0</v>
      </c>
      <c r="AG98" s="24">
        <f t="shared" si="16"/>
        <v>0</v>
      </c>
      <c r="AH98" s="24">
        <f t="shared" si="16"/>
        <v>13948.294642857141</v>
      </c>
      <c r="AI98" s="24">
        <f t="shared" si="16"/>
        <v>-214906.55764285717</v>
      </c>
    </row>
    <row r="99" spans="1:35" ht="10.8" thickTop="1" x14ac:dyDescent="0.2">
      <c r="AH99" s="5" t="s">
        <v>35</v>
      </c>
      <c r="AI99" s="5">
        <f>+N100+AI98</f>
        <v>2029.2723571428214</v>
      </c>
    </row>
    <row r="100" spans="1:35" x14ac:dyDescent="0.2">
      <c r="K100" s="5">
        <f>+K98+J98</f>
        <v>216935.83000000002</v>
      </c>
      <c r="N100" s="5">
        <f>+N98+M98</f>
        <v>216935.83</v>
      </c>
      <c r="P100" s="5">
        <f>P98+Q98</f>
        <v>161300.73571428569</v>
      </c>
      <c r="AI100" s="5">
        <f>+AI98-AI99</f>
        <v>-216935.83</v>
      </c>
    </row>
    <row r="102" spans="1:35" x14ac:dyDescent="0.2">
      <c r="A102" s="132"/>
      <c r="B102" s="85" t="s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A550-2F4E-4560-8A1E-28B68D653639}">
  <dimension ref="A1:AJ102"/>
  <sheetViews>
    <sheetView workbookViewId="0">
      <pane xSplit="15" ySplit="4" topLeftCell="AA5" activePane="bottomRight" state="frozen"/>
      <selection sqref="A1:IV65536"/>
      <selection pane="topRight" sqref="A1:IV65536"/>
      <selection pane="bottomLeft" sqref="A1:IV65536"/>
      <selection pane="bottomRight"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29.109375" style="84" bestFit="1" customWidth="1"/>
    <col min="5" max="5" width="13.109375" style="85" customWidth="1"/>
    <col min="6" max="6" width="13.44140625" style="85" customWidth="1"/>
    <col min="7" max="7" width="18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1073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43409</v>
      </c>
      <c r="B5" s="56">
        <v>11518</v>
      </c>
      <c r="C5" s="56">
        <v>1957</v>
      </c>
      <c r="D5" s="57" t="s">
        <v>73</v>
      </c>
      <c r="E5" s="56" t="s">
        <v>75</v>
      </c>
      <c r="F5" s="56">
        <v>142482</v>
      </c>
      <c r="G5" s="57" t="s">
        <v>54</v>
      </c>
      <c r="H5" s="102"/>
      <c r="I5" s="102"/>
      <c r="J5" s="23">
        <v>1100</v>
      </c>
      <c r="K5" s="125">
        <v>0</v>
      </c>
      <c r="L5" s="13">
        <v>0.01</v>
      </c>
      <c r="M5" s="128">
        <f t="shared" ref="M5:M36" si="0">SUM(H5:J5,K5/1.12)</f>
        <v>1100</v>
      </c>
      <c r="N5" s="128">
        <f t="shared" ref="N5:N36" si="1">K5/1.12*0.12</f>
        <v>0</v>
      </c>
      <c r="O5" s="14">
        <f t="shared" ref="O5:O36" si="2">-SUM(I5:J5,K5/1.12)*L5</f>
        <v>-11</v>
      </c>
      <c r="P5" s="14">
        <f>M5</f>
        <v>1100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-1089</v>
      </c>
      <c r="AJ5" s="101">
        <f t="shared" ref="AJ5:AJ36" si="4">SUM(H5:K5)+AI5+O5</f>
        <v>0</v>
      </c>
    </row>
    <row r="6" spans="1:36" ht="12.9" customHeight="1" x14ac:dyDescent="0.2">
      <c r="A6" s="55"/>
      <c r="B6" s="56">
        <v>11519</v>
      </c>
      <c r="C6" s="56">
        <v>1958</v>
      </c>
      <c r="D6" s="57" t="s">
        <v>39</v>
      </c>
      <c r="E6" s="56" t="s">
        <v>45</v>
      </c>
      <c r="F6" s="56">
        <v>69581</v>
      </c>
      <c r="G6" s="57" t="s">
        <v>54</v>
      </c>
      <c r="H6" s="102"/>
      <c r="I6" s="102"/>
      <c r="J6" s="23">
        <v>3520</v>
      </c>
      <c r="K6" s="125">
        <v>0</v>
      </c>
      <c r="L6" s="13">
        <v>0.01</v>
      </c>
      <c r="M6" s="128">
        <f t="shared" si="0"/>
        <v>3520</v>
      </c>
      <c r="N6" s="128">
        <f t="shared" si="1"/>
        <v>0</v>
      </c>
      <c r="O6" s="14">
        <f t="shared" si="2"/>
        <v>-35.200000000000003</v>
      </c>
      <c r="P6" s="14">
        <f>M6</f>
        <v>3520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-3484.8</v>
      </c>
      <c r="AJ6" s="101">
        <f t="shared" si="4"/>
        <v>-1.8474111129762605E-13</v>
      </c>
    </row>
    <row r="7" spans="1:36" ht="12.9" customHeight="1" x14ac:dyDescent="0.2">
      <c r="A7" s="55"/>
      <c r="B7" s="56">
        <v>11520</v>
      </c>
      <c r="C7" s="56">
        <v>1959</v>
      </c>
      <c r="D7" s="57" t="s">
        <v>39</v>
      </c>
      <c r="E7" s="56" t="s">
        <v>45</v>
      </c>
      <c r="F7" s="56">
        <v>69582</v>
      </c>
      <c r="G7" s="57" t="s">
        <v>57</v>
      </c>
      <c r="H7" s="102"/>
      <c r="I7" s="102"/>
      <c r="J7" s="23">
        <v>2172.5</v>
      </c>
      <c r="K7" s="125">
        <v>0</v>
      </c>
      <c r="L7" s="13">
        <v>0.01</v>
      </c>
      <c r="M7" s="128">
        <f t="shared" si="0"/>
        <v>2172.5</v>
      </c>
      <c r="N7" s="128">
        <f t="shared" si="1"/>
        <v>0</v>
      </c>
      <c r="O7" s="14">
        <f t="shared" si="2"/>
        <v>-21.725000000000001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f>M7</f>
        <v>2172.5</v>
      </c>
      <c r="AA7" s="14"/>
      <c r="AB7" s="14"/>
      <c r="AC7" s="14"/>
      <c r="AD7" s="14"/>
      <c r="AE7" s="14"/>
      <c r="AF7" s="14"/>
      <c r="AG7" s="14"/>
      <c r="AH7" s="14"/>
      <c r="AI7" s="14">
        <f t="shared" si="3"/>
        <v>-2150.7750000000001</v>
      </c>
      <c r="AJ7" s="101">
        <f t="shared" si="4"/>
        <v>-9.2370555648813024E-14</v>
      </c>
    </row>
    <row r="8" spans="1:36" ht="12.9" customHeight="1" x14ac:dyDescent="0.2">
      <c r="A8" s="55"/>
      <c r="B8" s="56">
        <v>11521</v>
      </c>
      <c r="C8" s="56">
        <v>1960</v>
      </c>
      <c r="D8" s="57" t="s">
        <v>88</v>
      </c>
      <c r="E8" s="56" t="s">
        <v>89</v>
      </c>
      <c r="F8" s="56">
        <v>9756</v>
      </c>
      <c r="G8" s="57" t="s">
        <v>57</v>
      </c>
      <c r="H8" s="102"/>
      <c r="I8" s="102"/>
      <c r="J8" s="23">
        <v>257</v>
      </c>
      <c r="K8" s="125">
        <v>0</v>
      </c>
      <c r="L8" s="13">
        <v>0.01</v>
      </c>
      <c r="M8" s="128">
        <f t="shared" si="0"/>
        <v>257</v>
      </c>
      <c r="N8" s="128">
        <f t="shared" si="1"/>
        <v>0</v>
      </c>
      <c r="O8" s="14">
        <f t="shared" si="2"/>
        <v>-2.57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257</v>
      </c>
      <c r="AA8" s="14"/>
      <c r="AB8" s="14"/>
      <c r="AC8" s="14"/>
      <c r="AD8" s="14"/>
      <c r="AE8" s="14"/>
      <c r="AF8" s="14"/>
      <c r="AG8" s="14"/>
      <c r="AH8" s="14"/>
      <c r="AI8" s="14">
        <f t="shared" si="3"/>
        <v>-254.43</v>
      </c>
      <c r="AJ8" s="101">
        <f t="shared" si="4"/>
        <v>-6.6613381477509392E-15</v>
      </c>
    </row>
    <row r="9" spans="1:36" ht="12.9" customHeight="1" x14ac:dyDescent="0.2">
      <c r="A9" s="55"/>
      <c r="B9" s="56">
        <v>11521</v>
      </c>
      <c r="C9" s="56">
        <v>1960</v>
      </c>
      <c r="D9" s="57" t="s">
        <v>88</v>
      </c>
      <c r="E9" s="56" t="s">
        <v>89</v>
      </c>
      <c r="F9" s="56">
        <v>9756</v>
      </c>
      <c r="G9" s="57" t="s">
        <v>54</v>
      </c>
      <c r="H9" s="102"/>
      <c r="I9" s="102"/>
      <c r="J9" s="131">
        <v>2342.1999999999998</v>
      </c>
      <c r="K9" s="125">
        <v>0</v>
      </c>
      <c r="L9" s="13">
        <v>0.01</v>
      </c>
      <c r="M9" s="128">
        <f t="shared" si="0"/>
        <v>2342.1999999999998</v>
      </c>
      <c r="N9" s="128">
        <f t="shared" si="1"/>
        <v>0</v>
      </c>
      <c r="O9" s="14">
        <f t="shared" si="2"/>
        <v>-23.421999999999997</v>
      </c>
      <c r="P9" s="14">
        <f>M9</f>
        <v>2342.1999999999998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 t="shared" si="3"/>
        <v>-2318.7779999999998</v>
      </c>
      <c r="AJ9" s="101">
        <f t="shared" si="4"/>
        <v>2.8421709430404007E-14</v>
      </c>
    </row>
    <row r="10" spans="1:36" ht="12.9" customHeight="1" x14ac:dyDescent="0.2">
      <c r="A10" s="55"/>
      <c r="B10" s="56">
        <v>11524</v>
      </c>
      <c r="C10" s="56">
        <v>1961</v>
      </c>
      <c r="D10" s="57" t="s">
        <v>74</v>
      </c>
      <c r="E10" s="56" t="s">
        <v>60</v>
      </c>
      <c r="F10" s="56">
        <v>30734</v>
      </c>
      <c r="G10" s="57" t="s">
        <v>56</v>
      </c>
      <c r="H10" s="102"/>
      <c r="I10" s="102"/>
      <c r="J10" s="131"/>
      <c r="K10" s="125">
        <v>4179.75</v>
      </c>
      <c r="L10" s="13">
        <v>0.01</v>
      </c>
      <c r="M10" s="128">
        <f t="shared" si="0"/>
        <v>3731.9196428571427</v>
      </c>
      <c r="N10" s="128">
        <f t="shared" si="1"/>
        <v>447.83035714285711</v>
      </c>
      <c r="O10" s="14">
        <f t="shared" si="2"/>
        <v>-37.319196428571431</v>
      </c>
      <c r="P10" s="14"/>
      <c r="Q10" s="14"/>
      <c r="R10" s="14"/>
      <c r="S10" s="14"/>
      <c r="T10" s="14"/>
      <c r="U10" s="14"/>
      <c r="V10" s="14"/>
      <c r="W10" s="14">
        <f>M10</f>
        <v>3731.9196428571427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-4142.4308035714284</v>
      </c>
      <c r="AJ10" s="101">
        <f t="shared" si="4"/>
        <v>1.2789769243681803E-13</v>
      </c>
    </row>
    <row r="11" spans="1:36" ht="12.9" customHeight="1" x14ac:dyDescent="0.2">
      <c r="A11" s="55"/>
      <c r="B11" s="56">
        <v>11524</v>
      </c>
      <c r="C11" s="56">
        <v>1961</v>
      </c>
      <c r="D11" s="57" t="s">
        <v>74</v>
      </c>
      <c r="E11" s="56" t="s">
        <v>60</v>
      </c>
      <c r="F11" s="56">
        <v>30734</v>
      </c>
      <c r="G11" s="57" t="s">
        <v>56</v>
      </c>
      <c r="H11" s="102"/>
      <c r="I11" s="102"/>
      <c r="J11" s="131"/>
      <c r="K11" s="125">
        <v>680</v>
      </c>
      <c r="L11" s="13">
        <v>0.01</v>
      </c>
      <c r="M11" s="128">
        <f t="shared" si="0"/>
        <v>607.14285714285711</v>
      </c>
      <c r="N11" s="128">
        <f t="shared" si="1"/>
        <v>72.857142857142847</v>
      </c>
      <c r="O11" s="14">
        <f t="shared" si="2"/>
        <v>-6.0714285714285712</v>
      </c>
      <c r="P11" s="14"/>
      <c r="Q11" s="14"/>
      <c r="R11" s="14"/>
      <c r="S11" s="14"/>
      <c r="T11" s="14"/>
      <c r="U11" s="14"/>
      <c r="V11" s="14"/>
      <c r="W11" s="14">
        <f>M11</f>
        <v>607.14285714285711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-673.92857142857133</v>
      </c>
      <c r="AJ11" s="101">
        <f t="shared" si="4"/>
        <v>9.7699626167013776E-14</v>
      </c>
    </row>
    <row r="12" spans="1:36" ht="12.9" customHeight="1" x14ac:dyDescent="0.2">
      <c r="A12" s="55">
        <v>43410</v>
      </c>
      <c r="B12" s="56">
        <v>11525</v>
      </c>
      <c r="C12" s="56">
        <v>1962</v>
      </c>
      <c r="D12" s="57" t="s">
        <v>1072</v>
      </c>
      <c r="E12" s="56" t="s">
        <v>1071</v>
      </c>
      <c r="F12" s="56">
        <v>58282</v>
      </c>
      <c r="G12" s="57" t="s">
        <v>54</v>
      </c>
      <c r="H12" s="102"/>
      <c r="I12" s="102"/>
      <c r="J12" s="23"/>
      <c r="K12" s="125">
        <v>13358</v>
      </c>
      <c r="L12" s="13">
        <v>0.01</v>
      </c>
      <c r="M12" s="128">
        <f t="shared" si="0"/>
        <v>11926.785714285714</v>
      </c>
      <c r="N12" s="128">
        <f t="shared" si="1"/>
        <v>1431.2142857142856</v>
      </c>
      <c r="O12" s="14">
        <f t="shared" si="2"/>
        <v>-119.26785714285714</v>
      </c>
      <c r="P12" s="14">
        <f>M12</f>
        <v>11926.785714285714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-13238.732142857141</v>
      </c>
      <c r="AJ12" s="101">
        <f t="shared" si="4"/>
        <v>1.5631940186722204E-12</v>
      </c>
    </row>
    <row r="13" spans="1:36" ht="12.9" customHeight="1" x14ac:dyDescent="0.2">
      <c r="A13" s="55"/>
      <c r="B13" s="56">
        <v>11526</v>
      </c>
      <c r="C13" s="56">
        <v>1953</v>
      </c>
      <c r="D13" s="57" t="s">
        <v>175</v>
      </c>
      <c r="E13" s="56" t="s">
        <v>176</v>
      </c>
      <c r="F13" s="56">
        <v>212946</v>
      </c>
      <c r="G13" s="57" t="s">
        <v>54</v>
      </c>
      <c r="H13" s="102"/>
      <c r="I13" s="102"/>
      <c r="J13" s="23"/>
      <c r="K13" s="125">
        <v>7426.62</v>
      </c>
      <c r="L13" s="13">
        <v>0.01</v>
      </c>
      <c r="M13" s="128">
        <f t="shared" si="0"/>
        <v>6630.9107142857138</v>
      </c>
      <c r="N13" s="128">
        <f t="shared" si="1"/>
        <v>795.70928571428567</v>
      </c>
      <c r="O13" s="14">
        <f t="shared" si="2"/>
        <v>-66.309107142857144</v>
      </c>
      <c r="P13" s="14">
        <f>M13</f>
        <v>6630.9107142857138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-7360.3108928571419</v>
      </c>
      <c r="AJ13" s="101">
        <f t="shared" si="4"/>
        <v>8.6686213762732223E-13</v>
      </c>
    </row>
    <row r="14" spans="1:36" ht="12.9" customHeight="1" x14ac:dyDescent="0.2">
      <c r="A14" s="55">
        <v>43411</v>
      </c>
      <c r="B14" s="56">
        <v>11527</v>
      </c>
      <c r="C14" s="56">
        <v>1963</v>
      </c>
      <c r="D14" s="57" t="s">
        <v>66</v>
      </c>
      <c r="E14" s="56" t="s">
        <v>51</v>
      </c>
      <c r="F14" s="56">
        <v>120001246718</v>
      </c>
      <c r="G14" s="57" t="s">
        <v>55</v>
      </c>
      <c r="H14" s="102"/>
      <c r="I14" s="102"/>
      <c r="J14" s="23"/>
      <c r="K14" s="125">
        <v>6316</v>
      </c>
      <c r="L14" s="13">
        <v>0.01</v>
      </c>
      <c r="M14" s="128">
        <f t="shared" si="0"/>
        <v>5639.2857142857138</v>
      </c>
      <c r="N14" s="128">
        <f t="shared" si="1"/>
        <v>676.71428571428567</v>
      </c>
      <c r="O14" s="14">
        <f t="shared" si="2"/>
        <v>-56.392857142857139</v>
      </c>
      <c r="P14" s="14"/>
      <c r="Q14" s="14">
        <f>M14</f>
        <v>5639.2857142857138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-6259.6071428571422</v>
      </c>
      <c r="AJ14" s="101">
        <f t="shared" si="4"/>
        <v>6.5369931689929217E-13</v>
      </c>
    </row>
    <row r="15" spans="1:36" ht="12.9" customHeight="1" x14ac:dyDescent="0.2">
      <c r="A15" s="55"/>
      <c r="B15" s="56">
        <v>11529</v>
      </c>
      <c r="C15" s="56">
        <v>1964</v>
      </c>
      <c r="D15" s="57" t="s">
        <v>39</v>
      </c>
      <c r="E15" s="56" t="s">
        <v>45</v>
      </c>
      <c r="F15" s="56">
        <v>69586</v>
      </c>
      <c r="G15" s="57" t="s">
        <v>54</v>
      </c>
      <c r="H15" s="102"/>
      <c r="I15" s="102"/>
      <c r="J15" s="23">
        <v>7395</v>
      </c>
      <c r="K15" s="125">
        <v>0</v>
      </c>
      <c r="L15" s="13">
        <v>0.01</v>
      </c>
      <c r="M15" s="128">
        <f t="shared" si="0"/>
        <v>7395</v>
      </c>
      <c r="N15" s="128">
        <f t="shared" si="1"/>
        <v>0</v>
      </c>
      <c r="O15" s="14">
        <f t="shared" si="2"/>
        <v>-73.95</v>
      </c>
      <c r="P15" s="14">
        <f>M15</f>
        <v>7395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-7321.05</v>
      </c>
      <c r="AJ15" s="101">
        <f t="shared" si="4"/>
        <v>-1.8474111129762605E-13</v>
      </c>
    </row>
    <row r="16" spans="1:36" ht="12.9" customHeight="1" x14ac:dyDescent="0.2">
      <c r="A16" s="55">
        <v>43412</v>
      </c>
      <c r="B16" s="56">
        <v>11528</v>
      </c>
      <c r="C16" s="56">
        <v>1965</v>
      </c>
      <c r="D16" s="57" t="s">
        <v>88</v>
      </c>
      <c r="E16" s="56" t="s">
        <v>89</v>
      </c>
      <c r="F16" s="56">
        <v>9836</v>
      </c>
      <c r="G16" s="57" t="s">
        <v>54</v>
      </c>
      <c r="H16" s="102"/>
      <c r="I16" s="102"/>
      <c r="J16" s="23">
        <v>692</v>
      </c>
      <c r="K16" s="125">
        <v>0</v>
      </c>
      <c r="L16" s="13">
        <v>0.01</v>
      </c>
      <c r="M16" s="128">
        <f t="shared" si="0"/>
        <v>692</v>
      </c>
      <c r="N16" s="128">
        <f t="shared" si="1"/>
        <v>0</v>
      </c>
      <c r="O16" s="14">
        <f t="shared" si="2"/>
        <v>-6.92</v>
      </c>
      <c r="P16" s="14">
        <f>M16</f>
        <v>692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-685.08</v>
      </c>
      <c r="AJ16" s="101">
        <f t="shared" si="4"/>
        <v>-4.0856207306205761E-14</v>
      </c>
    </row>
    <row r="17" spans="1:36" ht="12.9" customHeight="1" x14ac:dyDescent="0.2">
      <c r="A17" s="55"/>
      <c r="B17" s="56">
        <v>11530</v>
      </c>
      <c r="C17" s="56">
        <v>1954</v>
      </c>
      <c r="D17" s="57" t="s">
        <v>748</v>
      </c>
      <c r="E17" s="56" t="s">
        <v>749</v>
      </c>
      <c r="F17" s="56">
        <v>36947</v>
      </c>
      <c r="G17" s="57" t="s">
        <v>54</v>
      </c>
      <c r="H17" s="102"/>
      <c r="I17" s="102"/>
      <c r="J17" s="23"/>
      <c r="K17" s="125">
        <v>22947</v>
      </c>
      <c r="L17" s="13">
        <v>0.01</v>
      </c>
      <c r="M17" s="128">
        <f t="shared" si="0"/>
        <v>20488.392857142855</v>
      </c>
      <c r="N17" s="128">
        <f t="shared" si="1"/>
        <v>2458.6071428571427</v>
      </c>
      <c r="O17" s="14">
        <f t="shared" si="2"/>
        <v>-204.88392857142856</v>
      </c>
      <c r="P17" s="14">
        <f>M17</f>
        <v>20488.392857142855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-22742.116071428569</v>
      </c>
      <c r="AJ17" s="101">
        <f t="shared" si="4"/>
        <v>2.6147972675971687E-12</v>
      </c>
    </row>
    <row r="18" spans="1:36" ht="12.9" customHeight="1" x14ac:dyDescent="0.2">
      <c r="A18" s="55">
        <v>43413</v>
      </c>
      <c r="B18" s="56">
        <v>11532</v>
      </c>
      <c r="C18" s="56">
        <v>1956</v>
      </c>
      <c r="D18" s="57" t="s">
        <v>37</v>
      </c>
      <c r="E18" s="56" t="s">
        <v>42</v>
      </c>
      <c r="F18" s="56">
        <v>75133</v>
      </c>
      <c r="G18" s="57" t="s">
        <v>13</v>
      </c>
      <c r="H18" s="102"/>
      <c r="I18" s="102"/>
      <c r="J18" s="131"/>
      <c r="K18" s="125">
        <v>981.31</v>
      </c>
      <c r="L18" s="13">
        <v>0.01</v>
      </c>
      <c r="M18" s="128">
        <f t="shared" si="0"/>
        <v>876.16964285714278</v>
      </c>
      <c r="N18" s="128">
        <f t="shared" si="1"/>
        <v>105.14035714285713</v>
      </c>
      <c r="O18" s="14">
        <f t="shared" si="2"/>
        <v>-8.7616964285714278</v>
      </c>
      <c r="P18" s="14"/>
      <c r="Q18" s="14"/>
      <c r="R18" s="14"/>
      <c r="S18" s="14"/>
      <c r="T18" s="14"/>
      <c r="U18" s="14"/>
      <c r="V18" s="14">
        <f>M18</f>
        <v>876.16964285714278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-972.54830357142851</v>
      </c>
      <c r="AJ18" s="101">
        <f t="shared" si="4"/>
        <v>0</v>
      </c>
    </row>
    <row r="19" spans="1:36" ht="12.9" customHeight="1" x14ac:dyDescent="0.2">
      <c r="A19" s="55">
        <v>43414</v>
      </c>
      <c r="B19" s="56">
        <v>11533</v>
      </c>
      <c r="C19" s="56">
        <v>1966</v>
      </c>
      <c r="D19" s="57" t="s">
        <v>38</v>
      </c>
      <c r="E19" s="56" t="s">
        <v>44</v>
      </c>
      <c r="F19" s="56">
        <v>21322</v>
      </c>
      <c r="G19" s="57" t="s">
        <v>54</v>
      </c>
      <c r="H19" s="102"/>
      <c r="I19" s="102"/>
      <c r="J19" s="131"/>
      <c r="K19" s="125">
        <v>21715</v>
      </c>
      <c r="L19" s="13">
        <v>0.01</v>
      </c>
      <c r="M19" s="128">
        <f t="shared" si="0"/>
        <v>19388.392857142855</v>
      </c>
      <c r="N19" s="128">
        <f t="shared" si="1"/>
        <v>2326.6071428571427</v>
      </c>
      <c r="O19" s="14">
        <f t="shared" si="2"/>
        <v>-193.88392857142856</v>
      </c>
      <c r="P19" s="14">
        <f>M19</f>
        <v>19388.392857142855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 t="shared" si="3"/>
        <v>-21521.116071428569</v>
      </c>
      <c r="AJ19" s="101">
        <f t="shared" si="4"/>
        <v>2.6147972675971687E-12</v>
      </c>
    </row>
    <row r="20" spans="1:36" ht="12.9" customHeight="1" x14ac:dyDescent="0.2">
      <c r="A20" s="55"/>
      <c r="B20" s="56">
        <v>11535</v>
      </c>
      <c r="C20" s="56">
        <v>1968</v>
      </c>
      <c r="D20" s="57" t="s">
        <v>70</v>
      </c>
      <c r="E20" s="56" t="s">
        <v>50</v>
      </c>
      <c r="F20" s="56">
        <v>510699379</v>
      </c>
      <c r="G20" s="57" t="s">
        <v>55</v>
      </c>
      <c r="H20" s="102"/>
      <c r="I20" s="102"/>
      <c r="J20" s="131"/>
      <c r="K20" s="125">
        <v>6610</v>
      </c>
      <c r="L20" s="13">
        <v>0.01</v>
      </c>
      <c r="M20" s="128">
        <f t="shared" si="0"/>
        <v>5901.7857142857138</v>
      </c>
      <c r="N20" s="128">
        <f t="shared" si="1"/>
        <v>708.21428571428567</v>
      </c>
      <c r="O20" s="14">
        <f t="shared" si="2"/>
        <v>-59.017857142857139</v>
      </c>
      <c r="P20" s="14"/>
      <c r="Q20" s="14">
        <f>M20</f>
        <v>5901.7857142857138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-6550.9821428571422</v>
      </c>
      <c r="AJ20" s="101">
        <f t="shared" si="4"/>
        <v>6.5369931689929217E-13</v>
      </c>
    </row>
    <row r="21" spans="1:36" s="5" customFormat="1" ht="12.9" customHeight="1" x14ac:dyDescent="0.2">
      <c r="A21" s="55">
        <v>43416</v>
      </c>
      <c r="B21" s="56">
        <v>11537</v>
      </c>
      <c r="C21" s="56">
        <v>1969</v>
      </c>
      <c r="D21" s="57" t="s">
        <v>73</v>
      </c>
      <c r="E21" s="56" t="s">
        <v>75</v>
      </c>
      <c r="F21" s="56">
        <v>145734</v>
      </c>
      <c r="G21" s="57" t="s">
        <v>54</v>
      </c>
      <c r="H21" s="102"/>
      <c r="I21" s="102"/>
      <c r="J21" s="23">
        <v>4050</v>
      </c>
      <c r="K21" s="125">
        <v>0</v>
      </c>
      <c r="L21" s="13">
        <v>0.01</v>
      </c>
      <c r="M21" s="128">
        <f t="shared" si="0"/>
        <v>4050</v>
      </c>
      <c r="N21" s="128">
        <f t="shared" si="1"/>
        <v>0</v>
      </c>
      <c r="O21" s="14">
        <f t="shared" si="2"/>
        <v>-40.5</v>
      </c>
      <c r="P21" s="14">
        <f>M21</f>
        <v>4050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-4009.5</v>
      </c>
      <c r="AJ21" s="101">
        <f t="shared" si="4"/>
        <v>0</v>
      </c>
    </row>
    <row r="22" spans="1:36" s="5" customFormat="1" ht="12.9" customHeight="1" x14ac:dyDescent="0.2">
      <c r="A22" s="55"/>
      <c r="B22" s="56">
        <v>11538</v>
      </c>
      <c r="C22" s="56">
        <v>1970</v>
      </c>
      <c r="D22" s="57" t="s">
        <v>39</v>
      </c>
      <c r="E22" s="56" t="s">
        <v>45</v>
      </c>
      <c r="F22" s="56">
        <v>69591</v>
      </c>
      <c r="G22" s="57" t="s">
        <v>54</v>
      </c>
      <c r="H22" s="102"/>
      <c r="I22" s="102"/>
      <c r="J22" s="23">
        <v>6790</v>
      </c>
      <c r="K22" s="125">
        <v>0</v>
      </c>
      <c r="L22" s="13">
        <v>0.01</v>
      </c>
      <c r="M22" s="128">
        <f t="shared" si="0"/>
        <v>6790</v>
      </c>
      <c r="N22" s="128">
        <f t="shared" si="1"/>
        <v>0</v>
      </c>
      <c r="O22" s="14">
        <f t="shared" si="2"/>
        <v>-67.900000000000006</v>
      </c>
      <c r="P22" s="14">
        <f>M22</f>
        <v>6790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-6722.1</v>
      </c>
      <c r="AJ22" s="101">
        <f t="shared" si="4"/>
        <v>-3.694822225952521E-13</v>
      </c>
    </row>
    <row r="23" spans="1:36" s="5" customFormat="1" ht="12.9" customHeight="1" x14ac:dyDescent="0.2">
      <c r="A23" s="55"/>
      <c r="B23" s="56">
        <v>11539</v>
      </c>
      <c r="C23" s="56">
        <v>1971</v>
      </c>
      <c r="D23" s="57" t="s">
        <v>39</v>
      </c>
      <c r="E23" s="56" t="s">
        <v>45</v>
      </c>
      <c r="F23" s="56">
        <v>69592</v>
      </c>
      <c r="G23" s="57" t="s">
        <v>57</v>
      </c>
      <c r="H23" s="102"/>
      <c r="I23" s="102"/>
      <c r="J23" s="23">
        <v>2160</v>
      </c>
      <c r="K23" s="125">
        <v>0</v>
      </c>
      <c r="L23" s="13">
        <v>0.01</v>
      </c>
      <c r="M23" s="128">
        <f t="shared" si="0"/>
        <v>2160</v>
      </c>
      <c r="N23" s="128">
        <f t="shared" si="1"/>
        <v>0</v>
      </c>
      <c r="O23" s="14">
        <f t="shared" si="2"/>
        <v>-21.6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>
        <f>M23</f>
        <v>2160</v>
      </c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-2138.4</v>
      </c>
      <c r="AJ23" s="101">
        <f t="shared" si="4"/>
        <v>-9.2370555648813024E-14</v>
      </c>
    </row>
    <row r="24" spans="1:36" ht="12.9" customHeight="1" x14ac:dyDescent="0.2">
      <c r="A24" s="55"/>
      <c r="B24" s="56">
        <v>11540</v>
      </c>
      <c r="C24" s="56">
        <v>1972</v>
      </c>
      <c r="D24" s="57" t="s">
        <v>88</v>
      </c>
      <c r="E24" s="56" t="s">
        <v>89</v>
      </c>
      <c r="F24" s="56">
        <v>9965</v>
      </c>
      <c r="G24" s="57" t="s">
        <v>57</v>
      </c>
      <c r="H24" s="102"/>
      <c r="I24" s="102"/>
      <c r="J24" s="23">
        <v>715.5</v>
      </c>
      <c r="K24" s="125">
        <v>0</v>
      </c>
      <c r="L24" s="13">
        <v>0.01</v>
      </c>
      <c r="M24" s="128">
        <f t="shared" si="0"/>
        <v>715.5</v>
      </c>
      <c r="N24" s="128">
        <f t="shared" si="1"/>
        <v>0</v>
      </c>
      <c r="O24" s="14">
        <f t="shared" si="2"/>
        <v>-7.1550000000000002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>
        <f>M24</f>
        <v>715.5</v>
      </c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-708.34500000000003</v>
      </c>
      <c r="AJ24" s="101">
        <f t="shared" si="4"/>
        <v>-2.7533531010703882E-14</v>
      </c>
    </row>
    <row r="25" spans="1:36" s="5" customFormat="1" ht="12.9" customHeight="1" x14ac:dyDescent="0.2">
      <c r="A25" s="55"/>
      <c r="B25" s="56">
        <v>11540</v>
      </c>
      <c r="C25" s="56">
        <v>1972</v>
      </c>
      <c r="D25" s="57" t="s">
        <v>88</v>
      </c>
      <c r="E25" s="56" t="s">
        <v>89</v>
      </c>
      <c r="F25" s="56">
        <v>9965</v>
      </c>
      <c r="G25" s="57" t="s">
        <v>54</v>
      </c>
      <c r="H25" s="102"/>
      <c r="I25" s="102"/>
      <c r="J25" s="23">
        <v>3543.5</v>
      </c>
      <c r="K25" s="125">
        <v>0</v>
      </c>
      <c r="L25" s="13">
        <v>0.01</v>
      </c>
      <c r="M25" s="128">
        <f t="shared" si="0"/>
        <v>3543.5</v>
      </c>
      <c r="N25" s="128">
        <f t="shared" si="1"/>
        <v>0</v>
      </c>
      <c r="O25" s="14">
        <f t="shared" si="2"/>
        <v>-35.435000000000002</v>
      </c>
      <c r="P25" s="14">
        <f>M25</f>
        <v>3543.5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-3508.0650000000001</v>
      </c>
      <c r="AJ25" s="101">
        <f t="shared" si="4"/>
        <v>-5.6843418860808015E-14</v>
      </c>
    </row>
    <row r="26" spans="1:36" s="5" customFormat="1" ht="12.9" customHeight="1" x14ac:dyDescent="0.2">
      <c r="A26" s="55">
        <v>43417</v>
      </c>
      <c r="B26" s="56">
        <v>11536</v>
      </c>
      <c r="C26" s="56">
        <v>1950</v>
      </c>
      <c r="D26" s="57" t="s">
        <v>41</v>
      </c>
      <c r="E26" s="56" t="s">
        <v>48</v>
      </c>
      <c r="F26" s="56">
        <v>152260</v>
      </c>
      <c r="G26" s="57" t="s">
        <v>54</v>
      </c>
      <c r="H26" s="102"/>
      <c r="I26" s="102"/>
      <c r="J26" s="131"/>
      <c r="K26" s="125">
        <v>6850</v>
      </c>
      <c r="L26" s="13">
        <v>0.01</v>
      </c>
      <c r="M26" s="128">
        <f t="shared" si="0"/>
        <v>6116.0714285714284</v>
      </c>
      <c r="N26" s="128">
        <f t="shared" si="1"/>
        <v>733.92857142857133</v>
      </c>
      <c r="O26" s="14">
        <f t="shared" si="2"/>
        <v>-61.160714285714285</v>
      </c>
      <c r="P26" s="14">
        <f>M26</f>
        <v>6116.0714285714284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-6788.8392857142853</v>
      </c>
      <c r="AJ26" s="101">
        <f t="shared" si="4"/>
        <v>3.907985046680551E-13</v>
      </c>
    </row>
    <row r="27" spans="1:36" s="5" customFormat="1" ht="12.9" customHeight="1" x14ac:dyDescent="0.2">
      <c r="A27" s="55">
        <v>43418</v>
      </c>
      <c r="B27" s="56">
        <v>11542</v>
      </c>
      <c r="C27" s="56">
        <v>1975</v>
      </c>
      <c r="D27" s="57" t="s">
        <v>67</v>
      </c>
      <c r="E27" s="56" t="s">
        <v>49</v>
      </c>
      <c r="F27" s="56">
        <v>5920</v>
      </c>
      <c r="G27" s="57" t="s">
        <v>54</v>
      </c>
      <c r="H27" s="102"/>
      <c r="I27" s="102"/>
      <c r="J27" s="131"/>
      <c r="K27" s="125">
        <v>5600</v>
      </c>
      <c r="L27" s="13">
        <v>0.01</v>
      </c>
      <c r="M27" s="128">
        <f t="shared" si="0"/>
        <v>4999.9999999999991</v>
      </c>
      <c r="N27" s="128">
        <f t="shared" si="1"/>
        <v>599.99999999999989</v>
      </c>
      <c r="O27" s="14">
        <f t="shared" si="2"/>
        <v>-49.999999999999993</v>
      </c>
      <c r="P27" s="14">
        <f>M27</f>
        <v>4999.9999999999991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-5549.9999999999991</v>
      </c>
      <c r="AJ27" s="101">
        <f t="shared" si="4"/>
        <v>9.1660012913052924E-13</v>
      </c>
    </row>
    <row r="28" spans="1:36" s="5" customFormat="1" ht="12.9" customHeight="1" x14ac:dyDescent="0.2">
      <c r="A28" s="55">
        <v>43419</v>
      </c>
      <c r="B28" s="56">
        <v>11543</v>
      </c>
      <c r="C28" s="56">
        <v>1978</v>
      </c>
      <c r="D28" s="57" t="s">
        <v>63</v>
      </c>
      <c r="E28" s="56">
        <v>139564</v>
      </c>
      <c r="F28" s="56">
        <v>233226</v>
      </c>
      <c r="G28" s="57" t="s">
        <v>62</v>
      </c>
      <c r="H28" s="102"/>
      <c r="I28" s="102"/>
      <c r="J28" s="131"/>
      <c r="K28" s="125">
        <v>3925.62</v>
      </c>
      <c r="L28" s="13">
        <v>0.01</v>
      </c>
      <c r="M28" s="128">
        <f t="shared" si="0"/>
        <v>3505.0178571428569</v>
      </c>
      <c r="N28" s="128">
        <f t="shared" si="1"/>
        <v>420.60214285714284</v>
      </c>
      <c r="O28" s="14">
        <f t="shared" si="2"/>
        <v>-35.050178571428567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>
        <f>M28</f>
        <v>3505.0178571428569</v>
      </c>
      <c r="AI28" s="14">
        <f t="shared" si="3"/>
        <v>-3890.5698214285712</v>
      </c>
      <c r="AJ28" s="101">
        <f t="shared" si="4"/>
        <v>9.2370555648813024E-14</v>
      </c>
    </row>
    <row r="29" spans="1:36" s="5" customFormat="1" ht="12.9" customHeight="1" x14ac:dyDescent="0.2">
      <c r="A29" s="55"/>
      <c r="B29" s="56">
        <v>11544</v>
      </c>
      <c r="C29" s="56">
        <v>1979</v>
      </c>
      <c r="D29" s="57" t="s">
        <v>73</v>
      </c>
      <c r="E29" s="56" t="s">
        <v>75</v>
      </c>
      <c r="F29" s="56">
        <v>146106</v>
      </c>
      <c r="G29" s="57" t="s">
        <v>54</v>
      </c>
      <c r="H29" s="102"/>
      <c r="I29" s="102"/>
      <c r="J29" s="131">
        <v>2700</v>
      </c>
      <c r="K29" s="125">
        <v>0</v>
      </c>
      <c r="L29" s="13">
        <v>0.01</v>
      </c>
      <c r="M29" s="128">
        <f t="shared" si="0"/>
        <v>2700</v>
      </c>
      <c r="N29" s="128">
        <f t="shared" si="1"/>
        <v>0</v>
      </c>
      <c r="O29" s="14">
        <f t="shared" si="2"/>
        <v>-27</v>
      </c>
      <c r="P29" s="14">
        <f>M29</f>
        <v>2700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-2673</v>
      </c>
      <c r="AJ29" s="101">
        <f t="shared" si="4"/>
        <v>0</v>
      </c>
    </row>
    <row r="30" spans="1:36" s="5" customFormat="1" ht="12.9" customHeight="1" x14ac:dyDescent="0.2">
      <c r="A30" s="55"/>
      <c r="B30" s="56">
        <v>11546</v>
      </c>
      <c r="C30" s="56">
        <v>1984</v>
      </c>
      <c r="D30" s="57" t="s">
        <v>77</v>
      </c>
      <c r="E30" s="56" t="s">
        <v>78</v>
      </c>
      <c r="F30" s="56">
        <v>16199</v>
      </c>
      <c r="G30" s="57" t="s">
        <v>54</v>
      </c>
      <c r="H30" s="102"/>
      <c r="I30" s="102"/>
      <c r="J30" s="131"/>
      <c r="K30" s="125">
        <v>2540</v>
      </c>
      <c r="L30" s="13">
        <v>0.01</v>
      </c>
      <c r="M30" s="128">
        <f t="shared" si="0"/>
        <v>2267.8571428571427</v>
      </c>
      <c r="N30" s="128">
        <f t="shared" si="1"/>
        <v>272.14285714285711</v>
      </c>
      <c r="O30" s="14">
        <f t="shared" si="2"/>
        <v>-22.678571428571427</v>
      </c>
      <c r="P30" s="14">
        <f>M30</f>
        <v>2267.8571428571427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-2517.3214285714284</v>
      </c>
      <c r="AJ30" s="101">
        <f t="shared" si="4"/>
        <v>1.3145040611561853E-13</v>
      </c>
    </row>
    <row r="31" spans="1:36" s="5" customFormat="1" ht="12.9" customHeight="1" x14ac:dyDescent="0.2">
      <c r="A31" s="55">
        <v>43420</v>
      </c>
      <c r="B31" s="56">
        <v>11545</v>
      </c>
      <c r="C31" s="56">
        <v>1980</v>
      </c>
      <c r="D31" s="57" t="s">
        <v>88</v>
      </c>
      <c r="E31" s="56" t="s">
        <v>89</v>
      </c>
      <c r="F31" s="56">
        <v>15066</v>
      </c>
      <c r="G31" s="57" t="s">
        <v>54</v>
      </c>
      <c r="H31" s="102"/>
      <c r="I31" s="102"/>
      <c r="J31" s="23">
        <v>460</v>
      </c>
      <c r="K31" s="125">
        <v>0</v>
      </c>
      <c r="L31" s="13">
        <v>0.01</v>
      </c>
      <c r="M31" s="128">
        <f t="shared" si="0"/>
        <v>460</v>
      </c>
      <c r="N31" s="128">
        <f t="shared" si="1"/>
        <v>0</v>
      </c>
      <c r="O31" s="14">
        <f t="shared" si="2"/>
        <v>-4.6000000000000005</v>
      </c>
      <c r="P31" s="14">
        <f>M31</f>
        <v>460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-455.4</v>
      </c>
      <c r="AJ31" s="101">
        <f t="shared" si="4"/>
        <v>2.2204460492503131E-14</v>
      </c>
    </row>
    <row r="32" spans="1:36" s="5" customFormat="1" ht="12.9" customHeight="1" x14ac:dyDescent="0.2">
      <c r="A32" s="55"/>
      <c r="B32" s="56">
        <v>11547</v>
      </c>
      <c r="C32" s="56">
        <v>1976</v>
      </c>
      <c r="D32" s="57" t="s">
        <v>74</v>
      </c>
      <c r="E32" s="56" t="s">
        <v>60</v>
      </c>
      <c r="F32" s="56">
        <v>30811</v>
      </c>
      <c r="G32" s="57" t="s">
        <v>24</v>
      </c>
      <c r="H32" s="102"/>
      <c r="I32" s="102"/>
      <c r="J32" s="23"/>
      <c r="K32" s="125">
        <v>412</v>
      </c>
      <c r="L32" s="13">
        <v>0.01</v>
      </c>
      <c r="M32" s="128">
        <f t="shared" si="0"/>
        <v>367.85714285714283</v>
      </c>
      <c r="N32" s="128">
        <f t="shared" si="1"/>
        <v>44.142857142857139</v>
      </c>
      <c r="O32" s="14">
        <f t="shared" si="2"/>
        <v>-3.6785714285714284</v>
      </c>
      <c r="P32" s="14"/>
      <c r="Q32" s="14"/>
      <c r="R32" s="14"/>
      <c r="S32" s="14"/>
      <c r="T32" s="14"/>
      <c r="U32" s="14">
        <f>M32</f>
        <v>367.85714285714283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-408.32142857142856</v>
      </c>
      <c r="AJ32" s="101">
        <f t="shared" si="4"/>
        <v>1.6431300764452317E-14</v>
      </c>
    </row>
    <row r="33" spans="1:36" s="5" customFormat="1" ht="12.9" customHeight="1" x14ac:dyDescent="0.2">
      <c r="A33" s="55"/>
      <c r="B33" s="56">
        <v>11547</v>
      </c>
      <c r="C33" s="56">
        <v>1976</v>
      </c>
      <c r="D33" s="57" t="s">
        <v>74</v>
      </c>
      <c r="E33" s="56" t="s">
        <v>60</v>
      </c>
      <c r="F33" s="56">
        <v>30811</v>
      </c>
      <c r="G33" s="57" t="s">
        <v>56</v>
      </c>
      <c r="H33" s="102"/>
      <c r="I33" s="102"/>
      <c r="J33" s="23"/>
      <c r="K33" s="125">
        <v>6656</v>
      </c>
      <c r="L33" s="13">
        <v>0.01</v>
      </c>
      <c r="M33" s="128">
        <f t="shared" si="0"/>
        <v>5942.8571428571422</v>
      </c>
      <c r="N33" s="128">
        <f t="shared" si="1"/>
        <v>713.142857142857</v>
      </c>
      <c r="O33" s="14">
        <f t="shared" si="2"/>
        <v>-59.428571428571423</v>
      </c>
      <c r="P33" s="14"/>
      <c r="Q33" s="14"/>
      <c r="R33" s="14"/>
      <c r="S33" s="14"/>
      <c r="T33" s="14"/>
      <c r="U33" s="14"/>
      <c r="V33" s="14"/>
      <c r="W33" s="14">
        <f>M33</f>
        <v>5942.8571428571422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-6596.5714285714275</v>
      </c>
      <c r="AJ33" s="101">
        <f t="shared" si="4"/>
        <v>1.0444978215673473E-12</v>
      </c>
    </row>
    <row r="34" spans="1:36" s="5" customFormat="1" ht="12.9" customHeight="1" x14ac:dyDescent="0.2">
      <c r="A34" s="55">
        <v>43423</v>
      </c>
      <c r="B34" s="56">
        <v>11548</v>
      </c>
      <c r="C34" s="56">
        <v>1985</v>
      </c>
      <c r="D34" s="57" t="s">
        <v>73</v>
      </c>
      <c r="E34" s="56" t="s">
        <v>75</v>
      </c>
      <c r="F34" s="56">
        <v>144110</v>
      </c>
      <c r="G34" s="57" t="s">
        <v>54</v>
      </c>
      <c r="H34" s="102"/>
      <c r="I34" s="102"/>
      <c r="J34" s="23">
        <v>3200</v>
      </c>
      <c r="K34" s="125">
        <v>0</v>
      </c>
      <c r="L34" s="13">
        <v>0.01</v>
      </c>
      <c r="M34" s="128">
        <f t="shared" si="0"/>
        <v>3200</v>
      </c>
      <c r="N34" s="128">
        <f t="shared" si="1"/>
        <v>0</v>
      </c>
      <c r="O34" s="14">
        <f t="shared" si="2"/>
        <v>-32</v>
      </c>
      <c r="P34" s="14">
        <f>M34</f>
        <v>3200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-3168</v>
      </c>
      <c r="AJ34" s="101">
        <f t="shared" si="4"/>
        <v>0</v>
      </c>
    </row>
    <row r="35" spans="1:36" s="5" customFormat="1" ht="12.9" customHeight="1" x14ac:dyDescent="0.2">
      <c r="A35" s="55"/>
      <c r="B35" s="56">
        <v>11549</v>
      </c>
      <c r="C35" s="56">
        <v>1986</v>
      </c>
      <c r="D35" s="57" t="s">
        <v>39</v>
      </c>
      <c r="E35" s="56" t="s">
        <v>45</v>
      </c>
      <c r="F35" s="56">
        <v>69599</v>
      </c>
      <c r="G35" s="57" t="s">
        <v>54</v>
      </c>
      <c r="H35" s="102"/>
      <c r="I35" s="102"/>
      <c r="J35" s="23">
        <v>5400</v>
      </c>
      <c r="K35" s="125">
        <v>0</v>
      </c>
      <c r="L35" s="13">
        <v>0.01</v>
      </c>
      <c r="M35" s="128">
        <f t="shared" si="0"/>
        <v>5400</v>
      </c>
      <c r="N35" s="128">
        <f t="shared" si="1"/>
        <v>0</v>
      </c>
      <c r="O35" s="14">
        <f t="shared" si="2"/>
        <v>-54</v>
      </c>
      <c r="P35" s="14">
        <f>M35</f>
        <v>5400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-5346</v>
      </c>
      <c r="AJ35" s="101">
        <f t="shared" si="4"/>
        <v>0</v>
      </c>
    </row>
    <row r="36" spans="1:36" s="5" customFormat="1" ht="12.9" customHeight="1" x14ac:dyDescent="0.2">
      <c r="A36" s="55"/>
      <c r="B36" s="56">
        <v>11550</v>
      </c>
      <c r="C36" s="56">
        <v>1987</v>
      </c>
      <c r="D36" s="57" t="s">
        <v>39</v>
      </c>
      <c r="E36" s="56" t="s">
        <v>45</v>
      </c>
      <c r="F36" s="56">
        <v>69600</v>
      </c>
      <c r="G36" s="57" t="s">
        <v>57</v>
      </c>
      <c r="H36" s="102"/>
      <c r="I36" s="102"/>
      <c r="J36" s="23">
        <v>1295</v>
      </c>
      <c r="K36" s="125">
        <v>0</v>
      </c>
      <c r="L36" s="13">
        <v>0.01</v>
      </c>
      <c r="M36" s="128">
        <f t="shared" si="0"/>
        <v>1295</v>
      </c>
      <c r="N36" s="128">
        <f t="shared" si="1"/>
        <v>0</v>
      </c>
      <c r="O36" s="14">
        <f t="shared" si="2"/>
        <v>-12.950000000000001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1295</v>
      </c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-1282.05</v>
      </c>
      <c r="AJ36" s="101">
        <f t="shared" si="4"/>
        <v>4.4408920985006262E-14</v>
      </c>
    </row>
    <row r="37" spans="1:36" s="5" customFormat="1" ht="12.9" customHeight="1" x14ac:dyDescent="0.2">
      <c r="A37" s="55"/>
      <c r="B37" s="56">
        <v>11551</v>
      </c>
      <c r="C37" s="56">
        <v>1991</v>
      </c>
      <c r="D37" s="57" t="s">
        <v>70</v>
      </c>
      <c r="E37" s="56" t="s">
        <v>50</v>
      </c>
      <c r="F37" s="56">
        <v>510668243</v>
      </c>
      <c r="G37" s="57" t="s">
        <v>55</v>
      </c>
      <c r="H37" s="102"/>
      <c r="I37" s="102"/>
      <c r="J37" s="23"/>
      <c r="K37" s="125">
        <v>655</v>
      </c>
      <c r="L37" s="13">
        <v>0.01</v>
      </c>
      <c r="M37" s="128">
        <f t="shared" ref="M37:M68" si="5">SUM(H37:J37,K37/1.12)</f>
        <v>584.82142857142856</v>
      </c>
      <c r="N37" s="128">
        <f t="shared" ref="N37:N68" si="6">K37/1.12*0.12</f>
        <v>70.178571428571431</v>
      </c>
      <c r="O37" s="14">
        <f t="shared" ref="O37:O68" si="7">-SUM(I37:J37,K37/1.12)*L37</f>
        <v>-5.8482142857142856</v>
      </c>
      <c r="P37" s="14"/>
      <c r="Q37" s="14">
        <f>M37</f>
        <v>584.82142857142856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8">-SUM(N37:AH37)</f>
        <v>-649.15178571428567</v>
      </c>
      <c r="AJ37" s="101">
        <f t="shared" ref="AJ37:AJ68" si="9">SUM(H37:K37)+AI37+O37</f>
        <v>4.8849813083506888E-14</v>
      </c>
    </row>
    <row r="38" spans="1:36" s="5" customFormat="1" ht="12.9" customHeight="1" x14ac:dyDescent="0.2">
      <c r="A38" s="55"/>
      <c r="B38" s="56">
        <v>11555</v>
      </c>
      <c r="C38" s="56">
        <v>1988</v>
      </c>
      <c r="D38" s="57" t="s">
        <v>88</v>
      </c>
      <c r="E38" s="56" t="s">
        <v>89</v>
      </c>
      <c r="F38" s="56">
        <v>15123</v>
      </c>
      <c r="G38" s="57" t="s">
        <v>57</v>
      </c>
      <c r="H38" s="102"/>
      <c r="I38" s="102"/>
      <c r="J38" s="23">
        <v>247</v>
      </c>
      <c r="K38" s="125">
        <v>0</v>
      </c>
      <c r="L38" s="13">
        <v>0.01</v>
      </c>
      <c r="M38" s="128">
        <f t="shared" si="5"/>
        <v>247</v>
      </c>
      <c r="N38" s="128">
        <f t="shared" si="6"/>
        <v>0</v>
      </c>
      <c r="O38" s="14">
        <f t="shared" si="7"/>
        <v>-2.4700000000000002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>
        <f>M38</f>
        <v>247</v>
      </c>
      <c r="AA38" s="14"/>
      <c r="AB38" s="14"/>
      <c r="AC38" s="14"/>
      <c r="AD38" s="14"/>
      <c r="AE38" s="14"/>
      <c r="AF38" s="14"/>
      <c r="AG38" s="14"/>
      <c r="AH38" s="14"/>
      <c r="AI38" s="14">
        <f t="shared" si="8"/>
        <v>-244.53</v>
      </c>
      <c r="AJ38" s="101">
        <f t="shared" si="9"/>
        <v>0</v>
      </c>
    </row>
    <row r="39" spans="1:36" s="5" customFormat="1" ht="12.9" customHeight="1" x14ac:dyDescent="0.2">
      <c r="A39" s="55"/>
      <c r="B39" s="56">
        <v>11555</v>
      </c>
      <c r="C39" s="56">
        <v>1988</v>
      </c>
      <c r="D39" s="57" t="s">
        <v>88</v>
      </c>
      <c r="E39" s="56" t="s">
        <v>89</v>
      </c>
      <c r="F39" s="56">
        <v>15123</v>
      </c>
      <c r="G39" s="57" t="s">
        <v>54</v>
      </c>
      <c r="H39" s="102"/>
      <c r="I39" s="102"/>
      <c r="J39" s="23">
        <v>3086.5</v>
      </c>
      <c r="K39" s="125">
        <v>0</v>
      </c>
      <c r="L39" s="13">
        <v>0.01</v>
      </c>
      <c r="M39" s="128">
        <f t="shared" si="5"/>
        <v>3086.5</v>
      </c>
      <c r="N39" s="128">
        <f t="shared" si="6"/>
        <v>0</v>
      </c>
      <c r="O39" s="14">
        <f t="shared" si="7"/>
        <v>-30.865000000000002</v>
      </c>
      <c r="P39" s="14">
        <f>M39</f>
        <v>3086.5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-3055.6350000000002</v>
      </c>
      <c r="AJ39" s="101">
        <f t="shared" si="9"/>
        <v>-2.2026824808563106E-13</v>
      </c>
    </row>
    <row r="40" spans="1:36" s="5" customFormat="1" ht="12.9" customHeight="1" x14ac:dyDescent="0.2">
      <c r="A40" s="55">
        <v>43425</v>
      </c>
      <c r="B40" s="56">
        <v>11552</v>
      </c>
      <c r="C40" s="56">
        <v>1990</v>
      </c>
      <c r="D40" s="57" t="s">
        <v>39</v>
      </c>
      <c r="E40" s="56" t="s">
        <v>45</v>
      </c>
      <c r="F40" s="56">
        <v>70002</v>
      </c>
      <c r="G40" s="57" t="s">
        <v>54</v>
      </c>
      <c r="H40" s="102"/>
      <c r="I40" s="102"/>
      <c r="J40" s="23">
        <v>2235</v>
      </c>
      <c r="K40" s="125">
        <v>0</v>
      </c>
      <c r="L40" s="13">
        <v>0.01</v>
      </c>
      <c r="M40" s="128">
        <f t="shared" si="5"/>
        <v>2235</v>
      </c>
      <c r="N40" s="128">
        <f t="shared" si="6"/>
        <v>0</v>
      </c>
      <c r="O40" s="14">
        <f t="shared" si="7"/>
        <v>-22.35</v>
      </c>
      <c r="P40" s="14">
        <f>M40</f>
        <v>2235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-2212.65</v>
      </c>
      <c r="AJ40" s="101">
        <f t="shared" si="9"/>
        <v>-9.2370555648813024E-14</v>
      </c>
    </row>
    <row r="41" spans="1:36" s="5" customFormat="1" ht="12.9" customHeight="1" x14ac:dyDescent="0.2">
      <c r="A41" s="55"/>
      <c r="B41" s="56">
        <v>11553</v>
      </c>
      <c r="C41" s="56">
        <v>1983</v>
      </c>
      <c r="D41" s="57" t="s">
        <v>68</v>
      </c>
      <c r="E41" s="56" t="s">
        <v>52</v>
      </c>
      <c r="F41" s="56">
        <v>28265</v>
      </c>
      <c r="G41" s="57" t="s">
        <v>532</v>
      </c>
      <c r="H41" s="102"/>
      <c r="I41" s="102"/>
      <c r="J41" s="131"/>
      <c r="K41" s="125">
        <v>1800</v>
      </c>
      <c r="L41" s="13">
        <v>0.01</v>
      </c>
      <c r="M41" s="128">
        <f t="shared" si="5"/>
        <v>1607.1428571428569</v>
      </c>
      <c r="N41" s="128">
        <f t="shared" si="6"/>
        <v>192.85714285714283</v>
      </c>
      <c r="O41" s="14">
        <f t="shared" si="7"/>
        <v>-16.071428571428569</v>
      </c>
      <c r="P41" s="14"/>
      <c r="Q41" s="14"/>
      <c r="R41" s="14"/>
      <c r="S41" s="14"/>
      <c r="T41" s="14">
        <f>M41</f>
        <v>1607.1428571428569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 t="shared" si="8"/>
        <v>-1783.9285714285711</v>
      </c>
      <c r="AJ41" s="101">
        <f t="shared" si="9"/>
        <v>3.2684965844964609E-13</v>
      </c>
    </row>
    <row r="42" spans="1:36" s="5" customFormat="1" ht="12.9" customHeight="1" x14ac:dyDescent="0.2">
      <c r="A42" s="55"/>
      <c r="B42" s="56">
        <v>11554</v>
      </c>
      <c r="C42" s="56">
        <v>1983</v>
      </c>
      <c r="D42" s="57" t="s">
        <v>1052</v>
      </c>
      <c r="E42" s="56">
        <v>11</v>
      </c>
      <c r="F42" s="56">
        <v>867467</v>
      </c>
      <c r="G42" s="57" t="s">
        <v>54</v>
      </c>
      <c r="H42" s="102"/>
      <c r="I42" s="102"/>
      <c r="J42" s="131"/>
      <c r="K42" s="125">
        <v>4560</v>
      </c>
      <c r="L42" s="13">
        <v>0.01</v>
      </c>
      <c r="M42" s="128">
        <f t="shared" si="5"/>
        <v>4071.4285714285711</v>
      </c>
      <c r="N42" s="128">
        <f t="shared" si="6"/>
        <v>488.5714285714285</v>
      </c>
      <c r="O42" s="14">
        <f t="shared" si="7"/>
        <v>-40.714285714285715</v>
      </c>
      <c r="P42" s="14">
        <f>M42</f>
        <v>4071.4285714285711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-4519.2857142857138</v>
      </c>
      <c r="AJ42" s="101">
        <f t="shared" si="9"/>
        <v>5.1869619710487314E-13</v>
      </c>
    </row>
    <row r="43" spans="1:36" s="5" customFormat="1" ht="12.9" customHeight="1" x14ac:dyDescent="0.2">
      <c r="A43" s="55">
        <v>43426</v>
      </c>
      <c r="B43" s="56">
        <v>11557</v>
      </c>
      <c r="C43" s="56">
        <v>1992</v>
      </c>
      <c r="D43" s="57" t="s">
        <v>88</v>
      </c>
      <c r="E43" s="56" t="s">
        <v>89</v>
      </c>
      <c r="F43" s="56">
        <v>15195</v>
      </c>
      <c r="G43" s="57" t="s">
        <v>54</v>
      </c>
      <c r="H43" s="102"/>
      <c r="I43" s="102"/>
      <c r="J43" s="23">
        <v>420</v>
      </c>
      <c r="K43" s="125">
        <v>0</v>
      </c>
      <c r="L43" s="13">
        <v>0.01</v>
      </c>
      <c r="M43" s="128">
        <f t="shared" si="5"/>
        <v>420</v>
      </c>
      <c r="N43" s="128">
        <f t="shared" si="6"/>
        <v>0</v>
      </c>
      <c r="O43" s="14">
        <f t="shared" si="7"/>
        <v>-4.2</v>
      </c>
      <c r="P43" s="14">
        <f>M43</f>
        <v>420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-415.8</v>
      </c>
      <c r="AJ43" s="101">
        <f t="shared" si="9"/>
        <v>-1.1546319456101628E-14</v>
      </c>
    </row>
    <row r="44" spans="1:36" s="5" customFormat="1" ht="12.9" customHeight="1" x14ac:dyDescent="0.2">
      <c r="A44" s="55"/>
      <c r="B44" s="56">
        <v>11559</v>
      </c>
      <c r="C44" s="56">
        <v>1799</v>
      </c>
      <c r="D44" s="57" t="s">
        <v>86</v>
      </c>
      <c r="E44" s="56" t="s">
        <v>87</v>
      </c>
      <c r="F44" s="56">
        <v>90988</v>
      </c>
      <c r="G44" s="57" t="s">
        <v>55</v>
      </c>
      <c r="H44" s="102"/>
      <c r="I44" s="102"/>
      <c r="J44" s="23"/>
      <c r="K44" s="125">
        <v>4023.2</v>
      </c>
      <c r="L44" s="13">
        <v>0.01</v>
      </c>
      <c r="M44" s="128">
        <f t="shared" si="5"/>
        <v>3592.1428571428564</v>
      </c>
      <c r="N44" s="128">
        <f t="shared" si="6"/>
        <v>431.05714285714276</v>
      </c>
      <c r="O44" s="14">
        <f t="shared" si="7"/>
        <v>-35.921428571428564</v>
      </c>
      <c r="P44" s="14"/>
      <c r="Q44" s="14">
        <f>M44</f>
        <v>3592.1428571428564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-3987.2785714285706</v>
      </c>
      <c r="AJ44" s="101">
        <f t="shared" si="9"/>
        <v>6.9633188104489818E-13</v>
      </c>
    </row>
    <row r="45" spans="1:36" s="5" customFormat="1" ht="12.9" customHeight="1" x14ac:dyDescent="0.2">
      <c r="A45" s="55">
        <v>43427</v>
      </c>
      <c r="B45" s="56">
        <v>11558</v>
      </c>
      <c r="C45" s="56">
        <v>1993</v>
      </c>
      <c r="D45" s="57" t="s">
        <v>604</v>
      </c>
      <c r="E45" s="56" t="s">
        <v>605</v>
      </c>
      <c r="F45" s="56">
        <v>30153002281</v>
      </c>
      <c r="G45" s="57" t="s">
        <v>54</v>
      </c>
      <c r="H45" s="102"/>
      <c r="I45" s="102"/>
      <c r="J45" s="131"/>
      <c r="K45" s="125">
        <v>2280.2399999999998</v>
      </c>
      <c r="L45" s="13">
        <v>0.01</v>
      </c>
      <c r="M45" s="128">
        <f t="shared" si="5"/>
        <v>2035.9285714285711</v>
      </c>
      <c r="N45" s="128">
        <f t="shared" si="6"/>
        <v>244.31142857142854</v>
      </c>
      <c r="O45" s="14">
        <f t="shared" si="7"/>
        <v>-20.359285714285711</v>
      </c>
      <c r="P45" s="14">
        <f>M45</f>
        <v>2035.9285714285711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8"/>
        <v>-2259.880714285714</v>
      </c>
      <c r="AJ45" s="101">
        <f t="shared" si="9"/>
        <v>4.9737991503207013E-14</v>
      </c>
    </row>
    <row r="46" spans="1:36" s="5" customFormat="1" ht="12.9" customHeight="1" x14ac:dyDescent="0.2">
      <c r="A46" s="55">
        <v>43430</v>
      </c>
      <c r="B46" s="56">
        <v>11560</v>
      </c>
      <c r="C46" s="56">
        <v>1994</v>
      </c>
      <c r="D46" s="57" t="s">
        <v>63</v>
      </c>
      <c r="E46" s="56">
        <v>139564</v>
      </c>
      <c r="F46" s="56">
        <v>234303</v>
      </c>
      <c r="G46" s="57" t="s">
        <v>62</v>
      </c>
      <c r="H46" s="102"/>
      <c r="I46" s="102"/>
      <c r="J46" s="131"/>
      <c r="K46" s="125">
        <v>2473.66</v>
      </c>
      <c r="L46" s="13">
        <v>0.01</v>
      </c>
      <c r="M46" s="128">
        <f t="shared" si="5"/>
        <v>2208.6249999999995</v>
      </c>
      <c r="N46" s="128">
        <f t="shared" si="6"/>
        <v>265.03499999999991</v>
      </c>
      <c r="O46" s="14">
        <f t="shared" si="7"/>
        <v>-22.086249999999996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>
        <f>M46</f>
        <v>2208.6249999999995</v>
      </c>
      <c r="AI46" s="14">
        <f t="shared" si="8"/>
        <v>-2451.5737499999996</v>
      </c>
      <c r="AJ46" s="101">
        <f t="shared" si="9"/>
        <v>2.9487523534044158E-13</v>
      </c>
    </row>
    <row r="47" spans="1:36" s="5" customFormat="1" ht="12.9" customHeight="1" x14ac:dyDescent="0.2">
      <c r="A47" s="55"/>
      <c r="B47" s="56">
        <v>11561</v>
      </c>
      <c r="C47" s="56">
        <v>1995</v>
      </c>
      <c r="D47" s="57" t="s">
        <v>73</v>
      </c>
      <c r="E47" s="56" t="s">
        <v>75</v>
      </c>
      <c r="F47" s="56">
        <v>144871</v>
      </c>
      <c r="G47" s="57" t="s">
        <v>54</v>
      </c>
      <c r="H47" s="102"/>
      <c r="I47" s="102"/>
      <c r="J47" s="131">
        <v>3200</v>
      </c>
      <c r="K47" s="125">
        <v>0</v>
      </c>
      <c r="L47" s="13">
        <v>0.01</v>
      </c>
      <c r="M47" s="128">
        <f t="shared" si="5"/>
        <v>3200</v>
      </c>
      <c r="N47" s="128">
        <f t="shared" si="6"/>
        <v>0</v>
      </c>
      <c r="O47" s="14">
        <f t="shared" si="7"/>
        <v>-32</v>
      </c>
      <c r="P47" s="14">
        <f>M47</f>
        <v>3200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-3168</v>
      </c>
      <c r="AJ47" s="101">
        <f t="shared" si="9"/>
        <v>0</v>
      </c>
    </row>
    <row r="48" spans="1:36" s="5" customFormat="1" ht="12.9" customHeight="1" x14ac:dyDescent="0.2">
      <c r="A48" s="55"/>
      <c r="B48" s="56">
        <v>11562</v>
      </c>
      <c r="C48" s="56">
        <v>1996</v>
      </c>
      <c r="D48" s="57" t="s">
        <v>39</v>
      </c>
      <c r="E48" s="56" t="s">
        <v>45</v>
      </c>
      <c r="F48" s="56">
        <v>70008</v>
      </c>
      <c r="G48" s="57" t="s">
        <v>54</v>
      </c>
      <c r="H48" s="102"/>
      <c r="I48" s="102"/>
      <c r="J48" s="131">
        <v>6274</v>
      </c>
      <c r="K48" s="125">
        <v>0</v>
      </c>
      <c r="L48" s="13">
        <v>0.01</v>
      </c>
      <c r="M48" s="128">
        <f t="shared" si="5"/>
        <v>6274</v>
      </c>
      <c r="N48" s="128">
        <f t="shared" si="6"/>
        <v>0</v>
      </c>
      <c r="O48" s="14">
        <f t="shared" si="7"/>
        <v>-62.74</v>
      </c>
      <c r="P48" s="14">
        <f>M48</f>
        <v>6274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-6211.26</v>
      </c>
      <c r="AJ48" s="101">
        <f t="shared" si="9"/>
        <v>-2.2026824808563106E-13</v>
      </c>
    </row>
    <row r="49" spans="1:36" s="5" customFormat="1" ht="12.9" customHeight="1" x14ac:dyDescent="0.2">
      <c r="A49" s="55"/>
      <c r="B49" s="56">
        <v>11563</v>
      </c>
      <c r="C49" s="56">
        <v>1997</v>
      </c>
      <c r="D49" s="57" t="s">
        <v>39</v>
      </c>
      <c r="E49" s="56" t="s">
        <v>45</v>
      </c>
      <c r="F49" s="56">
        <v>70009</v>
      </c>
      <c r="G49" s="57" t="s">
        <v>57</v>
      </c>
      <c r="H49" s="102"/>
      <c r="I49" s="102"/>
      <c r="J49" s="23">
        <v>1465</v>
      </c>
      <c r="K49" s="125">
        <v>0</v>
      </c>
      <c r="L49" s="13">
        <v>0.01</v>
      </c>
      <c r="M49" s="128">
        <f t="shared" si="5"/>
        <v>1465</v>
      </c>
      <c r="N49" s="128">
        <f t="shared" si="6"/>
        <v>0</v>
      </c>
      <c r="O49" s="14">
        <f t="shared" si="7"/>
        <v>-14.65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>
        <f>M49</f>
        <v>1465</v>
      </c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-1450.35</v>
      </c>
      <c r="AJ49" s="101">
        <f t="shared" si="9"/>
        <v>9.0594198809412774E-14</v>
      </c>
    </row>
    <row r="50" spans="1:36" s="5" customFormat="1" ht="12.9" customHeight="1" x14ac:dyDescent="0.2">
      <c r="A50" s="55"/>
      <c r="B50" s="56">
        <v>11564</v>
      </c>
      <c r="C50" s="56">
        <v>1998</v>
      </c>
      <c r="D50" s="57" t="s">
        <v>88</v>
      </c>
      <c r="E50" s="56" t="s">
        <v>89</v>
      </c>
      <c r="F50" s="56">
        <v>15279</v>
      </c>
      <c r="G50" s="57" t="s">
        <v>57</v>
      </c>
      <c r="H50" s="102"/>
      <c r="I50" s="102"/>
      <c r="J50" s="131">
        <v>347</v>
      </c>
      <c r="K50" s="125">
        <v>0</v>
      </c>
      <c r="L50" s="13">
        <v>0.01</v>
      </c>
      <c r="M50" s="128">
        <f t="shared" si="5"/>
        <v>347</v>
      </c>
      <c r="N50" s="128">
        <f t="shared" si="6"/>
        <v>0</v>
      </c>
      <c r="O50" s="14">
        <f t="shared" si="7"/>
        <v>-3.47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>
        <f>M50</f>
        <v>347</v>
      </c>
      <c r="AA50" s="14"/>
      <c r="AB50" s="14"/>
      <c r="AC50" s="14"/>
      <c r="AD50" s="14"/>
      <c r="AE50" s="14"/>
      <c r="AF50" s="14"/>
      <c r="AG50" s="14"/>
      <c r="AH50" s="14"/>
      <c r="AI50" s="14">
        <f t="shared" si="8"/>
        <v>-343.53</v>
      </c>
      <c r="AJ50" s="101">
        <f t="shared" si="9"/>
        <v>2.708944180085382E-14</v>
      </c>
    </row>
    <row r="51" spans="1:36" s="5" customFormat="1" ht="12.9" customHeight="1" x14ac:dyDescent="0.2">
      <c r="A51" s="55"/>
      <c r="B51" s="56">
        <v>11564</v>
      </c>
      <c r="C51" s="56">
        <v>1998</v>
      </c>
      <c r="D51" s="57" t="s">
        <v>88</v>
      </c>
      <c r="E51" s="56" t="s">
        <v>89</v>
      </c>
      <c r="F51" s="56">
        <v>15279</v>
      </c>
      <c r="G51" s="57" t="s">
        <v>54</v>
      </c>
      <c r="H51" s="102"/>
      <c r="I51" s="102"/>
      <c r="J51" s="131">
        <v>2806</v>
      </c>
      <c r="K51" s="125">
        <v>0</v>
      </c>
      <c r="L51" s="13">
        <v>0.01</v>
      </c>
      <c r="M51" s="128">
        <f t="shared" si="5"/>
        <v>2806</v>
      </c>
      <c r="N51" s="128">
        <f t="shared" si="6"/>
        <v>0</v>
      </c>
      <c r="O51" s="14">
        <f t="shared" si="7"/>
        <v>-28.060000000000002</v>
      </c>
      <c r="P51" s="14">
        <f>M51</f>
        <v>2806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-2777.94</v>
      </c>
      <c r="AJ51" s="101">
        <f t="shared" si="9"/>
        <v>-5.6843418860808015E-14</v>
      </c>
    </row>
    <row r="52" spans="1:36" s="5" customFormat="1" ht="12.9" customHeight="1" x14ac:dyDescent="0.2">
      <c r="A52" s="55">
        <v>43432</v>
      </c>
      <c r="B52" s="56">
        <v>11566</v>
      </c>
      <c r="C52" s="56">
        <v>2001</v>
      </c>
      <c r="D52" s="57" t="s">
        <v>39</v>
      </c>
      <c r="E52" s="56" t="s">
        <v>45</v>
      </c>
      <c r="F52" s="56">
        <v>70013</v>
      </c>
      <c r="G52" s="57" t="s">
        <v>54</v>
      </c>
      <c r="H52" s="102"/>
      <c r="I52" s="102"/>
      <c r="J52" s="131">
        <v>594</v>
      </c>
      <c r="K52" s="125">
        <v>0</v>
      </c>
      <c r="L52" s="13">
        <v>0.01</v>
      </c>
      <c r="M52" s="128">
        <f t="shared" si="5"/>
        <v>594</v>
      </c>
      <c r="N52" s="128">
        <f t="shared" si="6"/>
        <v>0</v>
      </c>
      <c r="O52" s="14">
        <f t="shared" si="7"/>
        <v>-5.94</v>
      </c>
      <c r="P52" s="14">
        <f>M52</f>
        <v>594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-588.05999999999995</v>
      </c>
      <c r="AJ52" s="101">
        <f t="shared" si="9"/>
        <v>5.4178883601707639E-14</v>
      </c>
    </row>
    <row r="53" spans="1:36" s="5" customFormat="1" ht="12.9" customHeight="1" x14ac:dyDescent="0.2">
      <c r="A53" s="55"/>
      <c r="B53" s="56">
        <v>11567</v>
      </c>
      <c r="C53" s="56">
        <v>2000</v>
      </c>
      <c r="D53" s="57" t="s">
        <v>37</v>
      </c>
      <c r="E53" s="56" t="s">
        <v>42</v>
      </c>
      <c r="F53" s="56">
        <v>75394</v>
      </c>
      <c r="G53" s="57" t="s">
        <v>163</v>
      </c>
      <c r="H53" s="102"/>
      <c r="I53" s="102"/>
      <c r="J53" s="131"/>
      <c r="K53" s="125">
        <v>430.76</v>
      </c>
      <c r="L53" s="13">
        <v>0.01</v>
      </c>
      <c r="M53" s="128">
        <f t="shared" si="5"/>
        <v>384.60714285714283</v>
      </c>
      <c r="N53" s="128">
        <f t="shared" si="6"/>
        <v>46.152857142857137</v>
      </c>
      <c r="O53" s="14">
        <f t="shared" si="7"/>
        <v>-3.8460714285714284</v>
      </c>
      <c r="P53" s="14"/>
      <c r="Q53" s="14"/>
      <c r="R53" s="14"/>
      <c r="S53" s="14"/>
      <c r="T53" s="14"/>
      <c r="U53" s="14"/>
      <c r="V53" s="14">
        <f>M53</f>
        <v>384.60714285714283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-426.91392857142853</v>
      </c>
      <c r="AJ53" s="101">
        <f t="shared" si="9"/>
        <v>3.4638958368304884E-14</v>
      </c>
    </row>
    <row r="54" spans="1:36" s="5" customFormat="1" ht="12.9" customHeight="1" x14ac:dyDescent="0.2">
      <c r="A54" s="55"/>
      <c r="B54" s="56">
        <v>11567</v>
      </c>
      <c r="C54" s="56">
        <v>2000</v>
      </c>
      <c r="D54" s="57" t="s">
        <v>37</v>
      </c>
      <c r="E54" s="56" t="s">
        <v>42</v>
      </c>
      <c r="F54" s="56">
        <v>75394</v>
      </c>
      <c r="G54" s="57" t="s">
        <v>163</v>
      </c>
      <c r="H54" s="102"/>
      <c r="I54" s="102"/>
      <c r="J54" s="131"/>
      <c r="K54" s="125">
        <v>981.31</v>
      </c>
      <c r="L54" s="13">
        <v>0.01</v>
      </c>
      <c r="M54" s="128">
        <f t="shared" si="5"/>
        <v>876.16964285714278</v>
      </c>
      <c r="N54" s="128">
        <f t="shared" si="6"/>
        <v>105.14035714285713</v>
      </c>
      <c r="O54" s="14">
        <f t="shared" si="7"/>
        <v>-8.7616964285714278</v>
      </c>
      <c r="P54" s="14"/>
      <c r="Q54" s="14"/>
      <c r="R54" s="14"/>
      <c r="S54" s="14"/>
      <c r="T54" s="14"/>
      <c r="U54" s="14"/>
      <c r="V54" s="14">
        <f>M54</f>
        <v>876.16964285714278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-972.54830357142851</v>
      </c>
      <c r="AJ54" s="101">
        <f t="shared" si="9"/>
        <v>0</v>
      </c>
    </row>
    <row r="55" spans="1:36" s="5" customFormat="1" ht="12.9" customHeight="1" x14ac:dyDescent="0.2">
      <c r="A55" s="55"/>
      <c r="B55" s="56">
        <v>11568</v>
      </c>
      <c r="C55" s="56">
        <v>1981</v>
      </c>
      <c r="D55" s="57" t="s">
        <v>259</v>
      </c>
      <c r="E55" s="56" t="s">
        <v>260</v>
      </c>
      <c r="F55" s="56">
        <v>84039</v>
      </c>
      <c r="G55" s="57" t="s">
        <v>54</v>
      </c>
      <c r="H55" s="102"/>
      <c r="I55" s="102"/>
      <c r="J55" s="131"/>
      <c r="K55" s="125">
        <v>1445</v>
      </c>
      <c r="L55" s="13">
        <v>0.01</v>
      </c>
      <c r="M55" s="128">
        <f t="shared" si="5"/>
        <v>1290.1785714285713</v>
      </c>
      <c r="N55" s="128">
        <f t="shared" si="6"/>
        <v>154.82142857142856</v>
      </c>
      <c r="O55" s="14">
        <f t="shared" si="7"/>
        <v>-12.901785714285714</v>
      </c>
      <c r="P55" s="14">
        <f t="shared" ref="P55:P60" si="10">M55</f>
        <v>1290.1785714285713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-1432.0982142857142</v>
      </c>
      <c r="AJ55" s="101">
        <f t="shared" si="9"/>
        <v>6.5725203057809267E-14</v>
      </c>
    </row>
    <row r="56" spans="1:36" s="5" customFormat="1" ht="12.9" customHeight="1" x14ac:dyDescent="0.2">
      <c r="A56" s="55"/>
      <c r="B56" s="56"/>
      <c r="C56" s="56"/>
      <c r="D56" s="57"/>
      <c r="E56" s="56"/>
      <c r="F56" s="56"/>
      <c r="G56" s="57"/>
      <c r="H56" s="102"/>
      <c r="I56" s="102"/>
      <c r="J56" s="131"/>
      <c r="K56" s="133"/>
      <c r="L56" s="13">
        <v>0.01</v>
      </c>
      <c r="M56" s="128">
        <f t="shared" si="5"/>
        <v>0</v>
      </c>
      <c r="N56" s="128">
        <f t="shared" si="6"/>
        <v>0</v>
      </c>
      <c r="O56" s="14">
        <f t="shared" si="7"/>
        <v>0</v>
      </c>
      <c r="P56" s="14">
        <f t="shared" si="10"/>
        <v>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0</v>
      </c>
      <c r="AJ56" s="101">
        <f t="shared" si="9"/>
        <v>0</v>
      </c>
    </row>
    <row r="57" spans="1:36" s="5" customFormat="1" ht="12.9" customHeight="1" x14ac:dyDescent="0.2">
      <c r="A57" s="55"/>
      <c r="B57" s="56"/>
      <c r="C57" s="56"/>
      <c r="D57" s="57"/>
      <c r="E57" s="56"/>
      <c r="F57" s="56"/>
      <c r="G57" s="57"/>
      <c r="H57" s="102"/>
      <c r="I57" s="102"/>
      <c r="J57" s="23"/>
      <c r="K57" s="133"/>
      <c r="L57" s="13">
        <v>0.01</v>
      </c>
      <c r="M57" s="128">
        <f t="shared" si="5"/>
        <v>0</v>
      </c>
      <c r="N57" s="128">
        <f t="shared" si="6"/>
        <v>0</v>
      </c>
      <c r="O57" s="14">
        <f t="shared" si="7"/>
        <v>0</v>
      </c>
      <c r="P57" s="14">
        <f t="shared" si="10"/>
        <v>0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0</v>
      </c>
      <c r="AJ57" s="101">
        <f t="shared" si="9"/>
        <v>0</v>
      </c>
    </row>
    <row r="58" spans="1:36" s="5" customFormat="1" ht="12.9" customHeight="1" x14ac:dyDescent="0.2">
      <c r="A58" s="55"/>
      <c r="B58" s="56"/>
      <c r="C58" s="56"/>
      <c r="D58" s="57"/>
      <c r="E58" s="56"/>
      <c r="F58" s="56"/>
      <c r="G58" s="57"/>
      <c r="H58" s="102"/>
      <c r="I58" s="102"/>
      <c r="J58" s="23"/>
      <c r="K58" s="133"/>
      <c r="L58" s="13">
        <v>0.01</v>
      </c>
      <c r="M58" s="128">
        <f t="shared" si="5"/>
        <v>0</v>
      </c>
      <c r="N58" s="128">
        <f t="shared" si="6"/>
        <v>0</v>
      </c>
      <c r="O58" s="14">
        <f t="shared" si="7"/>
        <v>0</v>
      </c>
      <c r="P58" s="14">
        <f t="shared" si="10"/>
        <v>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 t="shared" si="8"/>
        <v>0</v>
      </c>
      <c r="AJ58" s="101">
        <f t="shared" si="9"/>
        <v>0</v>
      </c>
    </row>
    <row r="59" spans="1:36" s="5" customFormat="1" ht="12.9" customHeight="1" x14ac:dyDescent="0.2">
      <c r="A59" s="55"/>
      <c r="B59" s="56"/>
      <c r="C59" s="56"/>
      <c r="D59" s="57"/>
      <c r="E59" s="56"/>
      <c r="F59" s="56"/>
      <c r="G59" s="57"/>
      <c r="H59" s="102"/>
      <c r="I59" s="102"/>
      <c r="J59" s="23"/>
      <c r="K59" s="133"/>
      <c r="L59" s="13">
        <v>0.01</v>
      </c>
      <c r="M59" s="128">
        <f t="shared" si="5"/>
        <v>0</v>
      </c>
      <c r="N59" s="128">
        <f t="shared" si="6"/>
        <v>0</v>
      </c>
      <c r="O59" s="14">
        <f t="shared" si="7"/>
        <v>0</v>
      </c>
      <c r="P59" s="14">
        <f t="shared" si="10"/>
        <v>0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 t="shared" si="8"/>
        <v>0</v>
      </c>
      <c r="AJ59" s="101">
        <f t="shared" si="9"/>
        <v>0</v>
      </c>
    </row>
    <row r="60" spans="1:36" s="5" customFormat="1" ht="12.9" customHeight="1" x14ac:dyDescent="0.2">
      <c r="A60" s="55"/>
      <c r="B60" s="56"/>
      <c r="C60" s="56"/>
      <c r="D60" s="57"/>
      <c r="E60" s="56"/>
      <c r="F60" s="56"/>
      <c r="G60" s="57"/>
      <c r="H60" s="102"/>
      <c r="I60" s="102"/>
      <c r="J60" s="23"/>
      <c r="K60" s="133"/>
      <c r="L60" s="13">
        <v>0.01</v>
      </c>
      <c r="M60" s="128">
        <f t="shared" si="5"/>
        <v>0</v>
      </c>
      <c r="N60" s="128">
        <f t="shared" si="6"/>
        <v>0</v>
      </c>
      <c r="O60" s="14">
        <f t="shared" si="7"/>
        <v>0</v>
      </c>
      <c r="P60" s="14">
        <f t="shared" si="10"/>
        <v>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 t="shared" si="8"/>
        <v>0</v>
      </c>
      <c r="AJ60" s="101">
        <f t="shared" si="9"/>
        <v>0</v>
      </c>
    </row>
    <row r="61" spans="1:36" s="5" customFormat="1" ht="12.9" customHeight="1" x14ac:dyDescent="0.2">
      <c r="A61" s="55"/>
      <c r="B61" s="56"/>
      <c r="C61" s="56"/>
      <c r="D61" s="57"/>
      <c r="E61" s="56"/>
      <c r="F61" s="56"/>
      <c r="G61" s="57"/>
      <c r="H61" s="102"/>
      <c r="I61" s="102"/>
      <c r="J61" s="23"/>
      <c r="K61" s="133"/>
      <c r="L61" s="13">
        <v>0.01</v>
      </c>
      <c r="M61" s="128">
        <f t="shared" si="5"/>
        <v>0</v>
      </c>
      <c r="N61" s="128">
        <f t="shared" si="6"/>
        <v>0</v>
      </c>
      <c r="O61" s="14">
        <f t="shared" si="7"/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>
        <f>M61</f>
        <v>0</v>
      </c>
      <c r="AA61" s="14"/>
      <c r="AB61" s="14"/>
      <c r="AC61" s="14"/>
      <c r="AD61" s="14"/>
      <c r="AE61" s="14"/>
      <c r="AF61" s="14"/>
      <c r="AG61" s="14"/>
      <c r="AH61" s="14"/>
      <c r="AI61" s="14">
        <f t="shared" si="8"/>
        <v>0</v>
      </c>
      <c r="AJ61" s="101">
        <f t="shared" si="9"/>
        <v>0</v>
      </c>
    </row>
    <row r="62" spans="1:36" s="5" customFormat="1" ht="12.9" customHeight="1" x14ac:dyDescent="0.2">
      <c r="A62" s="55"/>
      <c r="B62" s="56"/>
      <c r="C62" s="56"/>
      <c r="D62" s="57"/>
      <c r="E62" s="56"/>
      <c r="F62" s="56"/>
      <c r="G62" s="57"/>
      <c r="H62" s="102"/>
      <c r="I62" s="102"/>
      <c r="J62" s="23"/>
      <c r="K62" s="133"/>
      <c r="L62" s="13">
        <v>0.01</v>
      </c>
      <c r="M62" s="128">
        <f t="shared" si="5"/>
        <v>0</v>
      </c>
      <c r="N62" s="128">
        <f t="shared" si="6"/>
        <v>0</v>
      </c>
      <c r="O62" s="14">
        <f t="shared" si="7"/>
        <v>0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>
        <f>M62</f>
        <v>0</v>
      </c>
      <c r="AA62" s="14"/>
      <c r="AB62" s="14"/>
      <c r="AC62" s="14"/>
      <c r="AD62" s="14"/>
      <c r="AE62" s="14"/>
      <c r="AF62" s="14"/>
      <c r="AG62" s="14"/>
      <c r="AH62" s="14"/>
      <c r="AI62" s="14">
        <f t="shared" si="8"/>
        <v>0</v>
      </c>
      <c r="AJ62" s="101">
        <f t="shared" si="9"/>
        <v>0</v>
      </c>
    </row>
    <row r="63" spans="1:36" s="5" customFormat="1" ht="12.9" customHeight="1" x14ac:dyDescent="0.2">
      <c r="A63" s="55"/>
      <c r="B63" s="56"/>
      <c r="C63" s="56"/>
      <c r="D63" s="57"/>
      <c r="E63" s="56"/>
      <c r="F63" s="56"/>
      <c r="G63" s="57"/>
      <c r="H63" s="102"/>
      <c r="I63" s="102"/>
      <c r="J63" s="23"/>
      <c r="K63" s="133"/>
      <c r="L63" s="13">
        <v>0.01</v>
      </c>
      <c r="M63" s="128">
        <f t="shared" si="5"/>
        <v>0</v>
      </c>
      <c r="N63" s="128">
        <f t="shared" si="6"/>
        <v>0</v>
      </c>
      <c r="O63" s="14">
        <f t="shared" si="7"/>
        <v>0</v>
      </c>
      <c r="P63" s="14">
        <f>M63</f>
        <v>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 t="shared" si="8"/>
        <v>0</v>
      </c>
      <c r="AJ63" s="101">
        <f t="shared" si="9"/>
        <v>0</v>
      </c>
    </row>
    <row r="64" spans="1:36" s="5" customFormat="1" ht="12.9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131"/>
      <c r="K64" s="133"/>
      <c r="L64" s="13">
        <v>0.01</v>
      </c>
      <c r="M64" s="128">
        <f t="shared" si="5"/>
        <v>0</v>
      </c>
      <c r="N64" s="128">
        <f t="shared" si="6"/>
        <v>0</v>
      </c>
      <c r="O64" s="14">
        <f t="shared" si="7"/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>
        <f>M64</f>
        <v>0</v>
      </c>
      <c r="AI64" s="14">
        <f t="shared" si="8"/>
        <v>0</v>
      </c>
      <c r="AJ64" s="101">
        <f t="shared" si="9"/>
        <v>0</v>
      </c>
    </row>
    <row r="65" spans="1:36" s="5" customFormat="1" ht="12.9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33"/>
      <c r="L65" s="13">
        <v>0.01</v>
      </c>
      <c r="M65" s="128">
        <f t="shared" si="5"/>
        <v>0</v>
      </c>
      <c r="N65" s="128">
        <f t="shared" si="6"/>
        <v>0</v>
      </c>
      <c r="O65" s="14">
        <f t="shared" si="7"/>
        <v>0</v>
      </c>
      <c r="P65" s="14">
        <f>M65</f>
        <v>0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 t="shared" si="8"/>
        <v>0</v>
      </c>
      <c r="AJ65" s="101">
        <f t="shared" si="9"/>
        <v>0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>
        <v>0</v>
      </c>
      <c r="K66" s="130">
        <v>0</v>
      </c>
      <c r="L66" s="13">
        <v>0.01</v>
      </c>
      <c r="M66" s="128">
        <f t="shared" si="5"/>
        <v>0</v>
      </c>
      <c r="N66" s="128">
        <f t="shared" si="6"/>
        <v>0</v>
      </c>
      <c r="O66" s="14">
        <f t="shared" si="7"/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 t="shared" si="8"/>
        <v>0</v>
      </c>
      <c r="AJ66" s="101">
        <f t="shared" si="9"/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23">
        <v>0</v>
      </c>
      <c r="K67" s="125">
        <v>0</v>
      </c>
      <c r="L67" s="13">
        <v>0.01</v>
      </c>
      <c r="M67" s="128">
        <f t="shared" si="5"/>
        <v>0</v>
      </c>
      <c r="N67" s="128">
        <f t="shared" si="6"/>
        <v>0</v>
      </c>
      <c r="O67" s="14">
        <f t="shared" si="7"/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 t="shared" si="8"/>
        <v>0</v>
      </c>
      <c r="AJ67" s="101">
        <f t="shared" si="9"/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>
        <v>0</v>
      </c>
      <c r="K68" s="125">
        <v>0</v>
      </c>
      <c r="L68" s="13">
        <v>0.01</v>
      </c>
      <c r="M68" s="128">
        <f t="shared" si="5"/>
        <v>0</v>
      </c>
      <c r="N68" s="128">
        <f t="shared" si="6"/>
        <v>0</v>
      </c>
      <c r="O68" s="14">
        <f t="shared" si="7"/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 t="shared" si="8"/>
        <v>0</v>
      </c>
      <c r="AJ68" s="101">
        <f t="shared" si="9"/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>
        <v>0</v>
      </c>
      <c r="K69" s="125">
        <v>0</v>
      </c>
      <c r="L69" s="13">
        <v>0.01</v>
      </c>
      <c r="M69" s="128">
        <f t="shared" ref="M69:M96" si="11">SUM(H69:J69,K69/1.12)</f>
        <v>0</v>
      </c>
      <c r="N69" s="128">
        <f t="shared" ref="N69:N96" si="12">K69/1.12*0.12</f>
        <v>0</v>
      </c>
      <c r="O69" s="14">
        <f t="shared" ref="O69:O96" si="13"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 t="shared" ref="AI69:AI100" si="14">-SUM(N69:AH69)</f>
        <v>0</v>
      </c>
      <c r="AJ69" s="101">
        <f t="shared" ref="AJ69:AJ100" si="15"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>
        <v>0</v>
      </c>
      <c r="K70" s="125">
        <v>0</v>
      </c>
      <c r="L70" s="13">
        <v>0.01</v>
      </c>
      <c r="M70" s="14">
        <f t="shared" si="11"/>
        <v>0</v>
      </c>
      <c r="N70" s="14">
        <f t="shared" si="12"/>
        <v>0</v>
      </c>
      <c r="O70" s="14">
        <f t="shared" si="13"/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 t="shared" si="14"/>
        <v>0</v>
      </c>
      <c r="AJ70" s="101">
        <f t="shared" si="15"/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>
        <v>0</v>
      </c>
      <c r="K71" s="125">
        <v>0</v>
      </c>
      <c r="L71" s="13">
        <v>0.01</v>
      </c>
      <c r="M71" s="14">
        <f t="shared" si="11"/>
        <v>0</v>
      </c>
      <c r="N71" s="14">
        <f t="shared" si="12"/>
        <v>0</v>
      </c>
      <c r="O71" s="14">
        <f t="shared" si="13"/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 t="shared" si="14"/>
        <v>0</v>
      </c>
      <c r="AJ71" s="101">
        <f t="shared" si="15"/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>
        <v>0</v>
      </c>
      <c r="K72" s="125">
        <v>0</v>
      </c>
      <c r="L72" s="13">
        <v>0.01</v>
      </c>
      <c r="M72" s="14">
        <f t="shared" si="11"/>
        <v>0</v>
      </c>
      <c r="N72" s="14">
        <f t="shared" si="12"/>
        <v>0</v>
      </c>
      <c r="O72" s="14">
        <f t="shared" si="13"/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 t="shared" si="14"/>
        <v>0</v>
      </c>
      <c r="AJ72" s="101">
        <f t="shared" si="15"/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>
        <v>0</v>
      </c>
      <c r="K73" s="125">
        <v>0</v>
      </c>
      <c r="L73" s="13">
        <v>0.01</v>
      </c>
      <c r="M73" s="14">
        <f t="shared" si="11"/>
        <v>0</v>
      </c>
      <c r="N73" s="14">
        <f t="shared" si="12"/>
        <v>0</v>
      </c>
      <c r="O73" s="14">
        <f t="shared" si="13"/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 t="shared" si="14"/>
        <v>0</v>
      </c>
      <c r="AJ73" s="101">
        <f t="shared" si="15"/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>
        <v>0</v>
      </c>
      <c r="K74" s="125">
        <v>0</v>
      </c>
      <c r="L74" s="13">
        <v>0.01</v>
      </c>
      <c r="M74" s="14">
        <f t="shared" si="11"/>
        <v>0</v>
      </c>
      <c r="N74" s="14">
        <f t="shared" si="12"/>
        <v>0</v>
      </c>
      <c r="O74" s="14">
        <f t="shared" si="13"/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 t="shared" si="14"/>
        <v>0</v>
      </c>
      <c r="AJ74" s="101">
        <f t="shared" si="15"/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>
        <v>0</v>
      </c>
      <c r="K75" s="125">
        <v>0</v>
      </c>
      <c r="L75" s="13">
        <v>0.01</v>
      </c>
      <c r="M75" s="14">
        <f t="shared" si="11"/>
        <v>0</v>
      </c>
      <c r="N75" s="14">
        <f t="shared" si="12"/>
        <v>0</v>
      </c>
      <c r="O75" s="14">
        <f t="shared" si="13"/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 t="shared" si="14"/>
        <v>0</v>
      </c>
      <c r="AJ75" s="101">
        <f t="shared" si="15"/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>
        <v>0</v>
      </c>
      <c r="K76" s="125">
        <v>0</v>
      </c>
      <c r="L76" s="13">
        <v>0.01</v>
      </c>
      <c r="M76" s="14">
        <f t="shared" si="11"/>
        <v>0</v>
      </c>
      <c r="N76" s="14">
        <f t="shared" si="12"/>
        <v>0</v>
      </c>
      <c r="O76" s="14">
        <f t="shared" si="13"/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 t="shared" si="14"/>
        <v>0</v>
      </c>
      <c r="AJ76" s="101">
        <f t="shared" si="15"/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>
        <v>0</v>
      </c>
      <c r="K77" s="125">
        <v>0</v>
      </c>
      <c r="L77" s="13">
        <v>0.01</v>
      </c>
      <c r="M77" s="14">
        <f t="shared" si="11"/>
        <v>0</v>
      </c>
      <c r="N77" s="14">
        <f t="shared" si="12"/>
        <v>0</v>
      </c>
      <c r="O77" s="14">
        <f t="shared" si="13"/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 t="shared" si="14"/>
        <v>0</v>
      </c>
      <c r="AJ77" s="101">
        <f t="shared" si="15"/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>
        <v>0</v>
      </c>
      <c r="K78" s="125">
        <v>0</v>
      </c>
      <c r="L78" s="13">
        <v>0.01</v>
      </c>
      <c r="M78" s="14">
        <f t="shared" si="11"/>
        <v>0</v>
      </c>
      <c r="N78" s="14">
        <f t="shared" si="12"/>
        <v>0</v>
      </c>
      <c r="O78" s="14">
        <f t="shared" si="13"/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 t="shared" si="14"/>
        <v>0</v>
      </c>
      <c r="AJ78" s="101">
        <f t="shared" si="15"/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>
        <v>0</v>
      </c>
      <c r="K79" s="125">
        <v>0</v>
      </c>
      <c r="L79" s="13">
        <v>0.01</v>
      </c>
      <c r="M79" s="14">
        <f t="shared" si="11"/>
        <v>0</v>
      </c>
      <c r="N79" s="14">
        <f t="shared" si="12"/>
        <v>0</v>
      </c>
      <c r="O79" s="14">
        <f t="shared" si="13"/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 t="shared" si="14"/>
        <v>0</v>
      </c>
      <c r="AJ79" s="101">
        <f t="shared" si="15"/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>
        <v>0</v>
      </c>
      <c r="K80" s="125">
        <v>0</v>
      </c>
      <c r="L80" s="13">
        <v>0.01</v>
      </c>
      <c r="M80" s="14">
        <f t="shared" si="11"/>
        <v>0</v>
      </c>
      <c r="N80" s="14">
        <f t="shared" si="12"/>
        <v>0</v>
      </c>
      <c r="O80" s="14">
        <f t="shared" si="13"/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 t="shared" si="14"/>
        <v>0</v>
      </c>
      <c r="AJ80" s="101">
        <f t="shared" si="15"/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>
        <v>0</v>
      </c>
      <c r="K81" s="125">
        <v>0</v>
      </c>
      <c r="L81" s="13">
        <v>0.01</v>
      </c>
      <c r="M81" s="14">
        <f t="shared" si="11"/>
        <v>0</v>
      </c>
      <c r="N81" s="14">
        <f t="shared" si="12"/>
        <v>0</v>
      </c>
      <c r="O81" s="14">
        <f t="shared" si="13"/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 t="shared" si="14"/>
        <v>0</v>
      </c>
      <c r="AJ81" s="101">
        <f t="shared" si="15"/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>
        <v>0</v>
      </c>
      <c r="K82" s="125">
        <v>0</v>
      </c>
      <c r="L82" s="13">
        <v>0.01</v>
      </c>
      <c r="M82" s="14">
        <f t="shared" si="11"/>
        <v>0</v>
      </c>
      <c r="N82" s="14">
        <f t="shared" si="12"/>
        <v>0</v>
      </c>
      <c r="O82" s="14">
        <f t="shared" si="13"/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 t="shared" si="14"/>
        <v>0</v>
      </c>
      <c r="AJ82" s="101">
        <f t="shared" si="15"/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>
        <v>0</v>
      </c>
      <c r="K83" s="125">
        <v>0</v>
      </c>
      <c r="L83" s="13">
        <v>0.01</v>
      </c>
      <c r="M83" s="14">
        <f t="shared" si="11"/>
        <v>0</v>
      </c>
      <c r="N83" s="14">
        <f t="shared" si="12"/>
        <v>0</v>
      </c>
      <c r="O83" s="14">
        <f t="shared" si="13"/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 t="shared" si="14"/>
        <v>0</v>
      </c>
      <c r="AJ83" s="101">
        <f t="shared" si="15"/>
        <v>0</v>
      </c>
    </row>
    <row r="84" spans="1:36" s="5" customFormat="1" ht="12.9" customHeight="1" x14ac:dyDescent="0.2">
      <c r="A84" s="55"/>
      <c r="B84" s="56"/>
      <c r="C84" s="56"/>
      <c r="D84" s="105"/>
      <c r="E84" s="56"/>
      <c r="F84" s="56"/>
      <c r="G84" s="57"/>
      <c r="H84" s="102"/>
      <c r="I84" s="102"/>
      <c r="J84" s="23">
        <v>0</v>
      </c>
      <c r="K84" s="125">
        <v>0</v>
      </c>
      <c r="L84" s="13">
        <v>0.01</v>
      </c>
      <c r="M84" s="14">
        <f t="shared" si="11"/>
        <v>0</v>
      </c>
      <c r="N84" s="14">
        <f t="shared" si="12"/>
        <v>0</v>
      </c>
      <c r="O84" s="14">
        <f t="shared" si="13"/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 t="shared" si="14"/>
        <v>0</v>
      </c>
      <c r="AJ84" s="101">
        <f t="shared" si="15"/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>
        <v>0</v>
      </c>
      <c r="K85" s="125">
        <v>0</v>
      </c>
      <c r="L85" s="13">
        <v>0.01</v>
      </c>
      <c r="M85" s="14">
        <f t="shared" si="11"/>
        <v>0</v>
      </c>
      <c r="N85" s="14">
        <f t="shared" si="12"/>
        <v>0</v>
      </c>
      <c r="O85" s="14">
        <f t="shared" si="13"/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 t="shared" si="14"/>
        <v>0</v>
      </c>
      <c r="AJ85" s="101">
        <f t="shared" si="15"/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>
        <v>0</v>
      </c>
      <c r="K86" s="125">
        <v>0</v>
      </c>
      <c r="L86" s="13">
        <v>0.01</v>
      </c>
      <c r="M86" s="14">
        <f t="shared" si="11"/>
        <v>0</v>
      </c>
      <c r="N86" s="14">
        <f t="shared" si="12"/>
        <v>0</v>
      </c>
      <c r="O86" s="14">
        <f t="shared" si="13"/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 t="shared" si="14"/>
        <v>0</v>
      </c>
      <c r="AJ86" s="101">
        <f t="shared" si="15"/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>
        <v>0</v>
      </c>
      <c r="K87" s="125">
        <v>0</v>
      </c>
      <c r="L87" s="13">
        <v>0.01</v>
      </c>
      <c r="M87" s="14">
        <f t="shared" si="11"/>
        <v>0</v>
      </c>
      <c r="N87" s="14">
        <f t="shared" si="12"/>
        <v>0</v>
      </c>
      <c r="O87" s="14">
        <f t="shared" si="13"/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 t="shared" si="14"/>
        <v>0</v>
      </c>
      <c r="AJ87" s="101">
        <f t="shared" si="15"/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>
        <v>0</v>
      </c>
      <c r="K88" s="125">
        <v>0</v>
      </c>
      <c r="L88" s="13">
        <v>0.01</v>
      </c>
      <c r="M88" s="14">
        <f t="shared" si="11"/>
        <v>0</v>
      </c>
      <c r="N88" s="14">
        <f t="shared" si="12"/>
        <v>0</v>
      </c>
      <c r="O88" s="14">
        <f t="shared" si="13"/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 t="shared" si="14"/>
        <v>0</v>
      </c>
      <c r="AJ88" s="101">
        <f t="shared" si="15"/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>
        <v>0</v>
      </c>
      <c r="K89" s="125">
        <v>0</v>
      </c>
      <c r="L89" s="13">
        <v>0.01</v>
      </c>
      <c r="M89" s="14">
        <f t="shared" si="11"/>
        <v>0</v>
      </c>
      <c r="N89" s="14">
        <f t="shared" si="12"/>
        <v>0</v>
      </c>
      <c r="O89" s="14">
        <f t="shared" si="13"/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 t="shared" si="14"/>
        <v>0</v>
      </c>
      <c r="AJ89" s="101">
        <f t="shared" si="15"/>
        <v>0</v>
      </c>
    </row>
    <row r="90" spans="1:36" ht="12.9" customHeight="1" x14ac:dyDescent="0.2">
      <c r="A90" s="55"/>
      <c r="B90" s="56"/>
      <c r="C90" s="56"/>
      <c r="D90" s="105"/>
      <c r="E90" s="56"/>
      <c r="F90" s="56"/>
      <c r="G90" s="57"/>
      <c r="H90" s="29"/>
      <c r="I90" s="29"/>
      <c r="J90" s="23">
        <v>0</v>
      </c>
      <c r="K90" s="125">
        <v>0</v>
      </c>
      <c r="L90" s="13">
        <v>0.01</v>
      </c>
      <c r="M90" s="14">
        <f t="shared" si="11"/>
        <v>0</v>
      </c>
      <c r="N90" s="14">
        <f t="shared" si="12"/>
        <v>0</v>
      </c>
      <c r="O90" s="14">
        <f t="shared" si="13"/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 t="shared" si="14"/>
        <v>0</v>
      </c>
      <c r="AJ90" s="101">
        <f t="shared" si="15"/>
        <v>0</v>
      </c>
    </row>
    <row r="91" spans="1:36" ht="12.9" customHeight="1" x14ac:dyDescent="0.3">
      <c r="A91" s="55"/>
      <c r="B91" s="56"/>
      <c r="C91" s="56"/>
      <c r="D91" s="105"/>
      <c r="E91" s="56"/>
      <c r="F91" s="54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 t="shared" si="11"/>
        <v>0</v>
      </c>
      <c r="N91" s="14">
        <f t="shared" si="12"/>
        <v>0</v>
      </c>
      <c r="O91" s="14">
        <f t="shared" si="13"/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 t="shared" si="14"/>
        <v>0</v>
      </c>
      <c r="AJ91" s="101">
        <f t="shared" si="15"/>
        <v>0</v>
      </c>
    </row>
    <row r="92" spans="1:36" ht="12.9" customHeight="1" x14ac:dyDescent="0.2">
      <c r="A92" s="55"/>
      <c r="B92" s="56"/>
      <c r="C92" s="56"/>
      <c r="D92" s="105"/>
      <c r="E92" s="56"/>
      <c r="F92" s="56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 t="shared" si="11"/>
        <v>0</v>
      </c>
      <c r="N92" s="14">
        <f t="shared" si="12"/>
        <v>0</v>
      </c>
      <c r="O92" s="14">
        <f t="shared" si="13"/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 t="shared" si="14"/>
        <v>0</v>
      </c>
      <c r="AJ92" s="101">
        <f t="shared" si="15"/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102"/>
      <c r="I93" s="102"/>
      <c r="J93" s="23">
        <v>0</v>
      </c>
      <c r="K93" s="125">
        <v>0</v>
      </c>
      <c r="L93" s="13">
        <v>0.01</v>
      </c>
      <c r="M93" s="14">
        <f t="shared" si="11"/>
        <v>0</v>
      </c>
      <c r="N93" s="14">
        <f t="shared" si="12"/>
        <v>0</v>
      </c>
      <c r="O93" s="14">
        <f t="shared" si="13"/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 t="shared" si="14"/>
        <v>0</v>
      </c>
      <c r="AJ93" s="101">
        <f t="shared" si="15"/>
        <v>0</v>
      </c>
    </row>
    <row r="94" spans="1:36" ht="12.9" customHeight="1" x14ac:dyDescent="0.2">
      <c r="A94" s="45"/>
      <c r="B94" s="52"/>
      <c r="C94" s="44"/>
      <c r="D94" s="126"/>
      <c r="E94" s="46"/>
      <c r="F94" s="104"/>
      <c r="G94" s="103"/>
      <c r="H94" s="102"/>
      <c r="I94" s="102"/>
      <c r="J94" s="23">
        <v>0</v>
      </c>
      <c r="K94" s="125">
        <v>0</v>
      </c>
      <c r="L94" s="13">
        <v>0.01</v>
      </c>
      <c r="M94" s="14">
        <f t="shared" si="11"/>
        <v>0</v>
      </c>
      <c r="N94" s="14">
        <f t="shared" si="12"/>
        <v>0</v>
      </c>
      <c r="O94" s="14">
        <f t="shared" si="13"/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 t="shared" si="14"/>
        <v>0</v>
      </c>
      <c r="AJ94" s="101">
        <f t="shared" si="15"/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 t="shared" si="11"/>
        <v>0</v>
      </c>
      <c r="N95" s="14">
        <f t="shared" si="12"/>
        <v>0</v>
      </c>
      <c r="O95" s="14">
        <f t="shared" si="13"/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 t="shared" si="14"/>
        <v>0</v>
      </c>
      <c r="AJ95" s="101">
        <f t="shared" si="15"/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 t="shared" si="11"/>
        <v>0</v>
      </c>
      <c r="N96" s="14">
        <f t="shared" si="12"/>
        <v>0</v>
      </c>
      <c r="O96" s="14">
        <f t="shared" si="13"/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 t="shared" si="14"/>
        <v>0</v>
      </c>
      <c r="AJ96" s="101">
        <f t="shared" si="15"/>
        <v>0</v>
      </c>
    </row>
    <row r="97" spans="1:35" x14ac:dyDescent="0.2">
      <c r="A97" s="100"/>
      <c r="B97" s="99"/>
      <c r="C97" s="98"/>
      <c r="D97" s="95"/>
      <c r="E97" s="96"/>
      <c r="F97" s="96"/>
      <c r="G97" s="95"/>
      <c r="H97" s="36"/>
      <c r="I97" s="36"/>
      <c r="J97" s="51"/>
      <c r="K97" s="36"/>
      <c r="L97" s="37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</row>
    <row r="98" spans="1:35" s="88" customFormat="1" ht="10.8" thickBot="1" x14ac:dyDescent="0.25">
      <c r="A98" s="94"/>
      <c r="B98" s="93"/>
      <c r="C98" s="92"/>
      <c r="D98" s="89"/>
      <c r="E98" s="90"/>
      <c r="F98" s="90"/>
      <c r="G98" s="89"/>
      <c r="H98" s="40">
        <f>SUM(H6:H96)</f>
        <v>0</v>
      </c>
      <c r="I98" s="40">
        <f>SUM(I6:I96)</f>
        <v>0</v>
      </c>
      <c r="J98" s="24">
        <f>SUM(J5:J96)</f>
        <v>68467.199999999997</v>
      </c>
      <c r="K98" s="24">
        <f>SUM(K5:K96)</f>
        <v>128846.46999999999</v>
      </c>
      <c r="L98" s="41"/>
      <c r="M98" s="24">
        <f t="shared" ref="M98:AI98" si="16">SUM(M5:M96)</f>
        <v>183508.69107142859</v>
      </c>
      <c r="N98" s="24">
        <f t="shared" si="16"/>
        <v>13804.978928571427</v>
      </c>
      <c r="O98" s="24">
        <f t="shared" si="16"/>
        <v>-1835.0869107142855</v>
      </c>
      <c r="P98" s="24">
        <f t="shared" si="16"/>
        <v>139024.14642857143</v>
      </c>
      <c r="Q98" s="24">
        <f t="shared" si="16"/>
        <v>15718.035714285714</v>
      </c>
      <c r="R98" s="24">
        <f t="shared" si="16"/>
        <v>0</v>
      </c>
      <c r="S98" s="24">
        <f t="shared" si="16"/>
        <v>0</v>
      </c>
      <c r="T98" s="24">
        <f t="shared" si="16"/>
        <v>1607.1428571428569</v>
      </c>
      <c r="U98" s="24">
        <f t="shared" si="16"/>
        <v>367.85714285714283</v>
      </c>
      <c r="V98" s="24">
        <f t="shared" si="16"/>
        <v>2136.9464285714284</v>
      </c>
      <c r="W98" s="24">
        <f t="shared" si="16"/>
        <v>10281.919642857141</v>
      </c>
      <c r="X98" s="24">
        <f t="shared" si="16"/>
        <v>0</v>
      </c>
      <c r="Y98" s="24">
        <f t="shared" si="16"/>
        <v>0</v>
      </c>
      <c r="Z98" s="24">
        <f t="shared" si="16"/>
        <v>8659</v>
      </c>
      <c r="AA98" s="24">
        <f t="shared" si="16"/>
        <v>0</v>
      </c>
      <c r="AB98" s="24">
        <f t="shared" si="16"/>
        <v>0</v>
      </c>
      <c r="AC98" s="24">
        <f t="shared" si="16"/>
        <v>0</v>
      </c>
      <c r="AD98" s="24">
        <f t="shared" si="16"/>
        <v>0</v>
      </c>
      <c r="AE98" s="24">
        <f t="shared" si="16"/>
        <v>0</v>
      </c>
      <c r="AF98" s="24">
        <f t="shared" si="16"/>
        <v>0</v>
      </c>
      <c r="AG98" s="24">
        <f t="shared" si="16"/>
        <v>0</v>
      </c>
      <c r="AH98" s="24">
        <f t="shared" si="16"/>
        <v>5713.6428571428569</v>
      </c>
      <c r="AI98" s="24">
        <f t="shared" si="16"/>
        <v>-195478.58308928568</v>
      </c>
    </row>
    <row r="99" spans="1:35" ht="10.8" thickTop="1" x14ac:dyDescent="0.2">
      <c r="AH99" s="5" t="s">
        <v>35</v>
      </c>
      <c r="AI99" s="5">
        <f>+N100+AI98</f>
        <v>1835.0869107143371</v>
      </c>
    </row>
    <row r="100" spans="1:35" x14ac:dyDescent="0.2">
      <c r="K100" s="5">
        <f>+K98+J98</f>
        <v>197313.66999999998</v>
      </c>
      <c r="N100" s="5">
        <f>+N98+M98</f>
        <v>197313.67</v>
      </c>
      <c r="P100" s="5">
        <f>P98+Q98</f>
        <v>154742.18214285714</v>
      </c>
      <c r="AI100" s="5">
        <f>+AI98-AI99</f>
        <v>-197313.67</v>
      </c>
    </row>
    <row r="102" spans="1:35" x14ac:dyDescent="0.2">
      <c r="A102" s="132"/>
      <c r="B102" s="85" t="s">
        <v>1067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6FB1-D791-4C09-AD64-A18B0CCB7D85}">
  <dimension ref="A1:AJ63"/>
  <sheetViews>
    <sheetView topLeftCell="A27" workbookViewId="0">
      <selection sqref="A1:IV65536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4.44140625" style="85" customWidth="1"/>
    <col min="4" max="4" width="29.109375" style="84" bestFit="1" customWidth="1"/>
    <col min="5" max="5" width="13.109375" style="85" customWidth="1"/>
    <col min="6" max="6" width="13.44140625" style="85" customWidth="1"/>
    <col min="7" max="7" width="18" style="84" bestFit="1" customWidth="1"/>
    <col min="8" max="9" width="10.44140625" style="5" customWidth="1"/>
    <col min="10" max="10" width="10.44140625" style="49" customWidth="1"/>
    <col min="11" max="11" width="10.6640625" style="5" customWidth="1"/>
    <col min="12" max="12" width="8.109375" style="6" customWidth="1"/>
    <col min="13" max="13" width="11" style="5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1074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41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9" customHeight="1" x14ac:dyDescent="0.2">
      <c r="A5" s="55">
        <v>43437</v>
      </c>
      <c r="B5" s="56">
        <v>11569</v>
      </c>
      <c r="C5" s="57">
        <v>2007</v>
      </c>
      <c r="D5" s="57" t="s">
        <v>77</v>
      </c>
      <c r="E5" s="56" t="s">
        <v>78</v>
      </c>
      <c r="F5" s="56">
        <v>16854</v>
      </c>
      <c r="G5" s="57" t="s">
        <v>54</v>
      </c>
      <c r="H5" s="102"/>
      <c r="I5" s="102"/>
      <c r="J5" s="23">
        <v>0</v>
      </c>
      <c r="K5" s="125">
        <v>2540</v>
      </c>
      <c r="L5" s="13">
        <v>0.01</v>
      </c>
      <c r="M5" s="128">
        <f t="shared" ref="M5:M36" si="0">SUM(H5:J5,K5/1.12)</f>
        <v>2267.8571428571427</v>
      </c>
      <c r="N5" s="128">
        <f t="shared" ref="N5:N36" si="1">K5/1.12*0.12</f>
        <v>272.14285714285711</v>
      </c>
      <c r="O5" s="14">
        <f t="shared" ref="O5:O36" si="2">-SUM(I5:J5,K5/1.12)*L5</f>
        <v>-22.678571428571427</v>
      </c>
      <c r="P5" s="14">
        <f>M5</f>
        <v>2267.8571428571427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 t="shared" ref="AI5:AI36" si="3">-SUM(N5:AH5)</f>
        <v>-2517.3214285714284</v>
      </c>
      <c r="AJ5" s="101">
        <f t="shared" ref="AJ5:AJ36" si="4">SUM(H5:K5)+AI5+O5</f>
        <v>1.3145040611561853E-13</v>
      </c>
    </row>
    <row r="6" spans="1:36" ht="12.9" customHeight="1" x14ac:dyDescent="0.2">
      <c r="A6" s="55"/>
      <c r="B6" s="56">
        <v>11570</v>
      </c>
      <c r="C6" s="57">
        <v>2008</v>
      </c>
      <c r="D6" s="57" t="s">
        <v>73</v>
      </c>
      <c r="E6" s="56" t="s">
        <v>75</v>
      </c>
      <c r="F6" s="56">
        <v>148550</v>
      </c>
      <c r="G6" s="57" t="s">
        <v>54</v>
      </c>
      <c r="H6" s="102"/>
      <c r="I6" s="102"/>
      <c r="J6" s="23">
        <v>2950</v>
      </c>
      <c r="K6" s="125">
        <v>0</v>
      </c>
      <c r="L6" s="13">
        <v>0.01</v>
      </c>
      <c r="M6" s="128">
        <f t="shared" si="0"/>
        <v>2950</v>
      </c>
      <c r="N6" s="128">
        <f t="shared" si="1"/>
        <v>0</v>
      </c>
      <c r="O6" s="14">
        <f t="shared" si="2"/>
        <v>-29.5</v>
      </c>
      <c r="P6" s="14">
        <f>M6</f>
        <v>2950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 t="shared" si="3"/>
        <v>-2920.5</v>
      </c>
      <c r="AJ6" s="101">
        <f t="shared" si="4"/>
        <v>0</v>
      </c>
    </row>
    <row r="7" spans="1:36" ht="12.9" customHeight="1" x14ac:dyDescent="0.2">
      <c r="A7" s="55"/>
      <c r="B7" s="56">
        <v>11571</v>
      </c>
      <c r="C7" s="57">
        <v>2009</v>
      </c>
      <c r="D7" s="57" t="s">
        <v>39</v>
      </c>
      <c r="E7" s="56" t="s">
        <v>45</v>
      </c>
      <c r="F7" s="56">
        <v>70016</v>
      </c>
      <c r="G7" s="57" t="s">
        <v>54</v>
      </c>
      <c r="H7" s="102"/>
      <c r="I7" s="102"/>
      <c r="J7" s="23">
        <v>7570</v>
      </c>
      <c r="K7" s="125">
        <v>0</v>
      </c>
      <c r="L7" s="13">
        <v>0.01</v>
      </c>
      <c r="M7" s="128">
        <f t="shared" si="0"/>
        <v>7570</v>
      </c>
      <c r="N7" s="128">
        <f t="shared" si="1"/>
        <v>0</v>
      </c>
      <c r="O7" s="14">
        <f t="shared" si="2"/>
        <v>-75.7</v>
      </c>
      <c r="P7" s="14">
        <f>M7</f>
        <v>7570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 t="shared" si="3"/>
        <v>-7494.3</v>
      </c>
      <c r="AJ7" s="101">
        <f t="shared" si="4"/>
        <v>-1.8474111129762605E-13</v>
      </c>
    </row>
    <row r="8" spans="1:36" ht="12.9" customHeight="1" x14ac:dyDescent="0.2">
      <c r="A8" s="55"/>
      <c r="B8" s="56">
        <v>11572</v>
      </c>
      <c r="C8" s="57">
        <v>2010</v>
      </c>
      <c r="D8" s="57" t="s">
        <v>39</v>
      </c>
      <c r="E8" s="56" t="s">
        <v>45</v>
      </c>
      <c r="F8" s="56">
        <v>70017</v>
      </c>
      <c r="G8" s="57" t="s">
        <v>57</v>
      </c>
      <c r="H8" s="102"/>
      <c r="I8" s="102"/>
      <c r="J8" s="23">
        <v>1640</v>
      </c>
      <c r="K8" s="125">
        <v>0</v>
      </c>
      <c r="L8" s="13">
        <v>0.01</v>
      </c>
      <c r="M8" s="128">
        <f t="shared" si="0"/>
        <v>1640</v>
      </c>
      <c r="N8" s="128">
        <f t="shared" si="1"/>
        <v>0</v>
      </c>
      <c r="O8" s="14">
        <f t="shared" si="2"/>
        <v>-16.399999999999999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1640</v>
      </c>
      <c r="AA8" s="14"/>
      <c r="AB8" s="14"/>
      <c r="AC8" s="14"/>
      <c r="AD8" s="14"/>
      <c r="AE8" s="14"/>
      <c r="AF8" s="14"/>
      <c r="AG8" s="14"/>
      <c r="AH8" s="14"/>
      <c r="AI8" s="14">
        <f t="shared" si="3"/>
        <v>-1623.6</v>
      </c>
      <c r="AJ8" s="101">
        <f t="shared" si="4"/>
        <v>9.2370555648813024E-14</v>
      </c>
    </row>
    <row r="9" spans="1:36" ht="12.9" customHeight="1" x14ac:dyDescent="0.2">
      <c r="A9" s="55"/>
      <c r="B9" s="56">
        <v>11575</v>
      </c>
      <c r="C9" s="57">
        <v>2014</v>
      </c>
      <c r="D9" s="57" t="s">
        <v>88</v>
      </c>
      <c r="E9" s="56" t="s">
        <v>89</v>
      </c>
      <c r="F9" s="56">
        <v>15432</v>
      </c>
      <c r="G9" s="57" t="s">
        <v>57</v>
      </c>
      <c r="H9" s="102"/>
      <c r="I9" s="102"/>
      <c r="J9" s="131">
        <v>169.58</v>
      </c>
      <c r="K9" s="125">
        <v>0</v>
      </c>
      <c r="L9" s="13">
        <v>0.01</v>
      </c>
      <c r="M9" s="128">
        <f t="shared" si="0"/>
        <v>169.58</v>
      </c>
      <c r="N9" s="128">
        <f t="shared" si="1"/>
        <v>0</v>
      </c>
      <c r="O9" s="14">
        <f t="shared" si="2"/>
        <v>-1.6958000000000002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169.58</v>
      </c>
      <c r="AA9" s="14"/>
      <c r="AB9" s="14"/>
      <c r="AC9" s="14"/>
      <c r="AD9" s="14"/>
      <c r="AE9" s="14"/>
      <c r="AF9" s="14"/>
      <c r="AG9" s="14"/>
      <c r="AH9" s="14"/>
      <c r="AI9" s="14">
        <f t="shared" si="3"/>
        <v>-167.88420000000002</v>
      </c>
      <c r="AJ9" s="101">
        <f t="shared" si="4"/>
        <v>-8.8817841970012523E-15</v>
      </c>
    </row>
    <row r="10" spans="1:36" ht="12.9" customHeight="1" x14ac:dyDescent="0.2">
      <c r="A10" s="55"/>
      <c r="B10" s="56">
        <v>11575</v>
      </c>
      <c r="C10" s="57">
        <v>2014</v>
      </c>
      <c r="D10" s="57" t="s">
        <v>88</v>
      </c>
      <c r="E10" s="56" t="s">
        <v>89</v>
      </c>
      <c r="F10" s="56">
        <v>15432</v>
      </c>
      <c r="G10" s="57" t="s">
        <v>54</v>
      </c>
      <c r="H10" s="102"/>
      <c r="I10" s="102"/>
      <c r="J10" s="131">
        <v>2742.5</v>
      </c>
      <c r="K10" s="125">
        <v>0</v>
      </c>
      <c r="L10" s="13">
        <v>0.01</v>
      </c>
      <c r="M10" s="128">
        <f t="shared" si="0"/>
        <v>2742.5</v>
      </c>
      <c r="N10" s="128">
        <f t="shared" si="1"/>
        <v>0</v>
      </c>
      <c r="O10" s="14">
        <f t="shared" si="2"/>
        <v>-27.425000000000001</v>
      </c>
      <c r="P10" s="14">
        <f>M10</f>
        <v>2742.5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 t="shared" si="3"/>
        <v>-2715.0749999999998</v>
      </c>
      <c r="AJ10" s="101">
        <f t="shared" si="4"/>
        <v>1.8118839761882555E-13</v>
      </c>
    </row>
    <row r="11" spans="1:36" ht="12.9" customHeight="1" x14ac:dyDescent="0.2">
      <c r="A11" s="55">
        <v>43438</v>
      </c>
      <c r="B11" s="56">
        <v>11573</v>
      </c>
      <c r="C11" s="57">
        <v>2005</v>
      </c>
      <c r="D11" s="57" t="s">
        <v>1072</v>
      </c>
      <c r="E11" s="56" t="s">
        <v>1071</v>
      </c>
      <c r="F11" s="56">
        <v>62355</v>
      </c>
      <c r="G11" s="57" t="s">
        <v>54</v>
      </c>
      <c r="H11" s="102"/>
      <c r="I11" s="102"/>
      <c r="J11" s="131">
        <v>0</v>
      </c>
      <c r="K11" s="125">
        <v>16142.5</v>
      </c>
      <c r="L11" s="13">
        <v>0.01</v>
      </c>
      <c r="M11" s="128">
        <f t="shared" si="0"/>
        <v>14412.946428571428</v>
      </c>
      <c r="N11" s="128">
        <f t="shared" si="1"/>
        <v>1729.5535714285713</v>
      </c>
      <c r="O11" s="14">
        <f t="shared" si="2"/>
        <v>-144.12946428571428</v>
      </c>
      <c r="P11" s="14">
        <f>M11</f>
        <v>14412.946428571428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 t="shared" si="3"/>
        <v>-15998.370535714284</v>
      </c>
      <c r="AJ11" s="101">
        <f t="shared" si="4"/>
        <v>1.3073986337985843E-12</v>
      </c>
    </row>
    <row r="12" spans="1:36" ht="12.9" customHeight="1" x14ac:dyDescent="0.2">
      <c r="A12" s="55">
        <v>43439</v>
      </c>
      <c r="B12" s="56">
        <v>11574</v>
      </c>
      <c r="C12" s="57">
        <v>2013</v>
      </c>
      <c r="D12" s="57" t="s">
        <v>66</v>
      </c>
      <c r="E12" s="56" t="s">
        <v>51</v>
      </c>
      <c r="F12" s="56">
        <v>120001258104</v>
      </c>
      <c r="G12" s="57" t="s">
        <v>55</v>
      </c>
      <c r="H12" s="102"/>
      <c r="I12" s="102"/>
      <c r="J12" s="23">
        <v>0</v>
      </c>
      <c r="K12" s="125">
        <v>7703</v>
      </c>
      <c r="L12" s="13">
        <v>0.01</v>
      </c>
      <c r="M12" s="128">
        <f t="shared" si="0"/>
        <v>6877.6785714285706</v>
      </c>
      <c r="N12" s="128">
        <f t="shared" si="1"/>
        <v>825.32142857142844</v>
      </c>
      <c r="O12" s="14">
        <f t="shared" si="2"/>
        <v>-68.776785714285708</v>
      </c>
      <c r="P12" s="14"/>
      <c r="Q12" s="14">
        <f>M12</f>
        <v>6877.6785714285706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 t="shared" si="3"/>
        <v>-7634.2232142857138</v>
      </c>
      <c r="AJ12" s="101">
        <f t="shared" si="4"/>
        <v>5.2580162446247414E-13</v>
      </c>
    </row>
    <row r="13" spans="1:36" ht="12.9" customHeight="1" x14ac:dyDescent="0.2">
      <c r="A13" s="55"/>
      <c r="B13" s="56">
        <v>11577</v>
      </c>
      <c r="C13" s="57">
        <v>2015</v>
      </c>
      <c r="D13" s="57" t="s">
        <v>88</v>
      </c>
      <c r="E13" s="56" t="s">
        <v>89</v>
      </c>
      <c r="F13" s="56">
        <v>15491</v>
      </c>
      <c r="G13" s="57" t="s">
        <v>54</v>
      </c>
      <c r="H13" s="102"/>
      <c r="I13" s="102"/>
      <c r="J13" s="23">
        <v>270</v>
      </c>
      <c r="K13" s="125">
        <v>0</v>
      </c>
      <c r="L13" s="13">
        <v>0.01</v>
      </c>
      <c r="M13" s="128">
        <f t="shared" si="0"/>
        <v>270</v>
      </c>
      <c r="N13" s="128">
        <f t="shared" si="1"/>
        <v>0</v>
      </c>
      <c r="O13" s="14">
        <f t="shared" si="2"/>
        <v>-2.7</v>
      </c>
      <c r="P13" s="14">
        <f>M13</f>
        <v>270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 t="shared" si="3"/>
        <v>-267.3</v>
      </c>
      <c r="AJ13" s="101">
        <f t="shared" si="4"/>
        <v>-1.1546319456101628E-14</v>
      </c>
    </row>
    <row r="14" spans="1:36" ht="12.9" customHeight="1" x14ac:dyDescent="0.2">
      <c r="A14" s="55"/>
      <c r="B14" s="56">
        <v>11578</v>
      </c>
      <c r="C14" s="57">
        <v>2016</v>
      </c>
      <c r="D14" s="57" t="s">
        <v>73</v>
      </c>
      <c r="E14" s="56" t="s">
        <v>75</v>
      </c>
      <c r="F14" s="56">
        <v>148797</v>
      </c>
      <c r="G14" s="57" t="s">
        <v>54</v>
      </c>
      <c r="H14" s="102"/>
      <c r="I14" s="102"/>
      <c r="J14" s="23">
        <v>600</v>
      </c>
      <c r="K14" s="125">
        <v>0</v>
      </c>
      <c r="L14" s="13">
        <v>0.01</v>
      </c>
      <c r="M14" s="128">
        <f t="shared" si="0"/>
        <v>600</v>
      </c>
      <c r="N14" s="128">
        <f t="shared" si="1"/>
        <v>0</v>
      </c>
      <c r="O14" s="14">
        <f t="shared" si="2"/>
        <v>-6</v>
      </c>
      <c r="P14" s="14">
        <f>M14</f>
        <v>600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 t="shared" si="3"/>
        <v>-594</v>
      </c>
      <c r="AJ14" s="101">
        <f t="shared" si="4"/>
        <v>0</v>
      </c>
    </row>
    <row r="15" spans="1:36" ht="12.9" customHeight="1" x14ac:dyDescent="0.2">
      <c r="A15" s="55">
        <v>43440</v>
      </c>
      <c r="B15" s="56">
        <v>11579</v>
      </c>
      <c r="C15" s="57">
        <v>2006</v>
      </c>
      <c r="D15" s="57" t="s">
        <v>74</v>
      </c>
      <c r="E15" s="56" t="s">
        <v>60</v>
      </c>
      <c r="F15" s="56">
        <v>30878</v>
      </c>
      <c r="G15" s="57" t="s">
        <v>56</v>
      </c>
      <c r="H15" s="102"/>
      <c r="I15" s="102"/>
      <c r="J15" s="23">
        <v>0</v>
      </c>
      <c r="K15" s="125">
        <v>200</v>
      </c>
      <c r="L15" s="13">
        <v>0.01</v>
      </c>
      <c r="M15" s="128">
        <f t="shared" si="0"/>
        <v>178.57142857142856</v>
      </c>
      <c r="N15" s="128">
        <f t="shared" si="1"/>
        <v>21.428571428571427</v>
      </c>
      <c r="O15" s="14">
        <f t="shared" si="2"/>
        <v>-1.7857142857142856</v>
      </c>
      <c r="P15" s="14"/>
      <c r="Q15" s="14"/>
      <c r="R15" s="14"/>
      <c r="S15" s="14"/>
      <c r="T15" s="14"/>
      <c r="U15" s="14"/>
      <c r="V15" s="14"/>
      <c r="W15" s="14">
        <f>M15</f>
        <v>178.57142857142856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 t="shared" si="3"/>
        <v>-198.21428571428569</v>
      </c>
      <c r="AJ15" s="101">
        <f t="shared" si="4"/>
        <v>2.042810365310288E-14</v>
      </c>
    </row>
    <row r="16" spans="1:36" ht="12.9" customHeight="1" x14ac:dyDescent="0.2">
      <c r="A16" s="55"/>
      <c r="B16" s="56">
        <v>11579</v>
      </c>
      <c r="C16" s="57">
        <v>2006</v>
      </c>
      <c r="D16" s="57" t="s">
        <v>74</v>
      </c>
      <c r="E16" s="56" t="s">
        <v>60</v>
      </c>
      <c r="F16" s="56">
        <v>30878</v>
      </c>
      <c r="G16" s="57" t="s">
        <v>56</v>
      </c>
      <c r="H16" s="102"/>
      <c r="I16" s="102"/>
      <c r="J16" s="23">
        <v>0</v>
      </c>
      <c r="K16" s="125">
        <v>72</v>
      </c>
      <c r="L16" s="13">
        <v>0.01</v>
      </c>
      <c r="M16" s="128">
        <f t="shared" si="0"/>
        <v>64.285714285714278</v>
      </c>
      <c r="N16" s="128">
        <f t="shared" si="1"/>
        <v>7.7142857142857126</v>
      </c>
      <c r="O16" s="14">
        <f t="shared" si="2"/>
        <v>-0.64285714285714279</v>
      </c>
      <c r="P16" s="14"/>
      <c r="Q16" s="14"/>
      <c r="R16" s="14"/>
      <c r="S16" s="14"/>
      <c r="T16" s="14"/>
      <c r="U16" s="14"/>
      <c r="V16" s="14"/>
      <c r="W16" s="14">
        <f>M16</f>
        <v>64.285714285714278</v>
      </c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 t="shared" si="3"/>
        <v>-71.357142857142847</v>
      </c>
      <c r="AJ16" s="101">
        <f t="shared" si="4"/>
        <v>1.021405182655144E-14</v>
      </c>
    </row>
    <row r="17" spans="1:36" ht="12.9" customHeight="1" x14ac:dyDescent="0.2">
      <c r="A17" s="55"/>
      <c r="B17" s="56">
        <v>11579</v>
      </c>
      <c r="C17" s="57">
        <v>2006</v>
      </c>
      <c r="D17" s="57" t="s">
        <v>74</v>
      </c>
      <c r="E17" s="56" t="s">
        <v>60</v>
      </c>
      <c r="F17" s="56">
        <v>30878</v>
      </c>
      <c r="G17" s="57" t="s">
        <v>56</v>
      </c>
      <c r="H17" s="102"/>
      <c r="I17" s="102"/>
      <c r="J17" s="23">
        <v>0</v>
      </c>
      <c r="K17" s="125">
        <v>6764.75</v>
      </c>
      <c r="L17" s="13">
        <v>0.01</v>
      </c>
      <c r="M17" s="128">
        <f t="shared" si="0"/>
        <v>6039.9553571428569</v>
      </c>
      <c r="N17" s="128">
        <f t="shared" si="1"/>
        <v>724.79464285714278</v>
      </c>
      <c r="O17" s="14">
        <f t="shared" si="2"/>
        <v>-60.399553571428569</v>
      </c>
      <c r="P17" s="14"/>
      <c r="Q17" s="14"/>
      <c r="R17" s="14"/>
      <c r="S17" s="14"/>
      <c r="T17" s="14"/>
      <c r="U17" s="14"/>
      <c r="V17" s="14"/>
      <c r="W17" s="14">
        <f>M17</f>
        <v>6039.9553571428569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 t="shared" si="3"/>
        <v>-6704.3504464285706</v>
      </c>
      <c r="AJ17" s="101">
        <f t="shared" si="4"/>
        <v>7.815970093361102E-13</v>
      </c>
    </row>
    <row r="18" spans="1:36" ht="12.9" customHeight="1" x14ac:dyDescent="0.2">
      <c r="A18" s="55">
        <v>43441</v>
      </c>
      <c r="B18" s="56">
        <v>11580</v>
      </c>
      <c r="C18" s="57">
        <v>2017</v>
      </c>
      <c r="D18" s="57" t="s">
        <v>73</v>
      </c>
      <c r="E18" s="56" t="s">
        <v>75</v>
      </c>
      <c r="F18" s="56">
        <v>148865</v>
      </c>
      <c r="G18" s="57" t="s">
        <v>54</v>
      </c>
      <c r="H18" s="102"/>
      <c r="I18" s="102"/>
      <c r="J18" s="131">
        <v>2100</v>
      </c>
      <c r="K18" s="125">
        <v>0</v>
      </c>
      <c r="L18" s="13">
        <v>0.01</v>
      </c>
      <c r="M18" s="128">
        <f t="shared" si="0"/>
        <v>2100</v>
      </c>
      <c r="N18" s="128">
        <f t="shared" si="1"/>
        <v>0</v>
      </c>
      <c r="O18" s="14">
        <f t="shared" si="2"/>
        <v>-21</v>
      </c>
      <c r="P18" s="14">
        <f>M18</f>
        <v>2100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 t="shared" si="3"/>
        <v>-2079</v>
      </c>
      <c r="AJ18" s="101">
        <f t="shared" si="4"/>
        <v>0</v>
      </c>
    </row>
    <row r="19" spans="1:36" ht="12.9" customHeight="1" x14ac:dyDescent="0.2">
      <c r="A19" s="55"/>
      <c r="B19" s="56">
        <v>11581</v>
      </c>
      <c r="C19" s="57">
        <v>2018</v>
      </c>
      <c r="D19" s="57" t="s">
        <v>63</v>
      </c>
      <c r="E19" s="56">
        <v>139564</v>
      </c>
      <c r="F19" s="56">
        <v>235026</v>
      </c>
      <c r="G19" s="57" t="s">
        <v>62</v>
      </c>
      <c r="H19" s="102"/>
      <c r="I19" s="102"/>
      <c r="J19" s="131">
        <v>0</v>
      </c>
      <c r="K19" s="125">
        <v>2718.07</v>
      </c>
      <c r="L19" s="13">
        <v>0.01</v>
      </c>
      <c r="M19" s="128">
        <f t="shared" si="0"/>
        <v>2426.8482142857142</v>
      </c>
      <c r="N19" s="128">
        <f t="shared" si="1"/>
        <v>291.22178571428572</v>
      </c>
      <c r="O19" s="14">
        <f t="shared" si="2"/>
        <v>-24.268482142857142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>
        <f>M19</f>
        <v>2426.8482142857142</v>
      </c>
      <c r="AI19" s="14">
        <f t="shared" si="3"/>
        <v>-2693.8015178571427</v>
      </c>
      <c r="AJ19" s="101">
        <f t="shared" si="4"/>
        <v>3.2329694477084558E-13</v>
      </c>
    </row>
    <row r="20" spans="1:36" ht="12.9" customHeight="1" x14ac:dyDescent="0.2">
      <c r="A20" s="55">
        <v>43444</v>
      </c>
      <c r="B20" s="56">
        <v>11582</v>
      </c>
      <c r="C20" s="57">
        <v>2019</v>
      </c>
      <c r="D20" s="57" t="s">
        <v>73</v>
      </c>
      <c r="E20" s="56" t="s">
        <v>75</v>
      </c>
      <c r="F20" s="56">
        <v>148199</v>
      </c>
      <c r="G20" s="57" t="s">
        <v>54</v>
      </c>
      <c r="H20" s="102"/>
      <c r="I20" s="102"/>
      <c r="J20" s="131">
        <v>600</v>
      </c>
      <c r="K20" s="125">
        <v>0</v>
      </c>
      <c r="L20" s="13">
        <v>0.01</v>
      </c>
      <c r="M20" s="128">
        <f t="shared" si="0"/>
        <v>600</v>
      </c>
      <c r="N20" s="128">
        <f t="shared" si="1"/>
        <v>0</v>
      </c>
      <c r="O20" s="14">
        <f t="shared" si="2"/>
        <v>-6</v>
      </c>
      <c r="P20" s="14">
        <f>M20</f>
        <v>600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 t="shared" si="3"/>
        <v>-594</v>
      </c>
      <c r="AJ20" s="101">
        <f t="shared" si="4"/>
        <v>0</v>
      </c>
    </row>
    <row r="21" spans="1:36" s="5" customFormat="1" ht="12.9" customHeight="1" x14ac:dyDescent="0.2">
      <c r="A21" s="55"/>
      <c r="B21" s="56">
        <v>11583</v>
      </c>
      <c r="C21" s="57">
        <v>2020</v>
      </c>
      <c r="D21" s="57" t="s">
        <v>39</v>
      </c>
      <c r="E21" s="56" t="s">
        <v>45</v>
      </c>
      <c r="F21" s="56">
        <v>70027</v>
      </c>
      <c r="G21" s="57" t="s">
        <v>57</v>
      </c>
      <c r="H21" s="102"/>
      <c r="I21" s="102"/>
      <c r="J21" s="23">
        <v>1857.5</v>
      </c>
      <c r="K21" s="125">
        <v>0</v>
      </c>
      <c r="L21" s="13">
        <v>0.01</v>
      </c>
      <c r="M21" s="128">
        <f t="shared" si="0"/>
        <v>1857.5</v>
      </c>
      <c r="N21" s="128">
        <f t="shared" si="1"/>
        <v>0</v>
      </c>
      <c r="O21" s="14">
        <f t="shared" si="2"/>
        <v>-18.574999999999999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1857.5</v>
      </c>
      <c r="AA21" s="14"/>
      <c r="AB21" s="14"/>
      <c r="AC21" s="14"/>
      <c r="AD21" s="14"/>
      <c r="AE21" s="14"/>
      <c r="AF21" s="14"/>
      <c r="AG21" s="14"/>
      <c r="AH21" s="14"/>
      <c r="AI21" s="14">
        <f t="shared" si="3"/>
        <v>-1838.925</v>
      </c>
      <c r="AJ21" s="101">
        <f t="shared" si="4"/>
        <v>4.6185277824406512E-14</v>
      </c>
    </row>
    <row r="22" spans="1:36" s="5" customFormat="1" ht="12.9" customHeight="1" x14ac:dyDescent="0.2">
      <c r="A22" s="55"/>
      <c r="B22" s="56">
        <v>11584</v>
      </c>
      <c r="C22" s="57">
        <v>2021</v>
      </c>
      <c r="D22" s="57" t="s">
        <v>39</v>
      </c>
      <c r="E22" s="56" t="s">
        <v>45</v>
      </c>
      <c r="F22" s="56">
        <v>70026</v>
      </c>
      <c r="G22" s="57" t="s">
        <v>54</v>
      </c>
      <c r="H22" s="102"/>
      <c r="I22" s="102"/>
      <c r="J22" s="23">
        <v>8610</v>
      </c>
      <c r="K22" s="125">
        <v>0</v>
      </c>
      <c r="L22" s="13">
        <v>0.01</v>
      </c>
      <c r="M22" s="128">
        <f t="shared" si="0"/>
        <v>8610</v>
      </c>
      <c r="N22" s="128">
        <f t="shared" si="1"/>
        <v>0</v>
      </c>
      <c r="O22" s="14">
        <f t="shared" si="2"/>
        <v>-86.100000000000009</v>
      </c>
      <c r="P22" s="14">
        <f>M22</f>
        <v>8610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 t="shared" si="3"/>
        <v>-8523.9</v>
      </c>
      <c r="AJ22" s="101">
        <f t="shared" si="4"/>
        <v>3.5527136788005009E-13</v>
      </c>
    </row>
    <row r="23" spans="1:36" s="5" customFormat="1" ht="12.9" customHeight="1" x14ac:dyDescent="0.2">
      <c r="A23" s="55"/>
      <c r="B23" s="56">
        <v>11585</v>
      </c>
      <c r="C23" s="57">
        <v>2022</v>
      </c>
      <c r="D23" s="57" t="s">
        <v>88</v>
      </c>
      <c r="E23" s="56" t="s">
        <v>89</v>
      </c>
      <c r="F23" s="56">
        <v>15598</v>
      </c>
      <c r="G23" s="57" t="s">
        <v>57</v>
      </c>
      <c r="H23" s="102"/>
      <c r="I23" s="102"/>
      <c r="J23" s="23">
        <v>448.55</v>
      </c>
      <c r="K23" s="125">
        <v>0</v>
      </c>
      <c r="L23" s="13">
        <v>0.01</v>
      </c>
      <c r="M23" s="128">
        <f t="shared" si="0"/>
        <v>448.55</v>
      </c>
      <c r="N23" s="128">
        <f t="shared" si="1"/>
        <v>0</v>
      </c>
      <c r="O23" s="14">
        <f t="shared" si="2"/>
        <v>-4.4855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>
        <f>M23</f>
        <v>448.55</v>
      </c>
      <c r="AA23" s="14"/>
      <c r="AB23" s="14"/>
      <c r="AC23" s="14"/>
      <c r="AD23" s="14"/>
      <c r="AE23" s="14"/>
      <c r="AF23" s="14"/>
      <c r="AG23" s="14"/>
      <c r="AH23" s="14"/>
      <c r="AI23" s="14">
        <f t="shared" si="3"/>
        <v>-444.06450000000001</v>
      </c>
      <c r="AJ23" s="101">
        <f t="shared" si="4"/>
        <v>0</v>
      </c>
    </row>
    <row r="24" spans="1:36" ht="12.9" customHeight="1" x14ac:dyDescent="0.2">
      <c r="A24" s="55"/>
      <c r="B24" s="56">
        <v>11585</v>
      </c>
      <c r="C24" s="57">
        <v>2022</v>
      </c>
      <c r="D24" s="57" t="s">
        <v>88</v>
      </c>
      <c r="E24" s="56" t="s">
        <v>89</v>
      </c>
      <c r="F24" s="56">
        <v>15598</v>
      </c>
      <c r="G24" s="57" t="s">
        <v>54</v>
      </c>
      <c r="H24" s="102"/>
      <c r="I24" s="102"/>
      <c r="J24" s="23">
        <v>2237</v>
      </c>
      <c r="K24" s="125">
        <v>0</v>
      </c>
      <c r="L24" s="13">
        <v>0.01</v>
      </c>
      <c r="M24" s="128">
        <f t="shared" si="0"/>
        <v>2237</v>
      </c>
      <c r="N24" s="128">
        <f t="shared" si="1"/>
        <v>0</v>
      </c>
      <c r="O24" s="14">
        <f t="shared" si="2"/>
        <v>-22.37</v>
      </c>
      <c r="P24" s="14">
        <f>M24</f>
        <v>2237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 t="shared" si="3"/>
        <v>-2214.63</v>
      </c>
      <c r="AJ24" s="101">
        <f t="shared" si="4"/>
        <v>-1.1013412404281553E-13</v>
      </c>
    </row>
    <row r="25" spans="1:36" s="5" customFormat="1" ht="12.9" customHeight="1" x14ac:dyDescent="0.2">
      <c r="A25" s="55">
        <v>43445</v>
      </c>
      <c r="B25" s="56">
        <v>11587</v>
      </c>
      <c r="C25" s="57">
        <v>2023</v>
      </c>
      <c r="D25" s="57" t="s">
        <v>73</v>
      </c>
      <c r="E25" s="56" t="s">
        <v>75</v>
      </c>
      <c r="F25" s="56">
        <v>131535</v>
      </c>
      <c r="G25" s="57" t="s">
        <v>54</v>
      </c>
      <c r="H25" s="102"/>
      <c r="I25" s="102"/>
      <c r="J25" s="23">
        <v>3200</v>
      </c>
      <c r="K25" s="125">
        <v>0</v>
      </c>
      <c r="L25" s="13">
        <v>0.01</v>
      </c>
      <c r="M25" s="128">
        <f t="shared" si="0"/>
        <v>3200</v>
      </c>
      <c r="N25" s="128">
        <f t="shared" si="1"/>
        <v>0</v>
      </c>
      <c r="O25" s="14">
        <f t="shared" si="2"/>
        <v>-32</v>
      </c>
      <c r="P25" s="14">
        <f>M25</f>
        <v>3200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 t="shared" si="3"/>
        <v>-3168</v>
      </c>
      <c r="AJ25" s="101">
        <f t="shared" si="4"/>
        <v>0</v>
      </c>
    </row>
    <row r="26" spans="1:36" s="5" customFormat="1" ht="12.9" customHeight="1" x14ac:dyDescent="0.2">
      <c r="A26" s="55"/>
      <c r="B26" s="56">
        <v>11588</v>
      </c>
      <c r="C26" s="57">
        <v>2024</v>
      </c>
      <c r="D26" s="57" t="s">
        <v>88</v>
      </c>
      <c r="E26" s="56" t="s">
        <v>89</v>
      </c>
      <c r="F26" s="56">
        <v>15628</v>
      </c>
      <c r="G26" s="57" t="s">
        <v>54</v>
      </c>
      <c r="H26" s="102"/>
      <c r="I26" s="102"/>
      <c r="J26" s="131">
        <v>744.7</v>
      </c>
      <c r="K26" s="125">
        <v>0</v>
      </c>
      <c r="L26" s="13">
        <v>0.01</v>
      </c>
      <c r="M26" s="128">
        <f t="shared" si="0"/>
        <v>744.7</v>
      </c>
      <c r="N26" s="128">
        <f t="shared" si="1"/>
        <v>0</v>
      </c>
      <c r="O26" s="14">
        <f t="shared" si="2"/>
        <v>-7.447000000000001</v>
      </c>
      <c r="P26" s="14">
        <f>M26</f>
        <v>744.7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 t="shared" si="3"/>
        <v>-737.25300000000004</v>
      </c>
      <c r="AJ26" s="101">
        <f t="shared" si="4"/>
        <v>0</v>
      </c>
    </row>
    <row r="27" spans="1:36" s="5" customFormat="1" ht="12.9" customHeight="1" x14ac:dyDescent="0.2">
      <c r="A27" s="55">
        <v>43446</v>
      </c>
      <c r="B27" s="56">
        <v>11589</v>
      </c>
      <c r="C27" s="57">
        <v>2027</v>
      </c>
      <c r="D27" s="57" t="s">
        <v>39</v>
      </c>
      <c r="E27" s="56" t="s">
        <v>45</v>
      </c>
      <c r="F27" s="56">
        <v>70029</v>
      </c>
      <c r="G27" s="57" t="s">
        <v>54</v>
      </c>
      <c r="H27" s="102"/>
      <c r="I27" s="102"/>
      <c r="J27" s="131">
        <v>845</v>
      </c>
      <c r="K27" s="125">
        <v>0</v>
      </c>
      <c r="L27" s="13">
        <v>0.01</v>
      </c>
      <c r="M27" s="128">
        <f t="shared" si="0"/>
        <v>845</v>
      </c>
      <c r="N27" s="128">
        <f t="shared" si="1"/>
        <v>0</v>
      </c>
      <c r="O27" s="14">
        <f t="shared" si="2"/>
        <v>-8.4499999999999993</v>
      </c>
      <c r="P27" s="14">
        <f>M27</f>
        <v>845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 t="shared" si="3"/>
        <v>-836.55</v>
      </c>
      <c r="AJ27" s="101">
        <f t="shared" si="4"/>
        <v>4.6185277824406512E-14</v>
      </c>
    </row>
    <row r="28" spans="1:36" s="5" customFormat="1" ht="12.9" customHeight="1" x14ac:dyDescent="0.2">
      <c r="A28" s="55"/>
      <c r="B28" s="56">
        <v>11590</v>
      </c>
      <c r="C28" s="57">
        <v>2028</v>
      </c>
      <c r="D28" s="57" t="s">
        <v>67</v>
      </c>
      <c r="E28" s="56" t="s">
        <v>49</v>
      </c>
      <c r="F28" s="56">
        <v>5985</v>
      </c>
      <c r="G28" s="57" t="s">
        <v>54</v>
      </c>
      <c r="H28" s="102"/>
      <c r="I28" s="102"/>
      <c r="J28" s="131">
        <v>0</v>
      </c>
      <c r="K28" s="125">
        <v>5200</v>
      </c>
      <c r="L28" s="13">
        <v>0.01</v>
      </c>
      <c r="M28" s="128">
        <f t="shared" si="0"/>
        <v>4642.8571428571422</v>
      </c>
      <c r="N28" s="128">
        <f t="shared" si="1"/>
        <v>557.142857142857</v>
      </c>
      <c r="O28" s="14">
        <f t="shared" si="2"/>
        <v>-46.428571428571423</v>
      </c>
      <c r="P28" s="14">
        <f>M28</f>
        <v>4642.8571428571422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 t="shared" si="3"/>
        <v>-5153.5714285714275</v>
      </c>
      <c r="AJ28" s="101">
        <f t="shared" si="4"/>
        <v>1.0444978215673473E-12</v>
      </c>
    </row>
    <row r="29" spans="1:36" s="5" customFormat="1" ht="12.9" customHeight="1" x14ac:dyDescent="0.2">
      <c r="A29" s="55">
        <v>43447</v>
      </c>
      <c r="B29" s="56">
        <v>11591</v>
      </c>
      <c r="C29" s="57">
        <v>2030</v>
      </c>
      <c r="D29" s="57" t="s">
        <v>70</v>
      </c>
      <c r="E29" s="56" t="s">
        <v>50</v>
      </c>
      <c r="F29" s="56">
        <v>510817347</v>
      </c>
      <c r="G29" s="57" t="s">
        <v>55</v>
      </c>
      <c r="H29" s="102"/>
      <c r="I29" s="102"/>
      <c r="J29" s="131">
        <v>0</v>
      </c>
      <c r="K29" s="125">
        <v>6670</v>
      </c>
      <c r="L29" s="13">
        <v>0.01</v>
      </c>
      <c r="M29" s="128">
        <f t="shared" si="0"/>
        <v>5955.3571428571422</v>
      </c>
      <c r="N29" s="128">
        <f t="shared" si="1"/>
        <v>714.642857142857</v>
      </c>
      <c r="O29" s="14">
        <f t="shared" si="2"/>
        <v>-59.553571428571423</v>
      </c>
      <c r="P29" s="14"/>
      <c r="Q29" s="14">
        <f>M29</f>
        <v>5955.3571428571422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 t="shared" si="3"/>
        <v>-6610.4464285714275</v>
      </c>
      <c r="AJ29" s="101">
        <f t="shared" si="4"/>
        <v>1.0444978215673473E-12</v>
      </c>
    </row>
    <row r="30" spans="1:36" s="5" customFormat="1" ht="12.9" customHeight="1" x14ac:dyDescent="0.2">
      <c r="A30" s="55"/>
      <c r="B30" s="56">
        <v>11592</v>
      </c>
      <c r="C30" s="57">
        <v>2029</v>
      </c>
      <c r="D30" s="57" t="s">
        <v>73</v>
      </c>
      <c r="E30" s="56" t="s">
        <v>75</v>
      </c>
      <c r="F30" s="56">
        <v>146708</v>
      </c>
      <c r="G30" s="57" t="s">
        <v>54</v>
      </c>
      <c r="H30" s="102"/>
      <c r="I30" s="102"/>
      <c r="J30" s="131">
        <v>1950</v>
      </c>
      <c r="K30" s="125">
        <v>0</v>
      </c>
      <c r="L30" s="13">
        <v>0.01</v>
      </c>
      <c r="M30" s="128">
        <f t="shared" si="0"/>
        <v>1950</v>
      </c>
      <c r="N30" s="128">
        <f t="shared" si="1"/>
        <v>0</v>
      </c>
      <c r="O30" s="14">
        <f t="shared" si="2"/>
        <v>-19.5</v>
      </c>
      <c r="P30" s="14">
        <f>M30</f>
        <v>1950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 t="shared" si="3"/>
        <v>-1930.5</v>
      </c>
      <c r="AJ30" s="101">
        <f t="shared" si="4"/>
        <v>0</v>
      </c>
    </row>
    <row r="31" spans="1:36" s="5" customFormat="1" ht="12.9" customHeight="1" x14ac:dyDescent="0.2">
      <c r="A31" s="55"/>
      <c r="B31" s="56">
        <v>11593</v>
      </c>
      <c r="C31" s="57">
        <v>2032</v>
      </c>
      <c r="D31" s="57" t="s">
        <v>38</v>
      </c>
      <c r="E31" s="56" t="s">
        <v>44</v>
      </c>
      <c r="F31" s="56">
        <v>21509</v>
      </c>
      <c r="G31" s="57" t="s">
        <v>54</v>
      </c>
      <c r="H31" s="102"/>
      <c r="I31" s="102"/>
      <c r="J31" s="23">
        <v>0</v>
      </c>
      <c r="K31" s="125">
        <v>17978</v>
      </c>
      <c r="L31" s="13">
        <v>0.01</v>
      </c>
      <c r="M31" s="128">
        <f t="shared" si="0"/>
        <v>16051.785714285712</v>
      </c>
      <c r="N31" s="128">
        <f t="shared" si="1"/>
        <v>1926.2142857142853</v>
      </c>
      <c r="O31" s="14">
        <f t="shared" si="2"/>
        <v>-160.51785714285711</v>
      </c>
      <c r="P31" s="14">
        <f>M31</f>
        <v>16051.785714285712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 t="shared" si="3"/>
        <v>-17817.482142857141</v>
      </c>
      <c r="AJ31" s="101">
        <f t="shared" si="4"/>
        <v>1.5916157281026244E-12</v>
      </c>
    </row>
    <row r="32" spans="1:36" s="5" customFormat="1" ht="12.9" customHeight="1" x14ac:dyDescent="0.2">
      <c r="A32" s="55">
        <v>43448</v>
      </c>
      <c r="B32" s="56">
        <v>11595</v>
      </c>
      <c r="C32" s="57">
        <v>2031</v>
      </c>
      <c r="D32" s="57" t="s">
        <v>74</v>
      </c>
      <c r="E32" s="56" t="s">
        <v>60</v>
      </c>
      <c r="F32" s="56">
        <v>30948</v>
      </c>
      <c r="G32" s="57" t="s">
        <v>56</v>
      </c>
      <c r="H32" s="102"/>
      <c r="I32" s="102"/>
      <c r="J32" s="23">
        <v>0</v>
      </c>
      <c r="K32" s="125">
        <v>2391</v>
      </c>
      <c r="L32" s="13">
        <v>0.01</v>
      </c>
      <c r="M32" s="128">
        <f t="shared" si="0"/>
        <v>2134.8214285714284</v>
      </c>
      <c r="N32" s="128">
        <f t="shared" si="1"/>
        <v>256.17857142857139</v>
      </c>
      <c r="O32" s="14">
        <f t="shared" si="2"/>
        <v>-21.348214285714285</v>
      </c>
      <c r="P32" s="14"/>
      <c r="Q32" s="14"/>
      <c r="R32" s="14"/>
      <c r="S32" s="14"/>
      <c r="T32" s="14"/>
      <c r="U32" s="14"/>
      <c r="V32" s="14"/>
      <c r="W32" s="14">
        <f>M32</f>
        <v>2134.8214285714284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 t="shared" si="3"/>
        <v>-2369.6517857142853</v>
      </c>
      <c r="AJ32" s="101">
        <f t="shared" si="4"/>
        <v>3.907985046680551E-13</v>
      </c>
    </row>
    <row r="33" spans="1:36" s="5" customFormat="1" ht="12.9" customHeight="1" x14ac:dyDescent="0.2">
      <c r="A33" s="55"/>
      <c r="B33" s="56">
        <v>11596</v>
      </c>
      <c r="C33" s="57">
        <v>2035</v>
      </c>
      <c r="D33" s="57" t="s">
        <v>38</v>
      </c>
      <c r="E33" s="56" t="s">
        <v>44</v>
      </c>
      <c r="F33" s="56">
        <v>21532</v>
      </c>
      <c r="G33" s="57" t="s">
        <v>54</v>
      </c>
      <c r="H33" s="102"/>
      <c r="I33" s="102"/>
      <c r="J33" s="23">
        <v>0</v>
      </c>
      <c r="K33" s="125">
        <v>18999</v>
      </c>
      <c r="L33" s="13">
        <v>0.01</v>
      </c>
      <c r="M33" s="128">
        <f t="shared" si="0"/>
        <v>16963.392857142855</v>
      </c>
      <c r="N33" s="128">
        <f t="shared" si="1"/>
        <v>2035.6071428571424</v>
      </c>
      <c r="O33" s="14">
        <f t="shared" si="2"/>
        <v>-169.63392857142856</v>
      </c>
      <c r="P33" s="14">
        <f>M33</f>
        <v>16963.392857142855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 t="shared" si="3"/>
        <v>-18829.366071428569</v>
      </c>
      <c r="AJ33" s="101">
        <f t="shared" si="4"/>
        <v>2.6147972675971687E-12</v>
      </c>
    </row>
    <row r="34" spans="1:36" s="5" customFormat="1" ht="12.9" customHeight="1" x14ac:dyDescent="0.2">
      <c r="A34" s="55"/>
      <c r="B34" s="56">
        <v>11596</v>
      </c>
      <c r="C34" s="57">
        <v>2035</v>
      </c>
      <c r="D34" s="57" t="s">
        <v>38</v>
      </c>
      <c r="E34" s="56" t="s">
        <v>44</v>
      </c>
      <c r="F34" s="56">
        <v>21532</v>
      </c>
      <c r="G34" s="57" t="s">
        <v>56</v>
      </c>
      <c r="H34" s="102"/>
      <c r="I34" s="102"/>
      <c r="J34" s="23">
        <v>0</v>
      </c>
      <c r="K34" s="125">
        <v>738</v>
      </c>
      <c r="L34" s="13">
        <v>0.01</v>
      </c>
      <c r="M34" s="128">
        <f t="shared" si="0"/>
        <v>658.92857142857133</v>
      </c>
      <c r="N34" s="128">
        <f t="shared" si="1"/>
        <v>79.071428571428555</v>
      </c>
      <c r="O34" s="14">
        <f t="shared" si="2"/>
        <v>-6.5892857142857135</v>
      </c>
      <c r="P34" s="14"/>
      <c r="Q34" s="14"/>
      <c r="R34" s="14"/>
      <c r="S34" s="14"/>
      <c r="T34" s="14"/>
      <c r="U34" s="14"/>
      <c r="V34" s="14"/>
      <c r="W34" s="14">
        <f>M34</f>
        <v>658.92857142857133</v>
      </c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 t="shared" si="3"/>
        <v>-731.41071428571422</v>
      </c>
      <c r="AJ34" s="101">
        <f t="shared" si="4"/>
        <v>6.5725203057809267E-14</v>
      </c>
    </row>
    <row r="35" spans="1:36" s="5" customFormat="1" ht="12.9" customHeight="1" x14ac:dyDescent="0.2">
      <c r="A35" s="55">
        <v>43449</v>
      </c>
      <c r="B35" s="56">
        <v>11598</v>
      </c>
      <c r="C35" s="57">
        <v>2026</v>
      </c>
      <c r="D35" s="57" t="s">
        <v>864</v>
      </c>
      <c r="E35" s="56">
        <v>4</v>
      </c>
      <c r="F35" s="56">
        <v>111307</v>
      </c>
      <c r="G35" s="57" t="s">
        <v>55</v>
      </c>
      <c r="H35" s="102"/>
      <c r="I35" s="102"/>
      <c r="J35" s="23">
        <v>0</v>
      </c>
      <c r="K35" s="125">
        <v>4845</v>
      </c>
      <c r="L35" s="13">
        <v>0.01</v>
      </c>
      <c r="M35" s="128">
        <f t="shared" si="0"/>
        <v>4325.8928571428569</v>
      </c>
      <c r="N35" s="128">
        <f t="shared" si="1"/>
        <v>519.10714285714278</v>
      </c>
      <c r="O35" s="14">
        <f t="shared" si="2"/>
        <v>-43.258928571428569</v>
      </c>
      <c r="P35" s="14"/>
      <c r="Q35" s="14">
        <f>M35</f>
        <v>4325.8928571428569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 t="shared" si="3"/>
        <v>-4801.7410714285706</v>
      </c>
      <c r="AJ35" s="101">
        <f t="shared" si="4"/>
        <v>7.815970093361102E-13</v>
      </c>
    </row>
    <row r="36" spans="1:36" s="5" customFormat="1" ht="12.9" customHeight="1" x14ac:dyDescent="0.2">
      <c r="A36" s="55"/>
      <c r="B36" s="56">
        <v>11599</v>
      </c>
      <c r="C36" s="57">
        <v>2034</v>
      </c>
      <c r="D36" s="57" t="s">
        <v>73</v>
      </c>
      <c r="E36" s="56" t="s">
        <v>75</v>
      </c>
      <c r="F36" s="56">
        <v>146553</v>
      </c>
      <c r="G36" s="57" t="s">
        <v>54</v>
      </c>
      <c r="H36" s="102"/>
      <c r="I36" s="102"/>
      <c r="J36" s="23">
        <v>3300</v>
      </c>
      <c r="K36" s="125">
        <v>0</v>
      </c>
      <c r="L36" s="13">
        <v>0.01</v>
      </c>
      <c r="M36" s="128">
        <f t="shared" si="0"/>
        <v>3300</v>
      </c>
      <c r="N36" s="128">
        <f t="shared" si="1"/>
        <v>0</v>
      </c>
      <c r="O36" s="14">
        <f t="shared" si="2"/>
        <v>-33</v>
      </c>
      <c r="P36" s="14">
        <f>M36</f>
        <v>3300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 t="shared" si="3"/>
        <v>-3267</v>
      </c>
      <c r="AJ36" s="101">
        <f t="shared" si="4"/>
        <v>0</v>
      </c>
    </row>
    <row r="37" spans="1:36" s="5" customFormat="1" ht="12.9" customHeight="1" x14ac:dyDescent="0.2">
      <c r="A37" s="55">
        <v>43451</v>
      </c>
      <c r="B37" s="56">
        <v>11600</v>
      </c>
      <c r="C37" s="57">
        <v>2025</v>
      </c>
      <c r="D37" s="57" t="s">
        <v>69</v>
      </c>
      <c r="E37" s="56" t="s">
        <v>46</v>
      </c>
      <c r="F37" s="56">
        <v>129230</v>
      </c>
      <c r="G37" s="57" t="s">
        <v>56</v>
      </c>
      <c r="H37" s="102"/>
      <c r="I37" s="102"/>
      <c r="J37" s="23">
        <v>0</v>
      </c>
      <c r="K37" s="125">
        <v>2600</v>
      </c>
      <c r="L37" s="13">
        <v>0.01</v>
      </c>
      <c r="M37" s="128">
        <f t="shared" ref="M37:M57" si="5">SUM(H37:J37,K37/1.12)</f>
        <v>2321.4285714285711</v>
      </c>
      <c r="N37" s="128">
        <f t="shared" ref="N37:N57" si="6">K37/1.12*0.12</f>
        <v>278.5714285714285</v>
      </c>
      <c r="O37" s="14">
        <f t="shared" ref="O37:O57" si="7">-SUM(I37:J37,K37/1.12)*L37</f>
        <v>-23.214285714285712</v>
      </c>
      <c r="P37" s="14"/>
      <c r="Q37" s="14"/>
      <c r="R37" s="14"/>
      <c r="S37" s="14"/>
      <c r="T37" s="14"/>
      <c r="U37" s="14"/>
      <c r="V37" s="14"/>
      <c r="W37" s="14">
        <f>M37</f>
        <v>2321.4285714285711</v>
      </c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 t="shared" ref="AI37:AI68" si="8">-SUM(N37:AH37)</f>
        <v>-2576.7857142857138</v>
      </c>
      <c r="AJ37" s="101">
        <f t="shared" ref="AJ37:AJ68" si="9">SUM(H37:K37)+AI37+O37</f>
        <v>5.2224891078367364E-13</v>
      </c>
    </row>
    <row r="38" spans="1:36" s="5" customFormat="1" ht="12.9" customHeight="1" x14ac:dyDescent="0.2">
      <c r="A38" s="55"/>
      <c r="B38" s="56">
        <v>11601</v>
      </c>
      <c r="C38" s="57">
        <v>2040</v>
      </c>
      <c r="D38" s="57" t="s">
        <v>63</v>
      </c>
      <c r="E38" s="56">
        <v>139564</v>
      </c>
      <c r="F38" s="56">
        <v>235290</v>
      </c>
      <c r="G38" s="57" t="s">
        <v>62</v>
      </c>
      <c r="H38" s="102"/>
      <c r="I38" s="102"/>
      <c r="J38" s="23">
        <v>0</v>
      </c>
      <c r="K38" s="125">
        <v>2527.58</v>
      </c>
      <c r="L38" s="13">
        <v>0.01</v>
      </c>
      <c r="M38" s="128">
        <f t="shared" si="5"/>
        <v>2256.7678571428569</v>
      </c>
      <c r="N38" s="128">
        <f t="shared" si="6"/>
        <v>270.81214285714282</v>
      </c>
      <c r="O38" s="14">
        <f t="shared" si="7"/>
        <v>-22.567678571428569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>
        <f>M38</f>
        <v>2256.7678571428569</v>
      </c>
      <c r="AI38" s="14">
        <f t="shared" si="8"/>
        <v>-2505.0123214285713</v>
      </c>
      <c r="AJ38" s="101">
        <f t="shared" si="9"/>
        <v>0</v>
      </c>
    </row>
    <row r="39" spans="1:36" s="5" customFormat="1" ht="12.9" customHeight="1" x14ac:dyDescent="0.2">
      <c r="A39" s="55"/>
      <c r="B39" s="56">
        <v>11602</v>
      </c>
      <c r="C39" s="57">
        <v>2041</v>
      </c>
      <c r="D39" s="57" t="s">
        <v>39</v>
      </c>
      <c r="E39" s="56" t="s">
        <v>45</v>
      </c>
      <c r="F39" s="56">
        <v>70034</v>
      </c>
      <c r="G39" s="57" t="s">
        <v>54</v>
      </c>
      <c r="H39" s="102"/>
      <c r="I39" s="102"/>
      <c r="J39" s="23">
        <v>6060</v>
      </c>
      <c r="K39" s="125">
        <v>0</v>
      </c>
      <c r="L39" s="13">
        <v>0.01</v>
      </c>
      <c r="M39" s="128">
        <f t="shared" si="5"/>
        <v>6060</v>
      </c>
      <c r="N39" s="128">
        <f t="shared" si="6"/>
        <v>0</v>
      </c>
      <c r="O39" s="14">
        <f t="shared" si="7"/>
        <v>-60.6</v>
      </c>
      <c r="P39" s="14">
        <f>M39</f>
        <v>6060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 t="shared" si="8"/>
        <v>-5999.4</v>
      </c>
      <c r="AJ39" s="101">
        <f t="shared" si="9"/>
        <v>3.6237679523765109E-13</v>
      </c>
    </row>
    <row r="40" spans="1:36" s="5" customFormat="1" ht="12.9" customHeight="1" x14ac:dyDescent="0.2">
      <c r="A40" s="55"/>
      <c r="B40" s="56">
        <v>11603</v>
      </c>
      <c r="C40" s="57">
        <v>2042</v>
      </c>
      <c r="D40" s="57" t="s">
        <v>39</v>
      </c>
      <c r="E40" s="56" t="s">
        <v>45</v>
      </c>
      <c r="F40" s="56">
        <v>70035</v>
      </c>
      <c r="G40" s="57" t="s">
        <v>57</v>
      </c>
      <c r="H40" s="102"/>
      <c r="I40" s="102"/>
      <c r="J40" s="23">
        <v>1075</v>
      </c>
      <c r="K40" s="125">
        <v>0</v>
      </c>
      <c r="L40" s="13">
        <v>0.01</v>
      </c>
      <c r="M40" s="128">
        <f t="shared" si="5"/>
        <v>1075</v>
      </c>
      <c r="N40" s="128">
        <f t="shared" si="6"/>
        <v>0</v>
      </c>
      <c r="O40" s="14">
        <f t="shared" si="7"/>
        <v>-10.75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>
        <f>M40</f>
        <v>1075</v>
      </c>
      <c r="AA40" s="14"/>
      <c r="AB40" s="14"/>
      <c r="AC40" s="14"/>
      <c r="AD40" s="14"/>
      <c r="AE40" s="14"/>
      <c r="AF40" s="14"/>
      <c r="AG40" s="14"/>
      <c r="AH40" s="14"/>
      <c r="AI40" s="14">
        <f t="shared" si="8"/>
        <v>-1064.25</v>
      </c>
      <c r="AJ40" s="101">
        <f t="shared" si="9"/>
        <v>0</v>
      </c>
    </row>
    <row r="41" spans="1:36" s="5" customFormat="1" ht="12.9" customHeight="1" x14ac:dyDescent="0.2">
      <c r="A41" s="55"/>
      <c r="B41" s="56">
        <v>11604</v>
      </c>
      <c r="C41" s="57">
        <v>2043</v>
      </c>
      <c r="D41" s="57" t="s">
        <v>88</v>
      </c>
      <c r="E41" s="56" t="s">
        <v>89</v>
      </c>
      <c r="F41" s="56">
        <v>15774</v>
      </c>
      <c r="G41" s="57" t="s">
        <v>57</v>
      </c>
      <c r="H41" s="102"/>
      <c r="I41" s="102"/>
      <c r="J41" s="131">
        <v>232.5</v>
      </c>
      <c r="K41" s="125">
        <v>0</v>
      </c>
      <c r="L41" s="13">
        <v>0.01</v>
      </c>
      <c r="M41" s="128">
        <f t="shared" si="5"/>
        <v>232.5</v>
      </c>
      <c r="N41" s="128">
        <f t="shared" si="6"/>
        <v>0</v>
      </c>
      <c r="O41" s="14">
        <f t="shared" si="7"/>
        <v>-2.3250000000000002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>
        <f>M41</f>
        <v>232.5</v>
      </c>
      <c r="AA41" s="14"/>
      <c r="AB41" s="14"/>
      <c r="AC41" s="14"/>
      <c r="AD41" s="14"/>
      <c r="AE41" s="14"/>
      <c r="AF41" s="14"/>
      <c r="AG41" s="14"/>
      <c r="AH41" s="14"/>
      <c r="AI41" s="14">
        <f t="shared" si="8"/>
        <v>-230.17500000000001</v>
      </c>
      <c r="AJ41" s="101">
        <f t="shared" si="9"/>
        <v>-1.1546319456101628E-14</v>
      </c>
    </row>
    <row r="42" spans="1:36" s="5" customFormat="1" ht="12.9" customHeight="1" x14ac:dyDescent="0.2">
      <c r="A42" s="55"/>
      <c r="B42" s="56">
        <v>11604</v>
      </c>
      <c r="C42" s="57">
        <v>2043</v>
      </c>
      <c r="D42" s="57" t="s">
        <v>88</v>
      </c>
      <c r="E42" s="56" t="s">
        <v>89</v>
      </c>
      <c r="F42" s="56">
        <v>15774</v>
      </c>
      <c r="G42" s="57" t="s">
        <v>54</v>
      </c>
      <c r="H42" s="102"/>
      <c r="I42" s="102"/>
      <c r="J42" s="131">
        <v>2940.7</v>
      </c>
      <c r="K42" s="125">
        <v>0</v>
      </c>
      <c r="L42" s="13">
        <v>0.01</v>
      </c>
      <c r="M42" s="128">
        <f t="shared" si="5"/>
        <v>2940.7</v>
      </c>
      <c r="N42" s="128">
        <f t="shared" si="6"/>
        <v>0</v>
      </c>
      <c r="O42" s="14">
        <f t="shared" si="7"/>
        <v>-29.407</v>
      </c>
      <c r="P42" s="14">
        <f>M42</f>
        <v>2940.7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 t="shared" si="8"/>
        <v>-2911.2929999999997</v>
      </c>
      <c r="AJ42" s="101">
        <f t="shared" si="9"/>
        <v>1.5276668818842154E-13</v>
      </c>
    </row>
    <row r="43" spans="1:36" s="5" customFormat="1" ht="12.9" customHeight="1" x14ac:dyDescent="0.2">
      <c r="A43" s="55"/>
      <c r="B43" s="56">
        <v>11606</v>
      </c>
      <c r="C43" s="57">
        <v>2003</v>
      </c>
      <c r="D43" s="57" t="s">
        <v>748</v>
      </c>
      <c r="E43" s="56" t="s">
        <v>749</v>
      </c>
      <c r="F43" s="56">
        <v>37706</v>
      </c>
      <c r="G43" s="57" t="s">
        <v>54</v>
      </c>
      <c r="H43" s="102"/>
      <c r="I43" s="102"/>
      <c r="J43" s="23">
        <v>0</v>
      </c>
      <c r="K43" s="125">
        <v>22518</v>
      </c>
      <c r="L43" s="13">
        <v>0.01</v>
      </c>
      <c r="M43" s="128">
        <f t="shared" si="5"/>
        <v>20105.357142857141</v>
      </c>
      <c r="N43" s="128">
        <f t="shared" si="6"/>
        <v>2412.6428571428569</v>
      </c>
      <c r="O43" s="14">
        <f t="shared" si="7"/>
        <v>-201.05357142857142</v>
      </c>
      <c r="P43" s="14">
        <f>M43</f>
        <v>20105.357142857141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 t="shared" si="8"/>
        <v>-22316.946428571428</v>
      </c>
      <c r="AJ43" s="101">
        <f t="shared" si="9"/>
        <v>1.0516032489249483E-12</v>
      </c>
    </row>
    <row r="44" spans="1:36" s="5" customFormat="1" ht="12.9" customHeight="1" x14ac:dyDescent="0.2">
      <c r="A44" s="55">
        <v>43452</v>
      </c>
      <c r="B44" s="56">
        <v>11608</v>
      </c>
      <c r="C44" s="57">
        <v>2037</v>
      </c>
      <c r="D44" s="57" t="s">
        <v>77</v>
      </c>
      <c r="E44" s="56" t="s">
        <v>78</v>
      </c>
      <c r="F44" s="56">
        <v>17592</v>
      </c>
      <c r="G44" s="57" t="s">
        <v>54</v>
      </c>
      <c r="H44" s="102"/>
      <c r="I44" s="102"/>
      <c r="J44" s="23">
        <v>0</v>
      </c>
      <c r="K44" s="125">
        <v>2540</v>
      </c>
      <c r="L44" s="13">
        <v>0.01</v>
      </c>
      <c r="M44" s="128">
        <f t="shared" si="5"/>
        <v>2267.8571428571427</v>
      </c>
      <c r="N44" s="128">
        <f t="shared" si="6"/>
        <v>272.14285714285711</v>
      </c>
      <c r="O44" s="14">
        <f t="shared" si="7"/>
        <v>-22.678571428571427</v>
      </c>
      <c r="P44" s="14">
        <f>M44</f>
        <v>2267.8571428571427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 t="shared" si="8"/>
        <v>-2517.3214285714284</v>
      </c>
      <c r="AJ44" s="101">
        <f t="shared" si="9"/>
        <v>1.3145040611561853E-13</v>
      </c>
    </row>
    <row r="45" spans="1:36" s="5" customFormat="1" ht="12.9" customHeight="1" x14ac:dyDescent="0.2">
      <c r="A45" s="55">
        <v>43453</v>
      </c>
      <c r="B45" s="56">
        <v>11609</v>
      </c>
      <c r="C45" s="57">
        <v>2045</v>
      </c>
      <c r="D45" s="57" t="s">
        <v>73</v>
      </c>
      <c r="E45" s="56" t="s">
        <v>75</v>
      </c>
      <c r="F45" s="56">
        <v>146956</v>
      </c>
      <c r="G45" s="57" t="s">
        <v>54</v>
      </c>
      <c r="H45" s="102"/>
      <c r="I45" s="102"/>
      <c r="J45" s="131">
        <v>2800</v>
      </c>
      <c r="K45" s="125">
        <v>0</v>
      </c>
      <c r="L45" s="13">
        <v>0.01</v>
      </c>
      <c r="M45" s="128">
        <f t="shared" si="5"/>
        <v>2800</v>
      </c>
      <c r="N45" s="128">
        <f t="shared" si="6"/>
        <v>0</v>
      </c>
      <c r="O45" s="14">
        <f t="shared" si="7"/>
        <v>-28</v>
      </c>
      <c r="P45" s="14">
        <f>M45</f>
        <v>2800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 t="shared" si="8"/>
        <v>-2772</v>
      </c>
      <c r="AJ45" s="101">
        <f t="shared" si="9"/>
        <v>0</v>
      </c>
    </row>
    <row r="46" spans="1:36" s="5" customFormat="1" ht="12.9" customHeight="1" x14ac:dyDescent="0.2">
      <c r="A46" s="55"/>
      <c r="B46" s="56">
        <v>11610</v>
      </c>
      <c r="C46" s="57">
        <v>2039</v>
      </c>
      <c r="D46" s="57" t="s">
        <v>74</v>
      </c>
      <c r="E46" s="56" t="s">
        <v>60</v>
      </c>
      <c r="F46" s="56">
        <v>30976</v>
      </c>
      <c r="G46" s="57" t="s">
        <v>56</v>
      </c>
      <c r="H46" s="102"/>
      <c r="I46" s="102"/>
      <c r="J46" s="131">
        <v>0</v>
      </c>
      <c r="K46" s="125">
        <v>3647.5</v>
      </c>
      <c r="L46" s="13">
        <v>0.01</v>
      </c>
      <c r="M46" s="128">
        <f t="shared" si="5"/>
        <v>3256.6964285714284</v>
      </c>
      <c r="N46" s="128">
        <f t="shared" si="6"/>
        <v>390.80357142857139</v>
      </c>
      <c r="O46" s="14">
        <f t="shared" si="7"/>
        <v>-32.566964285714285</v>
      </c>
      <c r="P46" s="14"/>
      <c r="Q46" s="14"/>
      <c r="R46" s="14"/>
      <c r="S46" s="14"/>
      <c r="T46" s="14"/>
      <c r="U46" s="14"/>
      <c r="V46" s="14"/>
      <c r="W46" s="14">
        <f>M46</f>
        <v>3256.6964285714284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 t="shared" si="8"/>
        <v>-3614.9330357142853</v>
      </c>
      <c r="AJ46" s="101">
        <f t="shared" si="9"/>
        <v>3.907985046680551E-13</v>
      </c>
    </row>
    <row r="47" spans="1:36" s="5" customFormat="1" ht="12.9" customHeight="1" x14ac:dyDescent="0.2">
      <c r="A47" s="55"/>
      <c r="B47" s="56">
        <v>11611</v>
      </c>
      <c r="C47" s="57">
        <v>2046</v>
      </c>
      <c r="D47" s="57" t="s">
        <v>66</v>
      </c>
      <c r="E47" s="56" t="s">
        <v>51</v>
      </c>
      <c r="F47" s="56">
        <v>120001266005</v>
      </c>
      <c r="G47" s="57" t="s">
        <v>55</v>
      </c>
      <c r="H47" s="102"/>
      <c r="I47" s="102"/>
      <c r="J47" s="131">
        <v>0</v>
      </c>
      <c r="K47" s="125">
        <v>5355</v>
      </c>
      <c r="L47" s="13">
        <v>0.01</v>
      </c>
      <c r="M47" s="128">
        <f t="shared" si="5"/>
        <v>4781.2499999999991</v>
      </c>
      <c r="N47" s="128">
        <f t="shared" si="6"/>
        <v>573.74999999999989</v>
      </c>
      <c r="O47" s="14">
        <f t="shared" si="7"/>
        <v>-47.812499999999993</v>
      </c>
      <c r="P47" s="14"/>
      <c r="Q47" s="14">
        <f>M47</f>
        <v>4781.2499999999991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 t="shared" si="8"/>
        <v>-5307.1874999999991</v>
      </c>
      <c r="AJ47" s="101">
        <f t="shared" si="9"/>
        <v>9.1660012913052924E-13</v>
      </c>
    </row>
    <row r="48" spans="1:36" s="5" customFormat="1" ht="12.9" customHeight="1" x14ac:dyDescent="0.2">
      <c r="A48" s="55">
        <v>43454</v>
      </c>
      <c r="B48" s="56">
        <v>11612</v>
      </c>
      <c r="C48" s="57">
        <v>2047</v>
      </c>
      <c r="D48" s="57" t="s">
        <v>88</v>
      </c>
      <c r="E48" s="56" t="s">
        <v>89</v>
      </c>
      <c r="F48" s="56">
        <v>15903</v>
      </c>
      <c r="G48" s="57" t="s">
        <v>54</v>
      </c>
      <c r="H48" s="102"/>
      <c r="I48" s="102"/>
      <c r="J48" s="131">
        <v>540</v>
      </c>
      <c r="K48" s="125">
        <v>0</v>
      </c>
      <c r="L48" s="13">
        <v>0.01</v>
      </c>
      <c r="M48" s="128">
        <f t="shared" si="5"/>
        <v>540</v>
      </c>
      <c r="N48" s="128">
        <f t="shared" si="6"/>
        <v>0</v>
      </c>
      <c r="O48" s="14">
        <f t="shared" si="7"/>
        <v>-5.4</v>
      </c>
      <c r="P48" s="14">
        <f>M48</f>
        <v>540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 t="shared" si="8"/>
        <v>-534.6</v>
      </c>
      <c r="AJ48" s="101">
        <f t="shared" si="9"/>
        <v>-2.3092638912203256E-14</v>
      </c>
    </row>
    <row r="49" spans="1:36" s="5" customFormat="1" ht="12.9" customHeight="1" x14ac:dyDescent="0.2">
      <c r="A49" s="55">
        <v>43455</v>
      </c>
      <c r="B49" s="56">
        <v>11613</v>
      </c>
      <c r="C49" s="57">
        <v>2048</v>
      </c>
      <c r="D49" s="57" t="s">
        <v>39</v>
      </c>
      <c r="E49" s="56" t="s">
        <v>45</v>
      </c>
      <c r="F49" s="56">
        <v>70042</v>
      </c>
      <c r="G49" s="57" t="s">
        <v>54</v>
      </c>
      <c r="H49" s="102"/>
      <c r="I49" s="102"/>
      <c r="J49" s="23">
        <v>3960</v>
      </c>
      <c r="K49" s="125">
        <v>0</v>
      </c>
      <c r="L49" s="13">
        <v>0.01</v>
      </c>
      <c r="M49" s="128">
        <f t="shared" si="5"/>
        <v>3960</v>
      </c>
      <c r="N49" s="128">
        <f t="shared" si="6"/>
        <v>0</v>
      </c>
      <c r="O49" s="14">
        <f t="shared" si="7"/>
        <v>-39.6</v>
      </c>
      <c r="P49" s="14">
        <f>M49</f>
        <v>3960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 t="shared" si="8"/>
        <v>-3920.4</v>
      </c>
      <c r="AJ49" s="101">
        <f t="shared" si="9"/>
        <v>-9.2370555648813024E-14</v>
      </c>
    </row>
    <row r="50" spans="1:36" s="5" customFormat="1" ht="12.9" customHeight="1" x14ac:dyDescent="0.2">
      <c r="A50" s="55">
        <v>43456</v>
      </c>
      <c r="B50" s="56">
        <v>11614</v>
      </c>
      <c r="C50" s="57">
        <v>2049</v>
      </c>
      <c r="D50" s="57" t="s">
        <v>38</v>
      </c>
      <c r="E50" s="56" t="s">
        <v>44</v>
      </c>
      <c r="F50" s="56">
        <v>21681</v>
      </c>
      <c r="G50" s="57" t="s">
        <v>54</v>
      </c>
      <c r="H50" s="102"/>
      <c r="I50" s="102"/>
      <c r="J50" s="131">
        <v>0</v>
      </c>
      <c r="K50" s="125">
        <v>9241</v>
      </c>
      <c r="L50" s="13">
        <v>0.01</v>
      </c>
      <c r="M50" s="128">
        <f t="shared" si="5"/>
        <v>8250.8928571428569</v>
      </c>
      <c r="N50" s="128">
        <f t="shared" si="6"/>
        <v>990.10714285714278</v>
      </c>
      <c r="O50" s="14">
        <f t="shared" si="7"/>
        <v>-82.508928571428569</v>
      </c>
      <c r="P50" s="14">
        <f>M50</f>
        <v>8250.8928571428569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 t="shared" si="8"/>
        <v>-9158.4910714285706</v>
      </c>
      <c r="AJ50" s="101">
        <f t="shared" si="9"/>
        <v>7.815970093361102E-13</v>
      </c>
    </row>
    <row r="51" spans="1:36" s="5" customFormat="1" ht="12.9" customHeight="1" x14ac:dyDescent="0.2">
      <c r="A51" s="55">
        <v>43460</v>
      </c>
      <c r="B51" s="56">
        <v>11615</v>
      </c>
      <c r="C51" s="57">
        <v>2050</v>
      </c>
      <c r="D51" s="57" t="s">
        <v>73</v>
      </c>
      <c r="E51" s="56" t="s">
        <v>75</v>
      </c>
      <c r="F51" s="56">
        <v>147551</v>
      </c>
      <c r="G51" s="57" t="s">
        <v>54</v>
      </c>
      <c r="H51" s="102"/>
      <c r="I51" s="102"/>
      <c r="J51" s="131">
        <v>1050</v>
      </c>
      <c r="K51" s="125">
        <v>0</v>
      </c>
      <c r="L51" s="13">
        <v>0.01</v>
      </c>
      <c r="M51" s="128">
        <f t="shared" si="5"/>
        <v>1050</v>
      </c>
      <c r="N51" s="128">
        <f t="shared" si="6"/>
        <v>0</v>
      </c>
      <c r="O51" s="14">
        <f t="shared" si="7"/>
        <v>-10.5</v>
      </c>
      <c r="P51" s="14">
        <f>M51</f>
        <v>1050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 t="shared" si="8"/>
        <v>-1039.5</v>
      </c>
      <c r="AJ51" s="101">
        <f t="shared" si="9"/>
        <v>0</v>
      </c>
    </row>
    <row r="52" spans="1:36" s="5" customFormat="1" ht="12.9" customHeight="1" x14ac:dyDescent="0.2">
      <c r="A52" s="55"/>
      <c r="B52" s="56">
        <v>11616</v>
      </c>
      <c r="C52" s="57">
        <v>2051</v>
      </c>
      <c r="D52" s="57" t="s">
        <v>39</v>
      </c>
      <c r="E52" s="56" t="s">
        <v>45</v>
      </c>
      <c r="F52" s="56">
        <v>70046</v>
      </c>
      <c r="G52" s="57" t="s">
        <v>57</v>
      </c>
      <c r="H52" s="102"/>
      <c r="I52" s="102"/>
      <c r="J52" s="131">
        <v>550</v>
      </c>
      <c r="K52" s="125">
        <v>0</v>
      </c>
      <c r="L52" s="13">
        <v>0.01</v>
      </c>
      <c r="M52" s="128">
        <f t="shared" si="5"/>
        <v>550</v>
      </c>
      <c r="N52" s="128">
        <f t="shared" si="6"/>
        <v>0</v>
      </c>
      <c r="O52" s="14">
        <f t="shared" si="7"/>
        <v>-5.5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>
        <f>M52</f>
        <v>550</v>
      </c>
      <c r="AA52" s="14"/>
      <c r="AB52" s="14"/>
      <c r="AC52" s="14"/>
      <c r="AD52" s="14"/>
      <c r="AE52" s="14"/>
      <c r="AF52" s="14"/>
      <c r="AG52" s="14"/>
      <c r="AH52" s="14"/>
      <c r="AI52" s="14">
        <f t="shared" si="8"/>
        <v>-544.5</v>
      </c>
      <c r="AJ52" s="101">
        <f t="shared" si="9"/>
        <v>0</v>
      </c>
    </row>
    <row r="53" spans="1:36" s="5" customFormat="1" ht="12.9" customHeight="1" x14ac:dyDescent="0.2">
      <c r="A53" s="55"/>
      <c r="B53" s="56">
        <v>11617</v>
      </c>
      <c r="C53" s="57">
        <v>2052</v>
      </c>
      <c r="D53" s="57" t="s">
        <v>88</v>
      </c>
      <c r="E53" s="56" t="s">
        <v>89</v>
      </c>
      <c r="F53" s="56">
        <v>16140</v>
      </c>
      <c r="G53" s="57" t="s">
        <v>57</v>
      </c>
      <c r="H53" s="102"/>
      <c r="I53" s="102"/>
      <c r="J53" s="131">
        <v>231.5</v>
      </c>
      <c r="K53" s="125">
        <v>0</v>
      </c>
      <c r="L53" s="13">
        <v>0.01</v>
      </c>
      <c r="M53" s="128">
        <f t="shared" si="5"/>
        <v>231.5</v>
      </c>
      <c r="N53" s="128">
        <f t="shared" si="6"/>
        <v>0</v>
      </c>
      <c r="O53" s="14">
        <f t="shared" si="7"/>
        <v>-2.3149999999999999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>
        <f>M53</f>
        <v>231.5</v>
      </c>
      <c r="AA53" s="14"/>
      <c r="AB53" s="14"/>
      <c r="AC53" s="14"/>
      <c r="AD53" s="14"/>
      <c r="AE53" s="14"/>
      <c r="AF53" s="14"/>
      <c r="AG53" s="14"/>
      <c r="AH53" s="14"/>
      <c r="AI53" s="14">
        <f t="shared" si="8"/>
        <v>-229.185</v>
      </c>
      <c r="AJ53" s="101">
        <f t="shared" si="9"/>
        <v>0</v>
      </c>
    </row>
    <row r="54" spans="1:36" s="5" customFormat="1" ht="12.9" customHeight="1" x14ac:dyDescent="0.2">
      <c r="A54" s="55"/>
      <c r="B54" s="56">
        <v>11617</v>
      </c>
      <c r="C54" s="57">
        <v>2052</v>
      </c>
      <c r="D54" s="57" t="s">
        <v>88</v>
      </c>
      <c r="E54" s="56" t="s">
        <v>89</v>
      </c>
      <c r="F54" s="56">
        <v>16140</v>
      </c>
      <c r="G54" s="57" t="s">
        <v>54</v>
      </c>
      <c r="H54" s="102"/>
      <c r="I54" s="102"/>
      <c r="J54" s="131">
        <v>2034.55</v>
      </c>
      <c r="K54" s="125">
        <v>0</v>
      </c>
      <c r="L54" s="13">
        <v>0.01</v>
      </c>
      <c r="M54" s="128">
        <f t="shared" si="5"/>
        <v>2034.55</v>
      </c>
      <c r="N54" s="128">
        <f t="shared" si="6"/>
        <v>0</v>
      </c>
      <c r="O54" s="14">
        <f t="shared" si="7"/>
        <v>-20.345500000000001</v>
      </c>
      <c r="P54" s="14">
        <f>M54</f>
        <v>2034.55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 t="shared" si="8"/>
        <v>-2014.2045000000001</v>
      </c>
      <c r="AJ54" s="101">
        <f t="shared" si="9"/>
        <v>-9.9475983006414026E-14</v>
      </c>
    </row>
    <row r="55" spans="1:36" s="5" customFormat="1" ht="12.9" customHeight="1" x14ac:dyDescent="0.2">
      <c r="A55" s="55">
        <v>43462</v>
      </c>
      <c r="B55" s="56">
        <v>11618</v>
      </c>
      <c r="C55" s="57">
        <v>2055</v>
      </c>
      <c r="D55" s="57" t="s">
        <v>73</v>
      </c>
      <c r="E55" s="56" t="s">
        <v>75</v>
      </c>
      <c r="F55" s="56">
        <v>147719</v>
      </c>
      <c r="G55" s="57" t="s">
        <v>54</v>
      </c>
      <c r="H55" s="102"/>
      <c r="I55" s="102"/>
      <c r="J55" s="131">
        <v>1900</v>
      </c>
      <c r="K55" s="125">
        <v>0</v>
      </c>
      <c r="L55" s="13">
        <v>0.01</v>
      </c>
      <c r="M55" s="128">
        <f t="shared" si="5"/>
        <v>1900</v>
      </c>
      <c r="N55" s="128">
        <f t="shared" si="6"/>
        <v>0</v>
      </c>
      <c r="O55" s="14">
        <f t="shared" si="7"/>
        <v>-19</v>
      </c>
      <c r="P55" s="14">
        <f>M55</f>
        <v>1900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 t="shared" si="8"/>
        <v>-1881</v>
      </c>
      <c r="AJ55" s="101">
        <f t="shared" si="9"/>
        <v>0</v>
      </c>
    </row>
    <row r="56" spans="1:36" s="5" customFormat="1" ht="12.9" customHeight="1" x14ac:dyDescent="0.2">
      <c r="A56" s="55"/>
      <c r="B56" s="56">
        <v>11619</v>
      </c>
      <c r="C56" s="57">
        <v>2054</v>
      </c>
      <c r="D56" s="57" t="s">
        <v>39</v>
      </c>
      <c r="E56" s="56" t="s">
        <v>45</v>
      </c>
      <c r="F56" s="56">
        <v>70049</v>
      </c>
      <c r="G56" s="57" t="s">
        <v>54</v>
      </c>
      <c r="H56" s="102"/>
      <c r="I56" s="102"/>
      <c r="J56" s="131">
        <v>1660</v>
      </c>
      <c r="K56" s="125">
        <v>0</v>
      </c>
      <c r="L56" s="13">
        <v>0.01</v>
      </c>
      <c r="M56" s="128">
        <f t="shared" si="5"/>
        <v>1660</v>
      </c>
      <c r="N56" s="128">
        <f t="shared" si="6"/>
        <v>0</v>
      </c>
      <c r="O56" s="14">
        <f t="shared" si="7"/>
        <v>-16.600000000000001</v>
      </c>
      <c r="P56" s="14">
        <f>M56</f>
        <v>1660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 t="shared" si="8"/>
        <v>-1643.4</v>
      </c>
      <c r="AJ56" s="101">
        <f t="shared" si="9"/>
        <v>-9.2370555648813024E-14</v>
      </c>
    </row>
    <row r="57" spans="1:36" s="5" customFormat="1" ht="12.9" customHeight="1" x14ac:dyDescent="0.2">
      <c r="A57" s="55">
        <v>43462</v>
      </c>
      <c r="B57" s="56">
        <v>11620</v>
      </c>
      <c r="C57" s="56">
        <v>2056</v>
      </c>
      <c r="D57" s="57" t="s">
        <v>38</v>
      </c>
      <c r="E57" s="56" t="s">
        <v>44</v>
      </c>
      <c r="F57" s="56">
        <v>21741</v>
      </c>
      <c r="G57" s="57" t="s">
        <v>54</v>
      </c>
      <c r="H57" s="102"/>
      <c r="I57" s="102"/>
      <c r="J57" s="23">
        <v>0</v>
      </c>
      <c r="K57" s="133">
        <v>16031.5</v>
      </c>
      <c r="L57" s="13">
        <v>0.01</v>
      </c>
      <c r="M57" s="128">
        <f t="shared" si="5"/>
        <v>14313.839285714284</v>
      </c>
      <c r="N57" s="128">
        <f t="shared" si="6"/>
        <v>1717.660714285714</v>
      </c>
      <c r="O57" s="14">
        <f t="shared" si="7"/>
        <v>-143.13839285714286</v>
      </c>
      <c r="P57" s="14">
        <f>M57</f>
        <v>14313.839285714284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 t="shared" si="8"/>
        <v>-15888.361607142855</v>
      </c>
      <c r="AJ57" s="101">
        <f t="shared" si="9"/>
        <v>2.0747847884194925E-12</v>
      </c>
    </row>
    <row r="58" spans="1:36" x14ac:dyDescent="0.2">
      <c r="A58" s="100"/>
      <c r="B58" s="99"/>
      <c r="C58" s="98"/>
      <c r="D58" s="95"/>
      <c r="E58" s="96"/>
      <c r="F58" s="96"/>
      <c r="G58" s="95"/>
      <c r="H58" s="36"/>
      <c r="I58" s="36"/>
      <c r="J58" s="51"/>
      <c r="K58" s="36"/>
      <c r="L58" s="37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</row>
    <row r="59" spans="1:36" s="88" customFormat="1" ht="10.8" thickBot="1" x14ac:dyDescent="0.25">
      <c r="A59" s="94"/>
      <c r="B59" s="93"/>
      <c r="C59" s="92"/>
      <c r="D59" s="89"/>
      <c r="E59" s="90"/>
      <c r="F59" s="90"/>
      <c r="G59" s="89"/>
      <c r="H59" s="40">
        <f>SUM(H6:H57)</f>
        <v>0</v>
      </c>
      <c r="I59" s="40">
        <f>SUM(I6:I57)</f>
        <v>0</v>
      </c>
      <c r="J59" s="24">
        <f>SUM(J5:J57)</f>
        <v>66869.08</v>
      </c>
      <c r="K59" s="24">
        <f>SUM(K5:K57)</f>
        <v>157421.90000000002</v>
      </c>
      <c r="L59" s="41"/>
      <c r="M59" s="24">
        <f t="shared" ref="M59:AI59" si="10">SUM(M5:M57)</f>
        <v>207424.34785714283</v>
      </c>
      <c r="N59" s="24">
        <f t="shared" si="10"/>
        <v>16866.632142857143</v>
      </c>
      <c r="O59" s="24">
        <f t="shared" si="10"/>
        <v>-2074.2434785714286</v>
      </c>
      <c r="P59" s="24">
        <f t="shared" si="10"/>
        <v>159941.23571428572</v>
      </c>
      <c r="Q59" s="24">
        <f t="shared" si="10"/>
        <v>21940.178571428572</v>
      </c>
      <c r="R59" s="24">
        <f t="shared" si="10"/>
        <v>0</v>
      </c>
      <c r="S59" s="24">
        <f t="shared" si="10"/>
        <v>0</v>
      </c>
      <c r="T59" s="24">
        <f t="shared" si="10"/>
        <v>0</v>
      </c>
      <c r="U59" s="24">
        <f t="shared" si="10"/>
        <v>0</v>
      </c>
      <c r="V59" s="24">
        <f t="shared" si="10"/>
        <v>0</v>
      </c>
      <c r="W59" s="24">
        <f t="shared" si="10"/>
        <v>14654.687499999996</v>
      </c>
      <c r="X59" s="24">
        <f t="shared" si="10"/>
        <v>0</v>
      </c>
      <c r="Y59" s="24">
        <f t="shared" si="10"/>
        <v>0</v>
      </c>
      <c r="Z59" s="24">
        <f t="shared" si="10"/>
        <v>6204.63</v>
      </c>
      <c r="AA59" s="24">
        <f t="shared" si="10"/>
        <v>0</v>
      </c>
      <c r="AB59" s="24">
        <f t="shared" si="10"/>
        <v>0</v>
      </c>
      <c r="AC59" s="24">
        <f t="shared" si="10"/>
        <v>0</v>
      </c>
      <c r="AD59" s="24">
        <f t="shared" si="10"/>
        <v>0</v>
      </c>
      <c r="AE59" s="24">
        <f t="shared" si="10"/>
        <v>0</v>
      </c>
      <c r="AF59" s="24">
        <f t="shared" si="10"/>
        <v>0</v>
      </c>
      <c r="AG59" s="24">
        <f t="shared" si="10"/>
        <v>0</v>
      </c>
      <c r="AH59" s="24">
        <f t="shared" si="10"/>
        <v>4683.6160714285706</v>
      </c>
      <c r="AI59" s="24">
        <f t="shared" si="10"/>
        <v>-222216.73652142851</v>
      </c>
    </row>
    <row r="60" spans="1:36" ht="10.8" thickTop="1" x14ac:dyDescent="0.2">
      <c r="AH60" s="5" t="s">
        <v>35</v>
      </c>
      <c r="AI60" s="5">
        <f>+N61+AI59</f>
        <v>2074.2434785714722</v>
      </c>
    </row>
    <row r="61" spans="1:36" x14ac:dyDescent="0.2">
      <c r="K61" s="5">
        <f>+K59+J59</f>
        <v>224290.98000000004</v>
      </c>
      <c r="N61" s="5">
        <f>+N59+M59</f>
        <v>224290.97999999998</v>
      </c>
      <c r="P61" s="5">
        <f>P59+Q59</f>
        <v>181881.4142857143</v>
      </c>
      <c r="AI61" s="5">
        <f>+AI59-AI60</f>
        <v>-224290.97999999998</v>
      </c>
    </row>
    <row r="63" spans="1:36" x14ac:dyDescent="0.2">
      <c r="A63" s="132"/>
      <c r="B63" s="85" t="s">
        <v>1067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2EDF-865C-4B22-9460-BF0A2ACD161E}">
  <dimension ref="A1:AJ102"/>
  <sheetViews>
    <sheetView workbookViewId="0">
      <pane ySplit="4" topLeftCell="A83" activePane="bottomLeft" state="frozen"/>
      <selection activeCell="A12" sqref="A12"/>
      <selection pane="bottomLeft"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1075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48">
        <v>43467</v>
      </c>
      <c r="B5" s="149">
        <v>11621</v>
      </c>
      <c r="C5" s="149">
        <v>2038</v>
      </c>
      <c r="D5" s="150" t="s">
        <v>37</v>
      </c>
      <c r="E5" s="149" t="s">
        <v>42</v>
      </c>
      <c r="F5" s="150">
        <v>75846</v>
      </c>
      <c r="G5" s="150" t="s">
        <v>163</v>
      </c>
      <c r="H5" s="151"/>
      <c r="I5" s="151"/>
      <c r="J5" s="152"/>
      <c r="K5" s="153">
        <v>999.46</v>
      </c>
      <c r="L5" s="154">
        <v>0.01</v>
      </c>
      <c r="M5" s="155">
        <f t="shared" ref="M5:M96" si="0">SUM(H5:J5,K5/1.12)</f>
        <v>892.375</v>
      </c>
      <c r="N5" s="155">
        <f t="shared" ref="N5:N96" si="1">K5/1.12*0.12</f>
        <v>107.08499999999999</v>
      </c>
      <c r="O5" s="155">
        <f t="shared" ref="O5:O96" si="2">-SUM(I5:J5,K5/1.12)*L5</f>
        <v>-8.9237500000000001</v>
      </c>
      <c r="P5" s="155"/>
      <c r="Q5" s="155"/>
      <c r="R5" s="155"/>
      <c r="S5" s="155"/>
      <c r="T5" s="155"/>
      <c r="U5" s="155"/>
      <c r="V5" s="155">
        <f t="shared" ref="V5:V6" si="3">M5</f>
        <v>892.375</v>
      </c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6" si="4">-SUM(N5:AH5)</f>
        <v>-990.53625</v>
      </c>
      <c r="AJ5" s="156">
        <f t="shared" ref="AJ5:AJ96" si="5">SUM(H5:K5)+AI5+O5</f>
        <v>4.0856207306205761E-14</v>
      </c>
    </row>
    <row r="6" spans="1:36" ht="12.9" customHeight="1" x14ac:dyDescent="0.2">
      <c r="A6" s="148"/>
      <c r="B6" s="149">
        <v>11621</v>
      </c>
      <c r="C6" s="149">
        <v>2038</v>
      </c>
      <c r="D6" s="150" t="s">
        <v>37</v>
      </c>
      <c r="E6" s="149" t="s">
        <v>42</v>
      </c>
      <c r="F6" s="150">
        <v>75846</v>
      </c>
      <c r="G6" s="150" t="s">
        <v>163</v>
      </c>
      <c r="H6" s="151"/>
      <c r="I6" s="151"/>
      <c r="J6" s="152"/>
      <c r="K6" s="153">
        <v>981.31</v>
      </c>
      <c r="L6" s="154">
        <v>0.01</v>
      </c>
      <c r="M6" s="155">
        <f t="shared" si="0"/>
        <v>876.16964285714278</v>
      </c>
      <c r="N6" s="155">
        <f t="shared" si="1"/>
        <v>105.14035714285713</v>
      </c>
      <c r="O6" s="155">
        <f t="shared" si="2"/>
        <v>-8.7616964285714278</v>
      </c>
      <c r="P6" s="155"/>
      <c r="Q6" s="155"/>
      <c r="R6" s="155"/>
      <c r="S6" s="155"/>
      <c r="T6" s="155"/>
      <c r="U6" s="155"/>
      <c r="V6" s="155">
        <f t="shared" si="3"/>
        <v>876.16964285714278</v>
      </c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4"/>
        <v>-972.54830357142851</v>
      </c>
      <c r="AJ6" s="156">
        <f t="shared" si="5"/>
        <v>0</v>
      </c>
    </row>
    <row r="7" spans="1:36" ht="12.9" customHeight="1" x14ac:dyDescent="0.2">
      <c r="A7" s="148"/>
      <c r="B7" s="149">
        <v>11622</v>
      </c>
      <c r="C7" s="149">
        <v>2062</v>
      </c>
      <c r="D7" s="150" t="s">
        <v>88</v>
      </c>
      <c r="E7" s="149" t="s">
        <v>89</v>
      </c>
      <c r="F7" s="150">
        <v>16235</v>
      </c>
      <c r="G7" s="150" t="s">
        <v>57</v>
      </c>
      <c r="H7" s="151"/>
      <c r="I7" s="151"/>
      <c r="J7" s="152">
        <v>185.7</v>
      </c>
      <c r="K7" s="153">
        <v>0</v>
      </c>
      <c r="L7" s="154">
        <v>0.01</v>
      </c>
      <c r="M7" s="155">
        <f t="shared" si="0"/>
        <v>185.7</v>
      </c>
      <c r="N7" s="155">
        <f t="shared" si="1"/>
        <v>0</v>
      </c>
      <c r="O7" s="155">
        <f t="shared" si="2"/>
        <v>-1.857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>
        <f>M7</f>
        <v>185.7</v>
      </c>
      <c r="AA7" s="155"/>
      <c r="AB7" s="155"/>
      <c r="AC7" s="155"/>
      <c r="AD7" s="155"/>
      <c r="AE7" s="155"/>
      <c r="AF7" s="155"/>
      <c r="AG7" s="155"/>
      <c r="AH7" s="155"/>
      <c r="AI7" s="155">
        <f t="shared" si="4"/>
        <v>-183.84299999999999</v>
      </c>
      <c r="AJ7" s="156">
        <f t="shared" si="5"/>
        <v>0</v>
      </c>
    </row>
    <row r="8" spans="1:36" ht="12.9" customHeight="1" x14ac:dyDescent="0.2">
      <c r="A8" s="148"/>
      <c r="B8" s="149">
        <v>11622</v>
      </c>
      <c r="C8" s="149">
        <v>2062</v>
      </c>
      <c r="D8" s="150" t="s">
        <v>88</v>
      </c>
      <c r="E8" s="149" t="s">
        <v>89</v>
      </c>
      <c r="F8" s="150">
        <v>16235</v>
      </c>
      <c r="G8" s="150" t="s">
        <v>54</v>
      </c>
      <c r="H8" s="151"/>
      <c r="I8" s="151"/>
      <c r="J8" s="152">
        <v>1941</v>
      </c>
      <c r="K8" s="153">
        <v>0</v>
      </c>
      <c r="L8" s="154">
        <v>0.01</v>
      </c>
      <c r="M8" s="155">
        <f t="shared" si="0"/>
        <v>1941</v>
      </c>
      <c r="N8" s="155">
        <f t="shared" si="1"/>
        <v>0</v>
      </c>
      <c r="O8" s="155">
        <f t="shared" si="2"/>
        <v>-19.41</v>
      </c>
      <c r="P8" s="155">
        <f>M8</f>
        <v>1941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4"/>
        <v>-1921.59</v>
      </c>
      <c r="AJ8" s="156">
        <f t="shared" si="5"/>
        <v>8.1712414612411521E-14</v>
      </c>
    </row>
    <row r="9" spans="1:36" ht="12.9" customHeight="1" x14ac:dyDescent="0.2">
      <c r="A9" s="148">
        <v>43468</v>
      </c>
      <c r="B9" s="149">
        <v>11623</v>
      </c>
      <c r="C9" s="149">
        <v>2063</v>
      </c>
      <c r="D9" s="150" t="s">
        <v>70</v>
      </c>
      <c r="E9" s="149" t="s">
        <v>50</v>
      </c>
      <c r="F9" s="150">
        <v>510895535</v>
      </c>
      <c r="G9" s="150" t="s">
        <v>55</v>
      </c>
      <c r="H9" s="151"/>
      <c r="I9" s="151"/>
      <c r="J9" s="157"/>
      <c r="K9" s="153">
        <v>3930</v>
      </c>
      <c r="L9" s="154">
        <v>0.01</v>
      </c>
      <c r="M9" s="155">
        <f t="shared" si="0"/>
        <v>3508.9285714285711</v>
      </c>
      <c r="N9" s="155">
        <f t="shared" si="1"/>
        <v>421.0714285714285</v>
      </c>
      <c r="O9" s="155">
        <f t="shared" si="2"/>
        <v>-35.089285714285715</v>
      </c>
      <c r="P9" s="155"/>
      <c r="Q9" s="155">
        <f>M9</f>
        <v>3508.9285714285711</v>
      </c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4"/>
        <v>-3894.9107142857138</v>
      </c>
      <c r="AJ9" s="156">
        <f t="shared" si="5"/>
        <v>5.1869619710487314E-13</v>
      </c>
    </row>
    <row r="10" spans="1:36" ht="12.9" customHeight="1" x14ac:dyDescent="0.2">
      <c r="A10" s="148"/>
      <c r="B10" s="149">
        <v>11624</v>
      </c>
      <c r="C10" s="149">
        <v>2064</v>
      </c>
      <c r="D10" s="150" t="s">
        <v>39</v>
      </c>
      <c r="E10" s="149" t="s">
        <v>45</v>
      </c>
      <c r="F10" s="150">
        <v>71006</v>
      </c>
      <c r="G10" s="150" t="s">
        <v>54</v>
      </c>
      <c r="H10" s="151"/>
      <c r="I10" s="151"/>
      <c r="J10" s="157">
        <v>2840</v>
      </c>
      <c r="K10" s="153">
        <v>0</v>
      </c>
      <c r="L10" s="154">
        <v>0.01</v>
      </c>
      <c r="M10" s="155">
        <f t="shared" si="0"/>
        <v>2840</v>
      </c>
      <c r="N10" s="155">
        <f t="shared" si="1"/>
        <v>0</v>
      </c>
      <c r="O10" s="155">
        <f t="shared" si="2"/>
        <v>-28.400000000000002</v>
      </c>
      <c r="P10" s="155">
        <f>M10</f>
        <v>2840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4"/>
        <v>-2811.6</v>
      </c>
      <c r="AJ10" s="156">
        <f t="shared" si="5"/>
        <v>8.8817841970012523E-14</v>
      </c>
    </row>
    <row r="11" spans="1:36" ht="12.9" customHeight="1" x14ac:dyDescent="0.2">
      <c r="A11" s="148"/>
      <c r="B11" s="149">
        <v>11625</v>
      </c>
      <c r="C11" s="149">
        <v>2065</v>
      </c>
      <c r="D11" s="150" t="s">
        <v>39</v>
      </c>
      <c r="E11" s="149" t="s">
        <v>45</v>
      </c>
      <c r="F11" s="150">
        <v>71005</v>
      </c>
      <c r="G11" s="150" t="s">
        <v>57</v>
      </c>
      <c r="H11" s="151"/>
      <c r="I11" s="151"/>
      <c r="J11" s="157">
        <v>1165</v>
      </c>
      <c r="K11" s="153">
        <v>0</v>
      </c>
      <c r="L11" s="154">
        <v>0.01</v>
      </c>
      <c r="M11" s="155">
        <f t="shared" si="0"/>
        <v>1165</v>
      </c>
      <c r="N11" s="155">
        <f t="shared" si="1"/>
        <v>0</v>
      </c>
      <c r="O11" s="155">
        <f t="shared" si="2"/>
        <v>-11.65</v>
      </c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>
        <f>M11</f>
        <v>1165</v>
      </c>
      <c r="AA11" s="155"/>
      <c r="AB11" s="155"/>
      <c r="AC11" s="155"/>
      <c r="AD11" s="155"/>
      <c r="AE11" s="155"/>
      <c r="AF11" s="155"/>
      <c r="AG11" s="155"/>
      <c r="AH11" s="155"/>
      <c r="AI11" s="155">
        <f t="shared" si="4"/>
        <v>-1153.3499999999999</v>
      </c>
      <c r="AJ11" s="156">
        <f t="shared" si="5"/>
        <v>9.0594198809412774E-14</v>
      </c>
    </row>
    <row r="12" spans="1:36" ht="12.9" customHeight="1" x14ac:dyDescent="0.2">
      <c r="A12" s="148"/>
      <c r="B12" s="149">
        <v>11626</v>
      </c>
      <c r="C12" s="149">
        <v>2059</v>
      </c>
      <c r="D12" s="150" t="s">
        <v>74</v>
      </c>
      <c r="E12" s="149" t="s">
        <v>60</v>
      </c>
      <c r="F12" s="150">
        <v>30510</v>
      </c>
      <c r="G12" s="150" t="s">
        <v>12</v>
      </c>
      <c r="H12" s="151"/>
      <c r="I12" s="151"/>
      <c r="J12" s="152"/>
      <c r="K12" s="153">
        <v>1695</v>
      </c>
      <c r="L12" s="154">
        <v>0.01</v>
      </c>
      <c r="M12" s="155">
        <f t="shared" si="0"/>
        <v>1513.3928571428571</v>
      </c>
      <c r="N12" s="155">
        <f t="shared" si="1"/>
        <v>181.60714285714283</v>
      </c>
      <c r="O12" s="155">
        <f t="shared" si="2"/>
        <v>-15.133928571428571</v>
      </c>
      <c r="P12" s="155"/>
      <c r="Q12" s="155"/>
      <c r="R12" s="155"/>
      <c r="S12" s="155">
        <f>M12</f>
        <v>1513.3928571428571</v>
      </c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4"/>
        <v>-1679.8660714285713</v>
      </c>
      <c r="AJ12" s="156">
        <f t="shared" si="5"/>
        <v>9.7699626167013776E-14</v>
      </c>
    </row>
    <row r="13" spans="1:36" ht="12.9" customHeight="1" x14ac:dyDescent="0.2">
      <c r="A13" s="148">
        <v>43469</v>
      </c>
      <c r="B13" s="149">
        <v>11627</v>
      </c>
      <c r="C13" s="149">
        <v>2066</v>
      </c>
      <c r="D13" s="150" t="s">
        <v>73</v>
      </c>
      <c r="E13" s="149" t="s">
        <v>75</v>
      </c>
      <c r="F13" s="150">
        <v>151889</v>
      </c>
      <c r="G13" s="150" t="s">
        <v>54</v>
      </c>
      <c r="H13" s="151"/>
      <c r="I13" s="151"/>
      <c r="J13" s="152">
        <v>2750</v>
      </c>
      <c r="K13" s="153">
        <v>0</v>
      </c>
      <c r="L13" s="154">
        <v>0.01</v>
      </c>
      <c r="M13" s="155">
        <f t="shared" si="0"/>
        <v>2750</v>
      </c>
      <c r="N13" s="155">
        <f t="shared" si="1"/>
        <v>0</v>
      </c>
      <c r="O13" s="155">
        <f t="shared" si="2"/>
        <v>-27.5</v>
      </c>
      <c r="P13" s="155">
        <f>M13</f>
        <v>2750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4"/>
        <v>-2722.5</v>
      </c>
      <c r="AJ13" s="156">
        <f t="shared" si="5"/>
        <v>0</v>
      </c>
    </row>
    <row r="14" spans="1:36" ht="12.9" customHeight="1" x14ac:dyDescent="0.2">
      <c r="A14" s="148"/>
      <c r="B14" s="149">
        <v>11628</v>
      </c>
      <c r="C14" s="149">
        <v>2061</v>
      </c>
      <c r="D14" s="150" t="s">
        <v>68</v>
      </c>
      <c r="E14" s="149" t="s">
        <v>52</v>
      </c>
      <c r="F14" s="150">
        <v>28869</v>
      </c>
      <c r="G14" s="150" t="s">
        <v>532</v>
      </c>
      <c r="H14" s="151"/>
      <c r="I14" s="151"/>
      <c r="J14" s="152"/>
      <c r="K14" s="153">
        <v>1800</v>
      </c>
      <c r="L14" s="154">
        <v>0.01</v>
      </c>
      <c r="M14" s="155">
        <f t="shared" si="0"/>
        <v>1607.1428571428569</v>
      </c>
      <c r="N14" s="155">
        <f t="shared" si="1"/>
        <v>192.85714285714283</v>
      </c>
      <c r="O14" s="155">
        <f t="shared" si="2"/>
        <v>-16.071428571428569</v>
      </c>
      <c r="P14" s="155"/>
      <c r="Q14" s="155"/>
      <c r="R14" s="155"/>
      <c r="S14" s="155"/>
      <c r="T14" s="155"/>
      <c r="U14" s="155">
        <f>M14</f>
        <v>1607.1428571428569</v>
      </c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4"/>
        <v>-1783.9285714285711</v>
      </c>
      <c r="AJ14" s="156">
        <f t="shared" si="5"/>
        <v>3.2684965844964609E-13</v>
      </c>
    </row>
    <row r="15" spans="1:36" ht="12.9" customHeight="1" x14ac:dyDescent="0.2">
      <c r="A15" s="148"/>
      <c r="B15" s="149">
        <v>11629</v>
      </c>
      <c r="C15" s="149">
        <v>2067</v>
      </c>
      <c r="D15" s="150" t="s">
        <v>1072</v>
      </c>
      <c r="E15" s="149" t="s">
        <v>1071</v>
      </c>
      <c r="F15" s="150">
        <v>66714</v>
      </c>
      <c r="G15" s="150" t="s">
        <v>54</v>
      </c>
      <c r="H15" s="151"/>
      <c r="I15" s="151"/>
      <c r="J15" s="152"/>
      <c r="K15" s="153">
        <v>6953</v>
      </c>
      <c r="L15" s="154">
        <v>0.01</v>
      </c>
      <c r="M15" s="155">
        <f t="shared" si="0"/>
        <v>6208.0357142857138</v>
      </c>
      <c r="N15" s="155">
        <f t="shared" si="1"/>
        <v>744.96428571428567</v>
      </c>
      <c r="O15" s="155">
        <f t="shared" si="2"/>
        <v>-62.080357142857139</v>
      </c>
      <c r="P15" s="155">
        <f t="shared" ref="P15:P16" si="6">M15</f>
        <v>6208.0357142857138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4"/>
        <v>-6890.9196428571422</v>
      </c>
      <c r="AJ15" s="156">
        <f t="shared" si="5"/>
        <v>6.5369931689929217E-13</v>
      </c>
    </row>
    <row r="16" spans="1:36" ht="12.9" customHeight="1" x14ac:dyDescent="0.2">
      <c r="A16" s="148"/>
      <c r="B16" s="149">
        <v>11647</v>
      </c>
      <c r="C16" s="149">
        <v>2088</v>
      </c>
      <c r="D16" s="150" t="s">
        <v>88</v>
      </c>
      <c r="E16" s="149" t="s">
        <v>89</v>
      </c>
      <c r="F16" s="150">
        <v>16698</v>
      </c>
      <c r="G16" s="150" t="s">
        <v>54</v>
      </c>
      <c r="H16" s="151"/>
      <c r="I16" s="151"/>
      <c r="J16" s="152">
        <v>2744.15</v>
      </c>
      <c r="K16" s="153">
        <v>0</v>
      </c>
      <c r="L16" s="154">
        <v>0.01</v>
      </c>
      <c r="M16" s="155">
        <f t="shared" si="0"/>
        <v>2744.15</v>
      </c>
      <c r="N16" s="155">
        <f t="shared" si="1"/>
        <v>0</v>
      </c>
      <c r="O16" s="155">
        <f t="shared" si="2"/>
        <v>-27.441500000000001</v>
      </c>
      <c r="P16" s="155">
        <f t="shared" si="6"/>
        <v>2744.15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4"/>
        <v>-2716.7085000000002</v>
      </c>
      <c r="AJ16" s="156">
        <f t="shared" si="5"/>
        <v>-9.5923269327613525E-14</v>
      </c>
    </row>
    <row r="17" spans="1:36" ht="12.9" customHeight="1" x14ac:dyDescent="0.2">
      <c r="A17" s="148">
        <v>43470</v>
      </c>
      <c r="B17" s="149">
        <v>11630</v>
      </c>
      <c r="C17" s="149">
        <v>2068</v>
      </c>
      <c r="D17" s="150" t="s">
        <v>63</v>
      </c>
      <c r="E17" s="149">
        <v>139564</v>
      </c>
      <c r="F17" s="150">
        <v>236428</v>
      </c>
      <c r="G17" s="150" t="s">
        <v>62</v>
      </c>
      <c r="H17" s="151"/>
      <c r="I17" s="151"/>
      <c r="J17" s="152"/>
      <c r="K17" s="153">
        <v>3783.26</v>
      </c>
      <c r="L17" s="154">
        <v>0.01</v>
      </c>
      <c r="M17" s="155">
        <f t="shared" si="0"/>
        <v>3377.9107142857142</v>
      </c>
      <c r="N17" s="155">
        <f t="shared" si="1"/>
        <v>405.34928571428571</v>
      </c>
      <c r="O17" s="155">
        <f t="shared" si="2"/>
        <v>-33.779107142857143</v>
      </c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>
        <f>M17</f>
        <v>3377.9107142857142</v>
      </c>
      <c r="AI17" s="155">
        <f t="shared" si="4"/>
        <v>-3749.4808928571429</v>
      </c>
      <c r="AJ17" s="156">
        <f t="shared" si="5"/>
        <v>2.1316282072803006E-13</v>
      </c>
    </row>
    <row r="18" spans="1:36" ht="12.9" customHeight="1" x14ac:dyDescent="0.2">
      <c r="A18" s="148"/>
      <c r="B18" s="149">
        <v>11631</v>
      </c>
      <c r="C18" s="149">
        <v>2069</v>
      </c>
      <c r="D18" s="150" t="s">
        <v>1065</v>
      </c>
      <c r="E18" s="149" t="s">
        <v>1064</v>
      </c>
      <c r="F18" s="150">
        <v>11419</v>
      </c>
      <c r="G18" s="150" t="s">
        <v>54</v>
      </c>
      <c r="H18" s="151"/>
      <c r="I18" s="151"/>
      <c r="J18" s="157"/>
      <c r="K18" s="153">
        <v>7800</v>
      </c>
      <c r="L18" s="154">
        <v>0.01</v>
      </c>
      <c r="M18" s="155">
        <f t="shared" si="0"/>
        <v>6964.2857142857138</v>
      </c>
      <c r="N18" s="155">
        <f t="shared" si="1"/>
        <v>835.71428571428567</v>
      </c>
      <c r="O18" s="155">
        <f t="shared" si="2"/>
        <v>-69.642857142857139</v>
      </c>
      <c r="P18" s="155">
        <f t="shared" ref="P18:P19" si="7">M18</f>
        <v>6964.2857142857138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4"/>
        <v>-7730.3571428571422</v>
      </c>
      <c r="AJ18" s="156">
        <f t="shared" si="5"/>
        <v>6.5369931689929217E-13</v>
      </c>
    </row>
    <row r="19" spans="1:36" ht="12.9" customHeight="1" x14ac:dyDescent="0.2">
      <c r="A19" s="148"/>
      <c r="B19" s="149">
        <v>11632</v>
      </c>
      <c r="C19" s="149">
        <v>2060</v>
      </c>
      <c r="D19" s="150" t="s">
        <v>41</v>
      </c>
      <c r="E19" s="149" t="s">
        <v>48</v>
      </c>
      <c r="F19" s="150">
        <v>154675</v>
      </c>
      <c r="G19" s="150" t="s">
        <v>54</v>
      </c>
      <c r="H19" s="151"/>
      <c r="I19" s="151"/>
      <c r="J19" s="157"/>
      <c r="K19" s="153">
        <v>6850</v>
      </c>
      <c r="L19" s="154">
        <v>0.01</v>
      </c>
      <c r="M19" s="155">
        <f t="shared" si="0"/>
        <v>6116.0714285714284</v>
      </c>
      <c r="N19" s="155">
        <f t="shared" si="1"/>
        <v>733.92857142857133</v>
      </c>
      <c r="O19" s="155">
        <f t="shared" si="2"/>
        <v>-61.160714285714285</v>
      </c>
      <c r="P19" s="155">
        <f t="shared" si="7"/>
        <v>6116.0714285714284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4"/>
        <v>-6788.8392857142853</v>
      </c>
      <c r="AJ19" s="156">
        <f t="shared" si="5"/>
        <v>3.907985046680551E-13</v>
      </c>
    </row>
    <row r="20" spans="1:36" ht="12.9" customHeight="1" x14ac:dyDescent="0.2">
      <c r="A20" s="148">
        <v>43472</v>
      </c>
      <c r="B20" s="149">
        <v>11633</v>
      </c>
      <c r="C20" s="149">
        <v>2070</v>
      </c>
      <c r="D20" s="150" t="s">
        <v>66</v>
      </c>
      <c r="E20" s="149" t="s">
        <v>51</v>
      </c>
      <c r="F20" s="150">
        <v>120001272489</v>
      </c>
      <c r="G20" s="150" t="s">
        <v>55</v>
      </c>
      <c r="H20" s="151"/>
      <c r="I20" s="151"/>
      <c r="J20" s="157"/>
      <c r="K20" s="153">
        <v>3953</v>
      </c>
      <c r="L20" s="154">
        <v>0.01</v>
      </c>
      <c r="M20" s="155">
        <f t="shared" si="0"/>
        <v>3529.4642857142853</v>
      </c>
      <c r="N20" s="155">
        <f t="shared" si="1"/>
        <v>423.53571428571422</v>
      </c>
      <c r="O20" s="155">
        <f t="shared" si="2"/>
        <v>-35.294642857142854</v>
      </c>
      <c r="P20" s="155"/>
      <c r="Q20" s="155">
        <f>M20</f>
        <v>3529.4642857142853</v>
      </c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4"/>
        <v>-3917.7053571428569</v>
      </c>
      <c r="AJ20" s="156">
        <f t="shared" si="5"/>
        <v>2.6290081223123707E-13</v>
      </c>
    </row>
    <row r="21" spans="1:36" s="141" customFormat="1" ht="12.9" customHeight="1" x14ac:dyDescent="0.2">
      <c r="A21" s="148"/>
      <c r="B21" s="149">
        <v>11634</v>
      </c>
      <c r="C21" s="149">
        <v>2071</v>
      </c>
      <c r="D21" s="150" t="s">
        <v>73</v>
      </c>
      <c r="E21" s="149" t="s">
        <v>75</v>
      </c>
      <c r="F21" s="150">
        <v>152125</v>
      </c>
      <c r="G21" s="150" t="s">
        <v>54</v>
      </c>
      <c r="H21" s="151"/>
      <c r="I21" s="151"/>
      <c r="J21" s="152">
        <v>2750</v>
      </c>
      <c r="K21" s="153">
        <v>0</v>
      </c>
      <c r="L21" s="154">
        <v>0.01</v>
      </c>
      <c r="M21" s="155">
        <f t="shared" si="0"/>
        <v>2750</v>
      </c>
      <c r="N21" s="155">
        <f t="shared" si="1"/>
        <v>0</v>
      </c>
      <c r="O21" s="155">
        <f t="shared" si="2"/>
        <v>-27.5</v>
      </c>
      <c r="P21" s="155">
        <f t="shared" ref="P21:P22" si="8">M21</f>
        <v>2750</v>
      </c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4"/>
        <v>-2722.5</v>
      </c>
      <c r="AJ21" s="156">
        <f t="shared" si="5"/>
        <v>0</v>
      </c>
    </row>
    <row r="22" spans="1:36" s="141" customFormat="1" ht="12.9" customHeight="1" x14ac:dyDescent="0.2">
      <c r="A22" s="148"/>
      <c r="B22" s="149">
        <v>11635</v>
      </c>
      <c r="C22" s="149">
        <v>2072</v>
      </c>
      <c r="D22" s="150" t="s">
        <v>39</v>
      </c>
      <c r="E22" s="149" t="s">
        <v>45</v>
      </c>
      <c r="F22" s="150">
        <v>71011</v>
      </c>
      <c r="G22" s="150" t="s">
        <v>54</v>
      </c>
      <c r="H22" s="151"/>
      <c r="I22" s="151"/>
      <c r="J22" s="152">
        <v>4465</v>
      </c>
      <c r="K22" s="153">
        <v>0</v>
      </c>
      <c r="L22" s="154">
        <v>0.01</v>
      </c>
      <c r="M22" s="155">
        <f t="shared" si="0"/>
        <v>4465</v>
      </c>
      <c r="N22" s="155">
        <f t="shared" si="1"/>
        <v>0</v>
      </c>
      <c r="O22" s="155">
        <f t="shared" si="2"/>
        <v>-44.65</v>
      </c>
      <c r="P22" s="155">
        <f t="shared" si="8"/>
        <v>4465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4"/>
        <v>-4420.3500000000004</v>
      </c>
      <c r="AJ22" s="156">
        <f t="shared" si="5"/>
        <v>-3.6237679523765109E-13</v>
      </c>
    </row>
    <row r="23" spans="1:36" s="141" customFormat="1" ht="12.9" customHeight="1" x14ac:dyDescent="0.2">
      <c r="A23" s="148"/>
      <c r="B23" s="149">
        <v>11636</v>
      </c>
      <c r="C23" s="149">
        <v>2073</v>
      </c>
      <c r="D23" s="150" t="s">
        <v>88</v>
      </c>
      <c r="E23" s="149" t="s">
        <v>89</v>
      </c>
      <c r="F23" s="150">
        <v>16341</v>
      </c>
      <c r="G23" s="150" t="s">
        <v>57</v>
      </c>
      <c r="H23" s="151"/>
      <c r="I23" s="151"/>
      <c r="J23" s="152">
        <v>490.18</v>
      </c>
      <c r="K23" s="153">
        <v>0</v>
      </c>
      <c r="L23" s="154">
        <v>0.01</v>
      </c>
      <c r="M23" s="155">
        <f t="shared" si="0"/>
        <v>490.18</v>
      </c>
      <c r="N23" s="155">
        <f t="shared" si="1"/>
        <v>0</v>
      </c>
      <c r="O23" s="155">
        <f t="shared" si="2"/>
        <v>-4.9018000000000006</v>
      </c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>
        <f>M23</f>
        <v>490.18</v>
      </c>
      <c r="AA23" s="155"/>
      <c r="AB23" s="155"/>
      <c r="AC23" s="155"/>
      <c r="AD23" s="155"/>
      <c r="AE23" s="155"/>
      <c r="AF23" s="155"/>
      <c r="AG23" s="155"/>
      <c r="AH23" s="155"/>
      <c r="AI23" s="155">
        <f t="shared" si="4"/>
        <v>-485.27820000000003</v>
      </c>
      <c r="AJ23" s="156">
        <f t="shared" si="5"/>
        <v>-2.042810365310288E-14</v>
      </c>
    </row>
    <row r="24" spans="1:36" ht="12.9" customHeight="1" x14ac:dyDescent="0.2">
      <c r="A24" s="148"/>
      <c r="B24" s="149">
        <v>11636</v>
      </c>
      <c r="C24" s="149">
        <v>2073</v>
      </c>
      <c r="D24" s="150" t="s">
        <v>88</v>
      </c>
      <c r="E24" s="149" t="s">
        <v>89</v>
      </c>
      <c r="F24" s="150">
        <v>16341</v>
      </c>
      <c r="G24" s="150" t="s">
        <v>54</v>
      </c>
      <c r="H24" s="151"/>
      <c r="I24" s="151"/>
      <c r="J24" s="152">
        <v>2734.25</v>
      </c>
      <c r="K24" s="153">
        <v>0</v>
      </c>
      <c r="L24" s="154">
        <v>0.01</v>
      </c>
      <c r="M24" s="155">
        <f t="shared" si="0"/>
        <v>2734.25</v>
      </c>
      <c r="N24" s="155">
        <f t="shared" si="1"/>
        <v>0</v>
      </c>
      <c r="O24" s="155">
        <f t="shared" si="2"/>
        <v>-27.342500000000001</v>
      </c>
      <c r="P24" s="155">
        <f>M24</f>
        <v>2734.25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4"/>
        <v>-2706.9074999999998</v>
      </c>
      <c r="AJ24" s="156">
        <f t="shared" si="5"/>
        <v>1.9895196601282805E-13</v>
      </c>
    </row>
    <row r="25" spans="1:36" s="141" customFormat="1" ht="12.9" customHeight="1" x14ac:dyDescent="0.2">
      <c r="A25" s="148"/>
      <c r="B25" s="149">
        <v>11638</v>
      </c>
      <c r="C25" s="149">
        <v>2076</v>
      </c>
      <c r="D25" s="150" t="s">
        <v>39</v>
      </c>
      <c r="E25" s="149" t="s">
        <v>45</v>
      </c>
      <c r="F25" s="150">
        <v>71012</v>
      </c>
      <c r="G25" s="150" t="s">
        <v>57</v>
      </c>
      <c r="H25" s="151"/>
      <c r="I25" s="151"/>
      <c r="J25" s="152">
        <v>1612.5</v>
      </c>
      <c r="K25" s="153">
        <v>0</v>
      </c>
      <c r="L25" s="154">
        <v>0.01</v>
      </c>
      <c r="M25" s="155">
        <f t="shared" si="0"/>
        <v>1612.5</v>
      </c>
      <c r="N25" s="155">
        <f t="shared" si="1"/>
        <v>0</v>
      </c>
      <c r="O25" s="155">
        <f t="shared" si="2"/>
        <v>-16.125</v>
      </c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>
        <f>M25</f>
        <v>1612.5</v>
      </c>
      <c r="AA25" s="155"/>
      <c r="AB25" s="155"/>
      <c r="AC25" s="155"/>
      <c r="AD25" s="155"/>
      <c r="AE25" s="155"/>
      <c r="AF25" s="155"/>
      <c r="AG25" s="155"/>
      <c r="AH25" s="155"/>
      <c r="AI25" s="155">
        <f t="shared" si="4"/>
        <v>-1596.375</v>
      </c>
      <c r="AJ25" s="156">
        <f t="shared" si="5"/>
        <v>0</v>
      </c>
    </row>
    <row r="26" spans="1:36" s="141" customFormat="1" ht="12.9" customHeight="1" x14ac:dyDescent="0.2">
      <c r="A26" s="148">
        <v>43475</v>
      </c>
      <c r="B26" s="149">
        <v>11639</v>
      </c>
      <c r="C26" s="149">
        <v>2077</v>
      </c>
      <c r="D26" s="150" t="s">
        <v>67</v>
      </c>
      <c r="E26" s="149" t="s">
        <v>49</v>
      </c>
      <c r="F26" s="150">
        <v>1349</v>
      </c>
      <c r="G26" s="150" t="s">
        <v>54</v>
      </c>
      <c r="H26" s="151"/>
      <c r="I26" s="151"/>
      <c r="J26" s="157"/>
      <c r="K26" s="153">
        <v>5200</v>
      </c>
      <c r="L26" s="154">
        <v>0.01</v>
      </c>
      <c r="M26" s="155">
        <f t="shared" si="0"/>
        <v>4642.8571428571422</v>
      </c>
      <c r="N26" s="155">
        <f t="shared" si="1"/>
        <v>557.142857142857</v>
      </c>
      <c r="O26" s="155">
        <f t="shared" si="2"/>
        <v>-46.428571428571423</v>
      </c>
      <c r="P26" s="155">
        <f t="shared" ref="P26:P30" si="9">M26</f>
        <v>4642.8571428571422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4"/>
        <v>-5153.5714285714275</v>
      </c>
      <c r="AJ26" s="156">
        <f t="shared" si="5"/>
        <v>1.0444978215673473E-12</v>
      </c>
    </row>
    <row r="27" spans="1:36" s="141" customFormat="1" ht="12.9" customHeight="1" x14ac:dyDescent="0.2">
      <c r="A27" s="148">
        <v>43476</v>
      </c>
      <c r="B27" s="149">
        <v>11640</v>
      </c>
      <c r="C27" s="149">
        <v>2078</v>
      </c>
      <c r="D27" s="150" t="s">
        <v>73</v>
      </c>
      <c r="E27" s="149" t="s">
        <v>75</v>
      </c>
      <c r="F27" s="150">
        <v>152307</v>
      </c>
      <c r="G27" s="150" t="s">
        <v>54</v>
      </c>
      <c r="H27" s="151"/>
      <c r="I27" s="151"/>
      <c r="J27" s="157">
        <v>2200</v>
      </c>
      <c r="K27" s="153">
        <v>0</v>
      </c>
      <c r="L27" s="154">
        <v>0.01</v>
      </c>
      <c r="M27" s="155">
        <f t="shared" si="0"/>
        <v>2200</v>
      </c>
      <c r="N27" s="155">
        <f t="shared" si="1"/>
        <v>0</v>
      </c>
      <c r="O27" s="155">
        <f t="shared" si="2"/>
        <v>-22</v>
      </c>
      <c r="P27" s="155">
        <f t="shared" si="9"/>
        <v>2200</v>
      </c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4"/>
        <v>-2178</v>
      </c>
      <c r="AJ27" s="156">
        <f t="shared" si="5"/>
        <v>0</v>
      </c>
    </row>
    <row r="28" spans="1:36" s="141" customFormat="1" ht="12.9" customHeight="1" x14ac:dyDescent="0.2">
      <c r="A28" s="148"/>
      <c r="B28" s="149">
        <v>11641</v>
      </c>
      <c r="C28" s="149">
        <v>2079</v>
      </c>
      <c r="D28" s="150" t="s">
        <v>88</v>
      </c>
      <c r="E28" s="149" t="s">
        <v>89</v>
      </c>
      <c r="F28" s="150">
        <v>16445</v>
      </c>
      <c r="G28" s="150" t="s">
        <v>54</v>
      </c>
      <c r="H28" s="151"/>
      <c r="I28" s="151"/>
      <c r="J28" s="157">
        <v>508</v>
      </c>
      <c r="K28" s="153">
        <v>0</v>
      </c>
      <c r="L28" s="154">
        <v>0.01</v>
      </c>
      <c r="M28" s="155">
        <f t="shared" si="0"/>
        <v>508</v>
      </c>
      <c r="N28" s="155">
        <f t="shared" si="1"/>
        <v>0</v>
      </c>
      <c r="O28" s="155">
        <f t="shared" si="2"/>
        <v>-5.08</v>
      </c>
      <c r="P28" s="155">
        <f t="shared" si="9"/>
        <v>508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4"/>
        <v>-502.92</v>
      </c>
      <c r="AJ28" s="156">
        <f t="shared" si="5"/>
        <v>-1.5987211554602254E-14</v>
      </c>
    </row>
    <row r="29" spans="1:36" s="141" customFormat="1" ht="12.9" customHeight="1" x14ac:dyDescent="0.2">
      <c r="A29" s="148"/>
      <c r="B29" s="149">
        <v>11642</v>
      </c>
      <c r="C29" s="149">
        <v>2080</v>
      </c>
      <c r="D29" s="150" t="s">
        <v>77</v>
      </c>
      <c r="E29" s="149" t="s">
        <v>78</v>
      </c>
      <c r="F29" s="150">
        <v>18277</v>
      </c>
      <c r="G29" s="150" t="s">
        <v>54</v>
      </c>
      <c r="H29" s="151"/>
      <c r="I29" s="151"/>
      <c r="J29" s="157"/>
      <c r="K29" s="153">
        <v>2540</v>
      </c>
      <c r="L29" s="154">
        <v>0.01</v>
      </c>
      <c r="M29" s="155">
        <f t="shared" si="0"/>
        <v>2267.8571428571427</v>
      </c>
      <c r="N29" s="155">
        <f t="shared" si="1"/>
        <v>272.14285714285711</v>
      </c>
      <c r="O29" s="155">
        <f t="shared" si="2"/>
        <v>-22.678571428571427</v>
      </c>
      <c r="P29" s="155">
        <f t="shared" si="9"/>
        <v>2267.8571428571427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4"/>
        <v>-2517.3214285714284</v>
      </c>
      <c r="AJ29" s="156">
        <f t="shared" si="5"/>
        <v>1.3145040611561853E-13</v>
      </c>
    </row>
    <row r="30" spans="1:36" s="141" customFormat="1" ht="12.9" customHeight="1" x14ac:dyDescent="0.2">
      <c r="A30" s="148">
        <v>43477</v>
      </c>
      <c r="B30" s="149">
        <v>11643</v>
      </c>
      <c r="C30" s="149">
        <v>2081</v>
      </c>
      <c r="D30" s="150" t="s">
        <v>38</v>
      </c>
      <c r="E30" s="149" t="s">
        <v>44</v>
      </c>
      <c r="F30" s="150">
        <v>21843</v>
      </c>
      <c r="G30" s="150" t="s">
        <v>54</v>
      </c>
      <c r="H30" s="151"/>
      <c r="I30" s="151"/>
      <c r="J30" s="157"/>
      <c r="K30" s="153">
        <v>9712</v>
      </c>
      <c r="L30" s="154">
        <v>0.01</v>
      </c>
      <c r="M30" s="155">
        <f t="shared" si="0"/>
        <v>8671.4285714285706</v>
      </c>
      <c r="N30" s="155">
        <f t="shared" si="1"/>
        <v>1040.5714285714284</v>
      </c>
      <c r="O30" s="155">
        <f t="shared" si="2"/>
        <v>-86.714285714285708</v>
      </c>
      <c r="P30" s="155">
        <f t="shared" si="9"/>
        <v>8671.4285714285706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4"/>
        <v>-9625.2857142857138</v>
      </c>
      <c r="AJ30" s="156">
        <f t="shared" si="5"/>
        <v>5.2580162446247414E-13</v>
      </c>
    </row>
    <row r="31" spans="1:36" s="141" customFormat="1" ht="12.9" customHeight="1" x14ac:dyDescent="0.2">
      <c r="A31" s="148"/>
      <c r="B31" s="149">
        <v>11643</v>
      </c>
      <c r="C31" s="149">
        <v>2081</v>
      </c>
      <c r="D31" s="150" t="s">
        <v>38</v>
      </c>
      <c r="E31" s="149" t="s">
        <v>44</v>
      </c>
      <c r="F31" s="150">
        <v>21843</v>
      </c>
      <c r="G31" s="150" t="s">
        <v>56</v>
      </c>
      <c r="H31" s="151"/>
      <c r="I31" s="151"/>
      <c r="J31" s="152"/>
      <c r="K31" s="153">
        <v>738</v>
      </c>
      <c r="L31" s="154">
        <v>0.01</v>
      </c>
      <c r="M31" s="155">
        <f t="shared" si="0"/>
        <v>658.92857142857133</v>
      </c>
      <c r="N31" s="155">
        <f t="shared" si="1"/>
        <v>79.071428571428555</v>
      </c>
      <c r="O31" s="155">
        <f t="shared" si="2"/>
        <v>-6.5892857142857135</v>
      </c>
      <c r="P31" s="155"/>
      <c r="Q31" s="155"/>
      <c r="R31" s="155"/>
      <c r="S31" s="155"/>
      <c r="T31" s="155"/>
      <c r="U31" s="155"/>
      <c r="V31" s="155"/>
      <c r="W31" s="155">
        <f>M31</f>
        <v>658.92857142857133</v>
      </c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4"/>
        <v>-731.41071428571422</v>
      </c>
      <c r="AJ31" s="156">
        <f t="shared" si="5"/>
        <v>6.5725203057809267E-14</v>
      </c>
    </row>
    <row r="32" spans="1:36" s="141" customFormat="1" ht="12.9" customHeight="1" x14ac:dyDescent="0.2">
      <c r="A32" s="148">
        <v>43479</v>
      </c>
      <c r="B32" s="149">
        <v>11644</v>
      </c>
      <c r="C32" s="149">
        <v>2085</v>
      </c>
      <c r="D32" s="150" t="s">
        <v>73</v>
      </c>
      <c r="E32" s="149" t="s">
        <v>75</v>
      </c>
      <c r="F32" s="150">
        <v>152566</v>
      </c>
      <c r="G32" s="150" t="s">
        <v>54</v>
      </c>
      <c r="H32" s="151"/>
      <c r="I32" s="151"/>
      <c r="J32" s="152">
        <v>2950</v>
      </c>
      <c r="K32" s="153">
        <v>0</v>
      </c>
      <c r="L32" s="154">
        <v>0.01</v>
      </c>
      <c r="M32" s="155">
        <f t="shared" si="0"/>
        <v>2950</v>
      </c>
      <c r="N32" s="155">
        <f t="shared" si="1"/>
        <v>0</v>
      </c>
      <c r="O32" s="155">
        <f t="shared" si="2"/>
        <v>-29.5</v>
      </c>
      <c r="P32" s="155">
        <f t="shared" ref="P32:P33" si="10">M32</f>
        <v>2950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4"/>
        <v>-2920.5</v>
      </c>
      <c r="AJ32" s="156">
        <f t="shared" si="5"/>
        <v>0</v>
      </c>
    </row>
    <row r="33" spans="1:36" s="141" customFormat="1" ht="12.9" customHeight="1" x14ac:dyDescent="0.2">
      <c r="A33" s="148"/>
      <c r="B33" s="149">
        <v>11645</v>
      </c>
      <c r="C33" s="149">
        <v>2086</v>
      </c>
      <c r="D33" s="150" t="s">
        <v>39</v>
      </c>
      <c r="E33" s="149" t="s">
        <v>45</v>
      </c>
      <c r="F33" s="150">
        <v>71018</v>
      </c>
      <c r="G33" s="150" t="s">
        <v>54</v>
      </c>
      <c r="H33" s="151"/>
      <c r="I33" s="151"/>
      <c r="J33" s="152">
        <v>6910</v>
      </c>
      <c r="K33" s="153">
        <v>0</v>
      </c>
      <c r="L33" s="154">
        <v>0.01</v>
      </c>
      <c r="M33" s="155">
        <f t="shared" si="0"/>
        <v>6910</v>
      </c>
      <c r="N33" s="155">
        <f t="shared" si="1"/>
        <v>0</v>
      </c>
      <c r="O33" s="155">
        <f t="shared" si="2"/>
        <v>-69.100000000000009</v>
      </c>
      <c r="P33" s="155">
        <f t="shared" si="10"/>
        <v>6910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4"/>
        <v>-6840.9</v>
      </c>
      <c r="AJ33" s="156">
        <f t="shared" si="5"/>
        <v>3.5527136788005009E-13</v>
      </c>
    </row>
    <row r="34" spans="1:36" s="141" customFormat="1" ht="12.9" customHeight="1" x14ac:dyDescent="0.2">
      <c r="A34" s="148"/>
      <c r="B34" s="149">
        <v>11646</v>
      </c>
      <c r="C34" s="149">
        <v>2087</v>
      </c>
      <c r="D34" s="150" t="s">
        <v>39</v>
      </c>
      <c r="E34" s="149" t="s">
        <v>45</v>
      </c>
      <c r="F34" s="150">
        <v>71019</v>
      </c>
      <c r="G34" s="150" t="s">
        <v>57</v>
      </c>
      <c r="H34" s="151"/>
      <c r="I34" s="151"/>
      <c r="J34" s="152">
        <v>2055</v>
      </c>
      <c r="K34" s="153">
        <v>0</v>
      </c>
      <c r="L34" s="154">
        <v>0.01</v>
      </c>
      <c r="M34" s="155">
        <f t="shared" si="0"/>
        <v>2055</v>
      </c>
      <c r="N34" s="155">
        <f t="shared" si="1"/>
        <v>0</v>
      </c>
      <c r="O34" s="155">
        <f t="shared" si="2"/>
        <v>-20.55</v>
      </c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>
        <f t="shared" ref="Z34:Z35" si="11">M34</f>
        <v>2055</v>
      </c>
      <c r="AA34" s="155"/>
      <c r="AB34" s="155"/>
      <c r="AC34" s="155"/>
      <c r="AD34" s="155"/>
      <c r="AE34" s="155"/>
      <c r="AF34" s="155"/>
      <c r="AG34" s="155"/>
      <c r="AH34" s="155"/>
      <c r="AI34" s="155">
        <f t="shared" si="4"/>
        <v>-2034.45</v>
      </c>
      <c r="AJ34" s="156">
        <f t="shared" si="5"/>
        <v>-4.6185277824406512E-14</v>
      </c>
    </row>
    <row r="35" spans="1:36" s="141" customFormat="1" ht="12.9" customHeight="1" x14ac:dyDescent="0.2">
      <c r="A35" s="148"/>
      <c r="B35" s="149">
        <v>11649</v>
      </c>
      <c r="C35" s="149">
        <v>2090</v>
      </c>
      <c r="D35" s="150" t="s">
        <v>88</v>
      </c>
      <c r="E35" s="149" t="s">
        <v>89</v>
      </c>
      <c r="F35" s="150">
        <v>16699</v>
      </c>
      <c r="G35" s="150" t="s">
        <v>57</v>
      </c>
      <c r="H35" s="151"/>
      <c r="I35" s="151"/>
      <c r="J35" s="152">
        <v>373.75</v>
      </c>
      <c r="K35" s="153">
        <v>0</v>
      </c>
      <c r="L35" s="154">
        <v>0.01</v>
      </c>
      <c r="M35" s="155">
        <f t="shared" si="0"/>
        <v>373.75</v>
      </c>
      <c r="N35" s="155">
        <f t="shared" si="1"/>
        <v>0</v>
      </c>
      <c r="O35" s="155">
        <f t="shared" si="2"/>
        <v>-3.7375000000000003</v>
      </c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>
        <f t="shared" si="11"/>
        <v>373.75</v>
      </c>
      <c r="AA35" s="155"/>
      <c r="AB35" s="155"/>
      <c r="AC35" s="155"/>
      <c r="AD35" s="155"/>
      <c r="AE35" s="155"/>
      <c r="AF35" s="155"/>
      <c r="AG35" s="155"/>
      <c r="AH35" s="155"/>
      <c r="AI35" s="155">
        <f t="shared" si="4"/>
        <v>-370.01249999999999</v>
      </c>
      <c r="AJ35" s="156">
        <f t="shared" si="5"/>
        <v>1.1102230246251565E-14</v>
      </c>
    </row>
    <row r="36" spans="1:36" s="141" customFormat="1" ht="12.9" customHeight="1" x14ac:dyDescent="0.2">
      <c r="A36" s="148">
        <v>43481</v>
      </c>
      <c r="B36" s="149">
        <v>11651</v>
      </c>
      <c r="C36" s="149">
        <v>2091</v>
      </c>
      <c r="D36" s="150" t="s">
        <v>88</v>
      </c>
      <c r="E36" s="149" t="s">
        <v>89</v>
      </c>
      <c r="F36" s="150">
        <v>16516</v>
      </c>
      <c r="G36" s="150" t="s">
        <v>54</v>
      </c>
      <c r="H36" s="151"/>
      <c r="I36" s="151"/>
      <c r="J36" s="152">
        <v>950</v>
      </c>
      <c r="K36" s="153">
        <v>0</v>
      </c>
      <c r="L36" s="154">
        <v>0.01</v>
      </c>
      <c r="M36" s="155">
        <f t="shared" si="0"/>
        <v>950</v>
      </c>
      <c r="N36" s="155">
        <f t="shared" si="1"/>
        <v>0</v>
      </c>
      <c r="O36" s="155">
        <f t="shared" si="2"/>
        <v>-9.5</v>
      </c>
      <c r="P36" s="155">
        <f>M36</f>
        <v>950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4"/>
        <v>-940.5</v>
      </c>
      <c r="AJ36" s="156">
        <f t="shared" si="5"/>
        <v>0</v>
      </c>
    </row>
    <row r="37" spans="1:36" s="141" customFormat="1" ht="12.9" customHeight="1" x14ac:dyDescent="0.2">
      <c r="A37" s="148">
        <v>43482</v>
      </c>
      <c r="B37" s="149">
        <v>11650</v>
      </c>
      <c r="C37" s="149">
        <v>2058</v>
      </c>
      <c r="D37" s="150" t="s">
        <v>69</v>
      </c>
      <c r="E37" s="149" t="s">
        <v>46</v>
      </c>
      <c r="F37" s="150">
        <v>130510</v>
      </c>
      <c r="G37" s="150" t="s">
        <v>204</v>
      </c>
      <c r="H37" s="151"/>
      <c r="I37" s="151"/>
      <c r="J37" s="152"/>
      <c r="K37" s="153">
        <v>70</v>
      </c>
      <c r="L37" s="154">
        <v>0.01</v>
      </c>
      <c r="M37" s="155">
        <f t="shared" si="0"/>
        <v>62.499999999999993</v>
      </c>
      <c r="N37" s="155">
        <f t="shared" si="1"/>
        <v>7.4999999999999991</v>
      </c>
      <c r="O37" s="155">
        <f t="shared" si="2"/>
        <v>-0.62499999999999989</v>
      </c>
      <c r="P37" s="155"/>
      <c r="Q37" s="155"/>
      <c r="R37" s="155"/>
      <c r="S37" s="155"/>
      <c r="T37" s="155"/>
      <c r="U37" s="155"/>
      <c r="V37" s="155"/>
      <c r="W37" s="155"/>
      <c r="X37" s="155"/>
      <c r="Y37" s="155">
        <f>M37</f>
        <v>62.499999999999993</v>
      </c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4"/>
        <v>-69.374999999999986</v>
      </c>
      <c r="AJ37" s="156">
        <f t="shared" si="5"/>
        <v>1.4321877017664519E-14</v>
      </c>
    </row>
    <row r="38" spans="1:36" s="141" customFormat="1" ht="12.9" customHeight="1" x14ac:dyDescent="0.2">
      <c r="A38" s="148"/>
      <c r="B38" s="149">
        <v>11650</v>
      </c>
      <c r="C38" s="149">
        <v>2058</v>
      </c>
      <c r="D38" s="150" t="s">
        <v>69</v>
      </c>
      <c r="E38" s="149" t="s">
        <v>46</v>
      </c>
      <c r="F38" s="150">
        <v>130510</v>
      </c>
      <c r="G38" s="150" t="s">
        <v>56</v>
      </c>
      <c r="H38" s="151"/>
      <c r="I38" s="151"/>
      <c r="J38" s="152"/>
      <c r="K38" s="153">
        <v>2600</v>
      </c>
      <c r="L38" s="154">
        <v>0.01</v>
      </c>
      <c r="M38" s="155">
        <f t="shared" si="0"/>
        <v>2321.4285714285711</v>
      </c>
      <c r="N38" s="155">
        <f t="shared" si="1"/>
        <v>278.5714285714285</v>
      </c>
      <c r="O38" s="155">
        <f t="shared" si="2"/>
        <v>-23.214285714285712</v>
      </c>
      <c r="P38" s="155"/>
      <c r="Q38" s="155"/>
      <c r="R38" s="155"/>
      <c r="S38" s="155"/>
      <c r="T38" s="155"/>
      <c r="U38" s="155"/>
      <c r="V38" s="155"/>
      <c r="W38" s="155">
        <f t="shared" ref="W38:W39" si="12">M38</f>
        <v>2321.4285714285711</v>
      </c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4"/>
        <v>-2576.7857142857138</v>
      </c>
      <c r="AJ38" s="156">
        <f t="shared" si="5"/>
        <v>5.2224891078367364E-13</v>
      </c>
    </row>
    <row r="39" spans="1:36" s="141" customFormat="1" ht="12.9" customHeight="1" x14ac:dyDescent="0.2">
      <c r="A39" s="148"/>
      <c r="B39" s="149">
        <v>11652</v>
      </c>
      <c r="C39" s="149">
        <v>2084</v>
      </c>
      <c r="D39" s="150" t="s">
        <v>74</v>
      </c>
      <c r="E39" s="149" t="s">
        <v>60</v>
      </c>
      <c r="F39" s="150">
        <v>31049</v>
      </c>
      <c r="G39" s="150" t="s">
        <v>56</v>
      </c>
      <c r="H39" s="151"/>
      <c r="I39" s="151"/>
      <c r="J39" s="152"/>
      <c r="K39" s="153">
        <v>2974.75</v>
      </c>
      <c r="L39" s="154">
        <v>0.01</v>
      </c>
      <c r="M39" s="155">
        <f t="shared" si="0"/>
        <v>2656.0267857142853</v>
      </c>
      <c r="N39" s="155">
        <f t="shared" si="1"/>
        <v>318.72321428571422</v>
      </c>
      <c r="O39" s="155">
        <f t="shared" si="2"/>
        <v>-26.560267857142854</v>
      </c>
      <c r="P39" s="155"/>
      <c r="Q39" s="155"/>
      <c r="R39" s="155"/>
      <c r="S39" s="155"/>
      <c r="T39" s="155"/>
      <c r="U39" s="155"/>
      <c r="V39" s="155"/>
      <c r="W39" s="155">
        <f t="shared" si="12"/>
        <v>2656.0267857142853</v>
      </c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4"/>
        <v>-2948.1897321428569</v>
      </c>
      <c r="AJ39" s="156">
        <f t="shared" si="5"/>
        <v>2.6290081223123707E-13</v>
      </c>
    </row>
    <row r="40" spans="1:36" s="141" customFormat="1" ht="12.9" customHeight="1" x14ac:dyDescent="0.2">
      <c r="A40" s="148">
        <v>43483</v>
      </c>
      <c r="B40" s="149">
        <v>11653</v>
      </c>
      <c r="C40" s="149">
        <v>2092</v>
      </c>
      <c r="D40" s="150" t="s">
        <v>73</v>
      </c>
      <c r="E40" s="149" t="s">
        <v>75</v>
      </c>
      <c r="F40" s="150">
        <v>152937</v>
      </c>
      <c r="G40" s="150" t="s">
        <v>54</v>
      </c>
      <c r="H40" s="151"/>
      <c r="I40" s="151"/>
      <c r="J40" s="152">
        <v>2100</v>
      </c>
      <c r="K40" s="153">
        <v>0</v>
      </c>
      <c r="L40" s="154">
        <v>0.01</v>
      </c>
      <c r="M40" s="155">
        <f t="shared" si="0"/>
        <v>2100</v>
      </c>
      <c r="N40" s="155">
        <f t="shared" si="1"/>
        <v>0</v>
      </c>
      <c r="O40" s="155">
        <f t="shared" si="2"/>
        <v>-21</v>
      </c>
      <c r="P40" s="155">
        <f>M40</f>
        <v>2100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4"/>
        <v>-2079</v>
      </c>
      <c r="AJ40" s="156">
        <f t="shared" si="5"/>
        <v>0</v>
      </c>
    </row>
    <row r="41" spans="1:36" s="141" customFormat="1" ht="12.9" customHeight="1" x14ac:dyDescent="0.2">
      <c r="A41" s="148"/>
      <c r="B41" s="149">
        <v>11654</v>
      </c>
      <c r="C41" s="149">
        <v>2093</v>
      </c>
      <c r="D41" s="150" t="s">
        <v>70</v>
      </c>
      <c r="E41" s="149" t="s">
        <v>50</v>
      </c>
      <c r="F41" s="150">
        <v>510945787</v>
      </c>
      <c r="G41" s="150" t="s">
        <v>55</v>
      </c>
      <c r="H41" s="151"/>
      <c r="I41" s="151"/>
      <c r="J41" s="157"/>
      <c r="K41" s="153">
        <v>5514</v>
      </c>
      <c r="L41" s="154">
        <v>0.01</v>
      </c>
      <c r="M41" s="155">
        <f t="shared" si="0"/>
        <v>4923.2142857142853</v>
      </c>
      <c r="N41" s="155">
        <f t="shared" si="1"/>
        <v>590.78571428571422</v>
      </c>
      <c r="O41" s="155">
        <f t="shared" si="2"/>
        <v>-49.232142857142854</v>
      </c>
      <c r="P41" s="155"/>
      <c r="Q41" s="155">
        <f>M41</f>
        <v>4923.2142857142853</v>
      </c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4"/>
        <v>-5464.7678571428569</v>
      </c>
      <c r="AJ41" s="156">
        <f t="shared" si="5"/>
        <v>2.6290081223123707E-13</v>
      </c>
    </row>
    <row r="42" spans="1:36" s="141" customFormat="1" ht="12.9" customHeight="1" x14ac:dyDescent="0.2">
      <c r="A42" s="148"/>
      <c r="B42" s="149">
        <v>11655</v>
      </c>
      <c r="C42" s="149">
        <v>2095</v>
      </c>
      <c r="D42" s="150" t="s">
        <v>63</v>
      </c>
      <c r="E42" s="149">
        <v>139564</v>
      </c>
      <c r="F42" s="150">
        <v>239207</v>
      </c>
      <c r="G42" s="150" t="s">
        <v>62</v>
      </c>
      <c r="H42" s="151"/>
      <c r="I42" s="151"/>
      <c r="J42" s="157"/>
      <c r="K42" s="153">
        <v>3464.08</v>
      </c>
      <c r="L42" s="154">
        <v>0.01</v>
      </c>
      <c r="M42" s="155">
        <f t="shared" si="0"/>
        <v>3092.9285714285711</v>
      </c>
      <c r="N42" s="155">
        <f t="shared" si="1"/>
        <v>371.15142857142854</v>
      </c>
      <c r="O42" s="155">
        <f t="shared" si="2"/>
        <v>-30.929285714285712</v>
      </c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>
        <f>M42</f>
        <v>3092.9285714285711</v>
      </c>
      <c r="AI42" s="155">
        <f t="shared" si="4"/>
        <v>-3433.150714285714</v>
      </c>
      <c r="AJ42" s="156">
        <f t="shared" si="5"/>
        <v>2.1316282072803006E-13</v>
      </c>
    </row>
    <row r="43" spans="1:36" s="141" customFormat="1" ht="12.9" customHeight="1" x14ac:dyDescent="0.2">
      <c r="A43" s="148"/>
      <c r="B43" s="149">
        <v>11656</v>
      </c>
      <c r="C43" s="149">
        <v>2096</v>
      </c>
      <c r="D43" s="150" t="s">
        <v>88</v>
      </c>
      <c r="E43" s="149" t="s">
        <v>89</v>
      </c>
      <c r="F43" s="150">
        <v>16570</v>
      </c>
      <c r="G43" s="150" t="s">
        <v>54</v>
      </c>
      <c r="H43" s="151"/>
      <c r="I43" s="151"/>
      <c r="J43" s="152">
        <v>476</v>
      </c>
      <c r="K43" s="153">
        <v>0</v>
      </c>
      <c r="L43" s="154">
        <v>0.01</v>
      </c>
      <c r="M43" s="155">
        <f t="shared" si="0"/>
        <v>476</v>
      </c>
      <c r="N43" s="155">
        <f t="shared" si="1"/>
        <v>0</v>
      </c>
      <c r="O43" s="155">
        <f t="shared" si="2"/>
        <v>-4.76</v>
      </c>
      <c r="P43" s="155">
        <f t="shared" ref="P43:P45" si="13">M43</f>
        <v>476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4"/>
        <v>-471.24</v>
      </c>
      <c r="AJ43" s="156">
        <f t="shared" si="5"/>
        <v>-8.8817841970012523E-15</v>
      </c>
    </row>
    <row r="44" spans="1:36" s="141" customFormat="1" ht="12.9" customHeight="1" x14ac:dyDescent="0.2">
      <c r="A44" s="148">
        <v>43486</v>
      </c>
      <c r="B44" s="149">
        <v>11657</v>
      </c>
      <c r="C44" s="149">
        <v>2097</v>
      </c>
      <c r="D44" s="150" t="s">
        <v>73</v>
      </c>
      <c r="E44" s="149" t="s">
        <v>75</v>
      </c>
      <c r="F44" s="150">
        <v>153087</v>
      </c>
      <c r="G44" s="150" t="s">
        <v>54</v>
      </c>
      <c r="H44" s="151"/>
      <c r="I44" s="151"/>
      <c r="J44" s="152">
        <v>3200</v>
      </c>
      <c r="K44" s="153">
        <v>0</v>
      </c>
      <c r="L44" s="154">
        <v>0.01</v>
      </c>
      <c r="M44" s="155">
        <f t="shared" si="0"/>
        <v>3200</v>
      </c>
      <c r="N44" s="155">
        <f t="shared" si="1"/>
        <v>0</v>
      </c>
      <c r="O44" s="155">
        <f t="shared" si="2"/>
        <v>-32</v>
      </c>
      <c r="P44" s="155">
        <f t="shared" si="13"/>
        <v>3200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4"/>
        <v>-3168</v>
      </c>
      <c r="AJ44" s="156">
        <f t="shared" si="5"/>
        <v>0</v>
      </c>
    </row>
    <row r="45" spans="1:36" s="141" customFormat="1" ht="12.9" customHeight="1" x14ac:dyDescent="0.2">
      <c r="A45" s="148"/>
      <c r="B45" s="149">
        <v>11658</v>
      </c>
      <c r="C45" s="149">
        <v>2098</v>
      </c>
      <c r="D45" s="150" t="s">
        <v>39</v>
      </c>
      <c r="E45" s="149" t="s">
        <v>45</v>
      </c>
      <c r="F45" s="150">
        <v>71026</v>
      </c>
      <c r="G45" s="150" t="s">
        <v>54</v>
      </c>
      <c r="H45" s="151"/>
      <c r="I45" s="151"/>
      <c r="J45" s="157">
        <v>5200</v>
      </c>
      <c r="K45" s="153">
        <v>0</v>
      </c>
      <c r="L45" s="154">
        <v>0.01</v>
      </c>
      <c r="M45" s="155">
        <f t="shared" si="0"/>
        <v>5200</v>
      </c>
      <c r="N45" s="155">
        <f t="shared" si="1"/>
        <v>0</v>
      </c>
      <c r="O45" s="155">
        <f t="shared" si="2"/>
        <v>-52</v>
      </c>
      <c r="P45" s="155">
        <f t="shared" si="13"/>
        <v>5200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4"/>
        <v>-5148</v>
      </c>
      <c r="AJ45" s="156">
        <f t="shared" si="5"/>
        <v>0</v>
      </c>
    </row>
    <row r="46" spans="1:36" s="141" customFormat="1" ht="12.9" customHeight="1" x14ac:dyDescent="0.2">
      <c r="A46" s="148"/>
      <c r="B46" s="149">
        <v>11659</v>
      </c>
      <c r="C46" s="149">
        <v>2099</v>
      </c>
      <c r="D46" s="150" t="s">
        <v>39</v>
      </c>
      <c r="E46" s="149" t="s">
        <v>45</v>
      </c>
      <c r="F46" s="150">
        <v>71027</v>
      </c>
      <c r="G46" s="150" t="s">
        <v>57</v>
      </c>
      <c r="H46" s="151"/>
      <c r="I46" s="151"/>
      <c r="J46" s="157">
        <v>1967.5</v>
      </c>
      <c r="K46" s="153">
        <v>0</v>
      </c>
      <c r="L46" s="154">
        <v>0.01</v>
      </c>
      <c r="M46" s="155">
        <f t="shared" si="0"/>
        <v>1967.5</v>
      </c>
      <c r="N46" s="155">
        <f t="shared" si="1"/>
        <v>0</v>
      </c>
      <c r="O46" s="155">
        <f t="shared" si="2"/>
        <v>-19.675000000000001</v>
      </c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>
        <f t="shared" ref="Z46:Z47" si="14">M46</f>
        <v>1967.5</v>
      </c>
      <c r="AA46" s="155"/>
      <c r="AB46" s="155"/>
      <c r="AC46" s="155"/>
      <c r="AD46" s="155"/>
      <c r="AE46" s="155"/>
      <c r="AF46" s="155"/>
      <c r="AG46" s="155"/>
      <c r="AH46" s="155"/>
      <c r="AI46" s="155">
        <f t="shared" si="4"/>
        <v>-1947.825</v>
      </c>
      <c r="AJ46" s="156">
        <f t="shared" si="5"/>
        <v>-4.6185277824406512E-14</v>
      </c>
    </row>
    <row r="47" spans="1:36" s="141" customFormat="1" ht="12.9" customHeight="1" x14ac:dyDescent="0.2">
      <c r="A47" s="148"/>
      <c r="B47" s="149">
        <v>11660</v>
      </c>
      <c r="C47" s="149">
        <v>2100</v>
      </c>
      <c r="D47" s="150" t="s">
        <v>88</v>
      </c>
      <c r="E47" s="149" t="s">
        <v>89</v>
      </c>
      <c r="F47" s="150">
        <v>16702</v>
      </c>
      <c r="G47" s="150" t="s">
        <v>57</v>
      </c>
      <c r="H47" s="151"/>
      <c r="I47" s="151"/>
      <c r="J47" s="157">
        <v>270</v>
      </c>
      <c r="K47" s="153">
        <v>0</v>
      </c>
      <c r="L47" s="154">
        <v>0.01</v>
      </c>
      <c r="M47" s="155">
        <f t="shared" si="0"/>
        <v>270</v>
      </c>
      <c r="N47" s="155">
        <f t="shared" si="1"/>
        <v>0</v>
      </c>
      <c r="O47" s="155">
        <f t="shared" si="2"/>
        <v>-2.7</v>
      </c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>
        <f t="shared" si="14"/>
        <v>270</v>
      </c>
      <c r="AA47" s="155"/>
      <c r="AB47" s="155"/>
      <c r="AC47" s="155"/>
      <c r="AD47" s="155"/>
      <c r="AE47" s="155"/>
      <c r="AF47" s="155"/>
      <c r="AG47" s="155"/>
      <c r="AH47" s="155"/>
      <c r="AI47" s="155">
        <f t="shared" si="4"/>
        <v>-267.3</v>
      </c>
      <c r="AJ47" s="156">
        <f t="shared" si="5"/>
        <v>-1.1546319456101628E-14</v>
      </c>
    </row>
    <row r="48" spans="1:36" s="141" customFormat="1" ht="12.9" customHeight="1" x14ac:dyDescent="0.2">
      <c r="A48" s="148"/>
      <c r="B48" s="149">
        <v>11660</v>
      </c>
      <c r="C48" s="149">
        <v>2100</v>
      </c>
      <c r="D48" s="150" t="s">
        <v>88</v>
      </c>
      <c r="E48" s="149" t="s">
        <v>89</v>
      </c>
      <c r="F48" s="150">
        <v>16702</v>
      </c>
      <c r="G48" s="150" t="s">
        <v>54</v>
      </c>
      <c r="H48" s="151"/>
      <c r="I48" s="151"/>
      <c r="J48" s="157">
        <v>2177.6</v>
      </c>
      <c r="K48" s="153">
        <v>0</v>
      </c>
      <c r="L48" s="154">
        <v>0.01</v>
      </c>
      <c r="M48" s="155">
        <f t="shared" si="0"/>
        <v>2177.6</v>
      </c>
      <c r="N48" s="155">
        <f t="shared" si="1"/>
        <v>0</v>
      </c>
      <c r="O48" s="155">
        <f t="shared" si="2"/>
        <v>-21.776</v>
      </c>
      <c r="P48" s="155">
        <f t="shared" ref="P48:P53" si="15">M48</f>
        <v>2177.6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4"/>
        <v>-2155.8240000000001</v>
      </c>
      <c r="AJ48" s="156">
        <f t="shared" si="5"/>
        <v>-1.5987211554602254E-13</v>
      </c>
    </row>
    <row r="49" spans="1:36" s="141" customFormat="1" ht="12.9" customHeight="1" x14ac:dyDescent="0.2">
      <c r="A49" s="148"/>
      <c r="B49" s="149">
        <v>11662</v>
      </c>
      <c r="C49" s="149">
        <v>2028</v>
      </c>
      <c r="D49" s="150" t="s">
        <v>748</v>
      </c>
      <c r="E49" s="149" t="s">
        <v>749</v>
      </c>
      <c r="F49" s="150">
        <v>38215</v>
      </c>
      <c r="G49" s="150" t="s">
        <v>54</v>
      </c>
      <c r="H49" s="151"/>
      <c r="I49" s="151"/>
      <c r="J49" s="152"/>
      <c r="K49" s="153">
        <v>13841.5</v>
      </c>
      <c r="L49" s="154">
        <v>0.01</v>
      </c>
      <c r="M49" s="155">
        <f t="shared" si="0"/>
        <v>12358.482142857141</v>
      </c>
      <c r="N49" s="155">
        <f t="shared" si="1"/>
        <v>1483.0178571428569</v>
      </c>
      <c r="O49" s="155">
        <f t="shared" si="2"/>
        <v>-123.58482142857142</v>
      </c>
      <c r="P49" s="155">
        <f t="shared" si="15"/>
        <v>12358.482142857141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4"/>
        <v>-13717.915178571428</v>
      </c>
      <c r="AJ49" s="156">
        <f t="shared" si="5"/>
        <v>1.0516032489249483E-12</v>
      </c>
    </row>
    <row r="50" spans="1:36" s="141" customFormat="1" ht="12.9" customHeight="1" x14ac:dyDescent="0.2">
      <c r="A50" s="148"/>
      <c r="B50" s="149">
        <v>11663</v>
      </c>
      <c r="C50" s="149">
        <v>2112</v>
      </c>
      <c r="D50" s="150" t="s">
        <v>91</v>
      </c>
      <c r="E50" s="149" t="s">
        <v>92</v>
      </c>
      <c r="F50" s="150">
        <v>5115</v>
      </c>
      <c r="G50" s="150" t="s">
        <v>54</v>
      </c>
      <c r="H50" s="151"/>
      <c r="I50" s="151"/>
      <c r="J50" s="157"/>
      <c r="K50" s="153">
        <v>4000</v>
      </c>
      <c r="L50" s="154">
        <v>0.01</v>
      </c>
      <c r="M50" s="155">
        <f t="shared" si="0"/>
        <v>3571.4285714285711</v>
      </c>
      <c r="N50" s="155">
        <f t="shared" si="1"/>
        <v>428.5714285714285</v>
      </c>
      <c r="O50" s="155">
        <f t="shared" si="2"/>
        <v>-35.714285714285715</v>
      </c>
      <c r="P50" s="155">
        <f t="shared" si="15"/>
        <v>3571.4285714285711</v>
      </c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4"/>
        <v>-3964.2857142857138</v>
      </c>
      <c r="AJ50" s="156">
        <f t="shared" si="5"/>
        <v>5.1869619710487314E-13</v>
      </c>
    </row>
    <row r="51" spans="1:36" s="141" customFormat="1" ht="12.9" customHeight="1" x14ac:dyDescent="0.2">
      <c r="A51" s="148">
        <v>43487</v>
      </c>
      <c r="B51" s="149">
        <v>11664</v>
      </c>
      <c r="C51" s="149">
        <v>2114</v>
      </c>
      <c r="D51" s="150" t="s">
        <v>88</v>
      </c>
      <c r="E51" s="149" t="s">
        <v>89</v>
      </c>
      <c r="F51" s="150">
        <v>16736</v>
      </c>
      <c r="G51" s="150" t="s">
        <v>54</v>
      </c>
      <c r="H51" s="151"/>
      <c r="I51" s="151"/>
      <c r="J51" s="157">
        <v>672</v>
      </c>
      <c r="K51" s="153">
        <v>0</v>
      </c>
      <c r="L51" s="154">
        <v>0.01</v>
      </c>
      <c r="M51" s="155">
        <f t="shared" si="0"/>
        <v>672</v>
      </c>
      <c r="N51" s="155">
        <f t="shared" si="1"/>
        <v>0</v>
      </c>
      <c r="O51" s="155">
        <f t="shared" si="2"/>
        <v>-6.72</v>
      </c>
      <c r="P51" s="155">
        <f t="shared" si="15"/>
        <v>672</v>
      </c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4"/>
        <v>-665.28</v>
      </c>
      <c r="AJ51" s="156">
        <f t="shared" si="5"/>
        <v>2.7533531010703882E-14</v>
      </c>
    </row>
    <row r="52" spans="1:36" s="141" customFormat="1" ht="12.9" customHeight="1" x14ac:dyDescent="0.2">
      <c r="A52" s="148"/>
      <c r="B52" s="149">
        <v>11665</v>
      </c>
      <c r="C52" s="149">
        <v>2103</v>
      </c>
      <c r="D52" s="150" t="s">
        <v>748</v>
      </c>
      <c r="E52" s="149" t="s">
        <v>749</v>
      </c>
      <c r="F52" s="150">
        <v>38221</v>
      </c>
      <c r="G52" s="150" t="s">
        <v>54</v>
      </c>
      <c r="H52" s="151"/>
      <c r="I52" s="151"/>
      <c r="J52" s="157"/>
      <c r="K52" s="153">
        <v>4128</v>
      </c>
      <c r="L52" s="154">
        <v>0.01</v>
      </c>
      <c r="M52" s="155">
        <f t="shared" si="0"/>
        <v>3685.7142857142853</v>
      </c>
      <c r="N52" s="155">
        <f t="shared" si="1"/>
        <v>442.28571428571422</v>
      </c>
      <c r="O52" s="155">
        <f t="shared" si="2"/>
        <v>-36.857142857142854</v>
      </c>
      <c r="P52" s="155">
        <f t="shared" si="15"/>
        <v>3685.7142857142853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4"/>
        <v>-4091.1428571428569</v>
      </c>
      <c r="AJ52" s="156">
        <f t="shared" si="5"/>
        <v>2.6290081223123707E-13</v>
      </c>
    </row>
    <row r="53" spans="1:36" s="141" customFormat="1" ht="12.9" customHeight="1" x14ac:dyDescent="0.2">
      <c r="A53" s="148">
        <v>43489</v>
      </c>
      <c r="B53" s="149">
        <v>11666</v>
      </c>
      <c r="C53" s="149">
        <v>2118</v>
      </c>
      <c r="D53" s="150" t="s">
        <v>38</v>
      </c>
      <c r="E53" s="149" t="s">
        <v>44</v>
      </c>
      <c r="F53" s="150">
        <v>21970</v>
      </c>
      <c r="G53" s="150" t="s">
        <v>54</v>
      </c>
      <c r="H53" s="151"/>
      <c r="I53" s="151"/>
      <c r="J53" s="157"/>
      <c r="K53" s="153">
        <v>14497</v>
      </c>
      <c r="L53" s="154">
        <v>0.01</v>
      </c>
      <c r="M53" s="155">
        <f t="shared" si="0"/>
        <v>12943.749999999998</v>
      </c>
      <c r="N53" s="155">
        <f t="shared" si="1"/>
        <v>1553.2499999999998</v>
      </c>
      <c r="O53" s="155">
        <f t="shared" si="2"/>
        <v>-129.43749999999997</v>
      </c>
      <c r="P53" s="155">
        <f t="shared" si="15"/>
        <v>12943.749999999998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4"/>
        <v>-14367.562499999998</v>
      </c>
      <c r="AJ53" s="156">
        <f t="shared" si="5"/>
        <v>1.8474111129762605E-12</v>
      </c>
    </row>
    <row r="54" spans="1:36" s="141" customFormat="1" ht="12.9" customHeight="1" x14ac:dyDescent="0.2">
      <c r="A54" s="148"/>
      <c r="B54" s="149">
        <v>11666</v>
      </c>
      <c r="C54" s="149">
        <v>2118</v>
      </c>
      <c r="D54" s="150" t="s">
        <v>38</v>
      </c>
      <c r="E54" s="149" t="s">
        <v>44</v>
      </c>
      <c r="F54" s="150">
        <v>21970</v>
      </c>
      <c r="G54" s="150" t="s">
        <v>56</v>
      </c>
      <c r="H54" s="151"/>
      <c r="I54" s="151"/>
      <c r="J54" s="157"/>
      <c r="K54" s="153">
        <v>6420</v>
      </c>
      <c r="L54" s="154">
        <v>0.01</v>
      </c>
      <c r="M54" s="155">
        <f t="shared" si="0"/>
        <v>5732.1428571428569</v>
      </c>
      <c r="N54" s="155">
        <f t="shared" si="1"/>
        <v>687.85714285714278</v>
      </c>
      <c r="O54" s="155">
        <f t="shared" si="2"/>
        <v>-57.321428571428569</v>
      </c>
      <c r="P54" s="155"/>
      <c r="Q54" s="155"/>
      <c r="R54" s="155"/>
      <c r="S54" s="155"/>
      <c r="T54" s="155"/>
      <c r="U54" s="155"/>
      <c r="V54" s="155"/>
      <c r="W54" s="155">
        <f>M54</f>
        <v>5732.1428571428569</v>
      </c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4"/>
        <v>-6362.6785714285706</v>
      </c>
      <c r="AJ54" s="156">
        <f t="shared" si="5"/>
        <v>7.815970093361102E-13</v>
      </c>
    </row>
    <row r="55" spans="1:36" s="141" customFormat="1" ht="12.9" customHeight="1" x14ac:dyDescent="0.2">
      <c r="A55" s="148"/>
      <c r="B55" s="149">
        <v>11668</v>
      </c>
      <c r="C55" s="149">
        <v>2106</v>
      </c>
      <c r="D55" s="150" t="s">
        <v>37</v>
      </c>
      <c r="E55" s="149" t="s">
        <v>42</v>
      </c>
      <c r="F55" s="150">
        <v>76133</v>
      </c>
      <c r="G55" s="150" t="s">
        <v>163</v>
      </c>
      <c r="H55" s="151"/>
      <c r="I55" s="151"/>
      <c r="J55" s="157"/>
      <c r="K55" s="153">
        <v>215.38</v>
      </c>
      <c r="L55" s="154">
        <v>0.01</v>
      </c>
      <c r="M55" s="155">
        <f t="shared" si="0"/>
        <v>192.30357142857142</v>
      </c>
      <c r="N55" s="155">
        <f t="shared" si="1"/>
        <v>23.076428571428568</v>
      </c>
      <c r="O55" s="155">
        <f t="shared" si="2"/>
        <v>-1.9230357142857142</v>
      </c>
      <c r="P55" s="155"/>
      <c r="Q55" s="155"/>
      <c r="R55" s="155"/>
      <c r="S55" s="155"/>
      <c r="T55" s="155"/>
      <c r="U55" s="155"/>
      <c r="V55" s="155">
        <f t="shared" ref="V55:V56" si="16">M55</f>
        <v>192.30357142857142</v>
      </c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4"/>
        <v>-213.45696428571426</v>
      </c>
      <c r="AJ55" s="156">
        <f t="shared" si="5"/>
        <v>1.7319479184152442E-14</v>
      </c>
    </row>
    <row r="56" spans="1:36" s="141" customFormat="1" ht="12.9" customHeight="1" x14ac:dyDescent="0.2">
      <c r="A56" s="148"/>
      <c r="B56" s="149">
        <v>11668</v>
      </c>
      <c r="C56" s="149">
        <v>2106</v>
      </c>
      <c r="D56" s="150" t="s">
        <v>37</v>
      </c>
      <c r="E56" s="149" t="s">
        <v>42</v>
      </c>
      <c r="F56" s="150">
        <v>76133</v>
      </c>
      <c r="G56" s="150" t="s">
        <v>163</v>
      </c>
      <c r="H56" s="151"/>
      <c r="I56" s="151"/>
      <c r="J56" s="157"/>
      <c r="K56" s="153">
        <v>981.31</v>
      </c>
      <c r="L56" s="154">
        <v>0.01</v>
      </c>
      <c r="M56" s="155">
        <f t="shared" si="0"/>
        <v>876.16964285714278</v>
      </c>
      <c r="N56" s="155">
        <f t="shared" si="1"/>
        <v>105.14035714285713</v>
      </c>
      <c r="O56" s="155">
        <f t="shared" si="2"/>
        <v>-8.7616964285714278</v>
      </c>
      <c r="P56" s="155"/>
      <c r="Q56" s="155"/>
      <c r="R56" s="155"/>
      <c r="S56" s="155"/>
      <c r="T56" s="155"/>
      <c r="U56" s="155"/>
      <c r="V56" s="155">
        <f t="shared" si="16"/>
        <v>876.16964285714278</v>
      </c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4"/>
        <v>-972.54830357142851</v>
      </c>
      <c r="AJ56" s="156">
        <f t="shared" si="5"/>
        <v>0</v>
      </c>
    </row>
    <row r="57" spans="1:36" s="141" customFormat="1" ht="12.9" customHeight="1" x14ac:dyDescent="0.2">
      <c r="A57" s="148"/>
      <c r="B57" s="149">
        <v>11669</v>
      </c>
      <c r="C57" s="149">
        <v>2105</v>
      </c>
      <c r="D57" s="150" t="s">
        <v>74</v>
      </c>
      <c r="E57" s="149" t="s">
        <v>60</v>
      </c>
      <c r="F57" s="150">
        <v>31075</v>
      </c>
      <c r="G57" s="150" t="s">
        <v>56</v>
      </c>
      <c r="H57" s="151"/>
      <c r="I57" s="151"/>
      <c r="J57" s="152"/>
      <c r="K57" s="153">
        <v>1590</v>
      </c>
      <c r="L57" s="154">
        <v>0.01</v>
      </c>
      <c r="M57" s="155">
        <f t="shared" si="0"/>
        <v>1419.6428571428571</v>
      </c>
      <c r="N57" s="155">
        <f t="shared" si="1"/>
        <v>170.35714285714283</v>
      </c>
      <c r="O57" s="155">
        <f t="shared" si="2"/>
        <v>-14.196428571428571</v>
      </c>
      <c r="P57" s="155"/>
      <c r="Q57" s="155"/>
      <c r="R57" s="155"/>
      <c r="S57" s="155"/>
      <c r="T57" s="155"/>
      <c r="U57" s="155"/>
      <c r="V57" s="155"/>
      <c r="W57" s="155">
        <f t="shared" ref="W57:W58" si="17">M57</f>
        <v>1419.6428571428571</v>
      </c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4"/>
        <v>-1575.8035714285713</v>
      </c>
      <c r="AJ57" s="156">
        <f t="shared" si="5"/>
        <v>9.7699626167013776E-14</v>
      </c>
    </row>
    <row r="58" spans="1:36" s="141" customFormat="1" ht="12.9" customHeight="1" x14ac:dyDescent="0.2">
      <c r="A58" s="148"/>
      <c r="B58" s="149">
        <v>11669</v>
      </c>
      <c r="C58" s="149">
        <v>2105</v>
      </c>
      <c r="D58" s="150" t="s">
        <v>74</v>
      </c>
      <c r="E58" s="149" t="s">
        <v>60</v>
      </c>
      <c r="F58" s="150">
        <v>31075</v>
      </c>
      <c r="G58" s="150" t="s">
        <v>56</v>
      </c>
      <c r="H58" s="151"/>
      <c r="I58" s="151"/>
      <c r="J58" s="152">
        <v>0</v>
      </c>
      <c r="K58" s="153">
        <v>660.75</v>
      </c>
      <c r="L58" s="154">
        <v>0.01</v>
      </c>
      <c r="M58" s="155">
        <f t="shared" si="0"/>
        <v>589.95535714285711</v>
      </c>
      <c r="N58" s="155">
        <f t="shared" si="1"/>
        <v>70.794642857142847</v>
      </c>
      <c r="O58" s="155">
        <f t="shared" si="2"/>
        <v>-5.8995535714285712</v>
      </c>
      <c r="P58" s="155"/>
      <c r="Q58" s="155"/>
      <c r="R58" s="155"/>
      <c r="S58" s="155"/>
      <c r="T58" s="155"/>
      <c r="U58" s="155"/>
      <c r="V58" s="155"/>
      <c r="W58" s="155">
        <f t="shared" si="17"/>
        <v>589.95535714285711</v>
      </c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4"/>
        <v>-654.85044642857133</v>
      </c>
      <c r="AJ58" s="156">
        <f t="shared" si="5"/>
        <v>9.7699626167013776E-14</v>
      </c>
    </row>
    <row r="59" spans="1:36" s="141" customFormat="1" ht="12.9" customHeight="1" x14ac:dyDescent="0.2">
      <c r="A59" s="148">
        <v>43490</v>
      </c>
      <c r="B59" s="149">
        <v>11670</v>
      </c>
      <c r="C59" s="149">
        <v>2110</v>
      </c>
      <c r="D59" s="150" t="s">
        <v>88</v>
      </c>
      <c r="E59" s="149" t="s">
        <v>89</v>
      </c>
      <c r="F59" s="150">
        <v>16823</v>
      </c>
      <c r="G59" s="150" t="s">
        <v>54</v>
      </c>
      <c r="H59" s="151"/>
      <c r="I59" s="151"/>
      <c r="J59" s="152">
        <v>365</v>
      </c>
      <c r="K59" s="153">
        <v>0</v>
      </c>
      <c r="L59" s="154">
        <v>0.01</v>
      </c>
      <c r="M59" s="155">
        <f t="shared" si="0"/>
        <v>365</v>
      </c>
      <c r="N59" s="155">
        <f t="shared" si="1"/>
        <v>0</v>
      </c>
      <c r="O59" s="155">
        <f t="shared" si="2"/>
        <v>-3.65</v>
      </c>
      <c r="P59" s="155">
        <f>M59</f>
        <v>365</v>
      </c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4"/>
        <v>-361.35</v>
      </c>
      <c r="AJ59" s="156">
        <f t="shared" si="5"/>
        <v>-2.2648549702353193E-14</v>
      </c>
    </row>
    <row r="60" spans="1:36" s="141" customFormat="1" ht="12.9" customHeight="1" x14ac:dyDescent="0.2">
      <c r="A60" s="148"/>
      <c r="B60" s="149">
        <v>11671</v>
      </c>
      <c r="C60" s="149">
        <v>2094</v>
      </c>
      <c r="D60" s="150" t="s">
        <v>86</v>
      </c>
      <c r="E60" s="149" t="s">
        <v>87</v>
      </c>
      <c r="F60" s="150">
        <v>94242</v>
      </c>
      <c r="G60" s="150" t="s">
        <v>55</v>
      </c>
      <c r="H60" s="151"/>
      <c r="I60" s="151"/>
      <c r="J60" s="152">
        <v>0</v>
      </c>
      <c r="K60" s="153">
        <v>5029</v>
      </c>
      <c r="L60" s="154">
        <v>0.01</v>
      </c>
      <c r="M60" s="155">
        <f t="shared" si="0"/>
        <v>4490.1785714285706</v>
      </c>
      <c r="N60" s="155">
        <f t="shared" si="1"/>
        <v>538.82142857142844</v>
      </c>
      <c r="O60" s="155">
        <f t="shared" si="2"/>
        <v>-44.901785714285708</v>
      </c>
      <c r="P60" s="155"/>
      <c r="Q60" s="155">
        <f>M60</f>
        <v>4490.1785714285706</v>
      </c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4"/>
        <v>-4984.0982142857138</v>
      </c>
      <c r="AJ60" s="156">
        <f t="shared" si="5"/>
        <v>5.2580162446247414E-13</v>
      </c>
    </row>
    <row r="61" spans="1:36" s="141" customFormat="1" ht="12.9" customHeight="1" x14ac:dyDescent="0.2">
      <c r="A61" s="148">
        <v>43493</v>
      </c>
      <c r="B61" s="149">
        <v>11672</v>
      </c>
      <c r="C61" s="149">
        <v>2112</v>
      </c>
      <c r="D61" s="150" t="s">
        <v>39</v>
      </c>
      <c r="E61" s="149" t="s">
        <v>45</v>
      </c>
      <c r="F61" s="150">
        <v>71035</v>
      </c>
      <c r="G61" s="150" t="s">
        <v>54</v>
      </c>
      <c r="H61" s="151"/>
      <c r="I61" s="151"/>
      <c r="J61" s="152">
        <v>150</v>
      </c>
      <c r="K61" s="153">
        <v>0</v>
      </c>
      <c r="L61" s="154">
        <v>0.01</v>
      </c>
      <c r="M61" s="155">
        <f t="shared" si="0"/>
        <v>150</v>
      </c>
      <c r="N61" s="155">
        <f t="shared" si="1"/>
        <v>0</v>
      </c>
      <c r="O61" s="155">
        <f t="shared" si="2"/>
        <v>-1.5</v>
      </c>
      <c r="P61" s="155">
        <f t="shared" ref="P61:P62" si="18">M61</f>
        <v>150</v>
      </c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4"/>
        <v>-148.5</v>
      </c>
      <c r="AJ61" s="156">
        <f t="shared" si="5"/>
        <v>0</v>
      </c>
    </row>
    <row r="62" spans="1:36" s="141" customFormat="1" ht="12.9" customHeight="1" x14ac:dyDescent="0.2">
      <c r="A62" s="148"/>
      <c r="B62" s="149">
        <v>11673</v>
      </c>
      <c r="C62" s="149">
        <v>2113</v>
      </c>
      <c r="D62" s="150" t="s">
        <v>39</v>
      </c>
      <c r="E62" s="149" t="s">
        <v>45</v>
      </c>
      <c r="F62" s="150">
        <v>71033</v>
      </c>
      <c r="G62" s="150" t="s">
        <v>54</v>
      </c>
      <c r="H62" s="151"/>
      <c r="I62" s="151"/>
      <c r="J62" s="152">
        <v>5900</v>
      </c>
      <c r="K62" s="153">
        <v>0</v>
      </c>
      <c r="L62" s="154">
        <v>0.01</v>
      </c>
      <c r="M62" s="155">
        <f t="shared" si="0"/>
        <v>5900</v>
      </c>
      <c r="N62" s="155">
        <f t="shared" si="1"/>
        <v>0</v>
      </c>
      <c r="O62" s="155">
        <f t="shared" si="2"/>
        <v>-59</v>
      </c>
      <c r="P62" s="155">
        <f t="shared" si="18"/>
        <v>5900</v>
      </c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4"/>
        <v>-5841</v>
      </c>
      <c r="AJ62" s="156">
        <f t="shared" si="5"/>
        <v>0</v>
      </c>
    </row>
    <row r="63" spans="1:36" s="141" customFormat="1" ht="12.9" customHeight="1" x14ac:dyDescent="0.2">
      <c r="A63" s="148"/>
      <c r="B63" s="149">
        <v>11674</v>
      </c>
      <c r="C63" s="149">
        <v>2114</v>
      </c>
      <c r="D63" s="150" t="s">
        <v>39</v>
      </c>
      <c r="E63" s="149" t="s">
        <v>45</v>
      </c>
      <c r="F63" s="150">
        <v>71034</v>
      </c>
      <c r="G63" s="150" t="s">
        <v>57</v>
      </c>
      <c r="H63" s="151"/>
      <c r="I63" s="151"/>
      <c r="J63" s="152">
        <v>1590</v>
      </c>
      <c r="K63" s="153">
        <v>0</v>
      </c>
      <c r="L63" s="154">
        <v>0.01</v>
      </c>
      <c r="M63" s="155">
        <f t="shared" si="0"/>
        <v>1590</v>
      </c>
      <c r="N63" s="155">
        <f t="shared" si="1"/>
        <v>0</v>
      </c>
      <c r="O63" s="155">
        <f t="shared" si="2"/>
        <v>-15.9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>
        <f t="shared" ref="Z63:Z64" si="19">M63</f>
        <v>1590</v>
      </c>
      <c r="AA63" s="155"/>
      <c r="AB63" s="155"/>
      <c r="AC63" s="155"/>
      <c r="AD63" s="155"/>
      <c r="AE63" s="155"/>
      <c r="AF63" s="155"/>
      <c r="AG63" s="155"/>
      <c r="AH63" s="155"/>
      <c r="AI63" s="155">
        <f t="shared" si="4"/>
        <v>-1574.1</v>
      </c>
      <c r="AJ63" s="156">
        <f t="shared" si="5"/>
        <v>9.0594198809412774E-14</v>
      </c>
    </row>
    <row r="64" spans="1:36" s="141" customFormat="1" ht="12.9" customHeight="1" x14ac:dyDescent="0.2">
      <c r="A64" s="148"/>
      <c r="B64" s="149">
        <v>11675</v>
      </c>
      <c r="C64" s="149">
        <v>2115</v>
      </c>
      <c r="D64" s="150" t="s">
        <v>88</v>
      </c>
      <c r="E64" s="149" t="s">
        <v>89</v>
      </c>
      <c r="F64" s="150">
        <v>16903</v>
      </c>
      <c r="G64" s="150" t="s">
        <v>57</v>
      </c>
      <c r="H64" s="151"/>
      <c r="I64" s="151"/>
      <c r="J64" s="157">
        <v>272.10000000000002</v>
      </c>
      <c r="K64" s="153">
        <v>0</v>
      </c>
      <c r="L64" s="154">
        <v>0.01</v>
      </c>
      <c r="M64" s="155">
        <f t="shared" si="0"/>
        <v>272.10000000000002</v>
      </c>
      <c r="N64" s="155">
        <f t="shared" si="1"/>
        <v>0</v>
      </c>
      <c r="O64" s="155">
        <f t="shared" si="2"/>
        <v>-2.7210000000000001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>
        <f t="shared" si="19"/>
        <v>272.10000000000002</v>
      </c>
      <c r="AA64" s="155"/>
      <c r="AB64" s="155"/>
      <c r="AC64" s="155"/>
      <c r="AD64" s="155"/>
      <c r="AE64" s="155"/>
      <c r="AF64" s="155"/>
      <c r="AG64" s="155"/>
      <c r="AH64" s="155"/>
      <c r="AI64" s="155">
        <f t="shared" si="4"/>
        <v>-269.37900000000002</v>
      </c>
      <c r="AJ64" s="156">
        <f t="shared" si="5"/>
        <v>3.5527136788005009E-15</v>
      </c>
    </row>
    <row r="65" spans="1:36" s="141" customFormat="1" ht="12.9" customHeight="1" x14ac:dyDescent="0.2">
      <c r="A65" s="148"/>
      <c r="B65" s="149">
        <v>11675</v>
      </c>
      <c r="C65" s="149">
        <v>2115</v>
      </c>
      <c r="D65" s="150" t="s">
        <v>88</v>
      </c>
      <c r="E65" s="149" t="s">
        <v>89</v>
      </c>
      <c r="F65" s="150">
        <v>16903</v>
      </c>
      <c r="G65" s="150" t="s">
        <v>54</v>
      </c>
      <c r="H65" s="151"/>
      <c r="I65" s="151"/>
      <c r="J65" s="157">
        <v>3146.1</v>
      </c>
      <c r="K65" s="153">
        <v>0</v>
      </c>
      <c r="L65" s="154">
        <v>0.01</v>
      </c>
      <c r="M65" s="155">
        <f t="shared" si="0"/>
        <v>3146.1</v>
      </c>
      <c r="N65" s="155">
        <f t="shared" si="1"/>
        <v>0</v>
      </c>
      <c r="O65" s="155">
        <f t="shared" si="2"/>
        <v>-31.460999999999999</v>
      </c>
      <c r="P65" s="155">
        <f t="shared" ref="P65:P69" si="20">M65</f>
        <v>3146.1</v>
      </c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4"/>
        <v>-3114.6390000000001</v>
      </c>
      <c r="AJ65" s="156">
        <f t="shared" si="5"/>
        <v>-2.1316282072803006E-13</v>
      </c>
    </row>
    <row r="66" spans="1:36" s="141" customFormat="1" ht="12.9" customHeight="1" x14ac:dyDescent="0.2">
      <c r="A66" s="148">
        <v>43494</v>
      </c>
      <c r="B66" s="149">
        <v>11677</v>
      </c>
      <c r="C66" s="149">
        <v>2111</v>
      </c>
      <c r="D66" s="150" t="s">
        <v>1072</v>
      </c>
      <c r="E66" s="149" t="s">
        <v>1071</v>
      </c>
      <c r="F66" s="150">
        <v>69791</v>
      </c>
      <c r="G66" s="150" t="s">
        <v>54</v>
      </c>
      <c r="H66" s="151"/>
      <c r="I66" s="151"/>
      <c r="J66" s="157">
        <v>0</v>
      </c>
      <c r="K66" s="153">
        <v>6662.4</v>
      </c>
      <c r="L66" s="154">
        <v>0.01</v>
      </c>
      <c r="M66" s="155">
        <f t="shared" si="0"/>
        <v>5948.5714285714275</v>
      </c>
      <c r="N66" s="155">
        <f t="shared" si="1"/>
        <v>713.82857142857131</v>
      </c>
      <c r="O66" s="155">
        <f t="shared" si="2"/>
        <v>-59.485714285714273</v>
      </c>
      <c r="P66" s="155">
        <f t="shared" si="20"/>
        <v>5948.5714285714275</v>
      </c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4"/>
        <v>-6602.9142857142842</v>
      </c>
      <c r="AJ66" s="156">
        <f t="shared" si="5"/>
        <v>1.1297629498585593E-12</v>
      </c>
    </row>
    <row r="67" spans="1:36" s="141" customFormat="1" ht="12.9" customHeight="1" x14ac:dyDescent="0.2">
      <c r="A67" s="148">
        <v>43495</v>
      </c>
      <c r="B67" s="149">
        <v>11678</v>
      </c>
      <c r="C67" s="149">
        <v>2117</v>
      </c>
      <c r="D67" s="150" t="s">
        <v>39</v>
      </c>
      <c r="E67" s="149" t="s">
        <v>45</v>
      </c>
      <c r="F67" s="150">
        <v>71037</v>
      </c>
      <c r="G67" s="150" t="s">
        <v>54</v>
      </c>
      <c r="H67" s="151"/>
      <c r="I67" s="151"/>
      <c r="J67" s="152">
        <v>2392</v>
      </c>
      <c r="K67" s="153">
        <v>0</v>
      </c>
      <c r="L67" s="154">
        <v>0.01</v>
      </c>
      <c r="M67" s="155">
        <f t="shared" si="0"/>
        <v>2392</v>
      </c>
      <c r="N67" s="155">
        <f t="shared" si="1"/>
        <v>0</v>
      </c>
      <c r="O67" s="155">
        <f t="shared" si="2"/>
        <v>-23.92</v>
      </c>
      <c r="P67" s="155">
        <f t="shared" si="20"/>
        <v>2392</v>
      </c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4"/>
        <v>-2368.08</v>
      </c>
      <c r="AJ67" s="156">
        <f t="shared" si="5"/>
        <v>7.1054273576010019E-14</v>
      </c>
    </row>
    <row r="68" spans="1:36" s="141" customFormat="1" ht="12.9" customHeight="1" x14ac:dyDescent="0.2">
      <c r="A68" s="148"/>
      <c r="B68" s="149">
        <v>11679</v>
      </c>
      <c r="C68" s="149">
        <v>2118</v>
      </c>
      <c r="D68" s="150" t="s">
        <v>73</v>
      </c>
      <c r="E68" s="149" t="s">
        <v>75</v>
      </c>
      <c r="F68" s="150">
        <v>153823</v>
      </c>
      <c r="G68" s="150" t="s">
        <v>54</v>
      </c>
      <c r="H68" s="151"/>
      <c r="I68" s="151"/>
      <c r="J68" s="152">
        <v>2100</v>
      </c>
      <c r="K68" s="153">
        <v>0</v>
      </c>
      <c r="L68" s="154">
        <v>0.01</v>
      </c>
      <c r="M68" s="155">
        <f t="shared" si="0"/>
        <v>2100</v>
      </c>
      <c r="N68" s="155">
        <f t="shared" si="1"/>
        <v>0</v>
      </c>
      <c r="O68" s="155">
        <f t="shared" si="2"/>
        <v>-21</v>
      </c>
      <c r="P68" s="155">
        <f t="shared" si="20"/>
        <v>2100</v>
      </c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4"/>
        <v>-2079</v>
      </c>
      <c r="AJ68" s="156">
        <f t="shared" si="5"/>
        <v>0</v>
      </c>
    </row>
    <row r="69" spans="1:36" s="141" customFormat="1" ht="12.9" customHeight="1" x14ac:dyDescent="0.2">
      <c r="A69" s="148"/>
      <c r="B69" s="149">
        <v>11680</v>
      </c>
      <c r="C69" s="149">
        <v>2119</v>
      </c>
      <c r="D69" s="150" t="s">
        <v>88</v>
      </c>
      <c r="E69" s="149" t="s">
        <v>89</v>
      </c>
      <c r="F69" s="150">
        <v>17517</v>
      </c>
      <c r="G69" s="150" t="s">
        <v>54</v>
      </c>
      <c r="H69" s="151"/>
      <c r="I69" s="151"/>
      <c r="J69" s="152">
        <v>0</v>
      </c>
      <c r="K69" s="153">
        <v>390</v>
      </c>
      <c r="L69" s="154">
        <v>0.01</v>
      </c>
      <c r="M69" s="155">
        <f t="shared" si="0"/>
        <v>348.21428571428567</v>
      </c>
      <c r="N69" s="155">
        <f t="shared" si="1"/>
        <v>41.785714285714278</v>
      </c>
      <c r="O69" s="155">
        <f t="shared" si="2"/>
        <v>-3.4821428571428568</v>
      </c>
      <c r="P69" s="155">
        <f t="shared" si="20"/>
        <v>348.21428571428567</v>
      </c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4"/>
        <v>-386.51785714285711</v>
      </c>
      <c r="AJ69" s="156">
        <f t="shared" si="5"/>
        <v>3.2862601528904634E-14</v>
      </c>
    </row>
    <row r="70" spans="1:36" s="141" customFormat="1" ht="12.9" customHeight="1" x14ac:dyDescent="0.2">
      <c r="A70" s="148">
        <v>43496</v>
      </c>
      <c r="B70" s="149">
        <v>11681</v>
      </c>
      <c r="C70" s="149">
        <v>2120</v>
      </c>
      <c r="D70" s="150" t="s">
        <v>63</v>
      </c>
      <c r="E70" s="149">
        <v>139564</v>
      </c>
      <c r="F70" s="150">
        <v>241351</v>
      </c>
      <c r="G70" s="150" t="s">
        <v>62</v>
      </c>
      <c r="H70" s="151"/>
      <c r="I70" s="151"/>
      <c r="J70" s="152">
        <v>0</v>
      </c>
      <c r="K70" s="153">
        <v>3338.48</v>
      </c>
      <c r="L70" s="154">
        <v>0.01</v>
      </c>
      <c r="M70" s="155">
        <f t="shared" si="0"/>
        <v>2980.7857142857142</v>
      </c>
      <c r="N70" s="155">
        <f t="shared" si="1"/>
        <v>357.69428571428568</v>
      </c>
      <c r="O70" s="155">
        <f t="shared" si="2"/>
        <v>-29.807857142857141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>
        <f>M70</f>
        <v>2980.7857142857142</v>
      </c>
      <c r="AI70" s="155">
        <f t="shared" si="4"/>
        <v>-3308.6721428571427</v>
      </c>
      <c r="AJ70" s="156">
        <f t="shared" si="5"/>
        <v>1.5987211554602254E-13</v>
      </c>
    </row>
    <row r="71" spans="1:36" s="141" customFormat="1" ht="12.9" customHeight="1" x14ac:dyDescent="0.2">
      <c r="A71" s="148"/>
      <c r="B71" s="149">
        <v>11682</v>
      </c>
      <c r="C71" s="149">
        <v>2121</v>
      </c>
      <c r="D71" s="150" t="s">
        <v>73</v>
      </c>
      <c r="E71" s="149" t="s">
        <v>75</v>
      </c>
      <c r="F71" s="150">
        <v>153951</v>
      </c>
      <c r="G71" s="150" t="s">
        <v>54</v>
      </c>
      <c r="H71" s="151"/>
      <c r="I71" s="151"/>
      <c r="J71" s="152">
        <v>1100</v>
      </c>
      <c r="K71" s="153">
        <v>0</v>
      </c>
      <c r="L71" s="154">
        <v>0.01</v>
      </c>
      <c r="M71" s="155">
        <f t="shared" si="0"/>
        <v>1100</v>
      </c>
      <c r="N71" s="155">
        <f t="shared" si="1"/>
        <v>0</v>
      </c>
      <c r="O71" s="155">
        <f t="shared" si="2"/>
        <v>-11</v>
      </c>
      <c r="P71" s="155">
        <f>M71</f>
        <v>1100</v>
      </c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4"/>
        <v>-1089</v>
      </c>
      <c r="AJ71" s="156">
        <f t="shared" si="5"/>
        <v>0</v>
      </c>
    </row>
    <row r="72" spans="1:36" s="141" customFormat="1" ht="12.9" customHeight="1" x14ac:dyDescent="0.2">
      <c r="A72" s="148"/>
      <c r="B72" s="149"/>
      <c r="C72" s="149"/>
      <c r="D72" s="150"/>
      <c r="E72" s="149"/>
      <c r="F72" s="149"/>
      <c r="G72" s="150"/>
      <c r="H72" s="151"/>
      <c r="I72" s="151"/>
      <c r="J72" s="152">
        <v>0</v>
      </c>
      <c r="K72" s="153">
        <v>0</v>
      </c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4"/>
        <v>0</v>
      </c>
      <c r="AJ72" s="156">
        <f t="shared" si="5"/>
        <v>0</v>
      </c>
    </row>
    <row r="73" spans="1:36" s="141" customFormat="1" ht="12.9" customHeight="1" x14ac:dyDescent="0.2">
      <c r="A73" s="148"/>
      <c r="B73" s="149"/>
      <c r="C73" s="149"/>
      <c r="D73" s="150"/>
      <c r="E73" s="149"/>
      <c r="F73" s="149"/>
      <c r="G73" s="150"/>
      <c r="H73" s="151"/>
      <c r="I73" s="151"/>
      <c r="J73" s="152">
        <v>0</v>
      </c>
      <c r="K73" s="153">
        <v>0</v>
      </c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4"/>
        <v>0</v>
      </c>
      <c r="AJ73" s="156">
        <f t="shared" si="5"/>
        <v>0</v>
      </c>
    </row>
    <row r="74" spans="1:36" s="141" customFormat="1" ht="12.9" customHeight="1" x14ac:dyDescent="0.2">
      <c r="A74" s="148"/>
      <c r="B74" s="149"/>
      <c r="C74" s="149"/>
      <c r="D74" s="150"/>
      <c r="E74" s="149"/>
      <c r="F74" s="149"/>
      <c r="G74" s="150"/>
      <c r="H74" s="151"/>
      <c r="I74" s="151"/>
      <c r="J74" s="152">
        <v>0</v>
      </c>
      <c r="K74" s="153">
        <v>0</v>
      </c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4"/>
        <v>0</v>
      </c>
      <c r="AJ74" s="156">
        <f t="shared" si="5"/>
        <v>0</v>
      </c>
    </row>
    <row r="75" spans="1:36" s="141" customFormat="1" ht="12.9" customHeight="1" x14ac:dyDescent="0.2">
      <c r="A75" s="148"/>
      <c r="B75" s="149"/>
      <c r="C75" s="149"/>
      <c r="D75" s="150"/>
      <c r="E75" s="149"/>
      <c r="F75" s="149"/>
      <c r="G75" s="150"/>
      <c r="H75" s="151"/>
      <c r="I75" s="151"/>
      <c r="J75" s="152">
        <v>0</v>
      </c>
      <c r="K75" s="153">
        <v>0</v>
      </c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4"/>
        <v>0</v>
      </c>
      <c r="AJ75" s="156">
        <f t="shared" si="5"/>
        <v>0</v>
      </c>
    </row>
    <row r="76" spans="1:36" s="141" customFormat="1" ht="12.9" customHeight="1" x14ac:dyDescent="0.2">
      <c r="A76" s="148"/>
      <c r="B76" s="149"/>
      <c r="C76" s="149"/>
      <c r="D76" s="150"/>
      <c r="E76" s="149"/>
      <c r="F76" s="149"/>
      <c r="G76" s="150"/>
      <c r="H76" s="151"/>
      <c r="I76" s="151"/>
      <c r="J76" s="152">
        <v>0</v>
      </c>
      <c r="K76" s="153">
        <v>0</v>
      </c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4"/>
        <v>0</v>
      </c>
      <c r="AJ76" s="156">
        <f t="shared" si="5"/>
        <v>0</v>
      </c>
    </row>
    <row r="77" spans="1:36" s="141" customFormat="1" ht="12.9" customHeight="1" x14ac:dyDescent="0.2">
      <c r="A77" s="148"/>
      <c r="B77" s="149"/>
      <c r="C77" s="149"/>
      <c r="D77" s="150"/>
      <c r="E77" s="149"/>
      <c r="F77" s="149"/>
      <c r="G77" s="150"/>
      <c r="H77" s="151"/>
      <c r="I77" s="151"/>
      <c r="J77" s="152">
        <v>0</v>
      </c>
      <c r="K77" s="153">
        <v>0</v>
      </c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4"/>
        <v>0</v>
      </c>
      <c r="AJ77" s="156">
        <f t="shared" si="5"/>
        <v>0</v>
      </c>
    </row>
    <row r="78" spans="1:36" s="141" customFormat="1" ht="12.9" customHeight="1" x14ac:dyDescent="0.2">
      <c r="A78" s="148"/>
      <c r="B78" s="149"/>
      <c r="C78" s="149"/>
      <c r="D78" s="150"/>
      <c r="E78" s="149"/>
      <c r="F78" s="149"/>
      <c r="G78" s="150"/>
      <c r="H78" s="151"/>
      <c r="I78" s="151"/>
      <c r="J78" s="152">
        <v>0</v>
      </c>
      <c r="K78" s="153">
        <v>0</v>
      </c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4"/>
        <v>0</v>
      </c>
      <c r="AJ78" s="156">
        <f t="shared" si="5"/>
        <v>0</v>
      </c>
    </row>
    <row r="79" spans="1:36" s="141" customFormat="1" ht="12.9" customHeight="1" x14ac:dyDescent="0.2">
      <c r="A79" s="148"/>
      <c r="B79" s="149"/>
      <c r="C79" s="149"/>
      <c r="D79" s="150"/>
      <c r="E79" s="149"/>
      <c r="F79" s="149"/>
      <c r="G79" s="150"/>
      <c r="H79" s="151"/>
      <c r="I79" s="151"/>
      <c r="J79" s="152">
        <v>0</v>
      </c>
      <c r="K79" s="153">
        <v>0</v>
      </c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4"/>
        <v>0</v>
      </c>
      <c r="AJ79" s="156">
        <f t="shared" si="5"/>
        <v>0</v>
      </c>
    </row>
    <row r="80" spans="1:36" s="141" customFormat="1" ht="12.9" customHeight="1" x14ac:dyDescent="0.2">
      <c r="A80" s="148"/>
      <c r="B80" s="149"/>
      <c r="C80" s="149"/>
      <c r="D80" s="150"/>
      <c r="E80" s="149"/>
      <c r="F80" s="149"/>
      <c r="G80" s="150"/>
      <c r="H80" s="151"/>
      <c r="I80" s="151"/>
      <c r="J80" s="152">
        <v>0</v>
      </c>
      <c r="K80" s="153">
        <v>0</v>
      </c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4"/>
        <v>0</v>
      </c>
      <c r="AJ80" s="156">
        <f t="shared" si="5"/>
        <v>0</v>
      </c>
    </row>
    <row r="81" spans="1:36" s="141" customFormat="1" ht="12.9" customHeight="1" x14ac:dyDescent="0.2">
      <c r="A81" s="148"/>
      <c r="B81" s="149"/>
      <c r="C81" s="149"/>
      <c r="D81" s="150"/>
      <c r="E81" s="149"/>
      <c r="F81" s="149"/>
      <c r="G81" s="150"/>
      <c r="H81" s="151"/>
      <c r="I81" s="151"/>
      <c r="J81" s="152">
        <v>0</v>
      </c>
      <c r="K81" s="153">
        <v>0</v>
      </c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4"/>
        <v>0</v>
      </c>
      <c r="AJ81" s="156">
        <f t="shared" si="5"/>
        <v>0</v>
      </c>
    </row>
    <row r="82" spans="1:36" s="141" customFormat="1" ht="12.9" customHeight="1" x14ac:dyDescent="0.2">
      <c r="A82" s="148"/>
      <c r="B82" s="149"/>
      <c r="C82" s="149"/>
      <c r="D82" s="150"/>
      <c r="E82" s="149"/>
      <c r="F82" s="149"/>
      <c r="G82" s="150"/>
      <c r="H82" s="151"/>
      <c r="I82" s="151"/>
      <c r="J82" s="152">
        <v>0</v>
      </c>
      <c r="K82" s="153">
        <v>0</v>
      </c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4"/>
        <v>0</v>
      </c>
      <c r="AJ82" s="156">
        <f t="shared" si="5"/>
        <v>0</v>
      </c>
    </row>
    <row r="83" spans="1:36" s="141" customFormat="1" ht="12.9" customHeight="1" x14ac:dyDescent="0.2">
      <c r="A83" s="148"/>
      <c r="B83" s="149"/>
      <c r="C83" s="149"/>
      <c r="D83" s="150"/>
      <c r="E83" s="149"/>
      <c r="F83" s="149"/>
      <c r="G83" s="150"/>
      <c r="H83" s="151"/>
      <c r="I83" s="151"/>
      <c r="J83" s="152">
        <v>0</v>
      </c>
      <c r="K83" s="153">
        <v>0</v>
      </c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4"/>
        <v>0</v>
      </c>
      <c r="AJ83" s="156">
        <f t="shared" si="5"/>
        <v>0</v>
      </c>
    </row>
    <row r="84" spans="1:36" s="141" customFormat="1" ht="12.9" customHeight="1" x14ac:dyDescent="0.2">
      <c r="A84" s="148"/>
      <c r="B84" s="149"/>
      <c r="C84" s="149"/>
      <c r="D84" s="158"/>
      <c r="E84" s="149"/>
      <c r="F84" s="149"/>
      <c r="G84" s="150"/>
      <c r="H84" s="151"/>
      <c r="I84" s="151"/>
      <c r="J84" s="152">
        <v>0</v>
      </c>
      <c r="K84" s="153">
        <v>0</v>
      </c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4"/>
        <v>0</v>
      </c>
      <c r="AJ84" s="156">
        <f t="shared" si="5"/>
        <v>0</v>
      </c>
    </row>
    <row r="85" spans="1:36" s="141" customFormat="1" ht="12.9" customHeight="1" x14ac:dyDescent="0.2">
      <c r="A85" s="148"/>
      <c r="B85" s="149"/>
      <c r="C85" s="149"/>
      <c r="D85" s="158"/>
      <c r="E85" s="149"/>
      <c r="F85" s="149"/>
      <c r="G85" s="150"/>
      <c r="H85" s="151"/>
      <c r="I85" s="151"/>
      <c r="J85" s="152">
        <v>0</v>
      </c>
      <c r="K85" s="153">
        <v>0</v>
      </c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4"/>
        <v>0</v>
      </c>
      <c r="AJ85" s="156">
        <f t="shared" si="5"/>
        <v>0</v>
      </c>
    </row>
    <row r="86" spans="1:36" s="141" customFormat="1" ht="12.9" customHeight="1" x14ac:dyDescent="0.2">
      <c r="A86" s="148"/>
      <c r="B86" s="149"/>
      <c r="C86" s="149"/>
      <c r="D86" s="158"/>
      <c r="E86" s="149"/>
      <c r="F86" s="149"/>
      <c r="G86" s="150"/>
      <c r="H86" s="151"/>
      <c r="I86" s="151"/>
      <c r="J86" s="152">
        <v>0</v>
      </c>
      <c r="K86" s="153">
        <v>0</v>
      </c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4"/>
        <v>0</v>
      </c>
      <c r="AJ86" s="156">
        <f t="shared" si="5"/>
        <v>0</v>
      </c>
    </row>
    <row r="87" spans="1:36" s="141" customFormat="1" ht="12.9" customHeight="1" x14ac:dyDescent="0.2">
      <c r="A87" s="148"/>
      <c r="B87" s="149"/>
      <c r="C87" s="149"/>
      <c r="D87" s="158"/>
      <c r="E87" s="149"/>
      <c r="F87" s="149"/>
      <c r="G87" s="150"/>
      <c r="H87" s="151"/>
      <c r="I87" s="151"/>
      <c r="J87" s="152">
        <v>0</v>
      </c>
      <c r="K87" s="153">
        <v>0</v>
      </c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4"/>
        <v>0</v>
      </c>
      <c r="AJ87" s="156">
        <f t="shared" si="5"/>
        <v>0</v>
      </c>
    </row>
    <row r="88" spans="1:36" s="141" customFormat="1" ht="12.9" customHeight="1" x14ac:dyDescent="0.2">
      <c r="A88" s="148"/>
      <c r="B88" s="149"/>
      <c r="C88" s="149"/>
      <c r="D88" s="158"/>
      <c r="E88" s="149"/>
      <c r="F88" s="149"/>
      <c r="G88" s="150"/>
      <c r="H88" s="151"/>
      <c r="I88" s="151"/>
      <c r="J88" s="152">
        <v>0</v>
      </c>
      <c r="K88" s="153">
        <v>0</v>
      </c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4"/>
        <v>0</v>
      </c>
      <c r="AJ88" s="156">
        <f t="shared" si="5"/>
        <v>0</v>
      </c>
    </row>
    <row r="89" spans="1:36" s="141" customFormat="1" ht="12.9" customHeight="1" x14ac:dyDescent="0.2">
      <c r="A89" s="148"/>
      <c r="B89" s="149"/>
      <c r="C89" s="149"/>
      <c r="D89" s="158"/>
      <c r="E89" s="149"/>
      <c r="F89" s="149"/>
      <c r="G89" s="150"/>
      <c r="H89" s="151"/>
      <c r="I89" s="151"/>
      <c r="J89" s="152">
        <v>0</v>
      </c>
      <c r="K89" s="153">
        <v>0</v>
      </c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4"/>
        <v>0</v>
      </c>
      <c r="AJ89" s="156">
        <f t="shared" si="5"/>
        <v>0</v>
      </c>
    </row>
    <row r="90" spans="1:36" ht="12.9" customHeight="1" x14ac:dyDescent="0.2">
      <c r="A90" s="148"/>
      <c r="B90" s="149"/>
      <c r="C90" s="149"/>
      <c r="D90" s="158"/>
      <c r="E90" s="149"/>
      <c r="F90" s="149"/>
      <c r="G90" s="150"/>
      <c r="H90" s="159"/>
      <c r="I90" s="159"/>
      <c r="J90" s="152">
        <v>0</v>
      </c>
      <c r="K90" s="153">
        <v>0</v>
      </c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4"/>
        <v>0</v>
      </c>
      <c r="AJ90" s="156">
        <f t="shared" si="5"/>
        <v>0</v>
      </c>
    </row>
    <row r="91" spans="1:36" ht="12.9" customHeight="1" x14ac:dyDescent="0.3">
      <c r="A91" s="148"/>
      <c r="B91" s="149"/>
      <c r="C91" s="149"/>
      <c r="D91" s="158"/>
      <c r="E91" s="149"/>
      <c r="F91" s="160"/>
      <c r="G91" s="150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4"/>
        <v>0</v>
      </c>
      <c r="AJ91" s="156">
        <f t="shared" si="5"/>
        <v>0</v>
      </c>
    </row>
    <row r="92" spans="1:36" ht="12.9" customHeight="1" x14ac:dyDescent="0.2">
      <c r="A92" s="148"/>
      <c r="B92" s="149"/>
      <c r="C92" s="149"/>
      <c r="D92" s="158"/>
      <c r="E92" s="149"/>
      <c r="F92" s="149"/>
      <c r="G92" s="150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4"/>
        <v>0</v>
      </c>
      <c r="AJ92" s="156">
        <f t="shared" si="5"/>
        <v>0</v>
      </c>
    </row>
    <row r="93" spans="1:36" ht="12.9" customHeight="1" x14ac:dyDescent="0.2">
      <c r="A93" s="148"/>
      <c r="B93" s="149"/>
      <c r="C93" s="149"/>
      <c r="D93" s="158"/>
      <c r="E93" s="149"/>
      <c r="F93" s="149"/>
      <c r="G93" s="150"/>
      <c r="H93" s="151"/>
      <c r="I93" s="151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4"/>
        <v>0</v>
      </c>
      <c r="AJ93" s="156">
        <f t="shared" si="5"/>
        <v>0</v>
      </c>
    </row>
    <row r="94" spans="1:36" ht="12.9" customHeight="1" x14ac:dyDescent="0.2">
      <c r="A94" s="161"/>
      <c r="B94" s="162"/>
      <c r="C94" s="163"/>
      <c r="D94" s="164"/>
      <c r="E94" s="165"/>
      <c r="F94" s="166"/>
      <c r="G94" s="167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4"/>
        <v>0</v>
      </c>
      <c r="AJ94" s="156">
        <f t="shared" si="5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4"/>
        <v>0</v>
      </c>
      <c r="AJ95" s="156">
        <f t="shared" si="5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4"/>
        <v>0</v>
      </c>
      <c r="AJ96" s="156">
        <f t="shared" si="5"/>
        <v>0</v>
      </c>
    </row>
    <row r="97" spans="1:35" x14ac:dyDescent="0.2">
      <c r="A97" s="100"/>
      <c r="B97" s="99"/>
      <c r="C97" s="98"/>
      <c r="D97" s="168"/>
      <c r="E97" s="169"/>
      <c r="F97" s="169"/>
      <c r="G97" s="168"/>
      <c r="H97" s="170"/>
      <c r="I97" s="170"/>
      <c r="J97" s="170"/>
      <c r="K97" s="170"/>
      <c r="L97" s="171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</row>
    <row r="98" spans="1:35" s="88" customFormat="1" ht="10.8" thickBot="1" x14ac:dyDescent="0.25">
      <c r="A98" s="172"/>
      <c r="B98" s="173"/>
      <c r="C98" s="174"/>
      <c r="D98" s="175"/>
      <c r="E98" s="176"/>
      <c r="F98" s="176"/>
      <c r="G98" s="175"/>
      <c r="H98" s="177">
        <f>SUM(H6:H96)</f>
        <v>0</v>
      </c>
      <c r="I98" s="177">
        <f>SUM(I6:I96)</f>
        <v>0</v>
      </c>
      <c r="J98" s="177">
        <f>SUM(J5:J96)</f>
        <v>72702.83</v>
      </c>
      <c r="K98" s="177">
        <f>SUM(K5:K96)</f>
        <v>133311.67999999999</v>
      </c>
      <c r="L98" s="178"/>
      <c r="M98" s="177">
        <f t="shared" ref="M98:AI98" si="21">SUM(M5:M96)</f>
        <v>191731.11571428576</v>
      </c>
      <c r="N98" s="177">
        <f t="shared" si="21"/>
        <v>14283.394285714285</v>
      </c>
      <c r="O98" s="177">
        <f t="shared" si="21"/>
        <v>-1917.3111571428576</v>
      </c>
      <c r="P98" s="177">
        <f t="shared" si="21"/>
        <v>136447.79642857146</v>
      </c>
      <c r="Q98" s="177">
        <f t="shared" si="21"/>
        <v>16451.78571428571</v>
      </c>
      <c r="R98" s="177">
        <f t="shared" si="21"/>
        <v>0</v>
      </c>
      <c r="S98" s="177">
        <f t="shared" si="21"/>
        <v>1513.3928571428571</v>
      </c>
      <c r="T98" s="177">
        <f t="shared" si="21"/>
        <v>0</v>
      </c>
      <c r="U98" s="177">
        <f t="shared" si="21"/>
        <v>1607.1428571428569</v>
      </c>
      <c r="V98" s="177">
        <f t="shared" si="21"/>
        <v>2837.0178571428569</v>
      </c>
      <c r="W98" s="177">
        <f t="shared" si="21"/>
        <v>13378.124999999998</v>
      </c>
      <c r="X98" s="177">
        <f t="shared" si="21"/>
        <v>0</v>
      </c>
      <c r="Y98" s="177">
        <f t="shared" si="21"/>
        <v>62.499999999999993</v>
      </c>
      <c r="Z98" s="177">
        <f t="shared" si="21"/>
        <v>9981.7300000000014</v>
      </c>
      <c r="AA98" s="177">
        <f t="shared" si="21"/>
        <v>0</v>
      </c>
      <c r="AB98" s="177">
        <f t="shared" si="21"/>
        <v>0</v>
      </c>
      <c r="AC98" s="177">
        <f t="shared" si="21"/>
        <v>0</v>
      </c>
      <c r="AD98" s="177">
        <f t="shared" si="21"/>
        <v>0</v>
      </c>
      <c r="AE98" s="177">
        <f t="shared" si="21"/>
        <v>0</v>
      </c>
      <c r="AF98" s="177">
        <f t="shared" si="21"/>
        <v>0</v>
      </c>
      <c r="AG98" s="177">
        <f t="shared" si="21"/>
        <v>0</v>
      </c>
      <c r="AH98" s="177">
        <f t="shared" si="21"/>
        <v>9451.625</v>
      </c>
      <c r="AI98" s="177">
        <f t="shared" si="21"/>
        <v>-204097.19884285712</v>
      </c>
    </row>
    <row r="99" spans="1:35" ht="10.8" thickTop="1" x14ac:dyDescent="0.2">
      <c r="AH99" s="141" t="s">
        <v>35</v>
      </c>
      <c r="AI99" s="141">
        <f>+N100+AI98</f>
        <v>1917.3111571429181</v>
      </c>
    </row>
    <row r="100" spans="1:35" x14ac:dyDescent="0.2">
      <c r="K100" s="141">
        <f>+K98+J98</f>
        <v>206014.51</v>
      </c>
      <c r="N100" s="141">
        <f>+N98+M98</f>
        <v>206014.51000000004</v>
      </c>
      <c r="P100" s="141">
        <f>P98+Q98</f>
        <v>152899.58214285717</v>
      </c>
      <c r="AI100" s="141">
        <f>+AI98-AI99</f>
        <v>-206014.51000000004</v>
      </c>
    </row>
    <row r="102" spans="1:35" x14ac:dyDescent="0.2">
      <c r="A102" s="180"/>
      <c r="B102" s="85" t="s">
        <v>1067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C614-C001-4A92-A35E-C557AF96885C}">
  <dimension ref="A1:AJ102"/>
  <sheetViews>
    <sheetView workbookViewId="0">
      <pane ySplit="4" topLeftCell="A41" activePane="bottomLeft" state="frozen"/>
      <selection activeCell="A12" sqref="A12"/>
      <selection pane="bottomLeft"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1076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43497</v>
      </c>
      <c r="B5" s="181">
        <v>11683</v>
      </c>
      <c r="C5" s="181">
        <v>2126</v>
      </c>
      <c r="D5" s="182" t="s">
        <v>88</v>
      </c>
      <c r="E5" s="181" t="s">
        <v>89</v>
      </c>
      <c r="F5" s="181">
        <v>17579</v>
      </c>
      <c r="G5" s="182" t="s">
        <v>54</v>
      </c>
      <c r="H5" s="151"/>
      <c r="I5" s="151"/>
      <c r="J5" s="152">
        <v>410</v>
      </c>
      <c r="K5" s="153">
        <v>0</v>
      </c>
      <c r="L5" s="154">
        <v>0.01</v>
      </c>
      <c r="M5" s="155">
        <f t="shared" ref="M5:M96" si="0">SUM(H5:J5,K5/1.12)</f>
        <v>410</v>
      </c>
      <c r="N5" s="155">
        <f t="shared" ref="N5:N96" si="1">K5/1.12*0.12</f>
        <v>0</v>
      </c>
      <c r="O5" s="155">
        <f t="shared" ref="O5:O96" si="2">-SUM(I5:J5,K5/1.12)*L5</f>
        <v>-4.0999999999999996</v>
      </c>
      <c r="P5" s="155">
        <f t="shared" ref="P5:P6" si="3">M5</f>
        <v>410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6" si="4">-SUM(N5:AH5)</f>
        <v>-405.9</v>
      </c>
      <c r="AJ5" s="156">
        <f t="shared" ref="AJ5:AJ96" si="5">SUM(H5:K5)+AI5+O5</f>
        <v>2.3092638912203256E-14</v>
      </c>
    </row>
    <row r="6" spans="1:36" ht="12.9" customHeight="1" x14ac:dyDescent="0.2">
      <c r="A6" s="161"/>
      <c r="B6" s="181">
        <v>11684</v>
      </c>
      <c r="C6" s="181">
        <v>2127</v>
      </c>
      <c r="D6" s="182" t="s">
        <v>73</v>
      </c>
      <c r="E6" s="181" t="s">
        <v>75</v>
      </c>
      <c r="F6" s="181">
        <v>154194</v>
      </c>
      <c r="G6" s="182" t="s">
        <v>54</v>
      </c>
      <c r="H6" s="151"/>
      <c r="I6" s="151"/>
      <c r="J6" s="152">
        <v>5150</v>
      </c>
      <c r="K6" s="153">
        <v>0</v>
      </c>
      <c r="L6" s="154">
        <v>0.01</v>
      </c>
      <c r="M6" s="155">
        <f t="shared" si="0"/>
        <v>5150</v>
      </c>
      <c r="N6" s="155">
        <f t="shared" si="1"/>
        <v>0</v>
      </c>
      <c r="O6" s="155">
        <f t="shared" si="2"/>
        <v>-51.5</v>
      </c>
      <c r="P6" s="155">
        <f t="shared" si="3"/>
        <v>5150</v>
      </c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4"/>
        <v>-5098.5</v>
      </c>
      <c r="AJ6" s="156">
        <f t="shared" si="5"/>
        <v>0</v>
      </c>
    </row>
    <row r="7" spans="1:36" ht="12.9" customHeight="1" x14ac:dyDescent="0.2">
      <c r="A7" s="161"/>
      <c r="B7" s="181">
        <v>11685</v>
      </c>
      <c r="C7" s="181">
        <v>2128</v>
      </c>
      <c r="D7" s="182" t="s">
        <v>39</v>
      </c>
      <c r="E7" s="181" t="s">
        <v>45</v>
      </c>
      <c r="F7" s="181">
        <v>71044</v>
      </c>
      <c r="G7" s="182" t="s">
        <v>57</v>
      </c>
      <c r="H7" s="151"/>
      <c r="I7" s="151"/>
      <c r="J7" s="152">
        <v>1856.26</v>
      </c>
      <c r="K7" s="153">
        <v>0</v>
      </c>
      <c r="L7" s="154">
        <v>0.01</v>
      </c>
      <c r="M7" s="155">
        <f t="shared" si="0"/>
        <v>1856.26</v>
      </c>
      <c r="N7" s="155">
        <f t="shared" si="1"/>
        <v>0</v>
      </c>
      <c r="O7" s="155">
        <f t="shared" si="2"/>
        <v>-18.5626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>
        <f>M7</f>
        <v>1856.26</v>
      </c>
      <c r="AA7" s="155"/>
      <c r="AB7" s="155"/>
      <c r="AC7" s="155"/>
      <c r="AD7" s="155"/>
      <c r="AE7" s="155"/>
      <c r="AF7" s="155"/>
      <c r="AG7" s="155"/>
      <c r="AH7" s="155"/>
      <c r="AI7" s="155">
        <f t="shared" si="4"/>
        <v>-1837.6974</v>
      </c>
      <c r="AJ7" s="156">
        <f t="shared" si="5"/>
        <v>0</v>
      </c>
    </row>
    <row r="8" spans="1:36" ht="12.9" customHeight="1" x14ac:dyDescent="0.2">
      <c r="A8" s="161"/>
      <c r="B8" s="181">
        <v>11686</v>
      </c>
      <c r="C8" s="181">
        <v>2129</v>
      </c>
      <c r="D8" s="182" t="s">
        <v>39</v>
      </c>
      <c r="E8" s="181" t="s">
        <v>45</v>
      </c>
      <c r="F8" s="181">
        <v>71043</v>
      </c>
      <c r="G8" s="182" t="s">
        <v>54</v>
      </c>
      <c r="H8" s="151"/>
      <c r="I8" s="151"/>
      <c r="J8" s="152">
        <v>5205</v>
      </c>
      <c r="K8" s="153">
        <v>0</v>
      </c>
      <c r="L8" s="154">
        <v>0.01</v>
      </c>
      <c r="M8" s="155">
        <f t="shared" si="0"/>
        <v>5205</v>
      </c>
      <c r="N8" s="155">
        <f t="shared" si="1"/>
        <v>0</v>
      </c>
      <c r="O8" s="155">
        <f t="shared" si="2"/>
        <v>-52.050000000000004</v>
      </c>
      <c r="P8" s="155">
        <f>M8</f>
        <v>5205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4"/>
        <v>-5152.95</v>
      </c>
      <c r="AJ8" s="156">
        <f t="shared" si="5"/>
        <v>1.7763568394002505E-13</v>
      </c>
    </row>
    <row r="9" spans="1:36" ht="12.9" customHeight="1" x14ac:dyDescent="0.2">
      <c r="A9" s="161"/>
      <c r="B9" s="181">
        <v>11687</v>
      </c>
      <c r="C9" s="181">
        <v>2130</v>
      </c>
      <c r="D9" s="182" t="s">
        <v>88</v>
      </c>
      <c r="E9" s="181" t="s">
        <v>89</v>
      </c>
      <c r="F9" s="181">
        <v>17652</v>
      </c>
      <c r="G9" s="182" t="s">
        <v>57</v>
      </c>
      <c r="H9" s="151"/>
      <c r="I9" s="151"/>
      <c r="J9" s="157">
        <v>307.5</v>
      </c>
      <c r="K9" s="153">
        <v>0</v>
      </c>
      <c r="L9" s="154">
        <v>0.01</v>
      </c>
      <c r="M9" s="155">
        <f t="shared" si="0"/>
        <v>307.5</v>
      </c>
      <c r="N9" s="155">
        <f t="shared" si="1"/>
        <v>0</v>
      </c>
      <c r="O9" s="155">
        <f t="shared" si="2"/>
        <v>-3.0750000000000002</v>
      </c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>
        <f>M9</f>
        <v>307.5</v>
      </c>
      <c r="AA9" s="155"/>
      <c r="AB9" s="155"/>
      <c r="AC9" s="155"/>
      <c r="AD9" s="155"/>
      <c r="AE9" s="155"/>
      <c r="AF9" s="155"/>
      <c r="AG9" s="155"/>
      <c r="AH9" s="155"/>
      <c r="AI9" s="155">
        <f t="shared" si="4"/>
        <v>-304.42500000000001</v>
      </c>
      <c r="AJ9" s="156">
        <f t="shared" si="5"/>
        <v>-1.1546319456101628E-14</v>
      </c>
    </row>
    <row r="10" spans="1:36" ht="12.9" customHeight="1" x14ac:dyDescent="0.2">
      <c r="A10" s="161"/>
      <c r="B10" s="181">
        <v>11687</v>
      </c>
      <c r="C10" s="181">
        <v>2130</v>
      </c>
      <c r="D10" s="182" t="s">
        <v>88</v>
      </c>
      <c r="E10" s="181" t="s">
        <v>89</v>
      </c>
      <c r="F10" s="181">
        <v>17652</v>
      </c>
      <c r="G10" s="182" t="s">
        <v>54</v>
      </c>
      <c r="H10" s="151"/>
      <c r="I10" s="151"/>
      <c r="J10" s="157">
        <v>2191</v>
      </c>
      <c r="K10" s="153">
        <v>0</v>
      </c>
      <c r="L10" s="154">
        <v>0.01</v>
      </c>
      <c r="M10" s="155">
        <f t="shared" si="0"/>
        <v>2191</v>
      </c>
      <c r="N10" s="155">
        <f t="shared" si="1"/>
        <v>0</v>
      </c>
      <c r="O10" s="155">
        <f t="shared" si="2"/>
        <v>-21.91</v>
      </c>
      <c r="P10" s="155">
        <f t="shared" ref="P10:P14" si="6">M10</f>
        <v>2191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4"/>
        <v>-2169.09</v>
      </c>
      <c r="AJ10" s="156">
        <f t="shared" si="5"/>
        <v>-1.4566126083082054E-13</v>
      </c>
    </row>
    <row r="11" spans="1:36" ht="12.9" customHeight="1" x14ac:dyDescent="0.2">
      <c r="A11" s="161">
        <v>43503</v>
      </c>
      <c r="B11" s="181">
        <v>11689</v>
      </c>
      <c r="C11" s="181">
        <v>2139</v>
      </c>
      <c r="D11" s="182" t="s">
        <v>88</v>
      </c>
      <c r="E11" s="181" t="s">
        <v>89</v>
      </c>
      <c r="F11" s="181">
        <v>17743</v>
      </c>
      <c r="G11" s="182" t="s">
        <v>54</v>
      </c>
      <c r="H11" s="151"/>
      <c r="I11" s="151"/>
      <c r="J11" s="157">
        <v>596</v>
      </c>
      <c r="K11" s="153">
        <v>0</v>
      </c>
      <c r="L11" s="154">
        <v>0.01</v>
      </c>
      <c r="M11" s="155">
        <f t="shared" si="0"/>
        <v>596</v>
      </c>
      <c r="N11" s="155">
        <f t="shared" si="1"/>
        <v>0</v>
      </c>
      <c r="O11" s="155">
        <f t="shared" si="2"/>
        <v>-5.96</v>
      </c>
      <c r="P11" s="155">
        <f t="shared" si="6"/>
        <v>596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4"/>
        <v>-590.04</v>
      </c>
      <c r="AJ11" s="156">
        <f t="shared" si="5"/>
        <v>3.6415315207705135E-14</v>
      </c>
    </row>
    <row r="12" spans="1:36" ht="12.9" customHeight="1" x14ac:dyDescent="0.2">
      <c r="A12" s="161"/>
      <c r="B12" s="181">
        <v>11690</v>
      </c>
      <c r="C12" s="181">
        <v>2140</v>
      </c>
      <c r="D12" s="182" t="s">
        <v>38</v>
      </c>
      <c r="E12" s="181" t="s">
        <v>44</v>
      </c>
      <c r="F12" s="181">
        <v>22064</v>
      </c>
      <c r="G12" s="182" t="s">
        <v>54</v>
      </c>
      <c r="H12" s="151"/>
      <c r="I12" s="151"/>
      <c r="J12" s="152">
        <v>0</v>
      </c>
      <c r="K12" s="153">
        <v>14084</v>
      </c>
      <c r="L12" s="154">
        <v>0.01</v>
      </c>
      <c r="M12" s="155">
        <f t="shared" si="0"/>
        <v>12574.999999999998</v>
      </c>
      <c r="N12" s="155">
        <f t="shared" si="1"/>
        <v>1508.9999999999998</v>
      </c>
      <c r="O12" s="155">
        <f t="shared" si="2"/>
        <v>-125.74999999999999</v>
      </c>
      <c r="P12" s="155">
        <f t="shared" si="6"/>
        <v>12574.999999999998</v>
      </c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4"/>
        <v>-13958.249999999998</v>
      </c>
      <c r="AJ12" s="156">
        <f t="shared" si="5"/>
        <v>1.8332002582610585E-12</v>
      </c>
    </row>
    <row r="13" spans="1:36" ht="12.9" customHeight="1" x14ac:dyDescent="0.2">
      <c r="A13" s="161">
        <v>43504</v>
      </c>
      <c r="B13" s="181">
        <v>11692</v>
      </c>
      <c r="C13" s="181">
        <v>2123</v>
      </c>
      <c r="D13" s="182" t="s">
        <v>77</v>
      </c>
      <c r="E13" s="181" t="s">
        <v>78</v>
      </c>
      <c r="F13" s="181">
        <v>19421</v>
      </c>
      <c r="G13" s="182" t="s">
        <v>54</v>
      </c>
      <c r="H13" s="151"/>
      <c r="I13" s="151"/>
      <c r="J13" s="152">
        <v>0</v>
      </c>
      <c r="K13" s="153">
        <v>2540</v>
      </c>
      <c r="L13" s="154">
        <v>0.01</v>
      </c>
      <c r="M13" s="155">
        <f t="shared" si="0"/>
        <v>2267.8571428571427</v>
      </c>
      <c r="N13" s="155">
        <f t="shared" si="1"/>
        <v>272.14285714285711</v>
      </c>
      <c r="O13" s="155">
        <f t="shared" si="2"/>
        <v>-22.678571428571427</v>
      </c>
      <c r="P13" s="155">
        <f t="shared" si="6"/>
        <v>2267.8571428571427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4"/>
        <v>-2517.3214285714284</v>
      </c>
      <c r="AJ13" s="156">
        <f t="shared" si="5"/>
        <v>1.3145040611561853E-13</v>
      </c>
    </row>
    <row r="14" spans="1:36" ht="12.9" customHeight="1" x14ac:dyDescent="0.2">
      <c r="A14" s="161"/>
      <c r="B14" s="181">
        <v>11693</v>
      </c>
      <c r="C14" s="181">
        <v>2142</v>
      </c>
      <c r="D14" s="182" t="s">
        <v>67</v>
      </c>
      <c r="E14" s="181" t="s">
        <v>49</v>
      </c>
      <c r="F14" s="181">
        <v>1421</v>
      </c>
      <c r="G14" s="182" t="s">
        <v>54</v>
      </c>
      <c r="H14" s="151"/>
      <c r="I14" s="151"/>
      <c r="J14" s="152">
        <v>0</v>
      </c>
      <c r="K14" s="153">
        <v>5200</v>
      </c>
      <c r="L14" s="154">
        <v>0.01</v>
      </c>
      <c r="M14" s="155">
        <f t="shared" si="0"/>
        <v>4642.8571428571422</v>
      </c>
      <c r="N14" s="155">
        <f t="shared" si="1"/>
        <v>557.142857142857</v>
      </c>
      <c r="O14" s="155">
        <f t="shared" si="2"/>
        <v>-46.428571428571423</v>
      </c>
      <c r="P14" s="155">
        <f t="shared" si="6"/>
        <v>4642.8571428571422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4"/>
        <v>-5153.5714285714275</v>
      </c>
      <c r="AJ14" s="156">
        <f t="shared" si="5"/>
        <v>1.0444978215673473E-12</v>
      </c>
    </row>
    <row r="15" spans="1:36" ht="12.9" customHeight="1" x14ac:dyDescent="0.2">
      <c r="A15" s="161">
        <v>43505</v>
      </c>
      <c r="B15" s="181">
        <v>11694</v>
      </c>
      <c r="C15" s="181">
        <v>2143</v>
      </c>
      <c r="D15" s="182" t="s">
        <v>70</v>
      </c>
      <c r="E15" s="181" t="s">
        <v>50</v>
      </c>
      <c r="F15" s="181">
        <v>511020105</v>
      </c>
      <c r="G15" s="182" t="s">
        <v>55</v>
      </c>
      <c r="H15" s="151"/>
      <c r="I15" s="151"/>
      <c r="J15" s="152">
        <v>0</v>
      </c>
      <c r="K15" s="153">
        <v>5955</v>
      </c>
      <c r="L15" s="154">
        <v>0.01</v>
      </c>
      <c r="M15" s="155">
        <f t="shared" si="0"/>
        <v>5316.9642857142853</v>
      </c>
      <c r="N15" s="155">
        <f t="shared" si="1"/>
        <v>638.03571428571422</v>
      </c>
      <c r="O15" s="155">
        <f t="shared" si="2"/>
        <v>-53.169642857142854</v>
      </c>
      <c r="P15" s="155"/>
      <c r="Q15" s="155">
        <f>M15</f>
        <v>5316.9642857142853</v>
      </c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4"/>
        <v>-5901.8303571428569</v>
      </c>
      <c r="AJ15" s="156">
        <f t="shared" si="5"/>
        <v>2.6290081223123707E-13</v>
      </c>
    </row>
    <row r="16" spans="1:36" ht="12.9" customHeight="1" x14ac:dyDescent="0.2">
      <c r="A16" s="161"/>
      <c r="B16" s="181">
        <v>11695</v>
      </c>
      <c r="C16" s="181">
        <v>2150</v>
      </c>
      <c r="D16" s="182" t="s">
        <v>63</v>
      </c>
      <c r="E16" s="181">
        <v>139564</v>
      </c>
      <c r="F16" s="181">
        <v>240974</v>
      </c>
      <c r="G16" s="182" t="s">
        <v>62</v>
      </c>
      <c r="H16" s="151"/>
      <c r="I16" s="151"/>
      <c r="J16" s="152">
        <v>0</v>
      </c>
      <c r="K16" s="153">
        <v>2186.06</v>
      </c>
      <c r="L16" s="154">
        <v>0.01</v>
      </c>
      <c r="M16" s="155">
        <f t="shared" si="0"/>
        <v>1951.8392857142856</v>
      </c>
      <c r="N16" s="155">
        <f t="shared" si="1"/>
        <v>234.22071428571425</v>
      </c>
      <c r="O16" s="155">
        <f t="shared" si="2"/>
        <v>-19.518392857142857</v>
      </c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>
        <f>M16</f>
        <v>1951.8392857142856</v>
      </c>
      <c r="AI16" s="155">
        <f t="shared" si="4"/>
        <v>-2166.5416071428572</v>
      </c>
      <c r="AJ16" s="156">
        <f t="shared" si="5"/>
        <v>-8.5265128291212022E-14</v>
      </c>
    </row>
    <row r="17" spans="1:36" ht="12.9" customHeight="1" x14ac:dyDescent="0.2">
      <c r="A17" s="161">
        <v>43507</v>
      </c>
      <c r="B17" s="181">
        <v>11696</v>
      </c>
      <c r="C17" s="181">
        <v>2151</v>
      </c>
      <c r="D17" s="182" t="s">
        <v>73</v>
      </c>
      <c r="E17" s="181" t="s">
        <v>75</v>
      </c>
      <c r="F17" s="181">
        <v>154842</v>
      </c>
      <c r="G17" s="182" t="s">
        <v>54</v>
      </c>
      <c r="H17" s="151"/>
      <c r="I17" s="151"/>
      <c r="J17" s="152">
        <v>3200</v>
      </c>
      <c r="K17" s="153">
        <v>0</v>
      </c>
      <c r="L17" s="154">
        <v>0.01</v>
      </c>
      <c r="M17" s="155">
        <f t="shared" si="0"/>
        <v>3200</v>
      </c>
      <c r="N17" s="155">
        <f t="shared" si="1"/>
        <v>0</v>
      </c>
      <c r="O17" s="155">
        <f t="shared" si="2"/>
        <v>-32</v>
      </c>
      <c r="P17" s="155">
        <f t="shared" ref="P17:P19" si="7">M17</f>
        <v>3200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4"/>
        <v>-3168</v>
      </c>
      <c r="AJ17" s="156">
        <f t="shared" si="5"/>
        <v>0</v>
      </c>
    </row>
    <row r="18" spans="1:36" ht="12.9" customHeight="1" x14ac:dyDescent="0.2">
      <c r="A18" s="161"/>
      <c r="B18" s="181">
        <v>11697</v>
      </c>
      <c r="C18" s="181">
        <v>2152</v>
      </c>
      <c r="D18" s="182" t="s">
        <v>39</v>
      </c>
      <c r="E18" s="181" t="s">
        <v>45</v>
      </c>
      <c r="F18" s="181">
        <v>71503</v>
      </c>
      <c r="G18" s="182" t="s">
        <v>54</v>
      </c>
      <c r="H18" s="151"/>
      <c r="I18" s="151"/>
      <c r="J18" s="157">
        <v>6375</v>
      </c>
      <c r="K18" s="153">
        <v>0</v>
      </c>
      <c r="L18" s="154">
        <v>0.01</v>
      </c>
      <c r="M18" s="155">
        <f t="shared" si="0"/>
        <v>6375</v>
      </c>
      <c r="N18" s="155">
        <f t="shared" si="1"/>
        <v>0</v>
      </c>
      <c r="O18" s="155">
        <f t="shared" si="2"/>
        <v>-63.75</v>
      </c>
      <c r="P18" s="155">
        <f t="shared" si="7"/>
        <v>6375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4"/>
        <v>-6311.25</v>
      </c>
      <c r="AJ18" s="156">
        <f t="shared" si="5"/>
        <v>0</v>
      </c>
    </row>
    <row r="19" spans="1:36" ht="12.9" customHeight="1" x14ac:dyDescent="0.2">
      <c r="A19" s="161"/>
      <c r="B19" s="181">
        <v>11698</v>
      </c>
      <c r="C19" s="181">
        <v>2153</v>
      </c>
      <c r="D19" s="182" t="s">
        <v>88</v>
      </c>
      <c r="E19" s="181" t="s">
        <v>89</v>
      </c>
      <c r="F19" s="181">
        <v>17837</v>
      </c>
      <c r="G19" s="182" t="s">
        <v>54</v>
      </c>
      <c r="H19" s="151"/>
      <c r="I19" s="151"/>
      <c r="J19" s="157">
        <v>2704.75</v>
      </c>
      <c r="K19" s="153">
        <v>0</v>
      </c>
      <c r="L19" s="154">
        <v>0.01</v>
      </c>
      <c r="M19" s="155">
        <f t="shared" si="0"/>
        <v>2704.75</v>
      </c>
      <c r="N19" s="155">
        <f t="shared" si="1"/>
        <v>0</v>
      </c>
      <c r="O19" s="155">
        <f t="shared" si="2"/>
        <v>-27.047499999999999</v>
      </c>
      <c r="P19" s="155">
        <f t="shared" si="7"/>
        <v>2704.75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4"/>
        <v>-2677.7024999999999</v>
      </c>
      <c r="AJ19" s="156">
        <f t="shared" si="5"/>
        <v>1.2789769243681803E-13</v>
      </c>
    </row>
    <row r="20" spans="1:36" ht="12.9" customHeight="1" x14ac:dyDescent="0.2">
      <c r="A20" s="161"/>
      <c r="B20" s="181">
        <v>11700</v>
      </c>
      <c r="C20" s="181">
        <v>2155</v>
      </c>
      <c r="D20" s="182" t="s">
        <v>88</v>
      </c>
      <c r="E20" s="181" t="s">
        <v>89</v>
      </c>
      <c r="F20" s="181">
        <v>17838</v>
      </c>
      <c r="G20" s="182" t="s">
        <v>57</v>
      </c>
      <c r="H20" s="151"/>
      <c r="I20" s="151"/>
      <c r="J20" s="157">
        <v>379.6</v>
      </c>
      <c r="K20" s="153">
        <v>0</v>
      </c>
      <c r="L20" s="154">
        <v>0.01</v>
      </c>
      <c r="M20" s="155">
        <f t="shared" si="0"/>
        <v>379.6</v>
      </c>
      <c r="N20" s="155">
        <f t="shared" si="1"/>
        <v>0</v>
      </c>
      <c r="O20" s="155">
        <f t="shared" si="2"/>
        <v>-3.7960000000000003</v>
      </c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>
        <f>M20</f>
        <v>379.6</v>
      </c>
      <c r="AA20" s="155"/>
      <c r="AB20" s="155"/>
      <c r="AC20" s="155"/>
      <c r="AD20" s="155"/>
      <c r="AE20" s="155"/>
      <c r="AF20" s="155"/>
      <c r="AG20" s="155"/>
      <c r="AH20" s="155"/>
      <c r="AI20" s="155">
        <f t="shared" si="4"/>
        <v>-375.80400000000003</v>
      </c>
      <c r="AJ20" s="156">
        <f t="shared" si="5"/>
        <v>-7.9936057773011271E-15</v>
      </c>
    </row>
    <row r="21" spans="1:36" s="141" customFormat="1" ht="12.9" customHeight="1" x14ac:dyDescent="0.2">
      <c r="A21" s="161">
        <v>43508</v>
      </c>
      <c r="B21" s="181">
        <v>11701</v>
      </c>
      <c r="C21" s="181">
        <v>2132</v>
      </c>
      <c r="D21" s="182" t="s">
        <v>1072</v>
      </c>
      <c r="E21" s="181" t="s">
        <v>1071</v>
      </c>
      <c r="F21" s="181">
        <v>71540</v>
      </c>
      <c r="G21" s="182" t="s">
        <v>54</v>
      </c>
      <c r="H21" s="151"/>
      <c r="I21" s="151"/>
      <c r="J21" s="152">
        <v>0</v>
      </c>
      <c r="K21" s="153">
        <v>10209.5</v>
      </c>
      <c r="L21" s="154">
        <v>0.01</v>
      </c>
      <c r="M21" s="155">
        <f t="shared" si="0"/>
        <v>9115.625</v>
      </c>
      <c r="N21" s="155">
        <f t="shared" si="1"/>
        <v>1093.875</v>
      </c>
      <c r="O21" s="155">
        <f t="shared" si="2"/>
        <v>-91.15625</v>
      </c>
      <c r="P21" s="155">
        <f t="shared" ref="P21:P25" si="8">M21</f>
        <v>9115.625</v>
      </c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4"/>
        <v>-10118.34375</v>
      </c>
      <c r="AJ21" s="156">
        <f t="shared" si="5"/>
        <v>0</v>
      </c>
    </row>
    <row r="22" spans="1:36" s="141" customFormat="1" ht="12.9" customHeight="1" x14ac:dyDescent="0.2">
      <c r="A22" s="161"/>
      <c r="B22" s="181">
        <v>11702</v>
      </c>
      <c r="C22" s="181">
        <v>2137</v>
      </c>
      <c r="D22" s="182" t="s">
        <v>41</v>
      </c>
      <c r="E22" s="181" t="s">
        <v>48</v>
      </c>
      <c r="F22" s="181">
        <v>156215</v>
      </c>
      <c r="G22" s="182" t="s">
        <v>54</v>
      </c>
      <c r="H22" s="151"/>
      <c r="I22" s="151"/>
      <c r="J22" s="152">
        <v>0</v>
      </c>
      <c r="K22" s="153">
        <v>8500</v>
      </c>
      <c r="L22" s="154">
        <v>0.01</v>
      </c>
      <c r="M22" s="155">
        <f t="shared" si="0"/>
        <v>7589.2857142857138</v>
      </c>
      <c r="N22" s="155">
        <f t="shared" si="1"/>
        <v>910.71428571428567</v>
      </c>
      <c r="O22" s="155">
        <f t="shared" si="2"/>
        <v>-75.892857142857139</v>
      </c>
      <c r="P22" s="155">
        <f t="shared" si="8"/>
        <v>7589.2857142857138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4"/>
        <v>-8424.1071428571431</v>
      </c>
      <c r="AJ22" s="156">
        <f t="shared" si="5"/>
        <v>-2.5579538487363607E-13</v>
      </c>
    </row>
    <row r="23" spans="1:36" s="141" customFormat="1" ht="12.9" customHeight="1" x14ac:dyDescent="0.2">
      <c r="A23" s="161"/>
      <c r="B23" s="181">
        <v>11703</v>
      </c>
      <c r="C23" s="181">
        <v>2135</v>
      </c>
      <c r="D23" s="182" t="s">
        <v>748</v>
      </c>
      <c r="E23" s="181" t="s">
        <v>749</v>
      </c>
      <c r="F23" s="181">
        <v>38529</v>
      </c>
      <c r="G23" s="182" t="s">
        <v>54</v>
      </c>
      <c r="H23" s="151"/>
      <c r="I23" s="151"/>
      <c r="J23" s="152">
        <v>0</v>
      </c>
      <c r="K23" s="153">
        <v>19010.5</v>
      </c>
      <c r="L23" s="154">
        <v>0.01</v>
      </c>
      <c r="M23" s="155">
        <f t="shared" si="0"/>
        <v>16973.660714285714</v>
      </c>
      <c r="N23" s="155">
        <f t="shared" si="1"/>
        <v>2036.8392857142856</v>
      </c>
      <c r="O23" s="155">
        <f t="shared" si="2"/>
        <v>-169.73660714285714</v>
      </c>
      <c r="P23" s="155">
        <f t="shared" si="8"/>
        <v>16973.660714285714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4"/>
        <v>-18840.763392857141</v>
      </c>
      <c r="AJ23" s="156">
        <f t="shared" si="5"/>
        <v>1.5631940186722204E-12</v>
      </c>
    </row>
    <row r="24" spans="1:36" ht="12.9" customHeight="1" x14ac:dyDescent="0.2">
      <c r="A24" s="161">
        <v>43509</v>
      </c>
      <c r="B24" s="181">
        <v>11704</v>
      </c>
      <c r="C24" s="181">
        <v>2156</v>
      </c>
      <c r="D24" s="182" t="s">
        <v>73</v>
      </c>
      <c r="E24" s="181" t="s">
        <v>75</v>
      </c>
      <c r="F24" s="181">
        <v>154993</v>
      </c>
      <c r="G24" s="182" t="s">
        <v>54</v>
      </c>
      <c r="H24" s="151"/>
      <c r="I24" s="151"/>
      <c r="J24" s="152">
        <v>2700</v>
      </c>
      <c r="K24" s="153">
        <v>0</v>
      </c>
      <c r="L24" s="154">
        <v>0.01</v>
      </c>
      <c r="M24" s="155">
        <f t="shared" si="0"/>
        <v>2700</v>
      </c>
      <c r="N24" s="155">
        <f t="shared" si="1"/>
        <v>0</v>
      </c>
      <c r="O24" s="155">
        <f t="shared" si="2"/>
        <v>-27</v>
      </c>
      <c r="P24" s="155">
        <f t="shared" si="8"/>
        <v>2700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4"/>
        <v>-2673</v>
      </c>
      <c r="AJ24" s="156">
        <f t="shared" si="5"/>
        <v>0</v>
      </c>
    </row>
    <row r="25" spans="1:36" s="141" customFormat="1" ht="12.9" customHeight="1" x14ac:dyDescent="0.2">
      <c r="A25" s="161"/>
      <c r="B25" s="181">
        <v>11705</v>
      </c>
      <c r="C25" s="181">
        <v>2157</v>
      </c>
      <c r="D25" s="182" t="s">
        <v>39</v>
      </c>
      <c r="E25" s="181" t="s">
        <v>45</v>
      </c>
      <c r="F25" s="181">
        <v>71506</v>
      </c>
      <c r="G25" s="182" t="s">
        <v>54</v>
      </c>
      <c r="H25" s="151"/>
      <c r="I25" s="151"/>
      <c r="J25" s="152">
        <v>6944.8</v>
      </c>
      <c r="K25" s="153">
        <v>0</v>
      </c>
      <c r="L25" s="154">
        <v>0.01</v>
      </c>
      <c r="M25" s="155">
        <f t="shared" si="0"/>
        <v>6944.8</v>
      </c>
      <c r="N25" s="155">
        <f t="shared" si="1"/>
        <v>0</v>
      </c>
      <c r="O25" s="155">
        <f t="shared" si="2"/>
        <v>-69.448000000000008</v>
      </c>
      <c r="P25" s="155">
        <f t="shared" si="8"/>
        <v>6944.8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4"/>
        <v>-6875.3519999999999</v>
      </c>
      <c r="AJ25" s="156">
        <f t="shared" si="5"/>
        <v>3.1263880373444408E-13</v>
      </c>
    </row>
    <row r="26" spans="1:36" s="141" customFormat="1" ht="12.9" customHeight="1" x14ac:dyDescent="0.2">
      <c r="A26" s="161"/>
      <c r="B26" s="181">
        <v>11706</v>
      </c>
      <c r="C26" s="181">
        <v>2145</v>
      </c>
      <c r="D26" s="182" t="s">
        <v>74</v>
      </c>
      <c r="E26" s="181" t="s">
        <v>60</v>
      </c>
      <c r="F26" s="181">
        <v>31198</v>
      </c>
      <c r="G26" s="182" t="s">
        <v>23</v>
      </c>
      <c r="H26" s="151"/>
      <c r="I26" s="151"/>
      <c r="J26" s="157">
        <v>0</v>
      </c>
      <c r="K26" s="153">
        <v>400</v>
      </c>
      <c r="L26" s="154">
        <v>0.01</v>
      </c>
      <c r="M26" s="155">
        <f t="shared" si="0"/>
        <v>357.14285714285711</v>
      </c>
      <c r="N26" s="155">
        <f t="shared" si="1"/>
        <v>42.857142857142854</v>
      </c>
      <c r="O26" s="155">
        <f t="shared" si="2"/>
        <v>-3.5714285714285712</v>
      </c>
      <c r="P26" s="155"/>
      <c r="Q26" s="155"/>
      <c r="R26" s="155"/>
      <c r="S26" s="155"/>
      <c r="T26" s="155">
        <f>M26</f>
        <v>357.14285714285711</v>
      </c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4"/>
        <v>-396.42857142857139</v>
      </c>
      <c r="AJ26" s="156">
        <f t="shared" si="5"/>
        <v>4.0856207306205761E-14</v>
      </c>
    </row>
    <row r="27" spans="1:36" s="141" customFormat="1" ht="12.9" customHeight="1" x14ac:dyDescent="0.2">
      <c r="A27" s="161"/>
      <c r="B27" s="181">
        <v>11706</v>
      </c>
      <c r="C27" s="181">
        <v>2145</v>
      </c>
      <c r="D27" s="182" t="s">
        <v>74</v>
      </c>
      <c r="E27" s="181" t="s">
        <v>60</v>
      </c>
      <c r="F27" s="181">
        <v>31198</v>
      </c>
      <c r="G27" s="182" t="s">
        <v>12</v>
      </c>
      <c r="H27" s="151"/>
      <c r="I27" s="151"/>
      <c r="J27" s="157">
        <v>0</v>
      </c>
      <c r="K27" s="153">
        <v>847.5</v>
      </c>
      <c r="L27" s="154">
        <v>0.01</v>
      </c>
      <c r="M27" s="155">
        <f t="shared" si="0"/>
        <v>756.69642857142856</v>
      </c>
      <c r="N27" s="155">
        <f t="shared" si="1"/>
        <v>90.803571428571416</v>
      </c>
      <c r="O27" s="155">
        <f t="shared" si="2"/>
        <v>-7.5669642857142856</v>
      </c>
      <c r="P27" s="155"/>
      <c r="Q27" s="155"/>
      <c r="R27" s="155"/>
      <c r="S27" s="155">
        <f>M27</f>
        <v>756.69642857142856</v>
      </c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4"/>
        <v>-839.93303571428567</v>
      </c>
      <c r="AJ27" s="156">
        <f t="shared" si="5"/>
        <v>4.8849813083506888E-14</v>
      </c>
    </row>
    <row r="28" spans="1:36" s="141" customFormat="1" ht="12.9" customHeight="1" x14ac:dyDescent="0.2">
      <c r="A28" s="161"/>
      <c r="B28" s="181">
        <v>11706</v>
      </c>
      <c r="C28" s="181">
        <v>2145</v>
      </c>
      <c r="D28" s="182" t="s">
        <v>74</v>
      </c>
      <c r="E28" s="181" t="s">
        <v>60</v>
      </c>
      <c r="F28" s="181">
        <v>31198</v>
      </c>
      <c r="G28" s="182" t="s">
        <v>56</v>
      </c>
      <c r="H28" s="151"/>
      <c r="I28" s="151"/>
      <c r="J28" s="157">
        <v>0</v>
      </c>
      <c r="K28" s="153">
        <v>550</v>
      </c>
      <c r="L28" s="154">
        <v>0.01</v>
      </c>
      <c r="M28" s="155">
        <f t="shared" si="0"/>
        <v>491.0714285714285</v>
      </c>
      <c r="N28" s="155">
        <f t="shared" si="1"/>
        <v>58.928571428571416</v>
      </c>
      <c r="O28" s="155">
        <f t="shared" si="2"/>
        <v>-4.9107142857142847</v>
      </c>
      <c r="P28" s="155"/>
      <c r="Q28" s="155"/>
      <c r="R28" s="155"/>
      <c r="S28" s="155"/>
      <c r="T28" s="155"/>
      <c r="U28" s="155"/>
      <c r="V28" s="155"/>
      <c r="W28" s="155" t="str">
        <f>G28</f>
        <v>PACKAGING</v>
      </c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4"/>
        <v>-54.017857142857132</v>
      </c>
      <c r="AJ28" s="156">
        <f t="shared" si="5"/>
        <v>491.07142857142861</v>
      </c>
    </row>
    <row r="29" spans="1:36" s="141" customFormat="1" ht="12.9" customHeight="1" x14ac:dyDescent="0.2">
      <c r="A29" s="161"/>
      <c r="B29" s="181">
        <v>11707</v>
      </c>
      <c r="C29" s="181">
        <v>2158</v>
      </c>
      <c r="D29" s="182" t="s">
        <v>82</v>
      </c>
      <c r="E29" s="181" t="s">
        <v>83</v>
      </c>
      <c r="F29" s="181">
        <v>27541</v>
      </c>
      <c r="G29" s="182" t="s">
        <v>54</v>
      </c>
      <c r="H29" s="151"/>
      <c r="I29" s="151"/>
      <c r="J29" s="157"/>
      <c r="K29" s="153">
        <v>550</v>
      </c>
      <c r="L29" s="154">
        <v>0.01</v>
      </c>
      <c r="M29" s="155">
        <f t="shared" si="0"/>
        <v>491.0714285714285</v>
      </c>
      <c r="N29" s="155">
        <f t="shared" si="1"/>
        <v>58.928571428571416</v>
      </c>
      <c r="O29" s="155">
        <f t="shared" si="2"/>
        <v>-4.9107142857142847</v>
      </c>
      <c r="P29" s="155">
        <f>M29</f>
        <v>491.0714285714285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4"/>
        <v>-545.08928571428567</v>
      </c>
      <c r="AJ29" s="156">
        <f t="shared" si="5"/>
        <v>4.9737991503207013E-14</v>
      </c>
    </row>
    <row r="30" spans="1:36" s="141" customFormat="1" ht="12.9" customHeight="1" x14ac:dyDescent="0.2">
      <c r="A30" s="161"/>
      <c r="B30" s="181">
        <v>11708</v>
      </c>
      <c r="C30" s="181">
        <v>2133</v>
      </c>
      <c r="D30" s="182" t="s">
        <v>69</v>
      </c>
      <c r="E30" s="181" t="s">
        <v>46</v>
      </c>
      <c r="F30" s="181">
        <v>131902</v>
      </c>
      <c r="G30" s="182" t="s">
        <v>56</v>
      </c>
      <c r="H30" s="151"/>
      <c r="I30" s="151"/>
      <c r="J30" s="157">
        <v>0</v>
      </c>
      <c r="K30" s="153">
        <v>4355</v>
      </c>
      <c r="L30" s="154">
        <v>0.01</v>
      </c>
      <c r="M30" s="155">
        <f t="shared" si="0"/>
        <v>3888.3928571428569</v>
      </c>
      <c r="N30" s="155">
        <f t="shared" si="1"/>
        <v>466.60714285714283</v>
      </c>
      <c r="O30" s="155">
        <f t="shared" si="2"/>
        <v>-38.883928571428569</v>
      </c>
      <c r="P30" s="155"/>
      <c r="Q30" s="155"/>
      <c r="R30" s="155"/>
      <c r="S30" s="155"/>
      <c r="T30" s="155"/>
      <c r="U30" s="155"/>
      <c r="V30" s="155"/>
      <c r="W30" s="155">
        <f>M30</f>
        <v>3888.3928571428569</v>
      </c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4"/>
        <v>-4316.1160714285716</v>
      </c>
      <c r="AJ30" s="156">
        <f t="shared" si="5"/>
        <v>-1.2789769243681803E-13</v>
      </c>
    </row>
    <row r="31" spans="1:36" s="141" customFormat="1" ht="12.9" customHeight="1" x14ac:dyDescent="0.2">
      <c r="A31" s="161">
        <v>43510</v>
      </c>
      <c r="B31" s="181">
        <v>11709</v>
      </c>
      <c r="C31" s="181">
        <v>2159</v>
      </c>
      <c r="D31" s="182" t="s">
        <v>88</v>
      </c>
      <c r="E31" s="181" t="s">
        <v>89</v>
      </c>
      <c r="F31" s="181">
        <v>17940</v>
      </c>
      <c r="G31" s="182" t="s">
        <v>54</v>
      </c>
      <c r="H31" s="151"/>
      <c r="I31" s="151"/>
      <c r="J31" s="152">
        <v>1641.6</v>
      </c>
      <c r="K31" s="153">
        <v>0</v>
      </c>
      <c r="L31" s="154">
        <v>0.01</v>
      </c>
      <c r="M31" s="155">
        <f t="shared" si="0"/>
        <v>1641.6</v>
      </c>
      <c r="N31" s="155">
        <f t="shared" si="1"/>
        <v>0</v>
      </c>
      <c r="O31" s="155">
        <f t="shared" si="2"/>
        <v>-16.416</v>
      </c>
      <c r="P31" s="155">
        <f t="shared" ref="P31:P32" si="9">M31</f>
        <v>1641.6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4"/>
        <v>-1625.184</v>
      </c>
      <c r="AJ31" s="156">
        <f t="shared" si="5"/>
        <v>-6.0396132539608516E-14</v>
      </c>
    </row>
    <row r="32" spans="1:36" s="141" customFormat="1" ht="12.9" customHeight="1" x14ac:dyDescent="0.2">
      <c r="A32" s="161">
        <v>43511</v>
      </c>
      <c r="B32" s="181">
        <v>11710</v>
      </c>
      <c r="C32" s="181">
        <v>2160</v>
      </c>
      <c r="D32" s="182" t="s">
        <v>604</v>
      </c>
      <c r="E32" s="181" t="s">
        <v>605</v>
      </c>
      <c r="F32" s="181">
        <v>30153114915</v>
      </c>
      <c r="G32" s="182" t="s">
        <v>54</v>
      </c>
      <c r="H32" s="151"/>
      <c r="I32" s="151"/>
      <c r="J32" s="152">
        <v>0</v>
      </c>
      <c r="K32" s="153">
        <v>1995.21</v>
      </c>
      <c r="L32" s="154">
        <v>0.01</v>
      </c>
      <c r="M32" s="155">
        <f t="shared" si="0"/>
        <v>1781.4374999999998</v>
      </c>
      <c r="N32" s="155">
        <f t="shared" si="1"/>
        <v>213.77249999999995</v>
      </c>
      <c r="O32" s="155">
        <f t="shared" si="2"/>
        <v>-17.814374999999998</v>
      </c>
      <c r="P32" s="155">
        <f t="shared" si="9"/>
        <v>1781.4374999999998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4"/>
        <v>-1977.3956249999997</v>
      </c>
      <c r="AJ32" s="156">
        <f t="shared" si="5"/>
        <v>3.836930773104541E-13</v>
      </c>
    </row>
    <row r="33" spans="1:36" s="141" customFormat="1" ht="12.9" customHeight="1" x14ac:dyDescent="0.2">
      <c r="A33" s="161">
        <v>43514</v>
      </c>
      <c r="B33" s="181">
        <v>11711</v>
      </c>
      <c r="C33" s="181">
        <v>2161</v>
      </c>
      <c r="D33" s="182" t="s">
        <v>66</v>
      </c>
      <c r="E33" s="181" t="s">
        <v>51</v>
      </c>
      <c r="F33" s="181">
        <v>120001288252</v>
      </c>
      <c r="G33" s="182" t="s">
        <v>55</v>
      </c>
      <c r="H33" s="151"/>
      <c r="I33" s="151"/>
      <c r="J33" s="152">
        <v>0</v>
      </c>
      <c r="K33" s="153">
        <v>5355</v>
      </c>
      <c r="L33" s="154">
        <v>0.01</v>
      </c>
      <c r="M33" s="155">
        <f t="shared" si="0"/>
        <v>4781.2499999999991</v>
      </c>
      <c r="N33" s="155">
        <f t="shared" si="1"/>
        <v>573.74999999999989</v>
      </c>
      <c r="O33" s="155">
        <f t="shared" si="2"/>
        <v>-47.812499999999993</v>
      </c>
      <c r="P33" s="155"/>
      <c r="Q33" s="155">
        <f>M33</f>
        <v>4781.2499999999991</v>
      </c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4"/>
        <v>-5307.1874999999991</v>
      </c>
      <c r="AJ33" s="156">
        <f t="shared" si="5"/>
        <v>9.1660012913052924E-13</v>
      </c>
    </row>
    <row r="34" spans="1:36" s="141" customFormat="1" ht="12.9" customHeight="1" x14ac:dyDescent="0.2">
      <c r="A34" s="161"/>
      <c r="B34" s="181">
        <v>11712</v>
      </c>
      <c r="C34" s="181">
        <v>2162</v>
      </c>
      <c r="D34" s="182" t="s">
        <v>73</v>
      </c>
      <c r="E34" s="181" t="s">
        <v>75</v>
      </c>
      <c r="F34" s="181">
        <v>156032</v>
      </c>
      <c r="G34" s="182" t="s">
        <v>54</v>
      </c>
      <c r="H34" s="151"/>
      <c r="I34" s="151"/>
      <c r="J34" s="152">
        <v>1050</v>
      </c>
      <c r="K34" s="153">
        <v>0</v>
      </c>
      <c r="L34" s="154">
        <v>0.01</v>
      </c>
      <c r="M34" s="155">
        <f t="shared" si="0"/>
        <v>1050</v>
      </c>
      <c r="N34" s="155">
        <f t="shared" si="1"/>
        <v>0</v>
      </c>
      <c r="O34" s="155">
        <f t="shared" si="2"/>
        <v>-10.5</v>
      </c>
      <c r="P34" s="155">
        <f t="shared" ref="P34:P35" si="10">M34</f>
        <v>1050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4"/>
        <v>-1039.5</v>
      </c>
      <c r="AJ34" s="156">
        <f t="shared" si="5"/>
        <v>0</v>
      </c>
    </row>
    <row r="35" spans="1:36" s="141" customFormat="1" ht="12.9" customHeight="1" x14ac:dyDescent="0.2">
      <c r="A35" s="161"/>
      <c r="B35" s="181">
        <v>11713</v>
      </c>
      <c r="C35" s="181">
        <v>2163</v>
      </c>
      <c r="D35" s="182" t="s">
        <v>39</v>
      </c>
      <c r="E35" s="181" t="s">
        <v>45</v>
      </c>
      <c r="F35" s="181">
        <v>711511</v>
      </c>
      <c r="G35" s="182" t="s">
        <v>54</v>
      </c>
      <c r="H35" s="151"/>
      <c r="I35" s="151"/>
      <c r="J35" s="152">
        <v>6425</v>
      </c>
      <c r="K35" s="153">
        <v>0</v>
      </c>
      <c r="L35" s="154">
        <v>0.01</v>
      </c>
      <c r="M35" s="155">
        <f t="shared" si="0"/>
        <v>6425</v>
      </c>
      <c r="N35" s="155">
        <f t="shared" si="1"/>
        <v>0</v>
      </c>
      <c r="O35" s="155">
        <f t="shared" si="2"/>
        <v>-64.25</v>
      </c>
      <c r="P35" s="155">
        <f t="shared" si="10"/>
        <v>6425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4"/>
        <v>-6360.75</v>
      </c>
      <c r="AJ35" s="156">
        <f t="shared" si="5"/>
        <v>0</v>
      </c>
    </row>
    <row r="36" spans="1:36" s="141" customFormat="1" ht="12.9" customHeight="1" x14ac:dyDescent="0.2">
      <c r="A36" s="161"/>
      <c r="B36" s="181">
        <v>11714</v>
      </c>
      <c r="C36" s="181">
        <v>2164</v>
      </c>
      <c r="D36" s="182" t="s">
        <v>39</v>
      </c>
      <c r="E36" s="181" t="s">
        <v>45</v>
      </c>
      <c r="F36" s="181">
        <v>71512</v>
      </c>
      <c r="G36" s="182" t="s">
        <v>57</v>
      </c>
      <c r="H36" s="151"/>
      <c r="I36" s="151"/>
      <c r="J36" s="152">
        <v>960</v>
      </c>
      <c r="K36" s="153">
        <v>0</v>
      </c>
      <c r="L36" s="154">
        <v>0.01</v>
      </c>
      <c r="M36" s="155">
        <f t="shared" si="0"/>
        <v>960</v>
      </c>
      <c r="N36" s="155">
        <f t="shared" si="1"/>
        <v>0</v>
      </c>
      <c r="O36" s="155">
        <f t="shared" si="2"/>
        <v>-9.6</v>
      </c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>
        <f t="shared" ref="Z36:Z37" si="11">M36</f>
        <v>960</v>
      </c>
      <c r="AA36" s="155"/>
      <c r="AB36" s="155"/>
      <c r="AC36" s="155"/>
      <c r="AD36" s="155"/>
      <c r="AE36" s="155"/>
      <c r="AF36" s="155"/>
      <c r="AG36" s="155"/>
      <c r="AH36" s="155"/>
      <c r="AI36" s="155">
        <f t="shared" si="4"/>
        <v>-950.4</v>
      </c>
      <c r="AJ36" s="156">
        <f t="shared" si="5"/>
        <v>2.3092638912203256E-14</v>
      </c>
    </row>
    <row r="37" spans="1:36" s="141" customFormat="1" ht="12.9" customHeight="1" x14ac:dyDescent="0.2">
      <c r="A37" s="161"/>
      <c r="B37" s="181">
        <v>11715</v>
      </c>
      <c r="C37" s="181">
        <v>2165</v>
      </c>
      <c r="D37" s="182" t="s">
        <v>88</v>
      </c>
      <c r="E37" s="181" t="s">
        <v>89</v>
      </c>
      <c r="F37" s="181">
        <v>18136</v>
      </c>
      <c r="G37" s="182" t="s">
        <v>57</v>
      </c>
      <c r="H37" s="151"/>
      <c r="I37" s="151"/>
      <c r="J37" s="152">
        <v>541.6</v>
      </c>
      <c r="K37" s="153">
        <v>0</v>
      </c>
      <c r="L37" s="154">
        <v>0.01</v>
      </c>
      <c r="M37" s="155">
        <f t="shared" si="0"/>
        <v>541.6</v>
      </c>
      <c r="N37" s="155">
        <f t="shared" si="1"/>
        <v>0</v>
      </c>
      <c r="O37" s="155">
        <f t="shared" si="2"/>
        <v>-5.4160000000000004</v>
      </c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>
        <f t="shared" si="11"/>
        <v>541.6</v>
      </c>
      <c r="AA37" s="155"/>
      <c r="AB37" s="155"/>
      <c r="AC37" s="155"/>
      <c r="AD37" s="155"/>
      <c r="AE37" s="155"/>
      <c r="AF37" s="155"/>
      <c r="AG37" s="155"/>
      <c r="AH37" s="155"/>
      <c r="AI37" s="155">
        <f t="shared" si="4"/>
        <v>-536.18399999999997</v>
      </c>
      <c r="AJ37" s="156">
        <f t="shared" si="5"/>
        <v>5.3290705182007514E-14</v>
      </c>
    </row>
    <row r="38" spans="1:36" s="141" customFormat="1" ht="12.9" customHeight="1" x14ac:dyDescent="0.2">
      <c r="A38" s="161"/>
      <c r="B38" s="181">
        <v>11715</v>
      </c>
      <c r="C38" s="181">
        <v>2165</v>
      </c>
      <c r="D38" s="182" t="s">
        <v>88</v>
      </c>
      <c r="E38" s="181" t="s">
        <v>89</v>
      </c>
      <c r="F38" s="181">
        <v>18136</v>
      </c>
      <c r="G38" s="182" t="s">
        <v>54</v>
      </c>
      <c r="H38" s="151"/>
      <c r="I38" s="151"/>
      <c r="J38" s="152">
        <v>2976.15</v>
      </c>
      <c r="K38" s="153">
        <v>0</v>
      </c>
      <c r="L38" s="154">
        <v>0.01</v>
      </c>
      <c r="M38" s="155">
        <f t="shared" si="0"/>
        <v>2976.15</v>
      </c>
      <c r="N38" s="155">
        <f t="shared" si="1"/>
        <v>0</v>
      </c>
      <c r="O38" s="155">
        <f t="shared" si="2"/>
        <v>-29.761500000000002</v>
      </c>
      <c r="P38" s="155">
        <f t="shared" ref="P38:P39" si="12">M38</f>
        <v>2976.15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4"/>
        <v>-2946.3885</v>
      </c>
      <c r="AJ38" s="156">
        <f t="shared" si="5"/>
        <v>6.7501559897209518E-14</v>
      </c>
    </row>
    <row r="39" spans="1:36" s="141" customFormat="1" ht="12.9" customHeight="1" x14ac:dyDescent="0.2">
      <c r="A39" s="161">
        <v>43516</v>
      </c>
      <c r="B39" s="181">
        <v>11717</v>
      </c>
      <c r="C39" s="181">
        <v>2167</v>
      </c>
      <c r="D39" s="182" t="s">
        <v>91</v>
      </c>
      <c r="E39" s="181" t="s">
        <v>92</v>
      </c>
      <c r="F39" s="181">
        <v>1459</v>
      </c>
      <c r="G39" s="182" t="s">
        <v>54</v>
      </c>
      <c r="H39" s="151"/>
      <c r="I39" s="151"/>
      <c r="J39" s="152">
        <v>0</v>
      </c>
      <c r="K39" s="153">
        <v>6517</v>
      </c>
      <c r="L39" s="154">
        <v>0.01</v>
      </c>
      <c r="M39" s="155">
        <f t="shared" si="0"/>
        <v>5818.7499999999991</v>
      </c>
      <c r="N39" s="155">
        <f t="shared" si="1"/>
        <v>698.24999999999989</v>
      </c>
      <c r="O39" s="155">
        <f t="shared" si="2"/>
        <v>-58.187499999999993</v>
      </c>
      <c r="P39" s="155">
        <f t="shared" si="12"/>
        <v>5818.7499999999991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4"/>
        <v>-6458.8124999999991</v>
      </c>
      <c r="AJ39" s="156">
        <f t="shared" si="5"/>
        <v>9.1660012913052924E-13</v>
      </c>
    </row>
    <row r="40" spans="1:36" s="141" customFormat="1" ht="12.9" customHeight="1" x14ac:dyDescent="0.2">
      <c r="A40" s="161">
        <v>43517</v>
      </c>
      <c r="B40" s="181">
        <v>11718</v>
      </c>
      <c r="C40" s="181">
        <v>2169</v>
      </c>
      <c r="D40" s="182" t="s">
        <v>63</v>
      </c>
      <c r="E40" s="181">
        <v>139564</v>
      </c>
      <c r="F40" s="181">
        <v>241649</v>
      </c>
      <c r="G40" s="182" t="s">
        <v>62</v>
      </c>
      <c r="H40" s="151"/>
      <c r="I40" s="151"/>
      <c r="J40" s="152">
        <v>0</v>
      </c>
      <c r="K40" s="153">
        <v>3697.6</v>
      </c>
      <c r="L40" s="154">
        <v>0.01</v>
      </c>
      <c r="M40" s="155">
        <f t="shared" si="0"/>
        <v>3301.4285714285711</v>
      </c>
      <c r="N40" s="155">
        <f t="shared" si="1"/>
        <v>396.17142857142852</v>
      </c>
      <c r="O40" s="155">
        <f t="shared" si="2"/>
        <v>-33.014285714285712</v>
      </c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>
        <f>M40</f>
        <v>3301.4285714285711</v>
      </c>
      <c r="AI40" s="155">
        <f t="shared" si="4"/>
        <v>-3664.5857142857139</v>
      </c>
      <c r="AJ40" s="156">
        <f t="shared" si="5"/>
        <v>2.4868995751603507E-13</v>
      </c>
    </row>
    <row r="41" spans="1:36" s="141" customFormat="1" ht="12.9" customHeight="1" x14ac:dyDescent="0.2">
      <c r="A41" s="161"/>
      <c r="B41" s="181">
        <v>11719</v>
      </c>
      <c r="C41" s="181">
        <v>2170</v>
      </c>
      <c r="D41" s="182" t="s">
        <v>73</v>
      </c>
      <c r="E41" s="181" t="s">
        <v>75</v>
      </c>
      <c r="F41" s="181">
        <v>156445</v>
      </c>
      <c r="G41" s="182" t="s">
        <v>54</v>
      </c>
      <c r="H41" s="151"/>
      <c r="I41" s="151"/>
      <c r="J41" s="157">
        <v>2510</v>
      </c>
      <c r="K41" s="153">
        <v>0</v>
      </c>
      <c r="L41" s="154">
        <v>0.01</v>
      </c>
      <c r="M41" s="155">
        <f t="shared" si="0"/>
        <v>2510</v>
      </c>
      <c r="N41" s="155">
        <f t="shared" si="1"/>
        <v>0</v>
      </c>
      <c r="O41" s="155">
        <f t="shared" si="2"/>
        <v>-25.1</v>
      </c>
      <c r="P41" s="155">
        <f t="shared" ref="P41:P42" si="13">M41</f>
        <v>2510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4"/>
        <v>-2484.9</v>
      </c>
      <c r="AJ41" s="156">
        <f t="shared" si="5"/>
        <v>-9.2370555648813024E-14</v>
      </c>
    </row>
    <row r="42" spans="1:36" s="141" customFormat="1" ht="12.9" customHeight="1" x14ac:dyDescent="0.2">
      <c r="A42" s="161"/>
      <c r="B42" s="181">
        <v>11720</v>
      </c>
      <c r="C42" s="181">
        <v>2171</v>
      </c>
      <c r="D42" s="182" t="s">
        <v>88</v>
      </c>
      <c r="E42" s="181" t="s">
        <v>89</v>
      </c>
      <c r="F42" s="181">
        <v>18269</v>
      </c>
      <c r="G42" s="182" t="s">
        <v>54</v>
      </c>
      <c r="H42" s="151"/>
      <c r="I42" s="151"/>
      <c r="J42" s="157">
        <v>711.2</v>
      </c>
      <c r="K42" s="153">
        <v>0</v>
      </c>
      <c r="L42" s="154">
        <v>0.01</v>
      </c>
      <c r="M42" s="155">
        <f t="shared" si="0"/>
        <v>711.2</v>
      </c>
      <c r="N42" s="155">
        <f t="shared" si="1"/>
        <v>0</v>
      </c>
      <c r="O42" s="155">
        <f t="shared" si="2"/>
        <v>-7.112000000000001</v>
      </c>
      <c r="P42" s="155">
        <f t="shared" si="13"/>
        <v>711.2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>
        <f t="shared" si="4"/>
        <v>-704.08800000000008</v>
      </c>
      <c r="AJ42" s="156">
        <f t="shared" si="5"/>
        <v>-3.4638958368304884E-14</v>
      </c>
    </row>
    <row r="43" spans="1:36" s="141" customFormat="1" ht="12.9" customHeight="1" x14ac:dyDescent="0.2">
      <c r="A43" s="161"/>
      <c r="B43" s="181">
        <v>11721</v>
      </c>
      <c r="C43" s="181">
        <v>2148</v>
      </c>
      <c r="D43" s="182" t="s">
        <v>37</v>
      </c>
      <c r="E43" s="181" t="s">
        <v>42</v>
      </c>
      <c r="F43" s="181">
        <v>76523</v>
      </c>
      <c r="G43" s="182" t="s">
        <v>163</v>
      </c>
      <c r="H43" s="151"/>
      <c r="I43" s="151"/>
      <c r="J43" s="152">
        <v>0</v>
      </c>
      <c r="K43" s="153">
        <v>999.46</v>
      </c>
      <c r="L43" s="154">
        <v>0.01</v>
      </c>
      <c r="M43" s="155">
        <f t="shared" si="0"/>
        <v>892.375</v>
      </c>
      <c r="N43" s="155">
        <f t="shared" si="1"/>
        <v>107.08499999999999</v>
      </c>
      <c r="O43" s="155">
        <f t="shared" si="2"/>
        <v>-8.9237500000000001</v>
      </c>
      <c r="P43" s="155"/>
      <c r="Q43" s="155"/>
      <c r="R43" s="155"/>
      <c r="S43" s="155"/>
      <c r="T43" s="155"/>
      <c r="U43" s="155"/>
      <c r="V43" s="155">
        <f t="shared" ref="V43:V44" si="14">M43</f>
        <v>892.375</v>
      </c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4"/>
        <v>-990.53625</v>
      </c>
      <c r="AJ43" s="156">
        <f t="shared" si="5"/>
        <v>4.0856207306205761E-14</v>
      </c>
    </row>
    <row r="44" spans="1:36" s="141" customFormat="1" ht="12.9" customHeight="1" x14ac:dyDescent="0.2">
      <c r="A44" s="161"/>
      <c r="B44" s="181">
        <v>11721</v>
      </c>
      <c r="C44" s="181">
        <v>2148</v>
      </c>
      <c r="D44" s="182" t="s">
        <v>37</v>
      </c>
      <c r="E44" s="181" t="s">
        <v>42</v>
      </c>
      <c r="F44" s="181">
        <v>76523</v>
      </c>
      <c r="G44" s="182" t="s">
        <v>13</v>
      </c>
      <c r="H44" s="151"/>
      <c r="I44" s="151"/>
      <c r="J44" s="152">
        <v>0</v>
      </c>
      <c r="K44" s="153">
        <v>981.31</v>
      </c>
      <c r="L44" s="154">
        <v>0.01</v>
      </c>
      <c r="M44" s="155">
        <f t="shared" si="0"/>
        <v>876.16964285714278</v>
      </c>
      <c r="N44" s="155">
        <f t="shared" si="1"/>
        <v>105.14035714285713</v>
      </c>
      <c r="O44" s="155">
        <f t="shared" si="2"/>
        <v>-8.7616964285714278</v>
      </c>
      <c r="P44" s="155"/>
      <c r="Q44" s="155"/>
      <c r="R44" s="155"/>
      <c r="S44" s="155"/>
      <c r="T44" s="155"/>
      <c r="U44" s="155"/>
      <c r="V44" s="155">
        <f t="shared" si="14"/>
        <v>876.16964285714278</v>
      </c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4"/>
        <v>-972.54830357142851</v>
      </c>
      <c r="AJ44" s="156">
        <f t="shared" si="5"/>
        <v>0</v>
      </c>
    </row>
    <row r="45" spans="1:36" s="141" customFormat="1" ht="12.9" customHeight="1" x14ac:dyDescent="0.2">
      <c r="A45" s="161"/>
      <c r="B45" s="181">
        <v>11722</v>
      </c>
      <c r="C45" s="181">
        <v>2146</v>
      </c>
      <c r="D45" s="182" t="s">
        <v>259</v>
      </c>
      <c r="E45" s="181" t="s">
        <v>260</v>
      </c>
      <c r="F45" s="181">
        <v>85035</v>
      </c>
      <c r="G45" s="182" t="s">
        <v>54</v>
      </c>
      <c r="H45" s="151"/>
      <c r="I45" s="151"/>
      <c r="J45" s="157">
        <v>0</v>
      </c>
      <c r="K45" s="153">
        <v>1300</v>
      </c>
      <c r="L45" s="154">
        <v>0.01</v>
      </c>
      <c r="M45" s="155">
        <f t="shared" si="0"/>
        <v>1160.7142857142856</v>
      </c>
      <c r="N45" s="155">
        <f t="shared" si="1"/>
        <v>139.28571428571425</v>
      </c>
      <c r="O45" s="155">
        <f t="shared" si="2"/>
        <v>-11.607142857142856</v>
      </c>
      <c r="P45" s="155">
        <f t="shared" ref="P45:P48" si="15">M45</f>
        <v>1160.7142857142856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4"/>
        <v>-1288.3928571428569</v>
      </c>
      <c r="AJ45" s="156">
        <f t="shared" si="5"/>
        <v>2.6112445539183682E-13</v>
      </c>
    </row>
    <row r="46" spans="1:36" s="141" customFormat="1" ht="12.9" customHeight="1" x14ac:dyDescent="0.2">
      <c r="A46" s="161"/>
      <c r="B46" s="181">
        <v>11723</v>
      </c>
      <c r="C46" s="181">
        <v>2147</v>
      </c>
      <c r="D46" s="182" t="s">
        <v>1069</v>
      </c>
      <c r="E46" s="181" t="s">
        <v>1068</v>
      </c>
      <c r="F46" s="181">
        <v>116759</v>
      </c>
      <c r="G46" s="182" t="s">
        <v>54</v>
      </c>
      <c r="H46" s="151"/>
      <c r="I46" s="151"/>
      <c r="J46" s="157">
        <v>0</v>
      </c>
      <c r="K46" s="153">
        <v>7438.26</v>
      </c>
      <c r="L46" s="154">
        <v>0.01</v>
      </c>
      <c r="M46" s="155">
        <f t="shared" si="0"/>
        <v>6641.3035714285706</v>
      </c>
      <c r="N46" s="155">
        <f t="shared" si="1"/>
        <v>796.95642857142843</v>
      </c>
      <c r="O46" s="155">
        <f t="shared" si="2"/>
        <v>-66.413035714285712</v>
      </c>
      <c r="P46" s="155">
        <f t="shared" si="15"/>
        <v>6641.3035714285706</v>
      </c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4"/>
        <v>-7371.8469642857135</v>
      </c>
      <c r="AJ46" s="156">
        <f t="shared" si="5"/>
        <v>9.9475983006414026E-13</v>
      </c>
    </row>
    <row r="47" spans="1:36" s="141" customFormat="1" ht="12.9" customHeight="1" x14ac:dyDescent="0.2">
      <c r="A47" s="161"/>
      <c r="B47" s="181">
        <v>11724</v>
      </c>
      <c r="C47" s="181">
        <v>2173</v>
      </c>
      <c r="D47" s="182" t="s">
        <v>38</v>
      </c>
      <c r="E47" s="181" t="s">
        <v>44</v>
      </c>
      <c r="F47" s="181">
        <v>22187</v>
      </c>
      <c r="G47" s="182" t="s">
        <v>54</v>
      </c>
      <c r="H47" s="151"/>
      <c r="I47" s="151"/>
      <c r="J47" s="157">
        <v>0</v>
      </c>
      <c r="K47" s="153">
        <v>8474</v>
      </c>
      <c r="L47" s="154">
        <v>0.01</v>
      </c>
      <c r="M47" s="155">
        <f t="shared" si="0"/>
        <v>7566.0714285714275</v>
      </c>
      <c r="N47" s="155">
        <f t="shared" si="1"/>
        <v>907.92857142857122</v>
      </c>
      <c r="O47" s="155">
        <f t="shared" si="2"/>
        <v>-75.660714285714278</v>
      </c>
      <c r="P47" s="155">
        <f t="shared" si="15"/>
        <v>7566.0714285714275</v>
      </c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4"/>
        <v>-8398.3392857142844</v>
      </c>
      <c r="AJ47" s="156">
        <f t="shared" si="5"/>
        <v>1.3073986337985843E-12</v>
      </c>
    </row>
    <row r="48" spans="1:36" s="141" customFormat="1" ht="12.9" customHeight="1" x14ac:dyDescent="0.2">
      <c r="A48" s="161"/>
      <c r="B48" s="181">
        <v>11725</v>
      </c>
      <c r="C48" s="181">
        <v>2172</v>
      </c>
      <c r="D48" s="182" t="s">
        <v>38</v>
      </c>
      <c r="E48" s="181" t="s">
        <v>44</v>
      </c>
      <c r="F48" s="181">
        <v>22189</v>
      </c>
      <c r="G48" s="182" t="s">
        <v>54</v>
      </c>
      <c r="H48" s="151"/>
      <c r="I48" s="151"/>
      <c r="J48" s="157">
        <v>0</v>
      </c>
      <c r="K48" s="153">
        <v>1315</v>
      </c>
      <c r="L48" s="154">
        <v>0.01</v>
      </c>
      <c r="M48" s="155">
        <f t="shared" si="0"/>
        <v>1174.1071428571427</v>
      </c>
      <c r="N48" s="155">
        <f t="shared" si="1"/>
        <v>140.89285714285711</v>
      </c>
      <c r="O48" s="155">
        <f t="shared" si="2"/>
        <v>-11.741071428571427</v>
      </c>
      <c r="P48" s="155">
        <f t="shared" si="15"/>
        <v>1174.1071428571427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4"/>
        <v>-1303.2589285714284</v>
      </c>
      <c r="AJ48" s="156">
        <f t="shared" si="5"/>
        <v>1.3145040611561853E-13</v>
      </c>
    </row>
    <row r="49" spans="1:36" s="141" customFormat="1" ht="12.9" customHeight="1" x14ac:dyDescent="0.2">
      <c r="A49" s="161">
        <v>43518</v>
      </c>
      <c r="B49" s="181">
        <v>11726</v>
      </c>
      <c r="C49" s="181">
        <v>2168</v>
      </c>
      <c r="D49" s="182" t="s">
        <v>68</v>
      </c>
      <c r="E49" s="181" t="s">
        <v>52</v>
      </c>
      <c r="F49" s="181">
        <v>29694</v>
      </c>
      <c r="G49" s="182" t="s">
        <v>532</v>
      </c>
      <c r="H49" s="151"/>
      <c r="I49" s="151"/>
      <c r="J49" s="152">
        <v>0</v>
      </c>
      <c r="K49" s="153">
        <v>1800</v>
      </c>
      <c r="L49" s="154">
        <v>0.01</v>
      </c>
      <c r="M49" s="155">
        <f t="shared" si="0"/>
        <v>1607.1428571428569</v>
      </c>
      <c r="N49" s="155">
        <f t="shared" si="1"/>
        <v>192.85714285714283</v>
      </c>
      <c r="O49" s="155">
        <f t="shared" si="2"/>
        <v>-16.071428571428569</v>
      </c>
      <c r="P49" s="155"/>
      <c r="Q49" s="155"/>
      <c r="R49" s="155"/>
      <c r="S49" s="155"/>
      <c r="T49" s="155">
        <f>M49</f>
        <v>1607.1428571428569</v>
      </c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4"/>
        <v>-1783.9285714285711</v>
      </c>
      <c r="AJ49" s="156">
        <f t="shared" si="5"/>
        <v>3.2684965844964609E-13</v>
      </c>
    </row>
    <row r="50" spans="1:36" s="141" customFormat="1" ht="12.9" customHeight="1" x14ac:dyDescent="0.2">
      <c r="A50" s="161"/>
      <c r="B50" s="181">
        <v>11726</v>
      </c>
      <c r="C50" s="181">
        <v>2168</v>
      </c>
      <c r="D50" s="182" t="s">
        <v>68</v>
      </c>
      <c r="E50" s="181" t="s">
        <v>52</v>
      </c>
      <c r="F50" s="181">
        <v>29694</v>
      </c>
      <c r="G50" s="182" t="s">
        <v>24</v>
      </c>
      <c r="H50" s="151"/>
      <c r="I50" s="151"/>
      <c r="J50" s="157">
        <v>0</v>
      </c>
      <c r="K50" s="153">
        <v>1055</v>
      </c>
      <c r="L50" s="154">
        <v>0.01</v>
      </c>
      <c r="M50" s="155">
        <f t="shared" si="0"/>
        <v>941.96428571428567</v>
      </c>
      <c r="N50" s="155">
        <f t="shared" si="1"/>
        <v>113.03571428571428</v>
      </c>
      <c r="O50" s="155">
        <f t="shared" si="2"/>
        <v>-9.4196428571428577</v>
      </c>
      <c r="P50" s="155"/>
      <c r="Q50" s="155"/>
      <c r="R50" s="155"/>
      <c r="S50" s="155"/>
      <c r="T50" s="155"/>
      <c r="U50" s="155">
        <f>M50</f>
        <v>941.96428571428567</v>
      </c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4"/>
        <v>-1045.5803571428571</v>
      </c>
      <c r="AJ50" s="156">
        <f t="shared" si="5"/>
        <v>3.1974423109204508E-14</v>
      </c>
    </row>
    <row r="51" spans="1:36" s="141" customFormat="1" ht="12.9" customHeight="1" x14ac:dyDescent="0.2">
      <c r="A51" s="161"/>
      <c r="B51" s="181">
        <v>11727</v>
      </c>
      <c r="C51" s="181">
        <v>1949</v>
      </c>
      <c r="D51" s="182" t="s">
        <v>74</v>
      </c>
      <c r="E51" s="181" t="s">
        <v>60</v>
      </c>
      <c r="F51" s="181">
        <v>31248</v>
      </c>
      <c r="G51" s="182" t="s">
        <v>56</v>
      </c>
      <c r="H51" s="151"/>
      <c r="I51" s="151"/>
      <c r="J51" s="157">
        <v>0</v>
      </c>
      <c r="K51" s="153">
        <v>4523.75</v>
      </c>
      <c r="L51" s="154">
        <v>0.01</v>
      </c>
      <c r="M51" s="155">
        <f t="shared" si="0"/>
        <v>4039.0624999999995</v>
      </c>
      <c r="N51" s="155">
        <f t="shared" si="1"/>
        <v>484.68749999999994</v>
      </c>
      <c r="O51" s="155">
        <f t="shared" si="2"/>
        <v>-40.390624999999993</v>
      </c>
      <c r="P51" s="155"/>
      <c r="Q51" s="155"/>
      <c r="R51" s="155"/>
      <c r="S51" s="155"/>
      <c r="T51" s="155"/>
      <c r="U51" s="155"/>
      <c r="V51" s="155"/>
      <c r="W51" s="155">
        <f t="shared" ref="W51:W52" si="16">M51</f>
        <v>4039.0624999999995</v>
      </c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4"/>
        <v>-4483.3593749999991</v>
      </c>
      <c r="AJ51" s="156">
        <f t="shared" si="5"/>
        <v>9.1660012913052924E-13</v>
      </c>
    </row>
    <row r="52" spans="1:36" s="141" customFormat="1" ht="12.9" customHeight="1" x14ac:dyDescent="0.2">
      <c r="A52" s="161">
        <v>43519</v>
      </c>
      <c r="B52" s="181">
        <v>11728</v>
      </c>
      <c r="C52" s="181">
        <v>2174</v>
      </c>
      <c r="D52" s="182" t="s">
        <v>74</v>
      </c>
      <c r="E52" s="181" t="s">
        <v>60</v>
      </c>
      <c r="F52" s="181">
        <v>11602</v>
      </c>
      <c r="G52" s="182" t="s">
        <v>56</v>
      </c>
      <c r="H52" s="151"/>
      <c r="I52" s="151"/>
      <c r="J52" s="157">
        <v>0</v>
      </c>
      <c r="K52" s="153">
        <v>7620</v>
      </c>
      <c r="L52" s="154">
        <v>0.01</v>
      </c>
      <c r="M52" s="155">
        <f t="shared" si="0"/>
        <v>6803.5714285714275</v>
      </c>
      <c r="N52" s="155">
        <f t="shared" si="1"/>
        <v>816.42857142857122</v>
      </c>
      <c r="O52" s="155">
        <f t="shared" si="2"/>
        <v>-68.035714285714278</v>
      </c>
      <c r="P52" s="155"/>
      <c r="Q52" s="155"/>
      <c r="R52" s="155"/>
      <c r="S52" s="155"/>
      <c r="T52" s="155"/>
      <c r="U52" s="155"/>
      <c r="V52" s="155"/>
      <c r="W52" s="155">
        <f t="shared" si="16"/>
        <v>6803.5714285714275</v>
      </c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4"/>
        <v>-7551.9642857142844</v>
      </c>
      <c r="AJ52" s="156">
        <f t="shared" si="5"/>
        <v>1.3073986337985843E-12</v>
      </c>
    </row>
    <row r="53" spans="1:36" s="141" customFormat="1" ht="12.9" customHeight="1" x14ac:dyDescent="0.2">
      <c r="A53" s="161">
        <v>43522</v>
      </c>
      <c r="B53" s="181">
        <v>11729</v>
      </c>
      <c r="C53" s="181">
        <v>2146</v>
      </c>
      <c r="D53" s="182" t="s">
        <v>73</v>
      </c>
      <c r="E53" s="181" t="s">
        <v>75</v>
      </c>
      <c r="F53" s="181">
        <v>157939</v>
      </c>
      <c r="G53" s="182" t="s">
        <v>54</v>
      </c>
      <c r="H53" s="151"/>
      <c r="I53" s="151"/>
      <c r="J53" s="157">
        <v>2540</v>
      </c>
      <c r="K53" s="153">
        <v>0</v>
      </c>
      <c r="L53" s="154">
        <v>0.01</v>
      </c>
      <c r="M53" s="155">
        <f t="shared" si="0"/>
        <v>2540</v>
      </c>
      <c r="N53" s="155">
        <f t="shared" si="1"/>
        <v>0</v>
      </c>
      <c r="O53" s="155">
        <f t="shared" si="2"/>
        <v>-25.400000000000002</v>
      </c>
      <c r="P53" s="155">
        <f t="shared" ref="P53:P54" si="17">M53</f>
        <v>2540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4"/>
        <v>-2514.6</v>
      </c>
      <c r="AJ53" s="156">
        <f t="shared" si="5"/>
        <v>8.8817841970012523E-14</v>
      </c>
    </row>
    <row r="54" spans="1:36" s="141" customFormat="1" ht="12.9" customHeight="1" x14ac:dyDescent="0.2">
      <c r="A54" s="161"/>
      <c r="B54" s="181">
        <v>11730</v>
      </c>
      <c r="C54" s="181">
        <v>2178</v>
      </c>
      <c r="D54" s="182" t="s">
        <v>39</v>
      </c>
      <c r="E54" s="181" t="s">
        <v>45</v>
      </c>
      <c r="F54" s="181">
        <v>71518</v>
      </c>
      <c r="G54" s="182" t="s">
        <v>54</v>
      </c>
      <c r="H54" s="151"/>
      <c r="I54" s="151"/>
      <c r="J54" s="157">
        <v>7291</v>
      </c>
      <c r="K54" s="153">
        <v>0</v>
      </c>
      <c r="L54" s="154">
        <v>0.01</v>
      </c>
      <c r="M54" s="155">
        <f t="shared" si="0"/>
        <v>7291</v>
      </c>
      <c r="N54" s="155">
        <f t="shared" si="1"/>
        <v>0</v>
      </c>
      <c r="O54" s="155">
        <f t="shared" si="2"/>
        <v>-72.91</v>
      </c>
      <c r="P54" s="155">
        <f t="shared" si="17"/>
        <v>7291</v>
      </c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4"/>
        <v>-7218.09</v>
      </c>
      <c r="AJ54" s="156">
        <f t="shared" si="5"/>
        <v>-1.4210854715202004E-13</v>
      </c>
    </row>
    <row r="55" spans="1:36" s="141" customFormat="1" ht="12.9" customHeight="1" x14ac:dyDescent="0.2">
      <c r="A55" s="161"/>
      <c r="B55" s="181">
        <v>11731</v>
      </c>
      <c r="C55" s="181">
        <v>2177</v>
      </c>
      <c r="D55" s="182" t="s">
        <v>39</v>
      </c>
      <c r="E55" s="181" t="s">
        <v>45</v>
      </c>
      <c r="F55" s="181">
        <v>71519</v>
      </c>
      <c r="G55" s="182" t="s">
        <v>57</v>
      </c>
      <c r="H55" s="151"/>
      <c r="I55" s="151"/>
      <c r="J55" s="157">
        <v>2043</v>
      </c>
      <c r="K55" s="153">
        <v>0</v>
      </c>
      <c r="L55" s="154">
        <v>0.01</v>
      </c>
      <c r="M55" s="155">
        <f t="shared" si="0"/>
        <v>2043</v>
      </c>
      <c r="N55" s="155">
        <f t="shared" si="1"/>
        <v>0</v>
      </c>
      <c r="O55" s="155">
        <f t="shared" si="2"/>
        <v>-20.43</v>
      </c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>
        <f t="shared" ref="Z55:Z56" si="18">M55</f>
        <v>2043</v>
      </c>
      <c r="AA55" s="155"/>
      <c r="AB55" s="155"/>
      <c r="AC55" s="155"/>
      <c r="AD55" s="155"/>
      <c r="AE55" s="155"/>
      <c r="AF55" s="155"/>
      <c r="AG55" s="155"/>
      <c r="AH55" s="155"/>
      <c r="AI55" s="155">
        <f t="shared" si="4"/>
        <v>-2022.57</v>
      </c>
      <c r="AJ55" s="156">
        <f t="shared" si="5"/>
        <v>6.3948846218409017E-14</v>
      </c>
    </row>
    <row r="56" spans="1:36" s="141" customFormat="1" ht="12.9" customHeight="1" x14ac:dyDescent="0.2">
      <c r="A56" s="161"/>
      <c r="B56" s="181">
        <v>11732</v>
      </c>
      <c r="C56" s="181">
        <v>2179</v>
      </c>
      <c r="D56" s="182" t="s">
        <v>88</v>
      </c>
      <c r="E56" s="181" t="s">
        <v>89</v>
      </c>
      <c r="F56" s="181">
        <v>18397</v>
      </c>
      <c r="G56" s="182" t="s">
        <v>57</v>
      </c>
      <c r="H56" s="151"/>
      <c r="I56" s="151"/>
      <c r="J56" s="157">
        <v>305.93</v>
      </c>
      <c r="K56" s="153">
        <v>0</v>
      </c>
      <c r="L56" s="154">
        <v>0.01</v>
      </c>
      <c r="M56" s="155">
        <f t="shared" si="0"/>
        <v>305.93</v>
      </c>
      <c r="N56" s="155">
        <f t="shared" si="1"/>
        <v>0</v>
      </c>
      <c r="O56" s="155">
        <f t="shared" si="2"/>
        <v>-3.0593000000000004</v>
      </c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>
        <f t="shared" si="18"/>
        <v>305.93</v>
      </c>
      <c r="AA56" s="155"/>
      <c r="AB56" s="155"/>
      <c r="AC56" s="155"/>
      <c r="AD56" s="155"/>
      <c r="AE56" s="155"/>
      <c r="AF56" s="155"/>
      <c r="AG56" s="155"/>
      <c r="AH56" s="155"/>
      <c r="AI56" s="155">
        <f t="shared" si="4"/>
        <v>-302.8707</v>
      </c>
      <c r="AJ56" s="156">
        <f t="shared" si="5"/>
        <v>7.1054273576010019E-15</v>
      </c>
    </row>
    <row r="57" spans="1:36" s="141" customFormat="1" ht="12.9" customHeight="1" x14ac:dyDescent="0.2">
      <c r="A57" s="161"/>
      <c r="B57" s="181">
        <v>11732</v>
      </c>
      <c r="C57" s="181">
        <v>2179</v>
      </c>
      <c r="D57" s="182" t="s">
        <v>88</v>
      </c>
      <c r="E57" s="181" t="s">
        <v>89</v>
      </c>
      <c r="F57" s="181">
        <v>18397</v>
      </c>
      <c r="G57" s="182" t="s">
        <v>54</v>
      </c>
      <c r="H57" s="151"/>
      <c r="I57" s="151"/>
      <c r="J57" s="152">
        <v>2584.65</v>
      </c>
      <c r="K57" s="153">
        <v>0</v>
      </c>
      <c r="L57" s="154">
        <v>0.01</v>
      </c>
      <c r="M57" s="155">
        <f t="shared" si="0"/>
        <v>2584.65</v>
      </c>
      <c r="N57" s="155">
        <f t="shared" si="1"/>
        <v>0</v>
      </c>
      <c r="O57" s="155">
        <f t="shared" si="2"/>
        <v>-25.846500000000002</v>
      </c>
      <c r="P57" s="155">
        <f t="shared" ref="P57:P58" si="19">M57</f>
        <v>2584.65</v>
      </c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4"/>
        <v>-2558.8035</v>
      </c>
      <c r="AJ57" s="156">
        <f t="shared" si="5"/>
        <v>1.0302869668521453E-13</v>
      </c>
    </row>
    <row r="58" spans="1:36" s="141" customFormat="1" ht="12.9" customHeight="1" x14ac:dyDescent="0.2">
      <c r="A58" s="161">
        <v>43524</v>
      </c>
      <c r="B58" s="181">
        <v>11734</v>
      </c>
      <c r="C58" s="181">
        <v>2175</v>
      </c>
      <c r="D58" s="182" t="s">
        <v>77</v>
      </c>
      <c r="E58" s="181" t="s">
        <v>78</v>
      </c>
      <c r="F58" s="181">
        <v>20237</v>
      </c>
      <c r="G58" s="182" t="s">
        <v>54</v>
      </c>
      <c r="H58" s="151"/>
      <c r="I58" s="151"/>
      <c r="J58" s="152">
        <v>0</v>
      </c>
      <c r="K58" s="153">
        <v>2540</v>
      </c>
      <c r="L58" s="154">
        <v>0.01</v>
      </c>
      <c r="M58" s="155">
        <f t="shared" si="0"/>
        <v>2267.8571428571427</v>
      </c>
      <c r="N58" s="155">
        <f t="shared" si="1"/>
        <v>272.14285714285711</v>
      </c>
      <c r="O58" s="155">
        <f t="shared" si="2"/>
        <v>-22.678571428571427</v>
      </c>
      <c r="P58" s="155">
        <f t="shared" si="19"/>
        <v>2267.8571428571427</v>
      </c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4"/>
        <v>-2517.3214285714284</v>
      </c>
      <c r="AJ58" s="156">
        <f t="shared" si="5"/>
        <v>1.3145040611561853E-13</v>
      </c>
    </row>
    <row r="59" spans="1:36" s="141" customFormat="1" ht="12.9" customHeight="1" x14ac:dyDescent="0.2">
      <c r="A59" s="161"/>
      <c r="B59" s="181"/>
      <c r="C59" s="181"/>
      <c r="D59" s="182"/>
      <c r="E59" s="181"/>
      <c r="F59" s="182"/>
      <c r="G59" s="182"/>
      <c r="H59" s="151"/>
      <c r="I59" s="151"/>
      <c r="J59" s="152">
        <v>0</v>
      </c>
      <c r="K59" s="153">
        <v>0</v>
      </c>
      <c r="L59" s="154">
        <v>0.01</v>
      </c>
      <c r="M59" s="155">
        <f t="shared" si="0"/>
        <v>0</v>
      </c>
      <c r="N59" s="155">
        <f t="shared" si="1"/>
        <v>0</v>
      </c>
      <c r="O59" s="155">
        <f t="shared" si="2"/>
        <v>0</v>
      </c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4"/>
        <v>0</v>
      </c>
      <c r="AJ59" s="156">
        <f t="shared" si="5"/>
        <v>0</v>
      </c>
    </row>
    <row r="60" spans="1:36" s="141" customFormat="1" ht="12.9" customHeight="1" x14ac:dyDescent="0.2">
      <c r="A60" s="161"/>
      <c r="B60" s="181"/>
      <c r="C60" s="181"/>
      <c r="D60" s="182"/>
      <c r="E60" s="181"/>
      <c r="F60" s="182"/>
      <c r="G60" s="182"/>
      <c r="H60" s="151"/>
      <c r="I60" s="151"/>
      <c r="J60" s="152">
        <v>0</v>
      </c>
      <c r="K60" s="153">
        <v>0</v>
      </c>
      <c r="L60" s="154">
        <v>0.01</v>
      </c>
      <c r="M60" s="155">
        <f t="shared" si="0"/>
        <v>0</v>
      </c>
      <c r="N60" s="155">
        <f t="shared" si="1"/>
        <v>0</v>
      </c>
      <c r="O60" s="155">
        <f t="shared" si="2"/>
        <v>0</v>
      </c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4"/>
        <v>0</v>
      </c>
      <c r="AJ60" s="156">
        <f t="shared" si="5"/>
        <v>0</v>
      </c>
    </row>
    <row r="61" spans="1:36" s="141" customFormat="1" ht="12.9" customHeight="1" x14ac:dyDescent="0.2">
      <c r="A61" s="161"/>
      <c r="B61" s="181"/>
      <c r="C61" s="181"/>
      <c r="D61" s="182"/>
      <c r="E61" s="181"/>
      <c r="F61" s="182"/>
      <c r="G61" s="182"/>
      <c r="H61" s="151"/>
      <c r="I61" s="151"/>
      <c r="J61" s="152">
        <v>0</v>
      </c>
      <c r="K61" s="153">
        <v>0</v>
      </c>
      <c r="L61" s="154">
        <v>0.01</v>
      </c>
      <c r="M61" s="155">
        <f t="shared" si="0"/>
        <v>0</v>
      </c>
      <c r="N61" s="155">
        <f t="shared" si="1"/>
        <v>0</v>
      </c>
      <c r="O61" s="155">
        <f t="shared" si="2"/>
        <v>0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4"/>
        <v>0</v>
      </c>
      <c r="AJ61" s="156">
        <f t="shared" si="5"/>
        <v>0</v>
      </c>
    </row>
    <row r="62" spans="1:36" s="141" customFormat="1" ht="12.9" customHeight="1" x14ac:dyDescent="0.2">
      <c r="A62" s="161"/>
      <c r="B62" s="181"/>
      <c r="C62" s="181"/>
      <c r="D62" s="182"/>
      <c r="E62" s="181"/>
      <c r="F62" s="182"/>
      <c r="G62" s="182"/>
      <c r="H62" s="151"/>
      <c r="I62" s="151"/>
      <c r="J62" s="152">
        <v>0</v>
      </c>
      <c r="K62" s="153">
        <v>0</v>
      </c>
      <c r="L62" s="154">
        <v>0.01</v>
      </c>
      <c r="M62" s="155">
        <f t="shared" si="0"/>
        <v>0</v>
      </c>
      <c r="N62" s="155">
        <f t="shared" si="1"/>
        <v>0</v>
      </c>
      <c r="O62" s="155">
        <f t="shared" si="2"/>
        <v>0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4"/>
        <v>0</v>
      </c>
      <c r="AJ62" s="156">
        <f t="shared" si="5"/>
        <v>0</v>
      </c>
    </row>
    <row r="63" spans="1:36" s="141" customFormat="1" ht="12.9" customHeight="1" x14ac:dyDescent="0.2">
      <c r="A63" s="161"/>
      <c r="B63" s="181"/>
      <c r="C63" s="181"/>
      <c r="D63" s="182"/>
      <c r="E63" s="181"/>
      <c r="F63" s="182"/>
      <c r="G63" s="182"/>
      <c r="H63" s="151"/>
      <c r="I63" s="151"/>
      <c r="J63" s="152">
        <v>0</v>
      </c>
      <c r="K63" s="153">
        <v>0</v>
      </c>
      <c r="L63" s="154">
        <v>0.01</v>
      </c>
      <c r="M63" s="155">
        <f t="shared" si="0"/>
        <v>0</v>
      </c>
      <c r="N63" s="155">
        <f t="shared" si="1"/>
        <v>0</v>
      </c>
      <c r="O63" s="155">
        <f t="shared" si="2"/>
        <v>0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4"/>
        <v>0</v>
      </c>
      <c r="AJ63" s="156">
        <f t="shared" si="5"/>
        <v>0</v>
      </c>
    </row>
    <row r="64" spans="1:36" s="141" customFormat="1" ht="12.9" customHeight="1" x14ac:dyDescent="0.2">
      <c r="A64" s="161"/>
      <c r="B64" s="181"/>
      <c r="C64" s="181"/>
      <c r="D64" s="182"/>
      <c r="E64" s="181"/>
      <c r="F64" s="182"/>
      <c r="G64" s="182"/>
      <c r="H64" s="151"/>
      <c r="I64" s="151"/>
      <c r="J64" s="157">
        <v>0</v>
      </c>
      <c r="K64" s="153">
        <v>0</v>
      </c>
      <c r="L64" s="154">
        <v>0.01</v>
      </c>
      <c r="M64" s="155">
        <f t="shared" si="0"/>
        <v>0</v>
      </c>
      <c r="N64" s="155">
        <f t="shared" si="1"/>
        <v>0</v>
      </c>
      <c r="O64" s="155">
        <f t="shared" si="2"/>
        <v>0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4"/>
        <v>0</v>
      </c>
      <c r="AJ64" s="156">
        <f t="shared" si="5"/>
        <v>0</v>
      </c>
    </row>
    <row r="65" spans="1:36" s="141" customFormat="1" ht="12.9" customHeight="1" x14ac:dyDescent="0.2">
      <c r="A65" s="161"/>
      <c r="B65" s="181"/>
      <c r="C65" s="181"/>
      <c r="D65" s="182"/>
      <c r="E65" s="181"/>
      <c r="F65" s="182"/>
      <c r="G65" s="182"/>
      <c r="H65" s="151"/>
      <c r="I65" s="151"/>
      <c r="J65" s="157">
        <v>0</v>
      </c>
      <c r="K65" s="153">
        <v>0</v>
      </c>
      <c r="L65" s="154">
        <v>0.01</v>
      </c>
      <c r="M65" s="155">
        <f t="shared" si="0"/>
        <v>0</v>
      </c>
      <c r="N65" s="155">
        <f t="shared" si="1"/>
        <v>0</v>
      </c>
      <c r="O65" s="155">
        <f t="shared" si="2"/>
        <v>0</v>
      </c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4"/>
        <v>0</v>
      </c>
      <c r="AJ65" s="156">
        <f t="shared" si="5"/>
        <v>0</v>
      </c>
    </row>
    <row r="66" spans="1:36" s="141" customFormat="1" ht="12.9" customHeight="1" x14ac:dyDescent="0.2">
      <c r="A66" s="161"/>
      <c r="B66" s="181"/>
      <c r="C66" s="181"/>
      <c r="D66" s="182"/>
      <c r="E66" s="181"/>
      <c r="F66" s="182"/>
      <c r="G66" s="182"/>
      <c r="H66" s="151"/>
      <c r="I66" s="151"/>
      <c r="J66" s="157">
        <v>0</v>
      </c>
      <c r="K66" s="153">
        <v>0</v>
      </c>
      <c r="L66" s="154">
        <v>0.01</v>
      </c>
      <c r="M66" s="155">
        <f t="shared" si="0"/>
        <v>0</v>
      </c>
      <c r="N66" s="155">
        <f t="shared" si="1"/>
        <v>0</v>
      </c>
      <c r="O66" s="155">
        <f t="shared" si="2"/>
        <v>0</v>
      </c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4"/>
        <v>0</v>
      </c>
      <c r="AJ66" s="156">
        <f t="shared" si="5"/>
        <v>0</v>
      </c>
    </row>
    <row r="67" spans="1:36" s="141" customFormat="1" ht="12.9" customHeight="1" x14ac:dyDescent="0.2">
      <c r="A67" s="161"/>
      <c r="B67" s="181"/>
      <c r="C67" s="181"/>
      <c r="D67" s="182"/>
      <c r="E67" s="181"/>
      <c r="F67" s="182"/>
      <c r="G67" s="182"/>
      <c r="H67" s="151"/>
      <c r="I67" s="151"/>
      <c r="J67" s="152">
        <v>0</v>
      </c>
      <c r="K67" s="153">
        <v>0</v>
      </c>
      <c r="L67" s="154">
        <v>0.01</v>
      </c>
      <c r="M67" s="155">
        <f t="shared" si="0"/>
        <v>0</v>
      </c>
      <c r="N67" s="155">
        <f t="shared" si="1"/>
        <v>0</v>
      </c>
      <c r="O67" s="155">
        <f t="shared" si="2"/>
        <v>0</v>
      </c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4"/>
        <v>0</v>
      </c>
      <c r="AJ67" s="156">
        <f t="shared" si="5"/>
        <v>0</v>
      </c>
    </row>
    <row r="68" spans="1:36" s="141" customFormat="1" ht="12.9" customHeight="1" x14ac:dyDescent="0.2">
      <c r="A68" s="161"/>
      <c r="B68" s="181"/>
      <c r="C68" s="181"/>
      <c r="D68" s="182"/>
      <c r="E68" s="181"/>
      <c r="F68" s="182"/>
      <c r="G68" s="182"/>
      <c r="H68" s="151"/>
      <c r="I68" s="151"/>
      <c r="J68" s="152">
        <v>0</v>
      </c>
      <c r="K68" s="153">
        <v>0</v>
      </c>
      <c r="L68" s="154">
        <v>0.01</v>
      </c>
      <c r="M68" s="155">
        <f t="shared" si="0"/>
        <v>0</v>
      </c>
      <c r="N68" s="155">
        <f t="shared" si="1"/>
        <v>0</v>
      </c>
      <c r="O68" s="155">
        <f t="shared" si="2"/>
        <v>0</v>
      </c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4"/>
        <v>0</v>
      </c>
      <c r="AJ68" s="156">
        <f t="shared" si="5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2"/>
      <c r="G69" s="182"/>
      <c r="H69" s="151"/>
      <c r="I69" s="151"/>
      <c r="J69" s="152">
        <v>0</v>
      </c>
      <c r="K69" s="153">
        <v>0</v>
      </c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4"/>
        <v>0</v>
      </c>
      <c r="AJ69" s="156">
        <f t="shared" si="5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2"/>
      <c r="G70" s="182"/>
      <c r="H70" s="151"/>
      <c r="I70" s="151"/>
      <c r="J70" s="152">
        <v>0</v>
      </c>
      <c r="K70" s="153">
        <v>0</v>
      </c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4"/>
        <v>0</v>
      </c>
      <c r="AJ70" s="156">
        <f t="shared" si="5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2"/>
      <c r="G71" s="182"/>
      <c r="H71" s="151"/>
      <c r="I71" s="151"/>
      <c r="J71" s="152">
        <v>0</v>
      </c>
      <c r="K71" s="153">
        <v>0</v>
      </c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4"/>
        <v>0</v>
      </c>
      <c r="AJ71" s="156">
        <f t="shared" si="5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>
        <v>0</v>
      </c>
      <c r="K72" s="153">
        <v>0</v>
      </c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4"/>
        <v>0</v>
      </c>
      <c r="AJ72" s="156">
        <f t="shared" si="5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>
        <v>0</v>
      </c>
      <c r="K73" s="153">
        <v>0</v>
      </c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4"/>
        <v>0</v>
      </c>
      <c r="AJ73" s="156">
        <f t="shared" si="5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>
        <v>0</v>
      </c>
      <c r="K74" s="153">
        <v>0</v>
      </c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4"/>
        <v>0</v>
      </c>
      <c r="AJ74" s="156">
        <f t="shared" si="5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>
        <v>0</v>
      </c>
      <c r="K75" s="153">
        <v>0</v>
      </c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4"/>
        <v>0</v>
      </c>
      <c r="AJ75" s="156">
        <f t="shared" si="5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>
        <v>0</v>
      </c>
      <c r="K76" s="153">
        <v>0</v>
      </c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4"/>
        <v>0</v>
      </c>
      <c r="AJ76" s="156">
        <f t="shared" si="5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>
        <v>0</v>
      </c>
      <c r="K77" s="153">
        <v>0</v>
      </c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4"/>
        <v>0</v>
      </c>
      <c r="AJ77" s="156">
        <f t="shared" si="5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>
        <v>0</v>
      </c>
      <c r="K78" s="153">
        <v>0</v>
      </c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4"/>
        <v>0</v>
      </c>
      <c r="AJ78" s="156">
        <f t="shared" si="5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>
        <v>0</v>
      </c>
      <c r="K79" s="153">
        <v>0</v>
      </c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4"/>
        <v>0</v>
      </c>
      <c r="AJ79" s="156">
        <f t="shared" si="5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>
        <v>0</v>
      </c>
      <c r="K80" s="153">
        <v>0</v>
      </c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4"/>
        <v>0</v>
      </c>
      <c r="AJ80" s="156">
        <f t="shared" si="5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>
        <v>0</v>
      </c>
      <c r="K81" s="153">
        <v>0</v>
      </c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4"/>
        <v>0</v>
      </c>
      <c r="AJ81" s="156">
        <f t="shared" si="5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>
        <v>0</v>
      </c>
      <c r="K82" s="153">
        <v>0</v>
      </c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4"/>
        <v>0</v>
      </c>
      <c r="AJ82" s="156">
        <f t="shared" si="5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>
        <v>0</v>
      </c>
      <c r="K83" s="153">
        <v>0</v>
      </c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4"/>
        <v>0</v>
      </c>
      <c r="AJ83" s="156">
        <f t="shared" si="5"/>
        <v>0</v>
      </c>
    </row>
    <row r="84" spans="1:36" s="141" customFormat="1" ht="12.9" customHeight="1" x14ac:dyDescent="0.2">
      <c r="A84" s="161"/>
      <c r="B84" s="181"/>
      <c r="C84" s="181"/>
      <c r="D84" s="183"/>
      <c r="E84" s="181"/>
      <c r="F84" s="181"/>
      <c r="G84" s="182"/>
      <c r="H84" s="151"/>
      <c r="I84" s="151"/>
      <c r="J84" s="152">
        <v>0</v>
      </c>
      <c r="K84" s="153">
        <v>0</v>
      </c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4"/>
        <v>0</v>
      </c>
      <c r="AJ84" s="156">
        <f t="shared" si="5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>
        <v>0</v>
      </c>
      <c r="K85" s="153">
        <v>0</v>
      </c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4"/>
        <v>0</v>
      </c>
      <c r="AJ85" s="156">
        <f t="shared" si="5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>
        <v>0</v>
      </c>
      <c r="K86" s="153">
        <v>0</v>
      </c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4"/>
        <v>0</v>
      </c>
      <c r="AJ86" s="156">
        <f t="shared" si="5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>
        <v>0</v>
      </c>
      <c r="K87" s="153">
        <v>0</v>
      </c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4"/>
        <v>0</v>
      </c>
      <c r="AJ87" s="156">
        <f t="shared" si="5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>
        <v>0</v>
      </c>
      <c r="K88" s="153">
        <v>0</v>
      </c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4"/>
        <v>0</v>
      </c>
      <c r="AJ88" s="156">
        <f t="shared" si="5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>
        <v>0</v>
      </c>
      <c r="K89" s="153">
        <v>0</v>
      </c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4"/>
        <v>0</v>
      </c>
      <c r="AJ89" s="156">
        <f t="shared" si="5"/>
        <v>0</v>
      </c>
    </row>
    <row r="90" spans="1:36" ht="12.9" customHeight="1" x14ac:dyDescent="0.2">
      <c r="A90" s="161"/>
      <c r="B90" s="181"/>
      <c r="C90" s="181"/>
      <c r="D90" s="183"/>
      <c r="E90" s="181"/>
      <c r="F90" s="181"/>
      <c r="G90" s="182"/>
      <c r="H90" s="159"/>
      <c r="I90" s="159"/>
      <c r="J90" s="152">
        <v>0</v>
      </c>
      <c r="K90" s="153">
        <v>0</v>
      </c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4"/>
        <v>0</v>
      </c>
      <c r="AJ90" s="156">
        <f t="shared" si="5"/>
        <v>0</v>
      </c>
    </row>
    <row r="91" spans="1:36" ht="12.9" customHeight="1" x14ac:dyDescent="0.3">
      <c r="A91" s="161"/>
      <c r="B91" s="181"/>
      <c r="C91" s="181"/>
      <c r="D91" s="183"/>
      <c r="E91" s="181"/>
      <c r="F91" s="184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4"/>
        <v>0</v>
      </c>
      <c r="AJ91" s="156">
        <f t="shared" si="5"/>
        <v>0</v>
      </c>
    </row>
    <row r="92" spans="1:36" ht="12.9" customHeight="1" x14ac:dyDescent="0.2">
      <c r="A92" s="161"/>
      <c r="B92" s="181"/>
      <c r="C92" s="181"/>
      <c r="D92" s="183"/>
      <c r="E92" s="181"/>
      <c r="F92" s="181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4"/>
        <v>0</v>
      </c>
      <c r="AJ92" s="156">
        <f t="shared" si="5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1"/>
      <c r="I93" s="151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4"/>
        <v>0</v>
      </c>
      <c r="AJ93" s="156">
        <f t="shared" si="5"/>
        <v>0</v>
      </c>
    </row>
    <row r="94" spans="1:36" ht="12.9" customHeight="1" x14ac:dyDescent="0.2">
      <c r="A94" s="161"/>
      <c r="B94" s="162"/>
      <c r="C94" s="163"/>
      <c r="D94" s="164"/>
      <c r="E94" s="165"/>
      <c r="F94" s="166"/>
      <c r="G94" s="167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4"/>
        <v>0</v>
      </c>
      <c r="AJ94" s="156">
        <f t="shared" si="5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4"/>
        <v>0</v>
      </c>
      <c r="AJ95" s="156">
        <f t="shared" si="5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4"/>
        <v>0</v>
      </c>
      <c r="AJ96" s="156">
        <f t="shared" si="5"/>
        <v>0</v>
      </c>
    </row>
    <row r="97" spans="1:35" x14ac:dyDescent="0.2">
      <c r="A97" s="100"/>
      <c r="B97" s="99"/>
      <c r="C97" s="98"/>
      <c r="D97" s="168"/>
      <c r="E97" s="169"/>
      <c r="F97" s="169"/>
      <c r="G97" s="168"/>
      <c r="H97" s="170"/>
      <c r="I97" s="170"/>
      <c r="J97" s="170"/>
      <c r="K97" s="170"/>
      <c r="L97" s="171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</row>
    <row r="98" spans="1:35" s="88" customFormat="1" ht="10.8" thickBot="1" x14ac:dyDescent="0.25">
      <c r="A98" s="172"/>
      <c r="B98" s="173"/>
      <c r="C98" s="174"/>
      <c r="D98" s="175"/>
      <c r="E98" s="176"/>
      <c r="F98" s="176"/>
      <c r="G98" s="175"/>
      <c r="H98" s="177">
        <f>SUM(H6:H96)</f>
        <v>0</v>
      </c>
      <c r="I98" s="177">
        <f>SUM(I6:I96)</f>
        <v>0</v>
      </c>
      <c r="J98" s="177">
        <f>SUM(J5:J96)</f>
        <v>69600.039999999979</v>
      </c>
      <c r="K98" s="177">
        <f>SUM(K5:K96)</f>
        <v>129999.15000000001</v>
      </c>
      <c r="L98" s="178"/>
      <c r="M98" s="177">
        <f t="shared" ref="M98:AI98" si="20">SUM(M5:M96)</f>
        <v>185670.70964285714</v>
      </c>
      <c r="N98" s="177">
        <f t="shared" si="20"/>
        <v>13928.480357142851</v>
      </c>
      <c r="O98" s="177">
        <f t="shared" si="20"/>
        <v>-1856.7070964285715</v>
      </c>
      <c r="P98" s="177">
        <f t="shared" si="20"/>
        <v>143271.7482142857</v>
      </c>
      <c r="Q98" s="177">
        <f t="shared" si="20"/>
        <v>10098.214285714284</v>
      </c>
      <c r="R98" s="177">
        <f t="shared" si="20"/>
        <v>0</v>
      </c>
      <c r="S98" s="177">
        <f t="shared" si="20"/>
        <v>756.69642857142856</v>
      </c>
      <c r="T98" s="177">
        <f t="shared" si="20"/>
        <v>1964.285714285714</v>
      </c>
      <c r="U98" s="177">
        <f t="shared" si="20"/>
        <v>941.96428571428567</v>
      </c>
      <c r="V98" s="177">
        <f t="shared" si="20"/>
        <v>1768.5446428571427</v>
      </c>
      <c r="W98" s="177">
        <f t="shared" si="20"/>
        <v>14731.026785714284</v>
      </c>
      <c r="X98" s="177">
        <f t="shared" si="20"/>
        <v>0</v>
      </c>
      <c r="Y98" s="177">
        <f t="shared" si="20"/>
        <v>0</v>
      </c>
      <c r="Z98" s="177">
        <f t="shared" si="20"/>
        <v>6393.89</v>
      </c>
      <c r="AA98" s="177">
        <f t="shared" si="20"/>
        <v>0</v>
      </c>
      <c r="AB98" s="177">
        <f t="shared" si="20"/>
        <v>0</v>
      </c>
      <c r="AC98" s="177">
        <f t="shared" si="20"/>
        <v>0</v>
      </c>
      <c r="AD98" s="177">
        <f t="shared" si="20"/>
        <v>0</v>
      </c>
      <c r="AE98" s="177">
        <f t="shared" si="20"/>
        <v>0</v>
      </c>
      <c r="AF98" s="177">
        <f t="shared" si="20"/>
        <v>0</v>
      </c>
      <c r="AG98" s="177">
        <f t="shared" si="20"/>
        <v>0</v>
      </c>
      <c r="AH98" s="177">
        <f t="shared" si="20"/>
        <v>5253.2678571428569</v>
      </c>
      <c r="AI98" s="177">
        <f t="shared" si="20"/>
        <v>-197251.41147500003</v>
      </c>
    </row>
    <row r="99" spans="1:35" ht="10.8" thickTop="1" x14ac:dyDescent="0.2">
      <c r="AH99" s="141" t="s">
        <v>35</v>
      </c>
      <c r="AI99" s="141">
        <f>+N100+AI98</f>
        <v>2347.7785249999724</v>
      </c>
    </row>
    <row r="100" spans="1:35" x14ac:dyDescent="0.2">
      <c r="K100" s="141">
        <f>+K98+J98</f>
        <v>199599.19</v>
      </c>
      <c r="N100" s="141">
        <f>+N98+M98</f>
        <v>199599.19</v>
      </c>
      <c r="P100" s="141">
        <f>P98+Q98</f>
        <v>153369.96249999999</v>
      </c>
      <c r="AI100" s="141">
        <f>+AI98-AI99</f>
        <v>-199599.19</v>
      </c>
    </row>
    <row r="102" spans="1:35" x14ac:dyDescent="0.2">
      <c r="A102" s="180"/>
      <c r="B102" s="85" t="s">
        <v>1067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4D53-8C70-4EA8-84BA-AA030EA5AA1A}">
  <dimension ref="A1:AJ102"/>
  <sheetViews>
    <sheetView topLeftCell="F1" workbookViewId="0">
      <pane ySplit="4" topLeftCell="A71" activePane="bottomLeft" state="frozen"/>
      <selection activeCell="A12" sqref="A12"/>
      <selection pane="bottomLeft"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1077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43525</v>
      </c>
      <c r="B5" s="181">
        <v>11735</v>
      </c>
      <c r="C5" s="181">
        <v>2182</v>
      </c>
      <c r="D5" s="182" t="s">
        <v>88</v>
      </c>
      <c r="E5" s="181" t="s">
        <v>89</v>
      </c>
      <c r="F5" s="181">
        <v>18481</v>
      </c>
      <c r="G5" s="182" t="s">
        <v>54</v>
      </c>
      <c r="H5" s="151"/>
      <c r="I5" s="151"/>
      <c r="J5" s="152">
        <v>742</v>
      </c>
      <c r="K5" s="153">
        <v>0</v>
      </c>
      <c r="L5" s="154">
        <v>0.01</v>
      </c>
      <c r="M5" s="155">
        <f t="shared" ref="M5:M96" si="0">SUM(H5:J5,K5/1.12)</f>
        <v>742</v>
      </c>
      <c r="N5" s="155">
        <f t="shared" ref="N5:N96" si="1">K5/1.12*0.12</f>
        <v>0</v>
      </c>
      <c r="O5" s="155">
        <f t="shared" ref="O5:O96" si="2">-SUM(I5:J5,K5/1.12)*L5</f>
        <v>-7.42</v>
      </c>
      <c r="P5" s="155">
        <f>M5</f>
        <v>742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6" si="3">-SUM(N5:AH5)</f>
        <v>-734.58</v>
      </c>
      <c r="AJ5" s="156">
        <f t="shared" ref="AJ5:AJ96" si="4">SUM(H5:K5)+AI5+O5</f>
        <v>-4.0856207306205761E-14</v>
      </c>
    </row>
    <row r="6" spans="1:36" ht="12.9" customHeight="1" x14ac:dyDescent="0.2">
      <c r="A6" s="161">
        <v>43526</v>
      </c>
      <c r="B6" s="181">
        <v>11736</v>
      </c>
      <c r="C6" s="181">
        <v>2183</v>
      </c>
      <c r="D6" s="182" t="s">
        <v>70</v>
      </c>
      <c r="E6" s="181" t="s">
        <v>50</v>
      </c>
      <c r="F6" s="181">
        <v>511089600</v>
      </c>
      <c r="G6" s="182" t="s">
        <v>55</v>
      </c>
      <c r="H6" s="151"/>
      <c r="I6" s="151"/>
      <c r="J6" s="152"/>
      <c r="K6" s="153">
        <v>6854</v>
      </c>
      <c r="L6" s="154">
        <v>0.01</v>
      </c>
      <c r="M6" s="155">
        <f t="shared" si="0"/>
        <v>6119.6428571428569</v>
      </c>
      <c r="N6" s="155">
        <f t="shared" si="1"/>
        <v>734.35714285714278</v>
      </c>
      <c r="O6" s="155">
        <f t="shared" si="2"/>
        <v>-61.196428571428569</v>
      </c>
      <c r="P6" s="155"/>
      <c r="Q6" s="155">
        <f>M6</f>
        <v>6119.6428571428569</v>
      </c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3"/>
        <v>-6792.8035714285706</v>
      </c>
      <c r="AJ6" s="156">
        <f t="shared" si="4"/>
        <v>7.815970093361102E-13</v>
      </c>
    </row>
    <row r="7" spans="1:36" ht="12.9" customHeight="1" x14ac:dyDescent="0.2">
      <c r="A7" s="161">
        <v>43528</v>
      </c>
      <c r="B7" s="181">
        <v>11737</v>
      </c>
      <c r="C7" s="181">
        <v>2184</v>
      </c>
      <c r="D7" s="182" t="s">
        <v>88</v>
      </c>
      <c r="E7" s="181" t="s">
        <v>89</v>
      </c>
      <c r="F7" s="181">
        <v>18558</v>
      </c>
      <c r="G7" s="182" t="s">
        <v>57</v>
      </c>
      <c r="H7" s="151"/>
      <c r="I7" s="151"/>
      <c r="J7" s="152">
        <v>176.4</v>
      </c>
      <c r="K7" s="153">
        <v>0</v>
      </c>
      <c r="L7" s="154">
        <v>0.01</v>
      </c>
      <c r="M7" s="155">
        <f t="shared" si="0"/>
        <v>176.4</v>
      </c>
      <c r="N7" s="155">
        <f t="shared" si="1"/>
        <v>0</v>
      </c>
      <c r="O7" s="155">
        <f t="shared" si="2"/>
        <v>-1.764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>
        <f>M7</f>
        <v>176.4</v>
      </c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-174.636</v>
      </c>
      <c r="AJ7" s="156">
        <f t="shared" si="4"/>
        <v>9.9920072216264089E-15</v>
      </c>
    </row>
    <row r="8" spans="1:36" ht="12.9" customHeight="1" x14ac:dyDescent="0.2">
      <c r="A8" s="161"/>
      <c r="B8" s="181">
        <v>11737</v>
      </c>
      <c r="C8" s="181">
        <v>2184</v>
      </c>
      <c r="D8" s="182" t="s">
        <v>88</v>
      </c>
      <c r="E8" s="181" t="s">
        <v>89</v>
      </c>
      <c r="F8" s="181">
        <v>18558</v>
      </c>
      <c r="G8" s="182" t="s">
        <v>54</v>
      </c>
      <c r="H8" s="151"/>
      <c r="I8" s="151"/>
      <c r="J8" s="152">
        <v>2363</v>
      </c>
      <c r="K8" s="153">
        <v>0</v>
      </c>
      <c r="L8" s="154">
        <v>0.01</v>
      </c>
      <c r="M8" s="155">
        <f t="shared" si="0"/>
        <v>2363</v>
      </c>
      <c r="N8" s="155">
        <f t="shared" si="1"/>
        <v>0</v>
      </c>
      <c r="O8" s="155">
        <f t="shared" si="2"/>
        <v>-23.63</v>
      </c>
      <c r="P8" s="155">
        <f t="shared" ref="P8:P9" si="5">M8</f>
        <v>2363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-2339.37</v>
      </c>
      <c r="AJ8" s="156">
        <f t="shared" si="4"/>
        <v>1.1013412404281553E-13</v>
      </c>
    </row>
    <row r="9" spans="1:36" ht="12.9" customHeight="1" x14ac:dyDescent="0.2">
      <c r="A9" s="161"/>
      <c r="B9" s="181">
        <v>11739</v>
      </c>
      <c r="C9" s="181">
        <v>2186</v>
      </c>
      <c r="D9" s="182" t="s">
        <v>39</v>
      </c>
      <c r="E9" s="181" t="s">
        <v>45</v>
      </c>
      <c r="F9" s="181">
        <v>71524</v>
      </c>
      <c r="G9" s="182" t="s">
        <v>54</v>
      </c>
      <c r="H9" s="151"/>
      <c r="I9" s="151"/>
      <c r="J9" s="157">
        <v>7790</v>
      </c>
      <c r="K9" s="153">
        <v>0</v>
      </c>
      <c r="L9" s="154">
        <v>0.01</v>
      </c>
      <c r="M9" s="155">
        <f t="shared" si="0"/>
        <v>7790</v>
      </c>
      <c r="N9" s="155">
        <f t="shared" si="1"/>
        <v>0</v>
      </c>
      <c r="O9" s="155">
        <f t="shared" si="2"/>
        <v>-77.900000000000006</v>
      </c>
      <c r="P9" s="155">
        <f t="shared" si="5"/>
        <v>7790</v>
      </c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-7712.1</v>
      </c>
      <c r="AJ9" s="156">
        <f t="shared" si="4"/>
        <v>-3.694822225952521E-13</v>
      </c>
    </row>
    <row r="10" spans="1:36" ht="12.9" customHeight="1" x14ac:dyDescent="0.2">
      <c r="A10" s="161"/>
      <c r="B10" s="181">
        <v>11740</v>
      </c>
      <c r="C10" s="181">
        <v>2187</v>
      </c>
      <c r="D10" s="182" t="s">
        <v>39</v>
      </c>
      <c r="E10" s="181" t="s">
        <v>45</v>
      </c>
      <c r="F10" s="181">
        <v>71525</v>
      </c>
      <c r="G10" s="182" t="s">
        <v>57</v>
      </c>
      <c r="H10" s="151"/>
      <c r="I10" s="151"/>
      <c r="J10" s="157">
        <v>2185</v>
      </c>
      <c r="K10" s="153">
        <v>0</v>
      </c>
      <c r="L10" s="154">
        <v>0.01</v>
      </c>
      <c r="M10" s="155">
        <f t="shared" si="0"/>
        <v>2185</v>
      </c>
      <c r="N10" s="155">
        <f t="shared" si="1"/>
        <v>0</v>
      </c>
      <c r="O10" s="155">
        <f t="shared" si="2"/>
        <v>-21.85</v>
      </c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>
        <f>M10</f>
        <v>2185</v>
      </c>
      <c r="AA10" s="155"/>
      <c r="AB10" s="155"/>
      <c r="AC10" s="155"/>
      <c r="AD10" s="155"/>
      <c r="AE10" s="155"/>
      <c r="AF10" s="155"/>
      <c r="AG10" s="155"/>
      <c r="AH10" s="155"/>
      <c r="AI10" s="155">
        <f t="shared" si="3"/>
        <v>-2163.15</v>
      </c>
      <c r="AJ10" s="156">
        <f t="shared" si="4"/>
        <v>-9.2370555648813024E-14</v>
      </c>
    </row>
    <row r="11" spans="1:36" ht="12.9" customHeight="1" x14ac:dyDescent="0.2">
      <c r="A11" s="161"/>
      <c r="B11" s="181">
        <v>11741</v>
      </c>
      <c r="C11" s="181">
        <v>2188</v>
      </c>
      <c r="D11" s="182" t="s">
        <v>73</v>
      </c>
      <c r="E11" s="181" t="s">
        <v>75</v>
      </c>
      <c r="F11" s="181">
        <v>158380</v>
      </c>
      <c r="G11" s="182" t="s">
        <v>54</v>
      </c>
      <c r="H11" s="151"/>
      <c r="I11" s="151"/>
      <c r="J11" s="157">
        <v>3200</v>
      </c>
      <c r="K11" s="153">
        <v>0</v>
      </c>
      <c r="L11" s="154">
        <v>0.01</v>
      </c>
      <c r="M11" s="155">
        <f t="shared" si="0"/>
        <v>3200</v>
      </c>
      <c r="N11" s="155">
        <f t="shared" si="1"/>
        <v>0</v>
      </c>
      <c r="O11" s="155">
        <f t="shared" si="2"/>
        <v>-32</v>
      </c>
      <c r="P11" s="155">
        <f>M11</f>
        <v>3200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-3168</v>
      </c>
      <c r="AJ11" s="156">
        <f t="shared" si="4"/>
        <v>0</v>
      </c>
    </row>
    <row r="12" spans="1:36" ht="12.9" customHeight="1" x14ac:dyDescent="0.2">
      <c r="A12" s="161">
        <v>43529</v>
      </c>
      <c r="B12" s="181">
        <v>11742</v>
      </c>
      <c r="C12" s="181">
        <v>2189</v>
      </c>
      <c r="D12" s="182" t="s">
        <v>63</v>
      </c>
      <c r="E12" s="181">
        <v>139564</v>
      </c>
      <c r="F12" s="181">
        <v>243190</v>
      </c>
      <c r="G12" s="182" t="s">
        <v>62</v>
      </c>
      <c r="H12" s="151"/>
      <c r="I12" s="151"/>
      <c r="J12" s="152"/>
      <c r="K12" s="153">
        <v>3187.98</v>
      </c>
      <c r="L12" s="154">
        <v>0.01</v>
      </c>
      <c r="M12" s="155">
        <f t="shared" si="0"/>
        <v>2846.4107142857142</v>
      </c>
      <c r="N12" s="155">
        <f t="shared" si="1"/>
        <v>341.56928571428568</v>
      </c>
      <c r="O12" s="155">
        <f t="shared" si="2"/>
        <v>-28.464107142857141</v>
      </c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>
        <f>M12</f>
        <v>2846.4107142857142</v>
      </c>
      <c r="AI12" s="155">
        <f t="shared" si="3"/>
        <v>-3159.5158928571427</v>
      </c>
      <c r="AJ12" s="156">
        <f t="shared" si="4"/>
        <v>1.5987211554602254E-13</v>
      </c>
    </row>
    <row r="13" spans="1:36" ht="12.9" customHeight="1" x14ac:dyDescent="0.2">
      <c r="A13" s="161"/>
      <c r="B13" s="181">
        <v>11743</v>
      </c>
      <c r="C13" s="181">
        <v>2181</v>
      </c>
      <c r="D13" s="182" t="s">
        <v>1069</v>
      </c>
      <c r="E13" s="181" t="s">
        <v>1068</v>
      </c>
      <c r="F13" s="181">
        <v>86026</v>
      </c>
      <c r="G13" s="182" t="s">
        <v>54</v>
      </c>
      <c r="H13" s="151"/>
      <c r="I13" s="151"/>
      <c r="J13" s="152"/>
      <c r="K13" s="153">
        <v>7186.39</v>
      </c>
      <c r="L13" s="154">
        <v>0.01</v>
      </c>
      <c r="M13" s="155">
        <f t="shared" si="0"/>
        <v>6416.4196428571422</v>
      </c>
      <c r="N13" s="155">
        <f t="shared" si="1"/>
        <v>769.97035714285698</v>
      </c>
      <c r="O13" s="155">
        <f t="shared" si="2"/>
        <v>-64.164196428571429</v>
      </c>
      <c r="P13" s="155">
        <f>M13</f>
        <v>6416.4196428571422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-7122.2258035714276</v>
      </c>
      <c r="AJ13" s="156">
        <f t="shared" si="4"/>
        <v>1.2931877790833823E-12</v>
      </c>
    </row>
    <row r="14" spans="1:36" ht="12.9" customHeight="1" x14ac:dyDescent="0.2">
      <c r="A14" s="161"/>
      <c r="B14" s="181">
        <v>11744</v>
      </c>
      <c r="C14" s="181">
        <v>2194</v>
      </c>
      <c r="D14" s="182" t="s">
        <v>1078</v>
      </c>
      <c r="E14" s="181" t="s">
        <v>945</v>
      </c>
      <c r="F14" s="181">
        <v>23761</v>
      </c>
      <c r="G14" s="182" t="s">
        <v>246</v>
      </c>
      <c r="H14" s="151"/>
      <c r="I14" s="151"/>
      <c r="J14" s="152"/>
      <c r="K14" s="153">
        <v>2016</v>
      </c>
      <c r="L14" s="154">
        <v>0.01</v>
      </c>
      <c r="M14" s="155">
        <f t="shared" si="0"/>
        <v>1799.9999999999998</v>
      </c>
      <c r="N14" s="155">
        <f t="shared" si="1"/>
        <v>215.99999999999997</v>
      </c>
      <c r="O14" s="155">
        <f t="shared" si="2"/>
        <v>-17.999999999999996</v>
      </c>
      <c r="P14" s="155"/>
      <c r="Q14" s="155"/>
      <c r="R14" s="155">
        <f>M14</f>
        <v>1799.9999999999998</v>
      </c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-1997.9999999999998</v>
      </c>
      <c r="AJ14" s="156">
        <f t="shared" si="4"/>
        <v>2.3092638912203256E-13</v>
      </c>
    </row>
    <row r="15" spans="1:36" ht="12.9" customHeight="1" x14ac:dyDescent="0.2">
      <c r="A15" s="161"/>
      <c r="B15" s="181">
        <v>11744</v>
      </c>
      <c r="C15" s="181">
        <v>2194</v>
      </c>
      <c r="D15" s="182" t="s">
        <v>1078</v>
      </c>
      <c r="E15" s="181" t="s">
        <v>945</v>
      </c>
      <c r="F15" s="181">
        <v>23761</v>
      </c>
      <c r="G15" s="182" t="s">
        <v>56</v>
      </c>
      <c r="H15" s="151"/>
      <c r="I15" s="151"/>
      <c r="J15" s="152"/>
      <c r="K15" s="153">
        <v>1800</v>
      </c>
      <c r="L15" s="154">
        <v>0.01</v>
      </c>
      <c r="M15" s="155">
        <f t="shared" si="0"/>
        <v>1607.1428571428569</v>
      </c>
      <c r="N15" s="155">
        <f t="shared" si="1"/>
        <v>192.85714285714283</v>
      </c>
      <c r="O15" s="155">
        <f t="shared" si="2"/>
        <v>-16.071428571428569</v>
      </c>
      <c r="P15" s="155"/>
      <c r="Q15" s="155"/>
      <c r="R15" s="155"/>
      <c r="S15" s="155"/>
      <c r="T15" s="155"/>
      <c r="U15" s="155"/>
      <c r="V15" s="155"/>
      <c r="W15" s="155">
        <f>M15</f>
        <v>1607.1428571428569</v>
      </c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-1783.9285714285711</v>
      </c>
      <c r="AJ15" s="156">
        <f t="shared" si="4"/>
        <v>3.2684965844964609E-13</v>
      </c>
    </row>
    <row r="16" spans="1:36" ht="12.9" customHeight="1" x14ac:dyDescent="0.2">
      <c r="A16" s="161">
        <v>43530</v>
      </c>
      <c r="B16" s="181">
        <v>11745</v>
      </c>
      <c r="C16" s="181">
        <v>2195</v>
      </c>
      <c r="D16" s="182" t="s">
        <v>88</v>
      </c>
      <c r="E16" s="181" t="s">
        <v>89</v>
      </c>
      <c r="F16" s="181">
        <v>18624</v>
      </c>
      <c r="G16" s="182" t="s">
        <v>54</v>
      </c>
      <c r="H16" s="151"/>
      <c r="I16" s="151"/>
      <c r="J16" s="152">
        <v>1394.4</v>
      </c>
      <c r="K16" s="153">
        <v>0</v>
      </c>
      <c r="L16" s="154">
        <v>0.01</v>
      </c>
      <c r="M16" s="155">
        <f t="shared" si="0"/>
        <v>1394.4</v>
      </c>
      <c r="N16" s="155">
        <f t="shared" si="1"/>
        <v>0</v>
      </c>
      <c r="O16" s="155">
        <f t="shared" si="2"/>
        <v>-13.944000000000001</v>
      </c>
      <c r="P16" s="155">
        <f t="shared" ref="P16:P19" si="6">M16</f>
        <v>1394.4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-1380.4560000000001</v>
      </c>
      <c r="AJ16" s="156">
        <f t="shared" si="4"/>
        <v>-4.0856207306205761E-14</v>
      </c>
    </row>
    <row r="17" spans="1:36" ht="12.9" customHeight="1" x14ac:dyDescent="0.2">
      <c r="A17" s="161"/>
      <c r="B17" s="181">
        <v>11746</v>
      </c>
      <c r="C17" s="181">
        <v>2196</v>
      </c>
      <c r="D17" s="182" t="s">
        <v>73</v>
      </c>
      <c r="E17" s="181" t="s">
        <v>75</v>
      </c>
      <c r="F17" s="181">
        <v>158731</v>
      </c>
      <c r="G17" s="182" t="s">
        <v>54</v>
      </c>
      <c r="H17" s="151"/>
      <c r="I17" s="151"/>
      <c r="J17" s="152">
        <v>3200</v>
      </c>
      <c r="K17" s="153">
        <v>0</v>
      </c>
      <c r="L17" s="154">
        <v>0.01</v>
      </c>
      <c r="M17" s="155">
        <f t="shared" si="0"/>
        <v>3200</v>
      </c>
      <c r="N17" s="155">
        <f t="shared" si="1"/>
        <v>0</v>
      </c>
      <c r="O17" s="155">
        <f t="shared" si="2"/>
        <v>-32</v>
      </c>
      <c r="P17" s="155">
        <f t="shared" si="6"/>
        <v>3200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-3168</v>
      </c>
      <c r="AJ17" s="156">
        <f t="shared" si="4"/>
        <v>0</v>
      </c>
    </row>
    <row r="18" spans="1:36" ht="12.9" customHeight="1" x14ac:dyDescent="0.2">
      <c r="A18" s="161">
        <v>43531</v>
      </c>
      <c r="B18" s="181">
        <v>11747</v>
      </c>
      <c r="C18" s="181">
        <v>2191</v>
      </c>
      <c r="D18" s="182" t="s">
        <v>175</v>
      </c>
      <c r="E18" s="181" t="s">
        <v>176</v>
      </c>
      <c r="F18" s="181">
        <v>222532</v>
      </c>
      <c r="G18" s="182" t="s">
        <v>54</v>
      </c>
      <c r="H18" s="151"/>
      <c r="I18" s="151"/>
      <c r="J18" s="157"/>
      <c r="K18" s="153">
        <v>14679.96</v>
      </c>
      <c r="L18" s="154">
        <v>0.01</v>
      </c>
      <c r="M18" s="155">
        <f t="shared" si="0"/>
        <v>13107.107142857141</v>
      </c>
      <c r="N18" s="155">
        <f t="shared" si="1"/>
        <v>1572.8528571428569</v>
      </c>
      <c r="O18" s="155">
        <f t="shared" si="2"/>
        <v>-131.07107142857143</v>
      </c>
      <c r="P18" s="155">
        <f t="shared" si="6"/>
        <v>13107.107142857141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-14548.888928571427</v>
      </c>
      <c r="AJ18" s="156">
        <f t="shared" si="4"/>
        <v>9.6633812063373625E-13</v>
      </c>
    </row>
    <row r="19" spans="1:36" ht="12.9" customHeight="1" x14ac:dyDescent="0.2">
      <c r="A19" s="161"/>
      <c r="B19" s="181">
        <v>11748</v>
      </c>
      <c r="C19" s="181">
        <v>2192</v>
      </c>
      <c r="D19" s="182" t="s">
        <v>1072</v>
      </c>
      <c r="E19" s="181" t="s">
        <v>1071</v>
      </c>
      <c r="F19" s="181">
        <v>80920</v>
      </c>
      <c r="G19" s="182" t="s">
        <v>54</v>
      </c>
      <c r="H19" s="151"/>
      <c r="I19" s="151"/>
      <c r="J19" s="157"/>
      <c r="K19" s="153">
        <v>7704</v>
      </c>
      <c r="L19" s="154">
        <v>0.01</v>
      </c>
      <c r="M19" s="155">
        <f t="shared" si="0"/>
        <v>6878.5714285714275</v>
      </c>
      <c r="N19" s="155">
        <f t="shared" si="1"/>
        <v>825.42857142857122</v>
      </c>
      <c r="O19" s="155">
        <f t="shared" si="2"/>
        <v>-68.785714285714278</v>
      </c>
      <c r="P19" s="155">
        <f t="shared" si="6"/>
        <v>6878.5714285714275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-7635.2142857142844</v>
      </c>
      <c r="AJ19" s="156">
        <f t="shared" si="4"/>
        <v>1.3073986337985843E-12</v>
      </c>
    </row>
    <row r="20" spans="1:36" ht="12.9" customHeight="1" x14ac:dyDescent="0.2">
      <c r="A20" s="161">
        <v>43532</v>
      </c>
      <c r="B20" s="181">
        <v>11749</v>
      </c>
      <c r="C20" s="181">
        <v>2193</v>
      </c>
      <c r="D20" s="182" t="s">
        <v>74</v>
      </c>
      <c r="E20" s="181" t="s">
        <v>60</v>
      </c>
      <c r="F20" s="181">
        <v>31326</v>
      </c>
      <c r="G20" s="182" t="s">
        <v>56</v>
      </c>
      <c r="H20" s="151"/>
      <c r="I20" s="151"/>
      <c r="J20" s="157"/>
      <c r="K20" s="153">
        <v>2406</v>
      </c>
      <c r="L20" s="154">
        <v>0.01</v>
      </c>
      <c r="M20" s="155">
        <f t="shared" si="0"/>
        <v>2148.2142857142853</v>
      </c>
      <c r="N20" s="155">
        <f t="shared" si="1"/>
        <v>257.78571428571422</v>
      </c>
      <c r="O20" s="155">
        <f t="shared" si="2"/>
        <v>-21.482142857142854</v>
      </c>
      <c r="P20" s="155"/>
      <c r="Q20" s="155"/>
      <c r="R20" s="155"/>
      <c r="S20" s="155"/>
      <c r="T20" s="155"/>
      <c r="U20" s="155"/>
      <c r="V20" s="155"/>
      <c r="W20" s="155">
        <f>M20</f>
        <v>2148.2142857142853</v>
      </c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-2384.5178571428569</v>
      </c>
      <c r="AJ20" s="156">
        <f t="shared" si="4"/>
        <v>2.6290081223123707E-13</v>
      </c>
    </row>
    <row r="21" spans="1:36" s="141" customFormat="1" ht="12.9" customHeight="1" x14ac:dyDescent="0.2">
      <c r="A21" s="161"/>
      <c r="B21" s="181">
        <v>11750</v>
      </c>
      <c r="C21" s="181">
        <v>2190</v>
      </c>
      <c r="D21" s="182" t="s">
        <v>86</v>
      </c>
      <c r="E21" s="181" t="s">
        <v>87</v>
      </c>
      <c r="F21" s="181">
        <v>96974</v>
      </c>
      <c r="G21" s="182" t="s">
        <v>55</v>
      </c>
      <c r="H21" s="151"/>
      <c r="I21" s="151"/>
      <c r="J21" s="152"/>
      <c r="K21" s="153">
        <v>3017.4</v>
      </c>
      <c r="L21" s="154">
        <v>0.01</v>
      </c>
      <c r="M21" s="155">
        <f t="shared" si="0"/>
        <v>2694.1071428571427</v>
      </c>
      <c r="N21" s="155">
        <f t="shared" si="1"/>
        <v>323.29285714285709</v>
      </c>
      <c r="O21" s="155">
        <f t="shared" si="2"/>
        <v>-26.941071428571426</v>
      </c>
      <c r="P21" s="155"/>
      <c r="Q21" s="155">
        <f t="shared" ref="Q21:Q22" si="7">M21</f>
        <v>2694.1071428571427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-2990.4589285714283</v>
      </c>
      <c r="AJ21" s="156">
        <f t="shared" si="4"/>
        <v>4.0500935938325711E-13</v>
      </c>
    </row>
    <row r="22" spans="1:36" s="141" customFormat="1" ht="12.9" customHeight="1" x14ac:dyDescent="0.2">
      <c r="A22" s="161"/>
      <c r="B22" s="181">
        <v>11751</v>
      </c>
      <c r="C22" s="181">
        <v>2200</v>
      </c>
      <c r="D22" s="182" t="s">
        <v>76</v>
      </c>
      <c r="E22" s="181" t="s">
        <v>101</v>
      </c>
      <c r="F22" s="181">
        <v>190613</v>
      </c>
      <c r="G22" s="182" t="s">
        <v>55</v>
      </c>
      <c r="H22" s="151"/>
      <c r="I22" s="151"/>
      <c r="J22" s="152"/>
      <c r="K22" s="153">
        <v>2989.2</v>
      </c>
      <c r="L22" s="154">
        <v>0.01</v>
      </c>
      <c r="M22" s="155">
        <f t="shared" si="0"/>
        <v>2668.9285714285711</v>
      </c>
      <c r="N22" s="155">
        <f t="shared" si="1"/>
        <v>320.27142857142854</v>
      </c>
      <c r="O22" s="155">
        <f t="shared" si="2"/>
        <v>-26.689285714285713</v>
      </c>
      <c r="P22" s="155"/>
      <c r="Q22" s="155">
        <f t="shared" si="7"/>
        <v>2668.9285714285711</v>
      </c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-2962.5107142857141</v>
      </c>
      <c r="AJ22" s="156">
        <f t="shared" si="4"/>
        <v>0</v>
      </c>
    </row>
    <row r="23" spans="1:36" s="141" customFormat="1" ht="12.9" customHeight="1" x14ac:dyDescent="0.2">
      <c r="A23" s="161">
        <v>43534</v>
      </c>
      <c r="B23" s="181">
        <v>11753</v>
      </c>
      <c r="C23" s="181">
        <v>2208</v>
      </c>
      <c r="D23" s="182" t="s">
        <v>39</v>
      </c>
      <c r="E23" s="181" t="s">
        <v>45</v>
      </c>
      <c r="F23" s="181">
        <v>71530</v>
      </c>
      <c r="G23" s="182" t="s">
        <v>57</v>
      </c>
      <c r="H23" s="151"/>
      <c r="I23" s="151"/>
      <c r="J23" s="152">
        <v>2335</v>
      </c>
      <c r="K23" s="153">
        <v>0</v>
      </c>
      <c r="L23" s="154">
        <v>0.01</v>
      </c>
      <c r="M23" s="155">
        <f t="shared" si="0"/>
        <v>2335</v>
      </c>
      <c r="N23" s="155">
        <f t="shared" si="1"/>
        <v>0</v>
      </c>
      <c r="O23" s="155">
        <f t="shared" si="2"/>
        <v>-23.35</v>
      </c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>
        <f>M23</f>
        <v>2335</v>
      </c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-2311.65</v>
      </c>
      <c r="AJ23" s="156">
        <f t="shared" si="4"/>
        <v>-9.2370555648813024E-14</v>
      </c>
    </row>
    <row r="24" spans="1:36" ht="12.9" customHeight="1" x14ac:dyDescent="0.2">
      <c r="A24" s="161">
        <v>43535</v>
      </c>
      <c r="B24" s="181">
        <v>11754</v>
      </c>
      <c r="C24" s="181">
        <v>2209</v>
      </c>
      <c r="D24" s="182" t="s">
        <v>39</v>
      </c>
      <c r="E24" s="181" t="s">
        <v>45</v>
      </c>
      <c r="F24" s="181">
        <v>71529</v>
      </c>
      <c r="G24" s="182" t="s">
        <v>54</v>
      </c>
      <c r="H24" s="151"/>
      <c r="I24" s="151"/>
      <c r="J24" s="152">
        <v>6445</v>
      </c>
      <c r="K24" s="153">
        <v>0</v>
      </c>
      <c r="L24" s="154">
        <v>0.01</v>
      </c>
      <c r="M24" s="155">
        <f t="shared" si="0"/>
        <v>6445</v>
      </c>
      <c r="N24" s="155">
        <f t="shared" si="1"/>
        <v>0</v>
      </c>
      <c r="O24" s="155">
        <f t="shared" si="2"/>
        <v>-64.45</v>
      </c>
      <c r="P24" s="155">
        <f t="shared" ref="P24:P25" si="8">M24</f>
        <v>6445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-6380.55</v>
      </c>
      <c r="AJ24" s="156">
        <f t="shared" si="4"/>
        <v>-1.8474111129762605E-13</v>
      </c>
    </row>
    <row r="25" spans="1:36" s="141" customFormat="1" ht="12.9" customHeight="1" x14ac:dyDescent="0.2">
      <c r="A25" s="161"/>
      <c r="B25" s="181">
        <v>11755</v>
      </c>
      <c r="C25" s="181">
        <v>2210</v>
      </c>
      <c r="D25" s="182" t="s">
        <v>73</v>
      </c>
      <c r="E25" s="181" t="s">
        <v>75</v>
      </c>
      <c r="F25" s="181">
        <v>156860</v>
      </c>
      <c r="G25" s="182" t="s">
        <v>54</v>
      </c>
      <c r="H25" s="151"/>
      <c r="I25" s="151"/>
      <c r="J25" s="152">
        <v>2100</v>
      </c>
      <c r="K25" s="153">
        <v>0</v>
      </c>
      <c r="L25" s="154">
        <v>0.01</v>
      </c>
      <c r="M25" s="155">
        <f t="shared" si="0"/>
        <v>2100</v>
      </c>
      <c r="N25" s="155">
        <f t="shared" si="1"/>
        <v>0</v>
      </c>
      <c r="O25" s="155">
        <f t="shared" si="2"/>
        <v>-21</v>
      </c>
      <c r="P25" s="155">
        <f t="shared" si="8"/>
        <v>2100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-2079</v>
      </c>
      <c r="AJ25" s="156">
        <f t="shared" si="4"/>
        <v>0</v>
      </c>
    </row>
    <row r="26" spans="1:36" s="141" customFormat="1" ht="12.9" customHeight="1" x14ac:dyDescent="0.2">
      <c r="A26" s="161"/>
      <c r="B26" s="181">
        <v>11756</v>
      </c>
      <c r="C26" s="181">
        <v>2211</v>
      </c>
      <c r="D26" s="182" t="s">
        <v>88</v>
      </c>
      <c r="E26" s="181" t="s">
        <v>89</v>
      </c>
      <c r="F26" s="181">
        <v>18704</v>
      </c>
      <c r="G26" s="182" t="s">
        <v>57</v>
      </c>
      <c r="H26" s="151"/>
      <c r="I26" s="151"/>
      <c r="J26" s="157">
        <v>297.55</v>
      </c>
      <c r="K26" s="153">
        <v>0</v>
      </c>
      <c r="L26" s="154">
        <v>0.01</v>
      </c>
      <c r="M26" s="155">
        <f t="shared" si="0"/>
        <v>297.55</v>
      </c>
      <c r="N26" s="155">
        <f t="shared" si="1"/>
        <v>0</v>
      </c>
      <c r="O26" s="155">
        <f t="shared" si="2"/>
        <v>-2.9755000000000003</v>
      </c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>
        <f>M26</f>
        <v>297.55</v>
      </c>
      <c r="AA26" s="155"/>
      <c r="AB26" s="155"/>
      <c r="AC26" s="155"/>
      <c r="AD26" s="155"/>
      <c r="AE26" s="155"/>
      <c r="AF26" s="155"/>
      <c r="AG26" s="155"/>
      <c r="AH26" s="155"/>
      <c r="AI26" s="155">
        <f t="shared" si="3"/>
        <v>-294.5745</v>
      </c>
      <c r="AJ26" s="156">
        <f t="shared" si="4"/>
        <v>1.0658141036401503E-14</v>
      </c>
    </row>
    <row r="27" spans="1:36" s="141" customFormat="1" ht="12.9" customHeight="1" x14ac:dyDescent="0.2">
      <c r="A27" s="161"/>
      <c r="B27" s="181">
        <v>11756</v>
      </c>
      <c r="C27" s="181">
        <v>2211</v>
      </c>
      <c r="D27" s="182" t="s">
        <v>88</v>
      </c>
      <c r="E27" s="181" t="s">
        <v>89</v>
      </c>
      <c r="F27" s="181">
        <v>18704</v>
      </c>
      <c r="G27" s="182" t="s">
        <v>54</v>
      </c>
      <c r="H27" s="151"/>
      <c r="I27" s="151"/>
      <c r="J27" s="157">
        <v>3133.55</v>
      </c>
      <c r="K27" s="153">
        <v>0</v>
      </c>
      <c r="L27" s="154">
        <v>0.01</v>
      </c>
      <c r="M27" s="155">
        <f t="shared" si="0"/>
        <v>3133.55</v>
      </c>
      <c r="N27" s="155">
        <f t="shared" si="1"/>
        <v>0</v>
      </c>
      <c r="O27" s="155">
        <f t="shared" si="2"/>
        <v>-31.335500000000003</v>
      </c>
      <c r="P27" s="155">
        <f t="shared" ref="P27:P30" si="9">M27</f>
        <v>3133.55</v>
      </c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-3102.2145</v>
      </c>
      <c r="AJ27" s="156">
        <f t="shared" si="4"/>
        <v>1.3500311979441904E-13</v>
      </c>
    </row>
    <row r="28" spans="1:36" s="141" customFormat="1" ht="12.9" customHeight="1" x14ac:dyDescent="0.2">
      <c r="A28" s="161"/>
      <c r="B28" s="181">
        <v>11758</v>
      </c>
      <c r="C28" s="181">
        <v>2213</v>
      </c>
      <c r="D28" s="182" t="s">
        <v>67</v>
      </c>
      <c r="E28" s="181" t="s">
        <v>49</v>
      </c>
      <c r="F28" s="181">
        <v>6090</v>
      </c>
      <c r="G28" s="182" t="s">
        <v>54</v>
      </c>
      <c r="H28" s="151"/>
      <c r="I28" s="151"/>
      <c r="J28" s="157"/>
      <c r="K28" s="153">
        <v>5200</v>
      </c>
      <c r="L28" s="154">
        <v>0.01</v>
      </c>
      <c r="M28" s="155">
        <f t="shared" si="0"/>
        <v>4642.8571428571422</v>
      </c>
      <c r="N28" s="155">
        <f t="shared" si="1"/>
        <v>557.142857142857</v>
      </c>
      <c r="O28" s="155">
        <f t="shared" si="2"/>
        <v>-46.428571428571423</v>
      </c>
      <c r="P28" s="155">
        <f t="shared" si="9"/>
        <v>4642.8571428571422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-5153.5714285714275</v>
      </c>
      <c r="AJ28" s="156">
        <f t="shared" si="4"/>
        <v>1.0444978215673473E-12</v>
      </c>
    </row>
    <row r="29" spans="1:36" s="141" customFormat="1" ht="12.9" customHeight="1" x14ac:dyDescent="0.2">
      <c r="A29" s="161">
        <v>43536</v>
      </c>
      <c r="B29" s="181">
        <v>11752</v>
      </c>
      <c r="C29" s="181">
        <v>2197</v>
      </c>
      <c r="D29" s="182" t="s">
        <v>77</v>
      </c>
      <c r="E29" s="181" t="s">
        <v>78</v>
      </c>
      <c r="F29" s="181">
        <v>20794</v>
      </c>
      <c r="G29" s="182" t="s">
        <v>54</v>
      </c>
      <c r="H29" s="151"/>
      <c r="I29" s="151"/>
      <c r="J29" s="157"/>
      <c r="K29" s="153">
        <v>2540</v>
      </c>
      <c r="L29" s="154">
        <v>0.01</v>
      </c>
      <c r="M29" s="155">
        <f t="shared" si="0"/>
        <v>2267.8571428571427</v>
      </c>
      <c r="N29" s="155">
        <f t="shared" si="1"/>
        <v>272.14285714285711</v>
      </c>
      <c r="O29" s="155">
        <f t="shared" si="2"/>
        <v>-22.678571428571427</v>
      </c>
      <c r="P29" s="155">
        <f t="shared" si="9"/>
        <v>2267.8571428571427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-2517.3214285714284</v>
      </c>
      <c r="AJ29" s="156">
        <f t="shared" si="4"/>
        <v>1.3145040611561853E-13</v>
      </c>
    </row>
    <row r="30" spans="1:36" s="141" customFormat="1" ht="12.9" customHeight="1" x14ac:dyDescent="0.2">
      <c r="A30" s="161"/>
      <c r="B30" s="181">
        <v>11759</v>
      </c>
      <c r="C30" s="181">
        <v>2198</v>
      </c>
      <c r="D30" s="182" t="s">
        <v>748</v>
      </c>
      <c r="E30" s="181" t="s">
        <v>749</v>
      </c>
      <c r="F30" s="181">
        <v>38966</v>
      </c>
      <c r="G30" s="182" t="s">
        <v>54</v>
      </c>
      <c r="H30" s="151"/>
      <c r="I30" s="151"/>
      <c r="J30" s="157"/>
      <c r="K30" s="153">
        <v>22714</v>
      </c>
      <c r="L30" s="154">
        <v>0.01</v>
      </c>
      <c r="M30" s="155">
        <f t="shared" si="0"/>
        <v>20280.357142857141</v>
      </c>
      <c r="N30" s="155">
        <f t="shared" si="1"/>
        <v>2433.6428571428569</v>
      </c>
      <c r="O30" s="155">
        <f t="shared" si="2"/>
        <v>-202.80357142857142</v>
      </c>
      <c r="P30" s="155">
        <f t="shared" si="9"/>
        <v>20280.357142857141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-22511.196428571428</v>
      </c>
      <c r="AJ30" s="156">
        <f t="shared" si="4"/>
        <v>1.0516032489249483E-12</v>
      </c>
    </row>
    <row r="31" spans="1:36" s="141" customFormat="1" ht="12.9" customHeight="1" x14ac:dyDescent="0.2">
      <c r="A31" s="161">
        <v>43537</v>
      </c>
      <c r="B31" s="181">
        <v>11761</v>
      </c>
      <c r="C31" s="181">
        <v>2203</v>
      </c>
      <c r="D31" s="182" t="s">
        <v>37</v>
      </c>
      <c r="E31" s="181" t="s">
        <v>42</v>
      </c>
      <c r="F31" s="181">
        <v>76812</v>
      </c>
      <c r="G31" s="182" t="s">
        <v>13</v>
      </c>
      <c r="H31" s="151"/>
      <c r="I31" s="151"/>
      <c r="J31" s="152"/>
      <c r="K31" s="153">
        <v>981.31</v>
      </c>
      <c r="L31" s="154">
        <v>0.01</v>
      </c>
      <c r="M31" s="155">
        <f t="shared" si="0"/>
        <v>876.16964285714278</v>
      </c>
      <c r="N31" s="155">
        <f t="shared" si="1"/>
        <v>105.14035714285713</v>
      </c>
      <c r="O31" s="155">
        <f t="shared" si="2"/>
        <v>-8.7616964285714278</v>
      </c>
      <c r="P31" s="155"/>
      <c r="Q31" s="155"/>
      <c r="R31" s="155"/>
      <c r="S31" s="155"/>
      <c r="T31" s="155"/>
      <c r="U31" s="155"/>
      <c r="V31" s="155">
        <f>M31</f>
        <v>876.16964285714278</v>
      </c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-972.54830357142851</v>
      </c>
      <c r="AJ31" s="156">
        <f t="shared" si="4"/>
        <v>0</v>
      </c>
    </row>
    <row r="32" spans="1:36" s="141" customFormat="1" ht="12.9" customHeight="1" x14ac:dyDescent="0.2">
      <c r="A32" s="161"/>
      <c r="B32" s="181">
        <v>11762</v>
      </c>
      <c r="C32" s="181">
        <v>2214</v>
      </c>
      <c r="D32" s="182" t="s">
        <v>88</v>
      </c>
      <c r="E32" s="181" t="s">
        <v>89</v>
      </c>
      <c r="F32" s="181">
        <v>18872</v>
      </c>
      <c r="G32" s="182" t="s">
        <v>54</v>
      </c>
      <c r="H32" s="151"/>
      <c r="I32" s="151"/>
      <c r="J32" s="152">
        <v>407.4</v>
      </c>
      <c r="K32" s="153">
        <v>0</v>
      </c>
      <c r="L32" s="154">
        <v>0.01</v>
      </c>
      <c r="M32" s="155">
        <f t="shared" si="0"/>
        <v>407.4</v>
      </c>
      <c r="N32" s="155">
        <f t="shared" si="1"/>
        <v>0</v>
      </c>
      <c r="O32" s="155">
        <f t="shared" si="2"/>
        <v>-4.0739999999999998</v>
      </c>
      <c r="P32" s="155">
        <f t="shared" ref="P32:P33" si="10">M32</f>
        <v>407.4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3"/>
        <v>-403.32599999999996</v>
      </c>
      <c r="AJ32" s="156">
        <f t="shared" si="4"/>
        <v>1.2434497875801753E-14</v>
      </c>
    </row>
    <row r="33" spans="1:36" s="141" customFormat="1" ht="12.9" customHeight="1" x14ac:dyDescent="0.2">
      <c r="A33" s="161"/>
      <c r="B33" s="181">
        <v>11763</v>
      </c>
      <c r="C33" s="181">
        <v>2201</v>
      </c>
      <c r="D33" s="182" t="s">
        <v>1072</v>
      </c>
      <c r="E33" s="181" t="s">
        <v>1071</v>
      </c>
      <c r="F33" s="181">
        <v>80751</v>
      </c>
      <c r="G33" s="182" t="s">
        <v>54</v>
      </c>
      <c r="H33" s="151"/>
      <c r="I33" s="151"/>
      <c r="J33" s="152"/>
      <c r="K33" s="153">
        <v>10671.5</v>
      </c>
      <c r="L33" s="154">
        <v>0.01</v>
      </c>
      <c r="M33" s="155">
        <f t="shared" si="0"/>
        <v>9528.125</v>
      </c>
      <c r="N33" s="155">
        <f t="shared" si="1"/>
        <v>1143.375</v>
      </c>
      <c r="O33" s="155">
        <f t="shared" si="2"/>
        <v>-95.28125</v>
      </c>
      <c r="P33" s="155">
        <f t="shared" si="10"/>
        <v>9528.125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3"/>
        <v>-10576.21875</v>
      </c>
      <c r="AJ33" s="156">
        <f t="shared" si="4"/>
        <v>0</v>
      </c>
    </row>
    <row r="34" spans="1:36" s="141" customFormat="1" ht="12.9" customHeight="1" x14ac:dyDescent="0.2">
      <c r="A34" s="161"/>
      <c r="B34" s="181">
        <v>11764</v>
      </c>
      <c r="C34" s="181">
        <v>2315</v>
      </c>
      <c r="D34" s="182" t="s">
        <v>66</v>
      </c>
      <c r="E34" s="181" t="s">
        <v>51</v>
      </c>
      <c r="F34" s="181">
        <v>120001296833</v>
      </c>
      <c r="G34" s="182" t="s">
        <v>55</v>
      </c>
      <c r="H34" s="151"/>
      <c r="I34" s="151"/>
      <c r="J34" s="152"/>
      <c r="K34" s="153">
        <v>9166</v>
      </c>
      <c r="L34" s="154">
        <v>0.01</v>
      </c>
      <c r="M34" s="155">
        <f t="shared" si="0"/>
        <v>8183.9285714285706</v>
      </c>
      <c r="N34" s="155">
        <f t="shared" si="1"/>
        <v>982.07142857142844</v>
      </c>
      <c r="O34" s="155">
        <f t="shared" si="2"/>
        <v>-81.839285714285708</v>
      </c>
      <c r="P34" s="155"/>
      <c r="Q34" s="155">
        <f>M34</f>
        <v>8183.9285714285706</v>
      </c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-9084.1607142857138</v>
      </c>
      <c r="AJ34" s="156">
        <f t="shared" si="4"/>
        <v>5.2580162446247414E-13</v>
      </c>
    </row>
    <row r="35" spans="1:36" s="141" customFormat="1" ht="12.9" customHeight="1" x14ac:dyDescent="0.2">
      <c r="A35" s="161">
        <v>43539</v>
      </c>
      <c r="B35" s="181">
        <v>11765</v>
      </c>
      <c r="C35" s="181">
        <v>2216</v>
      </c>
      <c r="D35" s="182" t="s">
        <v>39</v>
      </c>
      <c r="E35" s="181" t="s">
        <v>45</v>
      </c>
      <c r="F35" s="181">
        <v>71533</v>
      </c>
      <c r="G35" s="182" t="s">
        <v>54</v>
      </c>
      <c r="H35" s="151"/>
      <c r="I35" s="151"/>
      <c r="J35" s="152">
        <v>2479.1999999999998</v>
      </c>
      <c r="K35" s="153">
        <v>0</v>
      </c>
      <c r="L35" s="154">
        <v>0.01</v>
      </c>
      <c r="M35" s="155">
        <f t="shared" si="0"/>
        <v>2479.1999999999998</v>
      </c>
      <c r="N35" s="155">
        <f t="shared" si="1"/>
        <v>0</v>
      </c>
      <c r="O35" s="155">
        <f t="shared" si="2"/>
        <v>-24.791999999999998</v>
      </c>
      <c r="P35" s="155">
        <f t="shared" ref="P35:P37" si="11">M35</f>
        <v>2479.1999999999998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-2454.4079999999999</v>
      </c>
      <c r="AJ35" s="156">
        <f t="shared" si="4"/>
        <v>-8.1712414612411521E-14</v>
      </c>
    </row>
    <row r="36" spans="1:36" s="141" customFormat="1" ht="12.9" customHeight="1" x14ac:dyDescent="0.2">
      <c r="A36" s="161"/>
      <c r="B36" s="181">
        <v>11766</v>
      </c>
      <c r="C36" s="181">
        <v>2217</v>
      </c>
      <c r="D36" s="182" t="s">
        <v>73</v>
      </c>
      <c r="E36" s="181" t="s">
        <v>75</v>
      </c>
      <c r="F36" s="181">
        <v>155753</v>
      </c>
      <c r="G36" s="182" t="s">
        <v>54</v>
      </c>
      <c r="H36" s="151"/>
      <c r="I36" s="151"/>
      <c r="J36" s="152">
        <v>2950</v>
      </c>
      <c r="K36" s="153">
        <v>0</v>
      </c>
      <c r="L36" s="154">
        <v>0.01</v>
      </c>
      <c r="M36" s="155">
        <f t="shared" si="0"/>
        <v>2950</v>
      </c>
      <c r="N36" s="155">
        <f t="shared" si="1"/>
        <v>0</v>
      </c>
      <c r="O36" s="155">
        <f t="shared" si="2"/>
        <v>-29.5</v>
      </c>
      <c r="P36" s="155">
        <f t="shared" si="11"/>
        <v>2950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-2920.5</v>
      </c>
      <c r="AJ36" s="156">
        <f t="shared" si="4"/>
        <v>0</v>
      </c>
    </row>
    <row r="37" spans="1:36" s="141" customFormat="1" ht="12.9" customHeight="1" x14ac:dyDescent="0.2">
      <c r="A37" s="161">
        <v>43540</v>
      </c>
      <c r="B37" s="181">
        <v>11767</v>
      </c>
      <c r="C37" s="181">
        <v>2204</v>
      </c>
      <c r="D37" s="182" t="s">
        <v>41</v>
      </c>
      <c r="E37" s="181" t="s">
        <v>48</v>
      </c>
      <c r="F37" s="181">
        <v>157594</v>
      </c>
      <c r="G37" s="182" t="s">
        <v>54</v>
      </c>
      <c r="H37" s="151"/>
      <c r="I37" s="151"/>
      <c r="J37" s="152"/>
      <c r="K37" s="153">
        <v>7130</v>
      </c>
      <c r="L37" s="154">
        <v>0.01</v>
      </c>
      <c r="M37" s="155">
        <f t="shared" si="0"/>
        <v>6366.0714285714275</v>
      </c>
      <c r="N37" s="155">
        <f t="shared" si="1"/>
        <v>763.92857142857133</v>
      </c>
      <c r="O37" s="155">
        <f t="shared" si="2"/>
        <v>-63.660714285714278</v>
      </c>
      <c r="P37" s="155">
        <f t="shared" si="11"/>
        <v>6366.0714285714275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3"/>
        <v>-7066.3392857142844</v>
      </c>
      <c r="AJ37" s="156">
        <f t="shared" si="4"/>
        <v>1.3073986337985843E-12</v>
      </c>
    </row>
    <row r="38" spans="1:36" s="141" customFormat="1" ht="12.9" customHeight="1" x14ac:dyDescent="0.2">
      <c r="A38" s="161"/>
      <c r="B38" s="181">
        <v>11768</v>
      </c>
      <c r="C38" s="181">
        <v>2205</v>
      </c>
      <c r="D38" s="182" t="s">
        <v>74</v>
      </c>
      <c r="E38" s="181" t="s">
        <v>60</v>
      </c>
      <c r="F38" s="181">
        <v>31353</v>
      </c>
      <c r="G38" s="182" t="s">
        <v>204</v>
      </c>
      <c r="H38" s="151"/>
      <c r="I38" s="151"/>
      <c r="J38" s="152"/>
      <c r="K38" s="153">
        <v>111</v>
      </c>
      <c r="L38" s="154">
        <v>0.01</v>
      </c>
      <c r="M38" s="155">
        <f t="shared" si="0"/>
        <v>99.107142857142847</v>
      </c>
      <c r="N38" s="155">
        <f t="shared" si="1"/>
        <v>11.892857142857141</v>
      </c>
      <c r="O38" s="155">
        <f t="shared" si="2"/>
        <v>-0.99107142857142849</v>
      </c>
      <c r="P38" s="155"/>
      <c r="Q38" s="155"/>
      <c r="R38" s="155"/>
      <c r="S38" s="155"/>
      <c r="T38" s="155"/>
      <c r="U38" s="155"/>
      <c r="V38" s="155"/>
      <c r="W38" s="155"/>
      <c r="X38" s="155"/>
      <c r="Y38" s="155">
        <f>M38</f>
        <v>99.107142857142847</v>
      </c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3"/>
        <v>-110.00892857142856</v>
      </c>
      <c r="AJ38" s="156">
        <f t="shared" si="4"/>
        <v>1.6320278461989801E-14</v>
      </c>
    </row>
    <row r="39" spans="1:36" s="141" customFormat="1" ht="12.9" customHeight="1" x14ac:dyDescent="0.2">
      <c r="A39" s="161"/>
      <c r="B39" s="181">
        <v>11768</v>
      </c>
      <c r="C39" s="181">
        <v>2205</v>
      </c>
      <c r="D39" s="182" t="s">
        <v>74</v>
      </c>
      <c r="E39" s="181" t="s">
        <v>60</v>
      </c>
      <c r="F39" s="181">
        <v>31353</v>
      </c>
      <c r="G39" s="182" t="s">
        <v>56</v>
      </c>
      <c r="H39" s="151"/>
      <c r="I39" s="151"/>
      <c r="J39" s="152"/>
      <c r="K39" s="153">
        <v>1036</v>
      </c>
      <c r="L39" s="154">
        <v>0.01</v>
      </c>
      <c r="M39" s="155">
        <f t="shared" si="0"/>
        <v>924.99999999999989</v>
      </c>
      <c r="N39" s="155">
        <f t="shared" si="1"/>
        <v>110.99999999999999</v>
      </c>
      <c r="O39" s="155">
        <f t="shared" si="2"/>
        <v>-9.2499999999999982</v>
      </c>
      <c r="P39" s="155"/>
      <c r="Q39" s="155"/>
      <c r="R39" s="155"/>
      <c r="S39" s="155"/>
      <c r="T39" s="155"/>
      <c r="U39" s="155"/>
      <c r="V39" s="155"/>
      <c r="W39" s="155">
        <f t="shared" ref="W39:W40" si="12">M39</f>
        <v>924.99999999999989</v>
      </c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3"/>
        <v>-1026.7499999999998</v>
      </c>
      <c r="AJ39" s="156">
        <f t="shared" si="4"/>
        <v>2.2915003228263231E-13</v>
      </c>
    </row>
    <row r="40" spans="1:36" s="141" customFormat="1" ht="12.9" customHeight="1" x14ac:dyDescent="0.2">
      <c r="A40" s="161"/>
      <c r="B40" s="181">
        <v>11768</v>
      </c>
      <c r="C40" s="181">
        <v>2205</v>
      </c>
      <c r="D40" s="182" t="s">
        <v>74</v>
      </c>
      <c r="E40" s="181" t="s">
        <v>60</v>
      </c>
      <c r="F40" s="181">
        <v>31353</v>
      </c>
      <c r="G40" s="182" t="s">
        <v>56</v>
      </c>
      <c r="H40" s="151"/>
      <c r="I40" s="151"/>
      <c r="J40" s="152"/>
      <c r="K40" s="153">
        <v>248.75</v>
      </c>
      <c r="L40" s="154">
        <v>0.01</v>
      </c>
      <c r="M40" s="155">
        <f t="shared" si="0"/>
        <v>222.09821428571428</v>
      </c>
      <c r="N40" s="155">
        <f t="shared" si="1"/>
        <v>26.651785714285712</v>
      </c>
      <c r="O40" s="155">
        <f t="shared" si="2"/>
        <v>-2.2209821428571428</v>
      </c>
      <c r="P40" s="155"/>
      <c r="Q40" s="155"/>
      <c r="R40" s="155"/>
      <c r="S40" s="155"/>
      <c r="T40" s="155"/>
      <c r="U40" s="155"/>
      <c r="V40" s="155"/>
      <c r="W40" s="155">
        <f t="shared" si="12"/>
        <v>222.09821428571428</v>
      </c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3"/>
        <v>-246.52901785714283</v>
      </c>
      <c r="AJ40" s="156">
        <f t="shared" si="4"/>
        <v>2.4424906541753444E-14</v>
      </c>
    </row>
    <row r="41" spans="1:36" s="141" customFormat="1" ht="12.9" customHeight="1" x14ac:dyDescent="0.2">
      <c r="A41" s="161"/>
      <c r="B41" s="181">
        <v>11769</v>
      </c>
      <c r="C41" s="181">
        <v>2268</v>
      </c>
      <c r="D41" s="182" t="s">
        <v>73</v>
      </c>
      <c r="E41" s="181" t="s">
        <v>75</v>
      </c>
      <c r="F41" s="181">
        <v>155744</v>
      </c>
      <c r="G41" s="182" t="s">
        <v>54</v>
      </c>
      <c r="H41" s="151"/>
      <c r="I41" s="151"/>
      <c r="J41" s="157">
        <v>3350</v>
      </c>
      <c r="K41" s="153">
        <v>0</v>
      </c>
      <c r="L41" s="154">
        <v>0.01</v>
      </c>
      <c r="M41" s="155">
        <f t="shared" si="0"/>
        <v>3350</v>
      </c>
      <c r="N41" s="155">
        <f t="shared" si="1"/>
        <v>0</v>
      </c>
      <c r="O41" s="155">
        <f t="shared" si="2"/>
        <v>-33.5</v>
      </c>
      <c r="P41" s="155">
        <f>M41</f>
        <v>3350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3"/>
        <v>-3316.5</v>
      </c>
      <c r="AJ41" s="156">
        <f t="shared" si="4"/>
        <v>0</v>
      </c>
    </row>
    <row r="42" spans="1:36" s="141" customFormat="1" ht="12.9" customHeight="1" x14ac:dyDescent="0.2">
      <c r="A42" s="161"/>
      <c r="B42" s="181">
        <v>11770</v>
      </c>
      <c r="C42" s="181">
        <v>2219</v>
      </c>
      <c r="D42" s="182" t="s">
        <v>63</v>
      </c>
      <c r="E42" s="181">
        <v>139564</v>
      </c>
      <c r="F42" s="181">
        <v>243514</v>
      </c>
      <c r="G42" s="182" t="s">
        <v>62</v>
      </c>
      <c r="H42" s="151"/>
      <c r="I42" s="151"/>
      <c r="J42" s="157"/>
      <c r="K42" s="153">
        <v>3954.32</v>
      </c>
      <c r="L42" s="154">
        <v>0.01</v>
      </c>
      <c r="M42" s="155">
        <f t="shared" si="0"/>
        <v>3530.6428571428569</v>
      </c>
      <c r="N42" s="155">
        <f t="shared" si="1"/>
        <v>423.67714285714283</v>
      </c>
      <c r="O42" s="155">
        <f t="shared" si="2"/>
        <v>-35.306428571428569</v>
      </c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>
        <f>M42</f>
        <v>3530.6428571428569</v>
      </c>
      <c r="AI42" s="155">
        <f t="shared" si="3"/>
        <v>-3919.0135714285711</v>
      </c>
      <c r="AJ42" s="156">
        <f t="shared" si="4"/>
        <v>4.5474735088646412E-13</v>
      </c>
    </row>
    <row r="43" spans="1:36" s="141" customFormat="1" ht="12.9" customHeight="1" x14ac:dyDescent="0.2">
      <c r="A43" s="161">
        <v>43542</v>
      </c>
      <c r="B43" s="181">
        <v>11771</v>
      </c>
      <c r="C43" s="181">
        <v>2220</v>
      </c>
      <c r="D43" s="182" t="s">
        <v>39</v>
      </c>
      <c r="E43" s="181" t="s">
        <v>45</v>
      </c>
      <c r="F43" s="181">
        <v>71535</v>
      </c>
      <c r="G43" s="182" t="s">
        <v>54</v>
      </c>
      <c r="H43" s="151"/>
      <c r="I43" s="151"/>
      <c r="J43" s="152">
        <v>4540</v>
      </c>
      <c r="K43" s="153">
        <v>0</v>
      </c>
      <c r="L43" s="154">
        <v>0.01</v>
      </c>
      <c r="M43" s="155">
        <f t="shared" si="0"/>
        <v>4540</v>
      </c>
      <c r="N43" s="155">
        <f t="shared" si="1"/>
        <v>0</v>
      </c>
      <c r="O43" s="155">
        <f t="shared" si="2"/>
        <v>-45.4</v>
      </c>
      <c r="P43" s="155">
        <f>M43</f>
        <v>4540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3"/>
        <v>-4494.6000000000004</v>
      </c>
      <c r="AJ43" s="156">
        <f t="shared" si="4"/>
        <v>-3.6237679523765109E-13</v>
      </c>
    </row>
    <row r="44" spans="1:36" s="141" customFormat="1" ht="12.9" customHeight="1" x14ac:dyDescent="0.2">
      <c r="A44" s="161"/>
      <c r="B44" s="181">
        <v>11772</v>
      </c>
      <c r="C44" s="181">
        <v>2221</v>
      </c>
      <c r="D44" s="182" t="s">
        <v>39</v>
      </c>
      <c r="E44" s="181" t="s">
        <v>45</v>
      </c>
      <c r="F44" s="181">
        <v>71536</v>
      </c>
      <c r="G44" s="182" t="s">
        <v>57</v>
      </c>
      <c r="H44" s="151"/>
      <c r="I44" s="151"/>
      <c r="J44" s="152">
        <v>2108.75</v>
      </c>
      <c r="K44" s="153">
        <v>0</v>
      </c>
      <c r="L44" s="154">
        <v>0.01</v>
      </c>
      <c r="M44" s="155">
        <f t="shared" si="0"/>
        <v>2108.75</v>
      </c>
      <c r="N44" s="155">
        <f t="shared" si="1"/>
        <v>0</v>
      </c>
      <c r="O44" s="155">
        <f t="shared" si="2"/>
        <v>-21.087500000000002</v>
      </c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>
        <f>M44</f>
        <v>2108.75</v>
      </c>
      <c r="AA44" s="155"/>
      <c r="AB44" s="155"/>
      <c r="AC44" s="155"/>
      <c r="AD44" s="155"/>
      <c r="AE44" s="155"/>
      <c r="AF44" s="155"/>
      <c r="AG44" s="155"/>
      <c r="AH44" s="155"/>
      <c r="AI44" s="155">
        <f t="shared" si="3"/>
        <v>-2087.6624999999999</v>
      </c>
      <c r="AJ44" s="156">
        <f t="shared" si="4"/>
        <v>8.8817841970012523E-14</v>
      </c>
    </row>
    <row r="45" spans="1:36" s="141" customFormat="1" ht="12.9" customHeight="1" x14ac:dyDescent="0.2">
      <c r="A45" s="161"/>
      <c r="B45" s="181">
        <v>11773</v>
      </c>
      <c r="C45" s="181">
        <v>2222</v>
      </c>
      <c r="D45" s="182" t="s">
        <v>88</v>
      </c>
      <c r="E45" s="181" t="s">
        <v>89</v>
      </c>
      <c r="F45" s="181">
        <v>19041</v>
      </c>
      <c r="G45" s="182" t="s">
        <v>54</v>
      </c>
      <c r="H45" s="151"/>
      <c r="I45" s="151"/>
      <c r="J45" s="157">
        <v>3075.6</v>
      </c>
      <c r="K45" s="153">
        <v>0</v>
      </c>
      <c r="L45" s="154">
        <v>0.01</v>
      </c>
      <c r="M45" s="155">
        <f t="shared" si="0"/>
        <v>3075.6</v>
      </c>
      <c r="N45" s="155">
        <f t="shared" si="1"/>
        <v>0</v>
      </c>
      <c r="O45" s="155">
        <f t="shared" si="2"/>
        <v>-30.756</v>
      </c>
      <c r="P45" s="155">
        <f>M45</f>
        <v>3075.6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3"/>
        <v>-3044.8440000000001</v>
      </c>
      <c r="AJ45" s="156">
        <f t="shared" si="4"/>
        <v>-1.4210854715202004E-13</v>
      </c>
    </row>
    <row r="46" spans="1:36" s="141" customFormat="1" ht="12.9" customHeight="1" x14ac:dyDescent="0.2">
      <c r="A46" s="161"/>
      <c r="B46" s="181">
        <v>11775</v>
      </c>
      <c r="C46" s="181">
        <v>2224</v>
      </c>
      <c r="D46" s="182" t="s">
        <v>88</v>
      </c>
      <c r="E46" s="181" t="s">
        <v>89</v>
      </c>
      <c r="F46" s="181">
        <v>19142</v>
      </c>
      <c r="G46" s="182" t="s">
        <v>57</v>
      </c>
      <c r="H46" s="151"/>
      <c r="I46" s="151"/>
      <c r="J46" s="157">
        <v>626.09</v>
      </c>
      <c r="K46" s="153">
        <v>0</v>
      </c>
      <c r="L46" s="154">
        <v>0.01</v>
      </c>
      <c r="M46" s="155">
        <f t="shared" si="0"/>
        <v>626.09</v>
      </c>
      <c r="N46" s="155">
        <f t="shared" si="1"/>
        <v>0</v>
      </c>
      <c r="O46" s="155">
        <f t="shared" si="2"/>
        <v>-6.2609000000000004</v>
      </c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>
        <f>M46</f>
        <v>626.09</v>
      </c>
      <c r="AA46" s="155"/>
      <c r="AB46" s="155"/>
      <c r="AC46" s="155"/>
      <c r="AD46" s="155"/>
      <c r="AE46" s="155"/>
      <c r="AF46" s="155"/>
      <c r="AG46" s="155"/>
      <c r="AH46" s="155"/>
      <c r="AI46" s="155">
        <f t="shared" si="3"/>
        <v>-619.82910000000004</v>
      </c>
      <c r="AJ46" s="156">
        <f t="shared" si="4"/>
        <v>-7.9936057773011271E-15</v>
      </c>
    </row>
    <row r="47" spans="1:36" s="141" customFormat="1" ht="12.9" customHeight="1" x14ac:dyDescent="0.2">
      <c r="A47" s="161">
        <v>43543</v>
      </c>
      <c r="B47" s="181">
        <v>11776</v>
      </c>
      <c r="C47" s="181">
        <v>2257</v>
      </c>
      <c r="D47" s="182" t="s">
        <v>1079</v>
      </c>
      <c r="E47" s="181" t="s">
        <v>60</v>
      </c>
      <c r="F47" s="181">
        <v>31370</v>
      </c>
      <c r="G47" s="182" t="s">
        <v>56</v>
      </c>
      <c r="H47" s="151"/>
      <c r="I47" s="151"/>
      <c r="J47" s="157"/>
      <c r="K47" s="153">
        <v>111</v>
      </c>
      <c r="L47" s="154">
        <v>0.01</v>
      </c>
      <c r="M47" s="155">
        <f t="shared" si="0"/>
        <v>99.107142857142847</v>
      </c>
      <c r="N47" s="155">
        <f t="shared" si="1"/>
        <v>11.892857142857141</v>
      </c>
      <c r="O47" s="155">
        <f t="shared" si="2"/>
        <v>-0.99107142857142849</v>
      </c>
      <c r="P47" s="155"/>
      <c r="Q47" s="155"/>
      <c r="R47" s="155"/>
      <c r="S47" s="155"/>
      <c r="T47" s="155"/>
      <c r="U47" s="155"/>
      <c r="V47" s="155"/>
      <c r="W47" s="155">
        <f t="shared" ref="W47:W48" si="13">M47</f>
        <v>99.107142857142847</v>
      </c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3"/>
        <v>-110.00892857142856</v>
      </c>
      <c r="AJ47" s="156">
        <f t="shared" si="4"/>
        <v>1.6320278461989801E-14</v>
      </c>
    </row>
    <row r="48" spans="1:36" s="141" customFormat="1" ht="12.9" customHeight="1" x14ac:dyDescent="0.2">
      <c r="A48" s="161"/>
      <c r="B48" s="181">
        <v>11776</v>
      </c>
      <c r="C48" s="181">
        <v>2257</v>
      </c>
      <c r="D48" s="182" t="s">
        <v>74</v>
      </c>
      <c r="E48" s="181" t="s">
        <v>60</v>
      </c>
      <c r="F48" s="181">
        <v>31370</v>
      </c>
      <c r="G48" s="182" t="s">
        <v>56</v>
      </c>
      <c r="H48" s="151"/>
      <c r="I48" s="151"/>
      <c r="J48" s="157"/>
      <c r="K48" s="153">
        <v>4539.75</v>
      </c>
      <c r="L48" s="154">
        <v>0.01</v>
      </c>
      <c r="M48" s="155">
        <f t="shared" si="0"/>
        <v>4053.3482142857138</v>
      </c>
      <c r="N48" s="155">
        <f t="shared" si="1"/>
        <v>486.40178571428561</v>
      </c>
      <c r="O48" s="155">
        <f t="shared" si="2"/>
        <v>-40.533482142857139</v>
      </c>
      <c r="P48" s="155"/>
      <c r="Q48" s="155"/>
      <c r="R48" s="155"/>
      <c r="S48" s="155"/>
      <c r="T48" s="155"/>
      <c r="U48" s="155"/>
      <c r="V48" s="155"/>
      <c r="W48" s="155">
        <f t="shared" si="13"/>
        <v>4053.3482142857138</v>
      </c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3"/>
        <v>-4499.2165178571422</v>
      </c>
      <c r="AJ48" s="156">
        <f t="shared" si="4"/>
        <v>6.5369931689929217E-13</v>
      </c>
    </row>
    <row r="49" spans="1:36" s="141" customFormat="1" ht="12.9" customHeight="1" x14ac:dyDescent="0.2">
      <c r="A49" s="161">
        <v>43544</v>
      </c>
      <c r="B49" s="181">
        <v>11777</v>
      </c>
      <c r="C49" s="181">
        <v>2226</v>
      </c>
      <c r="D49" s="182" t="s">
        <v>88</v>
      </c>
      <c r="E49" s="181" t="s">
        <v>89</v>
      </c>
      <c r="F49" s="181">
        <v>19078</v>
      </c>
      <c r="G49" s="182" t="s">
        <v>54</v>
      </c>
      <c r="H49" s="151"/>
      <c r="I49" s="151"/>
      <c r="J49" s="152">
        <v>270</v>
      </c>
      <c r="K49" s="153">
        <v>0</v>
      </c>
      <c r="L49" s="154">
        <v>0.01</v>
      </c>
      <c r="M49" s="155">
        <f t="shared" si="0"/>
        <v>270</v>
      </c>
      <c r="N49" s="155">
        <f t="shared" si="1"/>
        <v>0</v>
      </c>
      <c r="O49" s="155">
        <f t="shared" si="2"/>
        <v>-2.7</v>
      </c>
      <c r="P49" s="155">
        <f t="shared" ref="P49:P51" si="14">M49</f>
        <v>270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3"/>
        <v>-267.3</v>
      </c>
      <c r="AJ49" s="156">
        <f t="shared" si="4"/>
        <v>-1.1546319456101628E-14</v>
      </c>
    </row>
    <row r="50" spans="1:36" s="141" customFormat="1" ht="12.9" customHeight="1" x14ac:dyDescent="0.2">
      <c r="A50" s="161"/>
      <c r="B50" s="181">
        <v>11778</v>
      </c>
      <c r="C50" s="181">
        <v>2227</v>
      </c>
      <c r="D50" s="182" t="s">
        <v>73</v>
      </c>
      <c r="E50" s="181" t="s">
        <v>75</v>
      </c>
      <c r="F50" s="181">
        <v>155401</v>
      </c>
      <c r="G50" s="182" t="s">
        <v>54</v>
      </c>
      <c r="H50" s="151"/>
      <c r="I50" s="151"/>
      <c r="J50" s="157">
        <v>3560</v>
      </c>
      <c r="K50" s="153">
        <v>0</v>
      </c>
      <c r="L50" s="154">
        <v>0.01</v>
      </c>
      <c r="M50" s="155">
        <f t="shared" si="0"/>
        <v>3560</v>
      </c>
      <c r="N50" s="155">
        <f t="shared" si="1"/>
        <v>0</v>
      </c>
      <c r="O50" s="155">
        <f t="shared" si="2"/>
        <v>-35.6</v>
      </c>
      <c r="P50" s="155">
        <f t="shared" si="14"/>
        <v>3560</v>
      </c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3"/>
        <v>-3524.4</v>
      </c>
      <c r="AJ50" s="156">
        <f t="shared" si="4"/>
        <v>-9.2370555648813024E-14</v>
      </c>
    </row>
    <row r="51" spans="1:36" s="141" customFormat="1" ht="12.9" customHeight="1" x14ac:dyDescent="0.2">
      <c r="A51" s="161"/>
      <c r="B51" s="181">
        <v>11779</v>
      </c>
      <c r="C51" s="181">
        <v>2228</v>
      </c>
      <c r="D51" s="182" t="s">
        <v>39</v>
      </c>
      <c r="E51" s="181" t="s">
        <v>45</v>
      </c>
      <c r="F51" s="181">
        <v>71539</v>
      </c>
      <c r="G51" s="182" t="s">
        <v>54</v>
      </c>
      <c r="H51" s="151"/>
      <c r="I51" s="151"/>
      <c r="J51" s="157">
        <v>6638</v>
      </c>
      <c r="K51" s="153">
        <v>0</v>
      </c>
      <c r="L51" s="154">
        <v>0.01</v>
      </c>
      <c r="M51" s="155">
        <f t="shared" si="0"/>
        <v>6638</v>
      </c>
      <c r="N51" s="155">
        <f t="shared" si="1"/>
        <v>0</v>
      </c>
      <c r="O51" s="155">
        <f t="shared" si="2"/>
        <v>-66.38</v>
      </c>
      <c r="P51" s="155">
        <f t="shared" si="14"/>
        <v>6638</v>
      </c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3"/>
        <v>-6571.62</v>
      </c>
      <c r="AJ51" s="156">
        <f t="shared" si="4"/>
        <v>1.1368683772161603E-13</v>
      </c>
    </row>
    <row r="52" spans="1:36" s="141" customFormat="1" ht="12.9" customHeight="1" x14ac:dyDescent="0.2">
      <c r="A52" s="161"/>
      <c r="B52" s="181">
        <v>11780</v>
      </c>
      <c r="C52" s="181">
        <v>2229</v>
      </c>
      <c r="D52" s="182" t="s">
        <v>70</v>
      </c>
      <c r="E52" s="181" t="s">
        <v>50</v>
      </c>
      <c r="F52" s="181">
        <v>511147183</v>
      </c>
      <c r="G52" s="182" t="s">
        <v>55</v>
      </c>
      <c r="H52" s="151"/>
      <c r="I52" s="151"/>
      <c r="J52" s="157"/>
      <c r="K52" s="153">
        <v>6169</v>
      </c>
      <c r="L52" s="154">
        <v>0.01</v>
      </c>
      <c r="M52" s="155">
        <f t="shared" si="0"/>
        <v>5508.0357142857138</v>
      </c>
      <c r="N52" s="155">
        <f t="shared" si="1"/>
        <v>660.96428571428567</v>
      </c>
      <c r="O52" s="155">
        <f t="shared" si="2"/>
        <v>-55.080357142857139</v>
      </c>
      <c r="P52" s="155"/>
      <c r="Q52" s="155">
        <f>M52</f>
        <v>5508.0357142857138</v>
      </c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3"/>
        <v>-6113.9196428571422</v>
      </c>
      <c r="AJ52" s="156">
        <f t="shared" si="4"/>
        <v>6.5369931689929217E-13</v>
      </c>
    </row>
    <row r="53" spans="1:36" s="141" customFormat="1" ht="12.9" customHeight="1" x14ac:dyDescent="0.2">
      <c r="A53" s="161">
        <v>43546</v>
      </c>
      <c r="B53" s="181">
        <v>11781</v>
      </c>
      <c r="C53" s="181">
        <v>2231</v>
      </c>
      <c r="D53" s="182" t="s">
        <v>88</v>
      </c>
      <c r="E53" s="181" t="s">
        <v>89</v>
      </c>
      <c r="F53" s="181">
        <v>19111</v>
      </c>
      <c r="G53" s="182" t="s">
        <v>54</v>
      </c>
      <c r="H53" s="151"/>
      <c r="I53" s="151"/>
      <c r="J53" s="157">
        <v>320</v>
      </c>
      <c r="K53" s="153">
        <v>0</v>
      </c>
      <c r="L53" s="154">
        <v>0.01</v>
      </c>
      <c r="M53" s="155">
        <f t="shared" si="0"/>
        <v>320</v>
      </c>
      <c r="N53" s="155">
        <f t="shared" si="1"/>
        <v>0</v>
      </c>
      <c r="O53" s="155">
        <f t="shared" si="2"/>
        <v>-3.2</v>
      </c>
      <c r="P53" s="155">
        <f t="shared" ref="P53:P56" si="15">M53</f>
        <v>320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3"/>
        <v>-316.8</v>
      </c>
      <c r="AJ53" s="156">
        <f t="shared" si="4"/>
        <v>-1.1546319456101628E-14</v>
      </c>
    </row>
    <row r="54" spans="1:36" s="141" customFormat="1" ht="12.9" customHeight="1" x14ac:dyDescent="0.2">
      <c r="A54" s="161">
        <v>43547</v>
      </c>
      <c r="B54" s="181">
        <v>11782</v>
      </c>
      <c r="C54" s="181">
        <v>2225</v>
      </c>
      <c r="D54" s="182" t="s">
        <v>1069</v>
      </c>
      <c r="E54" s="181" t="s">
        <v>1068</v>
      </c>
      <c r="F54" s="181">
        <v>89038</v>
      </c>
      <c r="G54" s="182" t="s">
        <v>54</v>
      </c>
      <c r="H54" s="151"/>
      <c r="I54" s="151"/>
      <c r="J54" s="157"/>
      <c r="K54" s="153">
        <v>6857.15</v>
      </c>
      <c r="L54" s="154">
        <v>0.01</v>
      </c>
      <c r="M54" s="155">
        <f t="shared" si="0"/>
        <v>6122.455357142856</v>
      </c>
      <c r="N54" s="155">
        <f t="shared" si="1"/>
        <v>734.69464285714264</v>
      </c>
      <c r="O54" s="155">
        <f t="shared" si="2"/>
        <v>-61.224553571428558</v>
      </c>
      <c r="P54" s="155">
        <f t="shared" si="15"/>
        <v>6122.455357142856</v>
      </c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3"/>
        <v>-6795.9254464285696</v>
      </c>
      <c r="AJ54" s="156">
        <f t="shared" si="4"/>
        <v>1.5205614545266144E-12</v>
      </c>
    </row>
    <row r="55" spans="1:36" s="141" customFormat="1" ht="12.9" customHeight="1" x14ac:dyDescent="0.2">
      <c r="A55" s="161"/>
      <c r="B55" s="181">
        <v>11783</v>
      </c>
      <c r="C55" s="181">
        <v>2230</v>
      </c>
      <c r="D55" s="182" t="s">
        <v>77</v>
      </c>
      <c r="E55" s="181" t="s">
        <v>78</v>
      </c>
      <c r="F55" s="181">
        <v>21244</v>
      </c>
      <c r="G55" s="182" t="s">
        <v>54</v>
      </c>
      <c r="H55" s="151"/>
      <c r="I55" s="151"/>
      <c r="J55" s="157"/>
      <c r="K55" s="153">
        <v>2540</v>
      </c>
      <c r="L55" s="154">
        <v>0.01</v>
      </c>
      <c r="M55" s="155">
        <f t="shared" si="0"/>
        <v>2267.8571428571427</v>
      </c>
      <c r="N55" s="155">
        <f t="shared" si="1"/>
        <v>272.14285714285711</v>
      </c>
      <c r="O55" s="155">
        <f t="shared" si="2"/>
        <v>-22.678571428571427</v>
      </c>
      <c r="P55" s="155">
        <f t="shared" si="15"/>
        <v>2267.8571428571427</v>
      </c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3"/>
        <v>-2517.3214285714284</v>
      </c>
      <c r="AJ55" s="156">
        <f t="shared" si="4"/>
        <v>1.3145040611561853E-13</v>
      </c>
    </row>
    <row r="56" spans="1:36" s="141" customFormat="1" ht="12.9" customHeight="1" x14ac:dyDescent="0.2">
      <c r="A56" s="161"/>
      <c r="B56" s="181">
        <v>11784</v>
      </c>
      <c r="C56" s="181">
        <v>2237</v>
      </c>
      <c r="D56" s="182" t="s">
        <v>73</v>
      </c>
      <c r="E56" s="181" t="s">
        <v>75</v>
      </c>
      <c r="F56" s="181">
        <v>155272</v>
      </c>
      <c r="G56" s="182" t="s">
        <v>54</v>
      </c>
      <c r="H56" s="151"/>
      <c r="I56" s="151"/>
      <c r="J56" s="157">
        <v>2100</v>
      </c>
      <c r="K56" s="153">
        <v>0</v>
      </c>
      <c r="L56" s="154">
        <v>0.01</v>
      </c>
      <c r="M56" s="155">
        <f t="shared" si="0"/>
        <v>2100</v>
      </c>
      <c r="N56" s="155">
        <f t="shared" si="1"/>
        <v>0</v>
      </c>
      <c r="O56" s="155">
        <f t="shared" si="2"/>
        <v>-21</v>
      </c>
      <c r="P56" s="155">
        <f t="shared" si="15"/>
        <v>2100</v>
      </c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3"/>
        <v>-2079</v>
      </c>
      <c r="AJ56" s="156">
        <f t="shared" si="4"/>
        <v>0</v>
      </c>
    </row>
    <row r="57" spans="1:36" s="141" customFormat="1" ht="12.9" customHeight="1" x14ac:dyDescent="0.2">
      <c r="A57" s="161">
        <v>43549</v>
      </c>
      <c r="B57" s="181">
        <v>11785</v>
      </c>
      <c r="C57" s="181">
        <v>2232</v>
      </c>
      <c r="D57" s="182" t="s">
        <v>74</v>
      </c>
      <c r="E57" s="181" t="s">
        <v>60</v>
      </c>
      <c r="F57" s="181">
        <v>31393</v>
      </c>
      <c r="G57" s="182" t="s">
        <v>12</v>
      </c>
      <c r="H57" s="151"/>
      <c r="I57" s="151"/>
      <c r="J57" s="152"/>
      <c r="K57" s="153">
        <v>847.5</v>
      </c>
      <c r="L57" s="154">
        <v>0.01</v>
      </c>
      <c r="M57" s="155">
        <f t="shared" si="0"/>
        <v>756.69642857142856</v>
      </c>
      <c r="N57" s="155">
        <f t="shared" si="1"/>
        <v>90.803571428571416</v>
      </c>
      <c r="O57" s="155">
        <f t="shared" si="2"/>
        <v>-7.5669642857142856</v>
      </c>
      <c r="P57" s="155"/>
      <c r="Q57" s="155"/>
      <c r="R57" s="155"/>
      <c r="S57" s="155">
        <f>M57</f>
        <v>756.69642857142856</v>
      </c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3"/>
        <v>-839.93303571428567</v>
      </c>
      <c r="AJ57" s="156">
        <f t="shared" si="4"/>
        <v>4.8849813083506888E-14</v>
      </c>
    </row>
    <row r="58" spans="1:36" s="141" customFormat="1" ht="12.9" customHeight="1" x14ac:dyDescent="0.2">
      <c r="A58" s="161"/>
      <c r="B58" s="181">
        <v>11785</v>
      </c>
      <c r="C58" s="181">
        <v>2232</v>
      </c>
      <c r="D58" s="182" t="s">
        <v>74</v>
      </c>
      <c r="E58" s="181" t="s">
        <v>60</v>
      </c>
      <c r="F58" s="181">
        <v>31393</v>
      </c>
      <c r="G58" s="182" t="s">
        <v>56</v>
      </c>
      <c r="H58" s="151"/>
      <c r="I58" s="151"/>
      <c r="J58" s="152"/>
      <c r="K58" s="153">
        <v>966</v>
      </c>
      <c r="L58" s="154">
        <v>0.01</v>
      </c>
      <c r="M58" s="155">
        <f t="shared" si="0"/>
        <v>862.49999999999989</v>
      </c>
      <c r="N58" s="155">
        <f t="shared" si="1"/>
        <v>103.49999999999999</v>
      </c>
      <c r="O58" s="155">
        <f t="shared" si="2"/>
        <v>-8.6249999999999982</v>
      </c>
      <c r="P58" s="155"/>
      <c r="Q58" s="155"/>
      <c r="R58" s="155"/>
      <c r="S58" s="155"/>
      <c r="T58" s="155"/>
      <c r="U58" s="155"/>
      <c r="V58" s="155"/>
      <c r="W58" s="155">
        <f>M58</f>
        <v>862.49999999999989</v>
      </c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3"/>
        <v>-957.37499999999989</v>
      </c>
      <c r="AJ58" s="156">
        <f t="shared" si="4"/>
        <v>1.1546319456101628E-13</v>
      </c>
    </row>
    <row r="59" spans="1:36" s="141" customFormat="1" ht="12.9" customHeight="1" x14ac:dyDescent="0.2">
      <c r="A59" s="161"/>
      <c r="B59" s="181">
        <v>11786</v>
      </c>
      <c r="C59" s="181">
        <v>2238</v>
      </c>
      <c r="D59" s="182" t="s">
        <v>39</v>
      </c>
      <c r="E59" s="181" t="s">
        <v>45</v>
      </c>
      <c r="F59" s="181">
        <v>71544</v>
      </c>
      <c r="G59" s="182" t="s">
        <v>57</v>
      </c>
      <c r="H59" s="151"/>
      <c r="I59" s="151"/>
      <c r="J59" s="152">
        <v>1673</v>
      </c>
      <c r="K59" s="153">
        <v>0</v>
      </c>
      <c r="L59" s="154">
        <v>0.01</v>
      </c>
      <c r="M59" s="155">
        <f t="shared" si="0"/>
        <v>1673</v>
      </c>
      <c r="N59" s="155">
        <f t="shared" si="1"/>
        <v>0</v>
      </c>
      <c r="O59" s="155">
        <f t="shared" si="2"/>
        <v>-16.73</v>
      </c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>
        <f>M59</f>
        <v>1673</v>
      </c>
      <c r="AA59" s="155"/>
      <c r="AB59" s="155"/>
      <c r="AC59" s="155"/>
      <c r="AD59" s="155"/>
      <c r="AE59" s="155"/>
      <c r="AF59" s="155"/>
      <c r="AG59" s="155"/>
      <c r="AH59" s="155"/>
      <c r="AI59" s="155">
        <f t="shared" si="3"/>
        <v>-1656.27</v>
      </c>
      <c r="AJ59" s="156">
        <f t="shared" si="4"/>
        <v>0</v>
      </c>
    </row>
    <row r="60" spans="1:36" s="141" customFormat="1" ht="12.9" customHeight="1" x14ac:dyDescent="0.2">
      <c r="A60" s="161"/>
      <c r="B60" s="181">
        <v>11787</v>
      </c>
      <c r="C60" s="181">
        <v>2239</v>
      </c>
      <c r="D60" s="182" t="s">
        <v>39</v>
      </c>
      <c r="E60" s="181" t="s">
        <v>45</v>
      </c>
      <c r="F60" s="181">
        <v>71543</v>
      </c>
      <c r="G60" s="182" t="s">
        <v>54</v>
      </c>
      <c r="H60" s="151"/>
      <c r="I60" s="151"/>
      <c r="J60" s="152">
        <v>7575</v>
      </c>
      <c r="K60" s="153">
        <v>0</v>
      </c>
      <c r="L60" s="154">
        <v>0.01</v>
      </c>
      <c r="M60" s="155">
        <f t="shared" si="0"/>
        <v>7575</v>
      </c>
      <c r="N60" s="155">
        <f t="shared" si="1"/>
        <v>0</v>
      </c>
      <c r="O60" s="155">
        <f t="shared" si="2"/>
        <v>-75.75</v>
      </c>
      <c r="P60" s="155">
        <f>M60</f>
        <v>7575</v>
      </c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3"/>
        <v>-7499.25</v>
      </c>
      <c r="AJ60" s="156">
        <f t="shared" si="4"/>
        <v>0</v>
      </c>
    </row>
    <row r="61" spans="1:36" s="141" customFormat="1" ht="12.9" customHeight="1" x14ac:dyDescent="0.2">
      <c r="A61" s="161"/>
      <c r="B61" s="181">
        <v>11788</v>
      </c>
      <c r="C61" s="181">
        <v>2240</v>
      </c>
      <c r="D61" s="182" t="s">
        <v>88</v>
      </c>
      <c r="E61" s="181" t="s">
        <v>89</v>
      </c>
      <c r="F61" s="181">
        <v>19206</v>
      </c>
      <c r="G61" s="182" t="s">
        <v>57</v>
      </c>
      <c r="H61" s="151"/>
      <c r="I61" s="151"/>
      <c r="J61" s="152">
        <v>369.85</v>
      </c>
      <c r="K61" s="153">
        <v>0</v>
      </c>
      <c r="L61" s="154">
        <v>0.01</v>
      </c>
      <c r="M61" s="155">
        <f t="shared" si="0"/>
        <v>369.85</v>
      </c>
      <c r="N61" s="155">
        <f t="shared" si="1"/>
        <v>0</v>
      </c>
      <c r="O61" s="155">
        <f t="shared" si="2"/>
        <v>-3.6985000000000001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>
        <f>M61</f>
        <v>369.85</v>
      </c>
      <c r="AA61" s="155"/>
      <c r="AB61" s="155"/>
      <c r="AC61" s="155"/>
      <c r="AD61" s="155"/>
      <c r="AE61" s="155"/>
      <c r="AF61" s="155"/>
      <c r="AG61" s="155"/>
      <c r="AH61" s="155"/>
      <c r="AI61" s="155">
        <f t="shared" si="3"/>
        <v>-366.1515</v>
      </c>
      <c r="AJ61" s="156">
        <f t="shared" si="4"/>
        <v>2.3980817331903381E-14</v>
      </c>
    </row>
    <row r="62" spans="1:36" s="141" customFormat="1" ht="12.9" customHeight="1" x14ac:dyDescent="0.2">
      <c r="A62" s="161"/>
      <c r="B62" s="181">
        <v>11788</v>
      </c>
      <c r="C62" s="181">
        <v>2240</v>
      </c>
      <c r="D62" s="182" t="s">
        <v>88</v>
      </c>
      <c r="E62" s="181" t="s">
        <v>89</v>
      </c>
      <c r="F62" s="181">
        <v>19206</v>
      </c>
      <c r="G62" s="182" t="s">
        <v>54</v>
      </c>
      <c r="H62" s="151"/>
      <c r="I62" s="151"/>
      <c r="J62" s="152">
        <v>2627.15</v>
      </c>
      <c r="K62" s="153">
        <v>0</v>
      </c>
      <c r="L62" s="154">
        <v>0.01</v>
      </c>
      <c r="M62" s="155">
        <f t="shared" si="0"/>
        <v>2627.15</v>
      </c>
      <c r="N62" s="155">
        <f t="shared" si="1"/>
        <v>0</v>
      </c>
      <c r="O62" s="155">
        <f t="shared" si="2"/>
        <v>-26.271500000000003</v>
      </c>
      <c r="P62" s="155">
        <f t="shared" ref="P62:P65" si="16">M62</f>
        <v>2627.15</v>
      </c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3"/>
        <v>-2600.8785000000003</v>
      </c>
      <c r="AJ62" s="156">
        <f t="shared" si="4"/>
        <v>-1.7053025658242404E-13</v>
      </c>
    </row>
    <row r="63" spans="1:36" s="141" customFormat="1" ht="12.9" customHeight="1" x14ac:dyDescent="0.2">
      <c r="A63" s="161">
        <v>43550</v>
      </c>
      <c r="B63" s="181">
        <v>11790</v>
      </c>
      <c r="C63" s="181">
        <v>2242</v>
      </c>
      <c r="D63" s="182" t="s">
        <v>88</v>
      </c>
      <c r="E63" s="181" t="s">
        <v>89</v>
      </c>
      <c r="F63" s="181">
        <v>19243</v>
      </c>
      <c r="G63" s="182" t="s">
        <v>54</v>
      </c>
      <c r="H63" s="151"/>
      <c r="I63" s="151"/>
      <c r="J63" s="152">
        <v>370</v>
      </c>
      <c r="K63" s="153">
        <v>0</v>
      </c>
      <c r="L63" s="154">
        <v>0.01</v>
      </c>
      <c r="M63" s="155">
        <f t="shared" si="0"/>
        <v>370</v>
      </c>
      <c r="N63" s="155">
        <f t="shared" si="1"/>
        <v>0</v>
      </c>
      <c r="O63" s="155">
        <f t="shared" si="2"/>
        <v>-3.7</v>
      </c>
      <c r="P63" s="155">
        <f t="shared" si="16"/>
        <v>370</v>
      </c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3"/>
        <v>-366.3</v>
      </c>
      <c r="AJ63" s="156">
        <f t="shared" si="4"/>
        <v>-1.1546319456101628E-14</v>
      </c>
    </row>
    <row r="64" spans="1:36" s="141" customFormat="1" ht="12.9" customHeight="1" x14ac:dyDescent="0.2">
      <c r="A64" s="161">
        <v>43551</v>
      </c>
      <c r="B64" s="181">
        <v>11791</v>
      </c>
      <c r="C64" s="181">
        <v>2243</v>
      </c>
      <c r="D64" s="182" t="s">
        <v>39</v>
      </c>
      <c r="E64" s="181" t="s">
        <v>45</v>
      </c>
      <c r="F64" s="181">
        <v>71546</v>
      </c>
      <c r="G64" s="182" t="s">
        <v>54</v>
      </c>
      <c r="H64" s="151"/>
      <c r="I64" s="151"/>
      <c r="J64" s="157">
        <v>2280</v>
      </c>
      <c r="K64" s="153">
        <v>0</v>
      </c>
      <c r="L64" s="154">
        <v>0.01</v>
      </c>
      <c r="M64" s="155">
        <f t="shared" si="0"/>
        <v>2280</v>
      </c>
      <c r="N64" s="155">
        <f t="shared" si="1"/>
        <v>0</v>
      </c>
      <c r="O64" s="155">
        <f t="shared" si="2"/>
        <v>-22.8</v>
      </c>
      <c r="P64" s="155">
        <f t="shared" si="16"/>
        <v>2280</v>
      </c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3"/>
        <v>-2257.1999999999998</v>
      </c>
      <c r="AJ64" s="156">
        <f t="shared" si="4"/>
        <v>1.8118839761882555E-13</v>
      </c>
    </row>
    <row r="65" spans="1:36" s="141" customFormat="1" ht="12.9" customHeight="1" x14ac:dyDescent="0.2">
      <c r="A65" s="161">
        <v>43552</v>
      </c>
      <c r="B65" s="181">
        <v>11792</v>
      </c>
      <c r="C65" s="181">
        <v>2244</v>
      </c>
      <c r="D65" s="182" t="s">
        <v>73</v>
      </c>
      <c r="E65" s="181" t="s">
        <v>75</v>
      </c>
      <c r="F65" s="181">
        <v>158901</v>
      </c>
      <c r="G65" s="182" t="s">
        <v>54</v>
      </c>
      <c r="H65" s="151"/>
      <c r="I65" s="151"/>
      <c r="J65" s="157">
        <v>3150</v>
      </c>
      <c r="K65" s="153">
        <v>0</v>
      </c>
      <c r="L65" s="154">
        <v>0.01</v>
      </c>
      <c r="M65" s="155">
        <f t="shared" si="0"/>
        <v>3150</v>
      </c>
      <c r="N65" s="155">
        <f t="shared" si="1"/>
        <v>0</v>
      </c>
      <c r="O65" s="155">
        <f t="shared" si="2"/>
        <v>-31.5</v>
      </c>
      <c r="P65" s="155">
        <f t="shared" si="16"/>
        <v>3150</v>
      </c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3"/>
        <v>-3118.5</v>
      </c>
      <c r="AJ65" s="156">
        <f t="shared" si="4"/>
        <v>0</v>
      </c>
    </row>
    <row r="66" spans="1:36" s="141" customFormat="1" ht="12.9" customHeight="1" x14ac:dyDescent="0.2">
      <c r="A66" s="161"/>
      <c r="B66" s="181">
        <v>11794</v>
      </c>
      <c r="C66" s="181">
        <v>2245</v>
      </c>
      <c r="D66" s="182" t="s">
        <v>63</v>
      </c>
      <c r="E66" s="181">
        <v>139564</v>
      </c>
      <c r="F66" s="181">
        <v>245187</v>
      </c>
      <c r="G66" s="182" t="s">
        <v>62</v>
      </c>
      <c r="H66" s="151"/>
      <c r="I66" s="151"/>
      <c r="J66" s="157">
        <v>0</v>
      </c>
      <c r="K66" s="153">
        <v>3534.37</v>
      </c>
      <c r="L66" s="154">
        <v>0.01</v>
      </c>
      <c r="M66" s="155">
        <f t="shared" si="0"/>
        <v>3155.6874999999995</v>
      </c>
      <c r="N66" s="155">
        <f t="shared" si="1"/>
        <v>378.68249999999995</v>
      </c>
      <c r="O66" s="155">
        <f t="shared" si="2"/>
        <v>-31.556874999999994</v>
      </c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>
        <f>M66</f>
        <v>3155.6874999999995</v>
      </c>
      <c r="AI66" s="155">
        <f t="shared" si="3"/>
        <v>-3502.8131249999997</v>
      </c>
      <c r="AJ66" s="156">
        <f t="shared" si="4"/>
        <v>2.2382096176443156E-13</v>
      </c>
    </row>
    <row r="67" spans="1:36" s="141" customFormat="1" ht="12.9" customHeight="1" x14ac:dyDescent="0.2">
      <c r="A67" s="161">
        <v>43553</v>
      </c>
      <c r="B67" s="181">
        <v>11793</v>
      </c>
      <c r="C67" s="181">
        <v>2233</v>
      </c>
      <c r="D67" s="182" t="s">
        <v>74</v>
      </c>
      <c r="E67" s="181" t="s">
        <v>60</v>
      </c>
      <c r="F67" s="181">
        <v>31415</v>
      </c>
      <c r="G67" s="182" t="s">
        <v>56</v>
      </c>
      <c r="H67" s="151"/>
      <c r="I67" s="151"/>
      <c r="J67" s="152">
        <v>0</v>
      </c>
      <c r="K67" s="153">
        <v>2446</v>
      </c>
      <c r="L67" s="154">
        <v>0.01</v>
      </c>
      <c r="M67" s="155">
        <f t="shared" si="0"/>
        <v>2183.9285714285711</v>
      </c>
      <c r="N67" s="155">
        <f t="shared" si="1"/>
        <v>262.0714285714285</v>
      </c>
      <c r="O67" s="155">
        <f t="shared" si="2"/>
        <v>-21.839285714285712</v>
      </c>
      <c r="P67" s="155"/>
      <c r="Q67" s="155"/>
      <c r="R67" s="155"/>
      <c r="S67" s="155"/>
      <c r="T67" s="155"/>
      <c r="U67" s="155"/>
      <c r="V67" s="155"/>
      <c r="W67" s="155">
        <f>M67</f>
        <v>2183.9285714285711</v>
      </c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3"/>
        <v>-2424.1607142857138</v>
      </c>
      <c r="AJ67" s="156">
        <f t="shared" si="4"/>
        <v>5.2224891078367364E-13</v>
      </c>
    </row>
    <row r="68" spans="1:36" s="141" customFormat="1" ht="12.9" customHeight="1" x14ac:dyDescent="0.2">
      <c r="A68" s="161"/>
      <c r="B68" s="181">
        <v>11795</v>
      </c>
      <c r="C68" s="181">
        <v>2246</v>
      </c>
      <c r="D68" s="182" t="s">
        <v>88</v>
      </c>
      <c r="E68" s="181" t="s">
        <v>89</v>
      </c>
      <c r="F68" s="181">
        <v>19324</v>
      </c>
      <c r="G68" s="182" t="s">
        <v>54</v>
      </c>
      <c r="H68" s="151"/>
      <c r="I68" s="151"/>
      <c r="J68" s="152">
        <v>713</v>
      </c>
      <c r="K68" s="153">
        <v>0</v>
      </c>
      <c r="L68" s="154">
        <v>0.01</v>
      </c>
      <c r="M68" s="155">
        <f t="shared" si="0"/>
        <v>713</v>
      </c>
      <c r="N68" s="155">
        <f t="shared" si="1"/>
        <v>0</v>
      </c>
      <c r="O68" s="155">
        <f t="shared" si="2"/>
        <v>-7.13</v>
      </c>
      <c r="P68" s="155">
        <f>M68</f>
        <v>713</v>
      </c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3"/>
        <v>-705.87</v>
      </c>
      <c r="AJ68" s="156">
        <f t="shared" si="4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2"/>
      <c r="G69" s="182"/>
      <c r="H69" s="151"/>
      <c r="I69" s="151"/>
      <c r="J69" s="152">
        <v>0</v>
      </c>
      <c r="K69" s="153">
        <v>0</v>
      </c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3"/>
        <v>0</v>
      </c>
      <c r="AJ69" s="156">
        <f t="shared" si="4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2"/>
      <c r="G70" s="182"/>
      <c r="H70" s="151"/>
      <c r="I70" s="151"/>
      <c r="J70" s="152">
        <v>0</v>
      </c>
      <c r="K70" s="153">
        <v>0</v>
      </c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3"/>
        <v>0</v>
      </c>
      <c r="AJ70" s="156">
        <f t="shared" si="4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2"/>
      <c r="G71" s="182"/>
      <c r="H71" s="151"/>
      <c r="I71" s="151"/>
      <c r="J71" s="152">
        <v>0</v>
      </c>
      <c r="K71" s="153">
        <v>0</v>
      </c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3"/>
        <v>0</v>
      </c>
      <c r="AJ71" s="156">
        <f t="shared" si="4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>
        <v>0</v>
      </c>
      <c r="K72" s="153">
        <v>0</v>
      </c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3"/>
        <v>0</v>
      </c>
      <c r="AJ72" s="156">
        <f t="shared" si="4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>
        <v>0</v>
      </c>
      <c r="K73" s="153">
        <v>0</v>
      </c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3"/>
        <v>0</v>
      </c>
      <c r="AJ73" s="156">
        <f t="shared" si="4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>
        <v>0</v>
      </c>
      <c r="K74" s="153">
        <v>0</v>
      </c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3"/>
        <v>0</v>
      </c>
      <c r="AJ74" s="156">
        <f t="shared" si="4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>
        <v>0</v>
      </c>
      <c r="K75" s="153">
        <v>0</v>
      </c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3"/>
        <v>0</v>
      </c>
      <c r="AJ75" s="156">
        <f t="shared" si="4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>
        <v>0</v>
      </c>
      <c r="K76" s="153">
        <v>0</v>
      </c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3"/>
        <v>0</v>
      </c>
      <c r="AJ76" s="156">
        <f t="shared" si="4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>
        <v>0</v>
      </c>
      <c r="K77" s="153">
        <v>0</v>
      </c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3"/>
        <v>0</v>
      </c>
      <c r="AJ77" s="156">
        <f t="shared" si="4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>
        <v>0</v>
      </c>
      <c r="K78" s="153">
        <v>0</v>
      </c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3"/>
        <v>0</v>
      </c>
      <c r="AJ78" s="156">
        <f t="shared" si="4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>
        <v>0</v>
      </c>
      <c r="K79" s="153">
        <v>0</v>
      </c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3"/>
        <v>0</v>
      </c>
      <c r="AJ79" s="156">
        <f t="shared" si="4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>
        <v>0</v>
      </c>
      <c r="K80" s="153">
        <v>0</v>
      </c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3"/>
        <v>0</v>
      </c>
      <c r="AJ80" s="156">
        <f t="shared" si="4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>
        <v>0</v>
      </c>
      <c r="K81" s="153">
        <v>0</v>
      </c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3"/>
        <v>0</v>
      </c>
      <c r="AJ81" s="156">
        <f t="shared" si="4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>
        <v>0</v>
      </c>
      <c r="K82" s="153">
        <v>0</v>
      </c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3"/>
        <v>0</v>
      </c>
      <c r="AJ82" s="156">
        <f t="shared" si="4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>
        <v>0</v>
      </c>
      <c r="K83" s="153">
        <v>0</v>
      </c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3"/>
        <v>0</v>
      </c>
      <c r="AJ83" s="156">
        <f t="shared" si="4"/>
        <v>0</v>
      </c>
    </row>
    <row r="84" spans="1:36" s="141" customFormat="1" ht="12.9" customHeight="1" x14ac:dyDescent="0.2">
      <c r="A84" s="161"/>
      <c r="B84" s="181"/>
      <c r="C84" s="181"/>
      <c r="D84" s="183"/>
      <c r="E84" s="181"/>
      <c r="F84" s="181"/>
      <c r="G84" s="182"/>
      <c r="H84" s="151"/>
      <c r="I84" s="151"/>
      <c r="J84" s="152">
        <v>0</v>
      </c>
      <c r="K84" s="153">
        <v>0</v>
      </c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3"/>
        <v>0</v>
      </c>
      <c r="AJ84" s="156">
        <f t="shared" si="4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>
        <v>0</v>
      </c>
      <c r="K85" s="153">
        <v>0</v>
      </c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3"/>
        <v>0</v>
      </c>
      <c r="AJ85" s="156">
        <f t="shared" si="4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>
        <v>0</v>
      </c>
      <c r="K86" s="153">
        <v>0</v>
      </c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3"/>
        <v>0</v>
      </c>
      <c r="AJ86" s="156">
        <f t="shared" si="4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>
        <v>0</v>
      </c>
      <c r="K87" s="153">
        <v>0</v>
      </c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3"/>
        <v>0</v>
      </c>
      <c r="AJ87" s="156">
        <f t="shared" si="4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>
        <v>0</v>
      </c>
      <c r="K88" s="153">
        <v>0</v>
      </c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3"/>
        <v>0</v>
      </c>
      <c r="AJ88" s="156">
        <f t="shared" si="4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>
        <v>0</v>
      </c>
      <c r="K89" s="153">
        <v>0</v>
      </c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3"/>
        <v>0</v>
      </c>
      <c r="AJ89" s="156">
        <f t="shared" si="4"/>
        <v>0</v>
      </c>
    </row>
    <row r="90" spans="1:36" ht="12.9" customHeight="1" x14ac:dyDescent="0.2">
      <c r="A90" s="161"/>
      <c r="B90" s="181"/>
      <c r="C90" s="181"/>
      <c r="D90" s="183"/>
      <c r="E90" s="181"/>
      <c r="F90" s="181"/>
      <c r="G90" s="182"/>
      <c r="H90" s="159"/>
      <c r="I90" s="159"/>
      <c r="J90" s="152">
        <v>0</v>
      </c>
      <c r="K90" s="153">
        <v>0</v>
      </c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3"/>
        <v>0</v>
      </c>
      <c r="AJ90" s="156">
        <f t="shared" si="4"/>
        <v>0</v>
      </c>
    </row>
    <row r="91" spans="1:36" ht="12.9" customHeight="1" x14ac:dyDescent="0.3">
      <c r="A91" s="161"/>
      <c r="B91" s="181"/>
      <c r="C91" s="181"/>
      <c r="D91" s="183"/>
      <c r="E91" s="181"/>
      <c r="F91" s="184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3"/>
        <v>0</v>
      </c>
      <c r="AJ91" s="156">
        <f t="shared" si="4"/>
        <v>0</v>
      </c>
    </row>
    <row r="92" spans="1:36" ht="12.9" customHeight="1" x14ac:dyDescent="0.2">
      <c r="A92" s="161"/>
      <c r="B92" s="181"/>
      <c r="C92" s="181"/>
      <c r="D92" s="183"/>
      <c r="E92" s="181"/>
      <c r="F92" s="181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3"/>
        <v>0</v>
      </c>
      <c r="AJ92" s="156">
        <f t="shared" si="4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1"/>
      <c r="I93" s="151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3"/>
        <v>0</v>
      </c>
      <c r="AJ93" s="156">
        <f t="shared" si="4"/>
        <v>0</v>
      </c>
    </row>
    <row r="94" spans="1:36" ht="12.9" customHeight="1" x14ac:dyDescent="0.2">
      <c r="A94" s="161"/>
      <c r="B94" s="162"/>
      <c r="C94" s="163"/>
      <c r="D94" s="164"/>
      <c r="E94" s="165"/>
      <c r="F94" s="166"/>
      <c r="G94" s="167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3"/>
        <v>0</v>
      </c>
      <c r="AJ94" s="156">
        <f t="shared" si="4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3"/>
        <v>0</v>
      </c>
      <c r="AJ95" s="156">
        <f t="shared" si="4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3"/>
        <v>0</v>
      </c>
      <c r="AJ96" s="156">
        <f t="shared" si="4"/>
        <v>0</v>
      </c>
    </row>
    <row r="97" spans="1:35" x14ac:dyDescent="0.2">
      <c r="A97" s="100"/>
      <c r="B97" s="99"/>
      <c r="C97" s="98"/>
      <c r="D97" s="168"/>
      <c r="E97" s="169"/>
      <c r="F97" s="169"/>
      <c r="G97" s="168"/>
      <c r="H97" s="170"/>
      <c r="I97" s="170"/>
      <c r="J97" s="170"/>
      <c r="K97" s="170"/>
      <c r="L97" s="171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</row>
    <row r="98" spans="1:35" s="88" customFormat="1" ht="10.8" thickBot="1" x14ac:dyDescent="0.25">
      <c r="A98" s="172"/>
      <c r="B98" s="173"/>
      <c r="C98" s="174"/>
      <c r="D98" s="175"/>
      <c r="E98" s="176"/>
      <c r="F98" s="176"/>
      <c r="G98" s="175"/>
      <c r="H98" s="177">
        <f>SUM(H6:H96)</f>
        <v>0</v>
      </c>
      <c r="I98" s="177">
        <f>SUM(I6:I96)</f>
        <v>0</v>
      </c>
      <c r="J98" s="177">
        <f>SUM(J5:J96)</f>
        <v>86544.94</v>
      </c>
      <c r="K98" s="177">
        <f>SUM(K5:K96)</f>
        <v>143604.57999999999</v>
      </c>
      <c r="L98" s="178"/>
      <c r="M98" s="177">
        <f t="shared" ref="M98:AI98" si="17">SUM(M5:M96)</f>
        <v>214763.31499999994</v>
      </c>
      <c r="N98" s="177">
        <f t="shared" si="17"/>
        <v>15386.204999999998</v>
      </c>
      <c r="O98" s="177">
        <f t="shared" si="17"/>
        <v>-2147.6331500000001</v>
      </c>
      <c r="P98" s="177">
        <f t="shared" si="17"/>
        <v>154650.97857142857</v>
      </c>
      <c r="Q98" s="177">
        <f t="shared" si="17"/>
        <v>25174.642857142855</v>
      </c>
      <c r="R98" s="177">
        <f t="shared" si="17"/>
        <v>1799.9999999999998</v>
      </c>
      <c r="S98" s="177">
        <f t="shared" si="17"/>
        <v>756.69642857142856</v>
      </c>
      <c r="T98" s="177">
        <f t="shared" si="17"/>
        <v>0</v>
      </c>
      <c r="U98" s="177">
        <f t="shared" si="17"/>
        <v>0</v>
      </c>
      <c r="V98" s="177">
        <f t="shared" si="17"/>
        <v>876.16964285714278</v>
      </c>
      <c r="W98" s="177">
        <f t="shared" si="17"/>
        <v>12101.339285714284</v>
      </c>
      <c r="X98" s="177">
        <f t="shared" si="17"/>
        <v>0</v>
      </c>
      <c r="Y98" s="177">
        <f t="shared" si="17"/>
        <v>99.107142857142847</v>
      </c>
      <c r="Z98" s="177">
        <f t="shared" si="17"/>
        <v>9771.6400000000012</v>
      </c>
      <c r="AA98" s="177">
        <f t="shared" si="17"/>
        <v>0</v>
      </c>
      <c r="AB98" s="177">
        <f t="shared" si="17"/>
        <v>0</v>
      </c>
      <c r="AC98" s="177">
        <f t="shared" si="17"/>
        <v>0</v>
      </c>
      <c r="AD98" s="177">
        <f t="shared" si="17"/>
        <v>0</v>
      </c>
      <c r="AE98" s="177">
        <f t="shared" si="17"/>
        <v>0</v>
      </c>
      <c r="AF98" s="177">
        <f t="shared" si="17"/>
        <v>0</v>
      </c>
      <c r="AG98" s="177">
        <f t="shared" si="17"/>
        <v>0</v>
      </c>
      <c r="AH98" s="177">
        <f t="shared" si="17"/>
        <v>9532.7410714285706</v>
      </c>
      <c r="AI98" s="177">
        <f t="shared" si="17"/>
        <v>-228001.88684999992</v>
      </c>
    </row>
    <row r="99" spans="1:35" ht="10.8" thickTop="1" x14ac:dyDescent="0.2">
      <c r="AH99" s="141" t="s">
        <v>35</v>
      </c>
      <c r="AI99" s="141">
        <f>+N100+AI98</f>
        <v>2147.6331500000088</v>
      </c>
    </row>
    <row r="100" spans="1:35" x14ac:dyDescent="0.2">
      <c r="K100" s="141">
        <f>+K98+J98</f>
        <v>230149.52</v>
      </c>
      <c r="N100" s="141">
        <f>+N98+M98</f>
        <v>230149.51999999993</v>
      </c>
      <c r="P100" s="141">
        <f>P98+Q98</f>
        <v>179825.62142857141</v>
      </c>
      <c r="AI100" s="141">
        <f>+AI98-AI99</f>
        <v>-230149.51999999993</v>
      </c>
    </row>
    <row r="102" spans="1:35" x14ac:dyDescent="0.2">
      <c r="A102" s="180"/>
      <c r="B102" s="85" t="s">
        <v>1067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93CD-956F-4584-AEFD-D36667FA96AD}">
  <dimension ref="A1:AJ102"/>
  <sheetViews>
    <sheetView workbookViewId="0">
      <pane ySplit="4" topLeftCell="A41" activePane="bottomLeft" state="frozen"/>
      <selection activeCell="A12" sqref="A12"/>
      <selection pane="bottomLeft"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1080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43556</v>
      </c>
      <c r="B5" s="181">
        <v>11796</v>
      </c>
      <c r="C5" s="182">
        <v>2248</v>
      </c>
      <c r="D5" s="182" t="s">
        <v>88</v>
      </c>
      <c r="E5" s="181" t="s">
        <v>89</v>
      </c>
      <c r="F5" s="182">
        <v>22552</v>
      </c>
      <c r="G5" s="182" t="s">
        <v>54</v>
      </c>
      <c r="H5" s="151"/>
      <c r="I5" s="151"/>
      <c r="J5" s="152">
        <v>3294.9</v>
      </c>
      <c r="K5" s="153">
        <v>0</v>
      </c>
      <c r="L5" s="154">
        <v>0.01</v>
      </c>
      <c r="M5" s="155">
        <f t="shared" ref="M5:M96" si="0">SUM(H5:J5,K5/1.12)</f>
        <v>3294.9</v>
      </c>
      <c r="N5" s="155">
        <f t="shared" ref="N5:N96" si="1">K5/1.12*0.12</f>
        <v>0</v>
      </c>
      <c r="O5" s="155">
        <f t="shared" ref="O5:O96" si="2">-SUM(I5:J5,K5/1.12)*L5</f>
        <v>-32.948999999999998</v>
      </c>
      <c r="P5" s="155">
        <f>M5</f>
        <v>3294.9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6" si="3">-SUM(N5:AH5)</f>
        <v>-3261.951</v>
      </c>
      <c r="AJ5" s="156">
        <f t="shared" ref="AJ5:AJ96" si="4">SUM(H5:K5)+AI5+O5</f>
        <v>7.1054273576010019E-14</v>
      </c>
    </row>
    <row r="6" spans="1:36" ht="12.9" customHeight="1" x14ac:dyDescent="0.2">
      <c r="A6" s="161"/>
      <c r="B6" s="181">
        <v>11798</v>
      </c>
      <c r="C6" s="182">
        <v>2250</v>
      </c>
      <c r="D6" s="182" t="s">
        <v>88</v>
      </c>
      <c r="E6" s="181" t="s">
        <v>89</v>
      </c>
      <c r="F6" s="182">
        <v>22553</v>
      </c>
      <c r="G6" s="182" t="s">
        <v>57</v>
      </c>
      <c r="H6" s="151"/>
      <c r="I6" s="151"/>
      <c r="J6" s="152">
        <v>271.55</v>
      </c>
      <c r="K6" s="153">
        <v>0</v>
      </c>
      <c r="L6" s="154">
        <v>0.01</v>
      </c>
      <c r="M6" s="155">
        <f t="shared" si="0"/>
        <v>271.55</v>
      </c>
      <c r="N6" s="155">
        <f t="shared" si="1"/>
        <v>0</v>
      </c>
      <c r="O6" s="155">
        <f t="shared" si="2"/>
        <v>-2.7155</v>
      </c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>
        <f>M6</f>
        <v>271.55</v>
      </c>
      <c r="AA6" s="155"/>
      <c r="AB6" s="155"/>
      <c r="AC6" s="155"/>
      <c r="AD6" s="155"/>
      <c r="AE6" s="155"/>
      <c r="AF6" s="155"/>
      <c r="AG6" s="155"/>
      <c r="AH6" s="155"/>
      <c r="AI6" s="155">
        <f t="shared" si="3"/>
        <v>-268.83449999999999</v>
      </c>
      <c r="AJ6" s="156">
        <f t="shared" si="4"/>
        <v>1.9984014443252818E-14</v>
      </c>
    </row>
    <row r="7" spans="1:36" ht="12.9" customHeight="1" x14ac:dyDescent="0.2">
      <c r="A7" s="161"/>
      <c r="B7" s="181">
        <v>11799</v>
      </c>
      <c r="C7" s="182">
        <v>2251</v>
      </c>
      <c r="D7" s="182" t="s">
        <v>39</v>
      </c>
      <c r="E7" s="181" t="s">
        <v>45</v>
      </c>
      <c r="F7" s="182">
        <v>72451</v>
      </c>
      <c r="G7" s="182" t="s">
        <v>54</v>
      </c>
      <c r="H7" s="151"/>
      <c r="I7" s="151"/>
      <c r="J7" s="152">
        <v>9870</v>
      </c>
      <c r="K7" s="153">
        <v>0</v>
      </c>
      <c r="L7" s="154">
        <v>0.01</v>
      </c>
      <c r="M7" s="155">
        <f t="shared" si="0"/>
        <v>9870</v>
      </c>
      <c r="N7" s="155">
        <f t="shared" si="1"/>
        <v>0</v>
      </c>
      <c r="O7" s="155">
        <f t="shared" si="2"/>
        <v>-98.7</v>
      </c>
      <c r="P7" s="155">
        <f>M7</f>
        <v>9870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-9771.2999999999993</v>
      </c>
      <c r="AJ7" s="156">
        <f t="shared" si="4"/>
        <v>7.2475359047530219E-13</v>
      </c>
    </row>
    <row r="8" spans="1:36" ht="12.9" customHeight="1" x14ac:dyDescent="0.2">
      <c r="A8" s="161"/>
      <c r="B8" s="181">
        <v>11800</v>
      </c>
      <c r="C8" s="182">
        <v>2252</v>
      </c>
      <c r="D8" s="182" t="s">
        <v>39</v>
      </c>
      <c r="E8" s="181" t="s">
        <v>45</v>
      </c>
      <c r="F8" s="182">
        <v>72452</v>
      </c>
      <c r="G8" s="182" t="s">
        <v>57</v>
      </c>
      <c r="H8" s="151"/>
      <c r="I8" s="151"/>
      <c r="J8" s="152">
        <v>1690</v>
      </c>
      <c r="K8" s="153">
        <v>0</v>
      </c>
      <c r="L8" s="154">
        <v>0.01</v>
      </c>
      <c r="M8" s="155">
        <f t="shared" si="0"/>
        <v>1690</v>
      </c>
      <c r="N8" s="155">
        <f t="shared" si="1"/>
        <v>0</v>
      </c>
      <c r="O8" s="155">
        <f t="shared" si="2"/>
        <v>-16.899999999999999</v>
      </c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>
        <f>M8</f>
        <v>1690</v>
      </c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-1673.1</v>
      </c>
      <c r="AJ8" s="156">
        <f t="shared" si="4"/>
        <v>9.2370555648813024E-14</v>
      </c>
    </row>
    <row r="9" spans="1:36" ht="12.9" customHeight="1" x14ac:dyDescent="0.2">
      <c r="A9" s="161"/>
      <c r="B9" s="181">
        <v>11801</v>
      </c>
      <c r="C9" s="182">
        <v>2253</v>
      </c>
      <c r="D9" s="182" t="s">
        <v>73</v>
      </c>
      <c r="E9" s="181" t="s">
        <v>75</v>
      </c>
      <c r="F9" s="182">
        <v>158614</v>
      </c>
      <c r="G9" s="182" t="s">
        <v>54</v>
      </c>
      <c r="H9" s="151"/>
      <c r="I9" s="151"/>
      <c r="J9" s="157">
        <v>3800</v>
      </c>
      <c r="K9" s="153">
        <v>0</v>
      </c>
      <c r="L9" s="154">
        <v>0.01</v>
      </c>
      <c r="M9" s="155">
        <f t="shared" si="0"/>
        <v>3800</v>
      </c>
      <c r="N9" s="155">
        <f t="shared" si="1"/>
        <v>0</v>
      </c>
      <c r="O9" s="155">
        <f t="shared" si="2"/>
        <v>-38</v>
      </c>
      <c r="P9" s="155">
        <f t="shared" ref="P9:P15" si="5">M9</f>
        <v>3800</v>
      </c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-3762</v>
      </c>
      <c r="AJ9" s="156">
        <f t="shared" si="4"/>
        <v>0</v>
      </c>
    </row>
    <row r="10" spans="1:36" ht="12.9" customHeight="1" x14ac:dyDescent="0.2">
      <c r="A10" s="161">
        <v>43557</v>
      </c>
      <c r="B10" s="181">
        <v>11802</v>
      </c>
      <c r="C10" s="182">
        <v>2234</v>
      </c>
      <c r="D10" s="182" t="s">
        <v>1072</v>
      </c>
      <c r="E10" s="181" t="s">
        <v>1071</v>
      </c>
      <c r="F10" s="182">
        <v>3353</v>
      </c>
      <c r="G10" s="182" t="s">
        <v>54</v>
      </c>
      <c r="H10" s="151"/>
      <c r="I10" s="151"/>
      <c r="J10" s="157"/>
      <c r="K10" s="153">
        <v>17465.599999999999</v>
      </c>
      <c r="L10" s="154">
        <v>0.01</v>
      </c>
      <c r="M10" s="155">
        <f t="shared" si="0"/>
        <v>15594.285714285712</v>
      </c>
      <c r="N10" s="155">
        <f t="shared" si="1"/>
        <v>1871.3142857142855</v>
      </c>
      <c r="O10" s="155">
        <f t="shared" si="2"/>
        <v>-155.94285714285712</v>
      </c>
      <c r="P10" s="155">
        <f t="shared" si="5"/>
        <v>15594.285714285712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3"/>
        <v>-17309.657142857141</v>
      </c>
      <c r="AJ10" s="156">
        <f t="shared" si="4"/>
        <v>8.5265128291212022E-13</v>
      </c>
    </row>
    <row r="11" spans="1:36" ht="12.9" customHeight="1" x14ac:dyDescent="0.2">
      <c r="A11" s="161">
        <v>43558</v>
      </c>
      <c r="B11" s="181">
        <v>11803</v>
      </c>
      <c r="C11" s="182">
        <v>2254</v>
      </c>
      <c r="D11" s="182" t="s">
        <v>604</v>
      </c>
      <c r="E11" s="181" t="s">
        <v>605</v>
      </c>
      <c r="F11" s="182">
        <v>30153185318</v>
      </c>
      <c r="G11" s="182" t="s">
        <v>54</v>
      </c>
      <c r="H11" s="151"/>
      <c r="I11" s="151"/>
      <c r="J11" s="157"/>
      <c r="K11" s="153">
        <v>1995</v>
      </c>
      <c r="L11" s="154">
        <v>0.01</v>
      </c>
      <c r="M11" s="155">
        <f t="shared" si="0"/>
        <v>1781.2499999999998</v>
      </c>
      <c r="N11" s="155">
        <f t="shared" si="1"/>
        <v>213.74999999999997</v>
      </c>
      <c r="O11" s="155">
        <f t="shared" si="2"/>
        <v>-17.812499999999996</v>
      </c>
      <c r="P11" s="155">
        <f t="shared" si="5"/>
        <v>1781.2499999999998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-1977.1874999999998</v>
      </c>
      <c r="AJ11" s="156">
        <f t="shared" si="4"/>
        <v>2.3092638912203256E-13</v>
      </c>
    </row>
    <row r="12" spans="1:36" ht="12.9" customHeight="1" x14ac:dyDescent="0.2">
      <c r="A12" s="161"/>
      <c r="B12" s="181">
        <v>11804</v>
      </c>
      <c r="C12" s="182">
        <v>2256</v>
      </c>
      <c r="D12" s="182" t="s">
        <v>88</v>
      </c>
      <c r="E12" s="181" t="s">
        <v>89</v>
      </c>
      <c r="F12" s="182">
        <v>22611</v>
      </c>
      <c r="G12" s="182" t="s">
        <v>54</v>
      </c>
      <c r="H12" s="151"/>
      <c r="I12" s="151"/>
      <c r="J12" s="152">
        <v>540</v>
      </c>
      <c r="K12" s="153">
        <v>0</v>
      </c>
      <c r="L12" s="154">
        <v>0.01</v>
      </c>
      <c r="M12" s="155">
        <f t="shared" si="0"/>
        <v>540</v>
      </c>
      <c r="N12" s="155">
        <f t="shared" si="1"/>
        <v>0</v>
      </c>
      <c r="O12" s="155">
        <f t="shared" si="2"/>
        <v>-5.4</v>
      </c>
      <c r="P12" s="155">
        <f t="shared" si="5"/>
        <v>540</v>
      </c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3"/>
        <v>-534.6</v>
      </c>
      <c r="AJ12" s="156">
        <f t="shared" si="4"/>
        <v>-2.3092638912203256E-14</v>
      </c>
    </row>
    <row r="13" spans="1:36" ht="12.9" customHeight="1" x14ac:dyDescent="0.2">
      <c r="A13" s="161"/>
      <c r="B13" s="181">
        <v>11806</v>
      </c>
      <c r="C13" s="182">
        <v>2258</v>
      </c>
      <c r="D13" s="182" t="s">
        <v>67</v>
      </c>
      <c r="E13" s="181" t="s">
        <v>49</v>
      </c>
      <c r="F13" s="182">
        <v>6142</v>
      </c>
      <c r="G13" s="182" t="s">
        <v>54</v>
      </c>
      <c r="H13" s="151"/>
      <c r="I13" s="151"/>
      <c r="J13" s="152"/>
      <c r="K13" s="153">
        <v>5200</v>
      </c>
      <c r="L13" s="154">
        <v>0.01</v>
      </c>
      <c r="M13" s="155">
        <f t="shared" si="0"/>
        <v>4642.8571428571422</v>
      </c>
      <c r="N13" s="155">
        <f t="shared" si="1"/>
        <v>557.142857142857</v>
      </c>
      <c r="O13" s="155">
        <f t="shared" si="2"/>
        <v>-46.428571428571423</v>
      </c>
      <c r="P13" s="155">
        <f t="shared" si="5"/>
        <v>4642.8571428571422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-5153.5714285714275</v>
      </c>
      <c r="AJ13" s="156">
        <f t="shared" si="4"/>
        <v>1.0444978215673473E-12</v>
      </c>
    </row>
    <row r="14" spans="1:36" ht="12.9" customHeight="1" x14ac:dyDescent="0.2">
      <c r="A14" s="161">
        <v>43560</v>
      </c>
      <c r="B14" s="181">
        <v>11805</v>
      </c>
      <c r="C14" s="182">
        <v>2257</v>
      </c>
      <c r="D14" s="182" t="s">
        <v>88</v>
      </c>
      <c r="E14" s="181" t="s">
        <v>89</v>
      </c>
      <c r="F14" s="182">
        <v>22688</v>
      </c>
      <c r="G14" s="182" t="s">
        <v>54</v>
      </c>
      <c r="H14" s="151"/>
      <c r="I14" s="151"/>
      <c r="J14" s="152">
        <v>793</v>
      </c>
      <c r="K14" s="153">
        <v>0</v>
      </c>
      <c r="L14" s="154">
        <v>0.01</v>
      </c>
      <c r="M14" s="155">
        <f t="shared" si="0"/>
        <v>793</v>
      </c>
      <c r="N14" s="155">
        <f t="shared" si="1"/>
        <v>0</v>
      </c>
      <c r="O14" s="155">
        <f t="shared" si="2"/>
        <v>-7.9300000000000006</v>
      </c>
      <c r="P14" s="155">
        <f t="shared" si="5"/>
        <v>793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-785.07</v>
      </c>
      <c r="AJ14" s="156">
        <f t="shared" si="4"/>
        <v>-5.0626169922907138E-14</v>
      </c>
    </row>
    <row r="15" spans="1:36" ht="12.9" customHeight="1" x14ac:dyDescent="0.2">
      <c r="A15" s="161"/>
      <c r="B15" s="181">
        <v>11807</v>
      </c>
      <c r="C15" s="182">
        <v>2235</v>
      </c>
      <c r="D15" s="182" t="s">
        <v>748</v>
      </c>
      <c r="E15" s="181" t="s">
        <v>749</v>
      </c>
      <c r="F15" s="182">
        <v>39295</v>
      </c>
      <c r="G15" s="182" t="s">
        <v>54</v>
      </c>
      <c r="H15" s="151"/>
      <c r="I15" s="151"/>
      <c r="J15" s="152"/>
      <c r="K15" s="153">
        <v>23698</v>
      </c>
      <c r="L15" s="154">
        <v>0.01</v>
      </c>
      <c r="M15" s="155">
        <f t="shared" si="0"/>
        <v>21158.928571428569</v>
      </c>
      <c r="N15" s="155">
        <f t="shared" si="1"/>
        <v>2539.071428571428</v>
      </c>
      <c r="O15" s="155">
        <f t="shared" si="2"/>
        <v>-211.58928571428569</v>
      </c>
      <c r="P15" s="155">
        <f t="shared" si="5"/>
        <v>21158.928571428569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-23486.41071428571</v>
      </c>
      <c r="AJ15" s="156">
        <f t="shared" si="4"/>
        <v>4.1779912862693891E-12</v>
      </c>
    </row>
    <row r="16" spans="1:36" ht="12.9" customHeight="1" x14ac:dyDescent="0.2">
      <c r="A16" s="161"/>
      <c r="B16" s="181">
        <v>11809</v>
      </c>
      <c r="C16" s="182">
        <v>2255</v>
      </c>
      <c r="D16" s="182" t="s">
        <v>37</v>
      </c>
      <c r="E16" s="181" t="s">
        <v>42</v>
      </c>
      <c r="F16" s="182">
        <v>77095</v>
      </c>
      <c r="G16" s="182" t="s">
        <v>163</v>
      </c>
      <c r="H16" s="151"/>
      <c r="I16" s="151"/>
      <c r="J16" s="152"/>
      <c r="K16" s="153">
        <v>430.76</v>
      </c>
      <c r="L16" s="154">
        <v>0.01</v>
      </c>
      <c r="M16" s="155">
        <f t="shared" si="0"/>
        <v>384.60714285714283</v>
      </c>
      <c r="N16" s="155">
        <f t="shared" si="1"/>
        <v>46.152857142857137</v>
      </c>
      <c r="O16" s="155">
        <f t="shared" si="2"/>
        <v>-3.8460714285714284</v>
      </c>
      <c r="P16" s="155"/>
      <c r="Q16" s="155"/>
      <c r="R16" s="155"/>
      <c r="S16" s="155"/>
      <c r="T16" s="155"/>
      <c r="U16" s="155"/>
      <c r="V16" s="155">
        <f t="shared" ref="V16:V17" si="6">M16</f>
        <v>384.60714285714283</v>
      </c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-426.91392857142853</v>
      </c>
      <c r="AJ16" s="156">
        <f t="shared" si="4"/>
        <v>3.4638958368304884E-14</v>
      </c>
    </row>
    <row r="17" spans="1:36" ht="12.9" customHeight="1" x14ac:dyDescent="0.2">
      <c r="A17" s="161"/>
      <c r="B17" s="181">
        <v>11809</v>
      </c>
      <c r="C17" s="182">
        <v>2255</v>
      </c>
      <c r="D17" s="182" t="s">
        <v>37</v>
      </c>
      <c r="E17" s="181" t="s">
        <v>42</v>
      </c>
      <c r="F17" s="182">
        <v>77095</v>
      </c>
      <c r="G17" s="182" t="s">
        <v>163</v>
      </c>
      <c r="H17" s="151"/>
      <c r="I17" s="151"/>
      <c r="J17" s="152"/>
      <c r="K17" s="153">
        <v>981.31</v>
      </c>
      <c r="L17" s="154">
        <v>0.01</v>
      </c>
      <c r="M17" s="155">
        <f t="shared" si="0"/>
        <v>876.16964285714278</v>
      </c>
      <c r="N17" s="155">
        <f t="shared" si="1"/>
        <v>105.14035714285713</v>
      </c>
      <c r="O17" s="155">
        <f t="shared" si="2"/>
        <v>-8.7616964285714278</v>
      </c>
      <c r="P17" s="155"/>
      <c r="Q17" s="155"/>
      <c r="R17" s="155"/>
      <c r="S17" s="155"/>
      <c r="T17" s="155"/>
      <c r="U17" s="155"/>
      <c r="V17" s="155">
        <f t="shared" si="6"/>
        <v>876.16964285714278</v>
      </c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-972.54830357142851</v>
      </c>
      <c r="AJ17" s="156">
        <f t="shared" si="4"/>
        <v>0</v>
      </c>
    </row>
    <row r="18" spans="1:36" ht="12.9" customHeight="1" x14ac:dyDescent="0.2">
      <c r="A18" s="161"/>
      <c r="B18" s="181">
        <v>11809</v>
      </c>
      <c r="C18" s="182">
        <v>2255</v>
      </c>
      <c r="D18" s="182" t="s">
        <v>37</v>
      </c>
      <c r="E18" s="181" t="s">
        <v>42</v>
      </c>
      <c r="F18" s="182">
        <v>77095</v>
      </c>
      <c r="G18" s="182" t="s">
        <v>532</v>
      </c>
      <c r="H18" s="151"/>
      <c r="I18" s="151"/>
      <c r="J18" s="157"/>
      <c r="K18" s="153">
        <v>782.1</v>
      </c>
      <c r="L18" s="154">
        <v>0.01</v>
      </c>
      <c r="M18" s="155">
        <f t="shared" si="0"/>
        <v>698.30357142857133</v>
      </c>
      <c r="N18" s="155">
        <f t="shared" si="1"/>
        <v>83.796428571428564</v>
      </c>
      <c r="O18" s="155">
        <f t="shared" si="2"/>
        <v>-6.9830357142857133</v>
      </c>
      <c r="P18" s="155"/>
      <c r="Q18" s="155"/>
      <c r="R18" s="155"/>
      <c r="S18" s="155"/>
      <c r="T18" s="155">
        <f>M18</f>
        <v>698.30357142857133</v>
      </c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-775.11696428571418</v>
      </c>
      <c r="AJ18" s="156">
        <f t="shared" si="4"/>
        <v>1.3411494137471891E-13</v>
      </c>
    </row>
    <row r="19" spans="1:36" ht="12.9" customHeight="1" x14ac:dyDescent="0.2">
      <c r="A19" s="161">
        <v>43561</v>
      </c>
      <c r="B19" s="181">
        <v>11810</v>
      </c>
      <c r="C19" s="182">
        <v>2261</v>
      </c>
      <c r="D19" s="182" t="s">
        <v>1065</v>
      </c>
      <c r="E19" s="181" t="s">
        <v>1064</v>
      </c>
      <c r="F19" s="182">
        <v>11712</v>
      </c>
      <c r="G19" s="182" t="s">
        <v>54</v>
      </c>
      <c r="H19" s="151"/>
      <c r="I19" s="151"/>
      <c r="J19" s="157"/>
      <c r="K19" s="153">
        <v>7380</v>
      </c>
      <c r="L19" s="154">
        <v>0.01</v>
      </c>
      <c r="M19" s="155">
        <f t="shared" si="0"/>
        <v>6589.2857142857138</v>
      </c>
      <c r="N19" s="155">
        <f t="shared" si="1"/>
        <v>790.71428571428567</v>
      </c>
      <c r="O19" s="155">
        <f t="shared" si="2"/>
        <v>-65.892857142857139</v>
      </c>
      <c r="P19" s="155">
        <f>M19</f>
        <v>6589.2857142857138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-7314.1071428571422</v>
      </c>
      <c r="AJ19" s="156">
        <f t="shared" si="4"/>
        <v>6.5369931689929217E-13</v>
      </c>
    </row>
    <row r="20" spans="1:36" ht="12.9" customHeight="1" x14ac:dyDescent="0.2">
      <c r="A20" s="161">
        <v>43563</v>
      </c>
      <c r="B20" s="181">
        <v>11811</v>
      </c>
      <c r="C20" s="182">
        <v>2259</v>
      </c>
      <c r="D20" s="182" t="s">
        <v>68</v>
      </c>
      <c r="E20" s="181" t="s">
        <v>52</v>
      </c>
      <c r="F20" s="182">
        <v>30360</v>
      </c>
      <c r="G20" s="182" t="s">
        <v>532</v>
      </c>
      <c r="H20" s="151"/>
      <c r="I20" s="151"/>
      <c r="J20" s="157"/>
      <c r="K20" s="153">
        <v>1800</v>
      </c>
      <c r="L20" s="154">
        <v>0.01</v>
      </c>
      <c r="M20" s="155">
        <f t="shared" si="0"/>
        <v>1607.1428571428569</v>
      </c>
      <c r="N20" s="155">
        <f t="shared" si="1"/>
        <v>192.85714285714283</v>
      </c>
      <c r="O20" s="155">
        <f t="shared" si="2"/>
        <v>-16.071428571428569</v>
      </c>
      <c r="P20" s="155"/>
      <c r="Q20" s="155"/>
      <c r="R20" s="155"/>
      <c r="S20" s="155"/>
      <c r="T20" s="155">
        <f>M20</f>
        <v>1607.1428571428569</v>
      </c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-1783.9285714285711</v>
      </c>
      <c r="AJ20" s="156">
        <f t="shared" si="4"/>
        <v>3.2684965844964609E-13</v>
      </c>
    </row>
    <row r="21" spans="1:36" s="141" customFormat="1" ht="12.9" customHeight="1" x14ac:dyDescent="0.2">
      <c r="A21" s="161"/>
      <c r="B21" s="181">
        <v>11812</v>
      </c>
      <c r="C21" s="182">
        <v>2266</v>
      </c>
      <c r="D21" s="182" t="s">
        <v>66</v>
      </c>
      <c r="E21" s="181" t="s">
        <v>51</v>
      </c>
      <c r="F21" s="182">
        <v>120001307074</v>
      </c>
      <c r="G21" s="182" t="s">
        <v>55</v>
      </c>
      <c r="H21" s="151"/>
      <c r="I21" s="151"/>
      <c r="J21" s="152"/>
      <c r="K21" s="153">
        <v>6018</v>
      </c>
      <c r="L21" s="154">
        <v>0.01</v>
      </c>
      <c r="M21" s="155">
        <f t="shared" si="0"/>
        <v>5373.2142857142853</v>
      </c>
      <c r="N21" s="155">
        <f t="shared" si="1"/>
        <v>644.78571428571422</v>
      </c>
      <c r="O21" s="155">
        <f t="shared" si="2"/>
        <v>-53.732142857142854</v>
      </c>
      <c r="P21" s="155"/>
      <c r="Q21" s="155">
        <f>M21</f>
        <v>5373.2142857142853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-5964.2678571428569</v>
      </c>
      <c r="AJ21" s="156">
        <f t="shared" si="4"/>
        <v>2.6290081223123707E-13</v>
      </c>
    </row>
    <row r="22" spans="1:36" s="141" customFormat="1" ht="12.9" customHeight="1" x14ac:dyDescent="0.2">
      <c r="A22" s="161"/>
      <c r="B22" s="181">
        <v>11813</v>
      </c>
      <c r="C22" s="182">
        <v>2267</v>
      </c>
      <c r="D22" s="182" t="s">
        <v>73</v>
      </c>
      <c r="E22" s="181" t="s">
        <v>75</v>
      </c>
      <c r="F22" s="182">
        <v>159456</v>
      </c>
      <c r="G22" s="182" t="s">
        <v>54</v>
      </c>
      <c r="H22" s="151"/>
      <c r="I22" s="151"/>
      <c r="J22" s="152">
        <v>2100</v>
      </c>
      <c r="K22" s="153">
        <v>0</v>
      </c>
      <c r="L22" s="154">
        <v>0.01</v>
      </c>
      <c r="M22" s="155">
        <f t="shared" si="0"/>
        <v>2100</v>
      </c>
      <c r="N22" s="155">
        <f t="shared" si="1"/>
        <v>0</v>
      </c>
      <c r="O22" s="155">
        <f t="shared" si="2"/>
        <v>-21</v>
      </c>
      <c r="P22" s="155">
        <f>M22</f>
        <v>2100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-2079</v>
      </c>
      <c r="AJ22" s="156">
        <f t="shared" si="4"/>
        <v>0</v>
      </c>
    </row>
    <row r="23" spans="1:36" s="141" customFormat="1" ht="12.9" customHeight="1" x14ac:dyDescent="0.2">
      <c r="A23" s="161"/>
      <c r="B23" s="181">
        <v>11814</v>
      </c>
      <c r="C23" s="182">
        <v>2262</v>
      </c>
      <c r="D23" s="182" t="s">
        <v>74</v>
      </c>
      <c r="E23" s="181" t="s">
        <v>60</v>
      </c>
      <c r="F23" s="182">
        <v>31501</v>
      </c>
      <c r="G23" s="182" t="s">
        <v>56</v>
      </c>
      <c r="H23" s="151"/>
      <c r="I23" s="151"/>
      <c r="J23" s="152"/>
      <c r="K23" s="153">
        <v>4481</v>
      </c>
      <c r="L23" s="154">
        <v>0.01</v>
      </c>
      <c r="M23" s="155">
        <f t="shared" si="0"/>
        <v>4000.8928571428569</v>
      </c>
      <c r="N23" s="155">
        <f t="shared" si="1"/>
        <v>480.10714285714283</v>
      </c>
      <c r="O23" s="155">
        <f t="shared" si="2"/>
        <v>-40.008928571428569</v>
      </c>
      <c r="P23" s="155"/>
      <c r="Q23" s="155"/>
      <c r="R23" s="155"/>
      <c r="S23" s="155"/>
      <c r="T23" s="155"/>
      <c r="U23" s="155"/>
      <c r="V23" s="155"/>
      <c r="W23" s="155">
        <f>M23</f>
        <v>4000.8928571428569</v>
      </c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-4440.9910714285716</v>
      </c>
      <c r="AJ23" s="156">
        <f t="shared" si="4"/>
        <v>-1.2789769243681803E-13</v>
      </c>
    </row>
    <row r="24" spans="1:36" ht="12.9" customHeight="1" x14ac:dyDescent="0.2">
      <c r="A24" s="161"/>
      <c r="B24" s="181">
        <v>11815</v>
      </c>
      <c r="C24" s="182">
        <v>2268</v>
      </c>
      <c r="D24" s="182" t="s">
        <v>39</v>
      </c>
      <c r="E24" s="181" t="s">
        <v>45</v>
      </c>
      <c r="F24" s="182">
        <v>72462</v>
      </c>
      <c r="G24" s="182" t="s">
        <v>54</v>
      </c>
      <c r="H24" s="151"/>
      <c r="I24" s="151"/>
      <c r="J24" s="152">
        <v>9362</v>
      </c>
      <c r="K24" s="153">
        <v>0</v>
      </c>
      <c r="L24" s="154">
        <v>0.01</v>
      </c>
      <c r="M24" s="155">
        <f t="shared" si="0"/>
        <v>9362</v>
      </c>
      <c r="N24" s="155">
        <f t="shared" si="1"/>
        <v>0</v>
      </c>
      <c r="O24" s="155">
        <f t="shared" si="2"/>
        <v>-93.62</v>
      </c>
      <c r="P24" s="155">
        <f>M24</f>
        <v>9362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-9268.3799999999992</v>
      </c>
      <c r="AJ24" s="156">
        <f t="shared" si="4"/>
        <v>7.9580786405131221E-13</v>
      </c>
    </row>
    <row r="25" spans="1:36" s="141" customFormat="1" ht="12.9" customHeight="1" x14ac:dyDescent="0.2">
      <c r="A25" s="161"/>
      <c r="B25" s="181">
        <v>11816</v>
      </c>
      <c r="C25" s="182">
        <v>2269</v>
      </c>
      <c r="D25" s="182" t="s">
        <v>39</v>
      </c>
      <c r="E25" s="181" t="s">
        <v>45</v>
      </c>
      <c r="F25" s="182">
        <v>72463</v>
      </c>
      <c r="G25" s="182" t="s">
        <v>57</v>
      </c>
      <c r="H25" s="151"/>
      <c r="I25" s="151"/>
      <c r="J25" s="152">
        <v>2211</v>
      </c>
      <c r="K25" s="153">
        <v>0</v>
      </c>
      <c r="L25" s="154">
        <v>0.01</v>
      </c>
      <c r="M25" s="155">
        <f t="shared" si="0"/>
        <v>2211</v>
      </c>
      <c r="N25" s="155">
        <f t="shared" si="1"/>
        <v>0</v>
      </c>
      <c r="O25" s="155">
        <f t="shared" si="2"/>
        <v>-22.11</v>
      </c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>
        <f t="shared" ref="Z25:Z26" si="7">M25</f>
        <v>2211</v>
      </c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-2188.89</v>
      </c>
      <c r="AJ25" s="156">
        <f t="shared" si="4"/>
        <v>1.2789769243681803E-13</v>
      </c>
    </row>
    <row r="26" spans="1:36" s="141" customFormat="1" ht="12.9" customHeight="1" x14ac:dyDescent="0.2">
      <c r="A26" s="161"/>
      <c r="B26" s="181">
        <v>11817</v>
      </c>
      <c r="C26" s="182">
        <v>2270</v>
      </c>
      <c r="D26" s="182" t="s">
        <v>88</v>
      </c>
      <c r="E26" s="181" t="s">
        <v>89</v>
      </c>
      <c r="F26" s="182">
        <v>22725</v>
      </c>
      <c r="G26" s="182" t="s">
        <v>57</v>
      </c>
      <c r="H26" s="151"/>
      <c r="I26" s="151"/>
      <c r="J26" s="157">
        <v>232.5</v>
      </c>
      <c r="K26" s="153">
        <v>0</v>
      </c>
      <c r="L26" s="154">
        <v>0.01</v>
      </c>
      <c r="M26" s="155">
        <f t="shared" si="0"/>
        <v>232.5</v>
      </c>
      <c r="N26" s="155">
        <f t="shared" si="1"/>
        <v>0</v>
      </c>
      <c r="O26" s="155">
        <f t="shared" si="2"/>
        <v>-2.3250000000000002</v>
      </c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>
        <f t="shared" si="7"/>
        <v>232.5</v>
      </c>
      <c r="AA26" s="155"/>
      <c r="AB26" s="155"/>
      <c r="AC26" s="155"/>
      <c r="AD26" s="155"/>
      <c r="AE26" s="155"/>
      <c r="AF26" s="155"/>
      <c r="AG26" s="155"/>
      <c r="AH26" s="155"/>
      <c r="AI26" s="155">
        <f t="shared" si="3"/>
        <v>-230.17500000000001</v>
      </c>
      <c r="AJ26" s="156">
        <f t="shared" si="4"/>
        <v>-1.1546319456101628E-14</v>
      </c>
    </row>
    <row r="27" spans="1:36" s="141" customFormat="1" ht="12.9" customHeight="1" x14ac:dyDescent="0.2">
      <c r="A27" s="161"/>
      <c r="B27" s="181">
        <v>11817</v>
      </c>
      <c r="C27" s="182">
        <v>2270</v>
      </c>
      <c r="D27" s="182" t="s">
        <v>88</v>
      </c>
      <c r="E27" s="181" t="s">
        <v>89</v>
      </c>
      <c r="F27" s="182">
        <v>22725</v>
      </c>
      <c r="G27" s="182" t="s">
        <v>54</v>
      </c>
      <c r="H27" s="151"/>
      <c r="I27" s="151"/>
      <c r="J27" s="157">
        <v>2389.1999999999998</v>
      </c>
      <c r="K27" s="153">
        <v>0</v>
      </c>
      <c r="L27" s="154">
        <v>0.01</v>
      </c>
      <c r="M27" s="155">
        <f t="shared" si="0"/>
        <v>2389.1999999999998</v>
      </c>
      <c r="N27" s="155">
        <f t="shared" si="1"/>
        <v>0</v>
      </c>
      <c r="O27" s="155">
        <f t="shared" si="2"/>
        <v>-23.891999999999999</v>
      </c>
      <c r="P27" s="155">
        <f t="shared" ref="P27:P28" si="8">M27</f>
        <v>2389.1999999999998</v>
      </c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-2365.308</v>
      </c>
      <c r="AJ27" s="156">
        <f t="shared" si="4"/>
        <v>-1.7408297026122455E-13</v>
      </c>
    </row>
    <row r="28" spans="1:36" s="141" customFormat="1" ht="12.9" customHeight="1" x14ac:dyDescent="0.2">
      <c r="A28" s="161">
        <v>43566</v>
      </c>
      <c r="B28" s="181">
        <v>11819</v>
      </c>
      <c r="C28" s="182">
        <v>2272</v>
      </c>
      <c r="D28" s="182" t="s">
        <v>73</v>
      </c>
      <c r="E28" s="181" t="s">
        <v>75</v>
      </c>
      <c r="F28" s="182">
        <v>159969</v>
      </c>
      <c r="G28" s="182" t="s">
        <v>54</v>
      </c>
      <c r="H28" s="151"/>
      <c r="I28" s="151"/>
      <c r="J28" s="157">
        <v>850</v>
      </c>
      <c r="K28" s="153">
        <v>0</v>
      </c>
      <c r="L28" s="154">
        <v>0.01</v>
      </c>
      <c r="M28" s="155">
        <f t="shared" si="0"/>
        <v>850</v>
      </c>
      <c r="N28" s="155">
        <f t="shared" si="1"/>
        <v>0</v>
      </c>
      <c r="O28" s="155">
        <f t="shared" si="2"/>
        <v>-8.5</v>
      </c>
      <c r="P28" s="155">
        <f t="shared" si="8"/>
        <v>850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-841.5</v>
      </c>
      <c r="AJ28" s="156">
        <f t="shared" si="4"/>
        <v>0</v>
      </c>
    </row>
    <row r="29" spans="1:36" s="141" customFormat="1" ht="12.9" customHeight="1" x14ac:dyDescent="0.2">
      <c r="A29" s="161"/>
      <c r="B29" s="181">
        <v>11820</v>
      </c>
      <c r="C29" s="182">
        <v>2273</v>
      </c>
      <c r="D29" s="182" t="s">
        <v>86</v>
      </c>
      <c r="E29" s="181" t="s">
        <v>87</v>
      </c>
      <c r="F29" s="182">
        <v>98126</v>
      </c>
      <c r="G29" s="182" t="s">
        <v>55</v>
      </c>
      <c r="H29" s="151"/>
      <c r="I29" s="151"/>
      <c r="J29" s="157"/>
      <c r="K29" s="153">
        <v>5029</v>
      </c>
      <c r="L29" s="154">
        <v>0.01</v>
      </c>
      <c r="M29" s="155">
        <f t="shared" si="0"/>
        <v>4490.1785714285706</v>
      </c>
      <c r="N29" s="155">
        <f t="shared" si="1"/>
        <v>538.82142857142844</v>
      </c>
      <c r="O29" s="155">
        <f t="shared" si="2"/>
        <v>-44.901785714285708</v>
      </c>
      <c r="P29" s="155"/>
      <c r="Q29" s="155">
        <f>M29</f>
        <v>4490.1785714285706</v>
      </c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-4984.0982142857138</v>
      </c>
      <c r="AJ29" s="156">
        <f t="shared" si="4"/>
        <v>5.2580162446247414E-13</v>
      </c>
    </row>
    <row r="30" spans="1:36" s="141" customFormat="1" ht="12.9" customHeight="1" x14ac:dyDescent="0.2">
      <c r="A30" s="161"/>
      <c r="B30" s="181">
        <v>11821</v>
      </c>
      <c r="C30" s="182">
        <v>2274</v>
      </c>
      <c r="D30" s="182" t="s">
        <v>88</v>
      </c>
      <c r="E30" s="181" t="s">
        <v>89</v>
      </c>
      <c r="F30" s="182">
        <v>19368</v>
      </c>
      <c r="G30" s="182" t="s">
        <v>54</v>
      </c>
      <c r="H30" s="151"/>
      <c r="I30" s="151"/>
      <c r="J30" s="157">
        <v>904.8</v>
      </c>
      <c r="K30" s="153">
        <v>0</v>
      </c>
      <c r="L30" s="154">
        <v>0.01</v>
      </c>
      <c r="M30" s="155">
        <f t="shared" si="0"/>
        <v>904.8</v>
      </c>
      <c r="N30" s="155">
        <f t="shared" si="1"/>
        <v>0</v>
      </c>
      <c r="O30" s="155">
        <f t="shared" si="2"/>
        <v>-9.048</v>
      </c>
      <c r="P30" s="155">
        <f>M30</f>
        <v>904.8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-895.75199999999995</v>
      </c>
      <c r="AJ30" s="156">
        <f t="shared" si="4"/>
        <v>0</v>
      </c>
    </row>
    <row r="31" spans="1:36" s="141" customFormat="1" ht="12.9" customHeight="1" x14ac:dyDescent="0.2">
      <c r="A31" s="161"/>
      <c r="B31" s="181">
        <v>11822</v>
      </c>
      <c r="C31" s="182">
        <v>2275</v>
      </c>
      <c r="D31" s="182" t="s">
        <v>39</v>
      </c>
      <c r="E31" s="181" t="s">
        <v>45</v>
      </c>
      <c r="F31" s="182">
        <v>71504</v>
      </c>
      <c r="G31" s="182" t="s">
        <v>57</v>
      </c>
      <c r="H31" s="151"/>
      <c r="I31" s="151"/>
      <c r="J31" s="152">
        <v>2327.5</v>
      </c>
      <c r="K31" s="153">
        <v>0</v>
      </c>
      <c r="L31" s="154">
        <v>0.01</v>
      </c>
      <c r="M31" s="155">
        <f t="shared" si="0"/>
        <v>2327.5</v>
      </c>
      <c r="N31" s="155">
        <f t="shared" si="1"/>
        <v>0</v>
      </c>
      <c r="O31" s="155">
        <f t="shared" si="2"/>
        <v>-23.275000000000002</v>
      </c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>
        <f>M31</f>
        <v>2327.5</v>
      </c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-2304.2249999999999</v>
      </c>
      <c r="AJ31" s="156">
        <f t="shared" si="4"/>
        <v>8.8817841970012523E-14</v>
      </c>
    </row>
    <row r="32" spans="1:36" s="141" customFormat="1" ht="12.9" customHeight="1" x14ac:dyDescent="0.2">
      <c r="A32" s="161">
        <v>43568</v>
      </c>
      <c r="B32" s="181">
        <v>11823</v>
      </c>
      <c r="C32" s="182">
        <v>2276</v>
      </c>
      <c r="D32" s="182" t="s">
        <v>63</v>
      </c>
      <c r="E32" s="181">
        <v>139564</v>
      </c>
      <c r="F32" s="182">
        <v>246954</v>
      </c>
      <c r="G32" s="182" t="s">
        <v>62</v>
      </c>
      <c r="H32" s="151"/>
      <c r="I32" s="151"/>
      <c r="J32" s="152"/>
      <c r="K32" s="153">
        <v>4803.12</v>
      </c>
      <c r="L32" s="154">
        <v>0.01</v>
      </c>
      <c r="M32" s="155">
        <f t="shared" si="0"/>
        <v>4288.4999999999991</v>
      </c>
      <c r="N32" s="155">
        <f t="shared" si="1"/>
        <v>514.61999999999989</v>
      </c>
      <c r="O32" s="155">
        <f t="shared" si="2"/>
        <v>-42.884999999999991</v>
      </c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>
        <f>M32</f>
        <v>4288.4999999999991</v>
      </c>
      <c r="AI32" s="155">
        <f t="shared" si="3"/>
        <v>-4760.2349999999988</v>
      </c>
      <c r="AJ32" s="156">
        <f t="shared" si="4"/>
        <v>1.1368683772161603E-12</v>
      </c>
    </row>
    <row r="33" spans="1:36" s="141" customFormat="1" ht="12.9" customHeight="1" x14ac:dyDescent="0.2">
      <c r="A33" s="161">
        <v>43570</v>
      </c>
      <c r="B33" s="181">
        <v>11824</v>
      </c>
      <c r="C33" s="182">
        <v>2278</v>
      </c>
      <c r="D33" s="182" t="s">
        <v>73</v>
      </c>
      <c r="E33" s="181" t="s">
        <v>75</v>
      </c>
      <c r="F33" s="182">
        <v>159643</v>
      </c>
      <c r="G33" s="182" t="s">
        <v>54</v>
      </c>
      <c r="H33" s="151"/>
      <c r="I33" s="151"/>
      <c r="J33" s="152">
        <v>4300</v>
      </c>
      <c r="K33" s="153">
        <v>0</v>
      </c>
      <c r="L33" s="154">
        <v>0.01</v>
      </c>
      <c r="M33" s="155">
        <f t="shared" si="0"/>
        <v>4300</v>
      </c>
      <c r="N33" s="155">
        <f t="shared" si="1"/>
        <v>0</v>
      </c>
      <c r="O33" s="155">
        <f t="shared" si="2"/>
        <v>-43</v>
      </c>
      <c r="P33" s="155">
        <f t="shared" ref="P33:P34" si="9">M33</f>
        <v>4300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3"/>
        <v>-4257</v>
      </c>
      <c r="AJ33" s="156">
        <f t="shared" si="4"/>
        <v>0</v>
      </c>
    </row>
    <row r="34" spans="1:36" s="141" customFormat="1" ht="12.9" customHeight="1" x14ac:dyDescent="0.2">
      <c r="A34" s="161"/>
      <c r="B34" s="181">
        <v>11825</v>
      </c>
      <c r="C34" s="182">
        <v>2279</v>
      </c>
      <c r="D34" s="182" t="s">
        <v>39</v>
      </c>
      <c r="E34" s="181" t="s">
        <v>45</v>
      </c>
      <c r="F34" s="182">
        <v>72471</v>
      </c>
      <c r="G34" s="182" t="s">
        <v>54</v>
      </c>
      <c r="H34" s="151"/>
      <c r="I34" s="151"/>
      <c r="J34" s="152">
        <v>5580</v>
      </c>
      <c r="K34" s="153">
        <v>0</v>
      </c>
      <c r="L34" s="154">
        <v>0.01</v>
      </c>
      <c r="M34" s="155">
        <f t="shared" si="0"/>
        <v>5580</v>
      </c>
      <c r="N34" s="155">
        <f t="shared" si="1"/>
        <v>0</v>
      </c>
      <c r="O34" s="155">
        <f t="shared" si="2"/>
        <v>-55.800000000000004</v>
      </c>
      <c r="P34" s="155">
        <f t="shared" si="9"/>
        <v>5580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-5524.2</v>
      </c>
      <c r="AJ34" s="156">
        <f t="shared" si="4"/>
        <v>1.7763568394002505E-13</v>
      </c>
    </row>
    <row r="35" spans="1:36" s="141" customFormat="1" ht="12.9" customHeight="1" x14ac:dyDescent="0.2">
      <c r="A35" s="161"/>
      <c r="B35" s="181">
        <v>11826</v>
      </c>
      <c r="C35" s="182">
        <v>2280</v>
      </c>
      <c r="D35" s="182" t="s">
        <v>39</v>
      </c>
      <c r="E35" s="181" t="s">
        <v>45</v>
      </c>
      <c r="F35" s="182">
        <v>72472</v>
      </c>
      <c r="G35" s="182" t="s">
        <v>57</v>
      </c>
      <c r="H35" s="151"/>
      <c r="I35" s="151"/>
      <c r="J35" s="152">
        <v>1240</v>
      </c>
      <c r="K35" s="153">
        <v>0</v>
      </c>
      <c r="L35" s="154">
        <v>0.01</v>
      </c>
      <c r="M35" s="155">
        <f t="shared" si="0"/>
        <v>1240</v>
      </c>
      <c r="N35" s="155">
        <f t="shared" si="1"/>
        <v>0</v>
      </c>
      <c r="O35" s="155">
        <f t="shared" si="2"/>
        <v>-12.4</v>
      </c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>
        <f>M35</f>
        <v>1240</v>
      </c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-1227.5999999999999</v>
      </c>
      <c r="AJ35" s="156">
        <f t="shared" si="4"/>
        <v>9.0594198809412774E-14</v>
      </c>
    </row>
    <row r="36" spans="1:36" s="141" customFormat="1" ht="12.9" customHeight="1" x14ac:dyDescent="0.2">
      <c r="A36" s="161"/>
      <c r="B36" s="181">
        <v>11827</v>
      </c>
      <c r="C36" s="182">
        <v>2277</v>
      </c>
      <c r="D36" s="182" t="s">
        <v>88</v>
      </c>
      <c r="E36" s="181" t="s">
        <v>89</v>
      </c>
      <c r="F36" s="182">
        <v>19465</v>
      </c>
      <c r="G36" s="182" t="s">
        <v>54</v>
      </c>
      <c r="H36" s="151"/>
      <c r="I36" s="151"/>
      <c r="J36" s="152">
        <v>1498</v>
      </c>
      <c r="K36" s="153">
        <v>0</v>
      </c>
      <c r="L36" s="154">
        <v>0.01</v>
      </c>
      <c r="M36" s="155">
        <f t="shared" si="0"/>
        <v>1498</v>
      </c>
      <c r="N36" s="155">
        <f t="shared" si="1"/>
        <v>0</v>
      </c>
      <c r="O36" s="155">
        <f t="shared" si="2"/>
        <v>-14.98</v>
      </c>
      <c r="P36" s="155">
        <f>M36</f>
        <v>1498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-1483.02</v>
      </c>
      <c r="AJ36" s="156">
        <f t="shared" si="4"/>
        <v>1.7763568394002505E-14</v>
      </c>
    </row>
    <row r="37" spans="1:36" s="141" customFormat="1" ht="12.9" customHeight="1" x14ac:dyDescent="0.2">
      <c r="A37" s="161"/>
      <c r="B37" s="181">
        <v>11830</v>
      </c>
      <c r="C37" s="182">
        <v>2282</v>
      </c>
      <c r="D37" s="182" t="s">
        <v>74</v>
      </c>
      <c r="E37" s="181" t="s">
        <v>60</v>
      </c>
      <c r="F37" s="182">
        <v>31537</v>
      </c>
      <c r="G37" s="182" t="s">
        <v>532</v>
      </c>
      <c r="H37" s="151"/>
      <c r="I37" s="151"/>
      <c r="J37" s="152"/>
      <c r="K37" s="153">
        <v>3325</v>
      </c>
      <c r="L37" s="154">
        <v>0.01</v>
      </c>
      <c r="M37" s="155">
        <f t="shared" si="0"/>
        <v>2968.7499999999995</v>
      </c>
      <c r="N37" s="155">
        <f t="shared" si="1"/>
        <v>356.24999999999994</v>
      </c>
      <c r="O37" s="155">
        <f t="shared" si="2"/>
        <v>-29.687499999999996</v>
      </c>
      <c r="P37" s="155"/>
      <c r="Q37" s="155"/>
      <c r="R37" s="155"/>
      <c r="S37" s="155"/>
      <c r="T37" s="155">
        <f>M37</f>
        <v>2968.7499999999995</v>
      </c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3"/>
        <v>-3295.3124999999995</v>
      </c>
      <c r="AJ37" s="156">
        <f t="shared" si="4"/>
        <v>4.5830006456526462E-13</v>
      </c>
    </row>
    <row r="38" spans="1:36" s="141" customFormat="1" ht="12.9" customHeight="1" x14ac:dyDescent="0.2">
      <c r="A38" s="161">
        <v>43571</v>
      </c>
      <c r="B38" s="181">
        <v>11828</v>
      </c>
      <c r="C38" s="182">
        <v>2265</v>
      </c>
      <c r="D38" s="182" t="s">
        <v>41</v>
      </c>
      <c r="E38" s="181" t="s">
        <v>48</v>
      </c>
      <c r="F38" s="182">
        <v>158916</v>
      </c>
      <c r="G38" s="182" t="s">
        <v>54</v>
      </c>
      <c r="H38" s="151"/>
      <c r="I38" s="151"/>
      <c r="J38" s="152"/>
      <c r="K38" s="153">
        <v>7130</v>
      </c>
      <c r="L38" s="154">
        <v>0.01</v>
      </c>
      <c r="M38" s="155">
        <f t="shared" si="0"/>
        <v>6366.0714285714275</v>
      </c>
      <c r="N38" s="155">
        <f t="shared" si="1"/>
        <v>763.92857142857133</v>
      </c>
      <c r="O38" s="155">
        <f t="shared" si="2"/>
        <v>-63.660714285714278</v>
      </c>
      <c r="P38" s="155">
        <f t="shared" ref="P38:P39" si="10">M38</f>
        <v>6366.0714285714275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3"/>
        <v>-7066.3392857142844</v>
      </c>
      <c r="AJ38" s="156">
        <f t="shared" si="4"/>
        <v>1.3073986337985843E-12</v>
      </c>
    </row>
    <row r="39" spans="1:36" s="141" customFormat="1" ht="12.9" customHeight="1" x14ac:dyDescent="0.2">
      <c r="A39" s="161"/>
      <c r="B39" s="181">
        <v>11829</v>
      </c>
      <c r="C39" s="182">
        <v>2281</v>
      </c>
      <c r="D39" s="182" t="s">
        <v>88</v>
      </c>
      <c r="E39" s="181" t="s">
        <v>89</v>
      </c>
      <c r="F39" s="182">
        <v>23008</v>
      </c>
      <c r="G39" s="182" t="s">
        <v>54</v>
      </c>
      <c r="H39" s="151"/>
      <c r="I39" s="151"/>
      <c r="J39" s="152">
        <v>498</v>
      </c>
      <c r="K39" s="153">
        <v>0</v>
      </c>
      <c r="L39" s="154">
        <v>0.01</v>
      </c>
      <c r="M39" s="155">
        <f t="shared" si="0"/>
        <v>498</v>
      </c>
      <c r="N39" s="155">
        <f t="shared" si="1"/>
        <v>0</v>
      </c>
      <c r="O39" s="155">
        <f t="shared" si="2"/>
        <v>-4.9800000000000004</v>
      </c>
      <c r="P39" s="155">
        <f t="shared" si="10"/>
        <v>498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3"/>
        <v>-493.02</v>
      </c>
      <c r="AJ39" s="156">
        <f t="shared" si="4"/>
        <v>1.7763568394002505E-14</v>
      </c>
    </row>
    <row r="40" spans="1:36" s="141" customFormat="1" ht="12.9" customHeight="1" x14ac:dyDescent="0.2">
      <c r="A40" s="161">
        <v>43572</v>
      </c>
      <c r="B40" s="181">
        <v>11831</v>
      </c>
      <c r="C40" s="182">
        <v>2283</v>
      </c>
      <c r="D40" s="182" t="s">
        <v>74</v>
      </c>
      <c r="E40" s="181" t="s">
        <v>60</v>
      </c>
      <c r="F40" s="182">
        <v>31550</v>
      </c>
      <c r="G40" s="182" t="s">
        <v>56</v>
      </c>
      <c r="H40" s="151"/>
      <c r="I40" s="151"/>
      <c r="J40" s="152"/>
      <c r="K40" s="153">
        <v>3293.75</v>
      </c>
      <c r="L40" s="154">
        <v>0.01</v>
      </c>
      <c r="M40" s="155">
        <f t="shared" si="0"/>
        <v>2940.8482142857142</v>
      </c>
      <c r="N40" s="155">
        <f t="shared" si="1"/>
        <v>352.90178571428567</v>
      </c>
      <c r="O40" s="155">
        <f t="shared" si="2"/>
        <v>-29.408482142857142</v>
      </c>
      <c r="P40" s="155"/>
      <c r="Q40" s="155"/>
      <c r="R40" s="155"/>
      <c r="S40" s="155"/>
      <c r="T40" s="155"/>
      <c r="U40" s="155"/>
      <c r="V40" s="155"/>
      <c r="W40" s="155">
        <f t="shared" ref="W40:W41" si="11">M40</f>
        <v>2940.8482142857142</v>
      </c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3"/>
        <v>-3264.3415178571427</v>
      </c>
      <c r="AJ40" s="156">
        <f t="shared" si="4"/>
        <v>1.9539925233402755E-13</v>
      </c>
    </row>
    <row r="41" spans="1:36" s="141" customFormat="1" ht="12.9" customHeight="1" x14ac:dyDescent="0.2">
      <c r="A41" s="161"/>
      <c r="B41" s="181">
        <v>11831</v>
      </c>
      <c r="C41" s="182">
        <v>2283</v>
      </c>
      <c r="D41" s="182" t="s">
        <v>74</v>
      </c>
      <c r="E41" s="181" t="s">
        <v>60</v>
      </c>
      <c r="F41" s="182">
        <v>31550</v>
      </c>
      <c r="G41" s="182" t="s">
        <v>56</v>
      </c>
      <c r="H41" s="151"/>
      <c r="I41" s="151"/>
      <c r="J41" s="157"/>
      <c r="K41" s="153">
        <v>412</v>
      </c>
      <c r="L41" s="154">
        <v>0.01</v>
      </c>
      <c r="M41" s="155">
        <f t="shared" si="0"/>
        <v>367.85714285714283</v>
      </c>
      <c r="N41" s="155">
        <f t="shared" si="1"/>
        <v>44.142857142857139</v>
      </c>
      <c r="O41" s="155">
        <f t="shared" si="2"/>
        <v>-3.6785714285714284</v>
      </c>
      <c r="P41" s="155"/>
      <c r="Q41" s="155"/>
      <c r="R41" s="155"/>
      <c r="S41" s="155"/>
      <c r="T41" s="155"/>
      <c r="U41" s="155"/>
      <c r="V41" s="155"/>
      <c r="W41" s="155">
        <f t="shared" si="11"/>
        <v>367.85714285714283</v>
      </c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3"/>
        <v>-408.32142857142856</v>
      </c>
      <c r="AJ41" s="156">
        <f t="shared" si="4"/>
        <v>1.6431300764452317E-14</v>
      </c>
    </row>
    <row r="42" spans="1:36" s="141" customFormat="1" ht="12.9" customHeight="1" x14ac:dyDescent="0.2">
      <c r="A42" s="161"/>
      <c r="B42" s="181">
        <v>11832</v>
      </c>
      <c r="C42" s="182">
        <v>2260</v>
      </c>
      <c r="D42" s="182" t="s">
        <v>259</v>
      </c>
      <c r="E42" s="181" t="s">
        <v>260</v>
      </c>
      <c r="F42" s="182">
        <v>85691</v>
      </c>
      <c r="G42" s="182" t="s">
        <v>54</v>
      </c>
      <c r="H42" s="151"/>
      <c r="I42" s="151"/>
      <c r="J42" s="157"/>
      <c r="K42" s="153">
        <v>1300</v>
      </c>
      <c r="L42" s="154">
        <v>0.01</v>
      </c>
      <c r="M42" s="155">
        <f t="shared" si="0"/>
        <v>1160.7142857142856</v>
      </c>
      <c r="N42" s="155">
        <f t="shared" si="1"/>
        <v>139.28571428571425</v>
      </c>
      <c r="O42" s="155">
        <f t="shared" si="2"/>
        <v>-11.607142857142856</v>
      </c>
      <c r="P42" s="155">
        <f t="shared" ref="P42:P44" si="12">M42</f>
        <v>1160.7142857142856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>
        <f t="shared" si="3"/>
        <v>-1288.3928571428569</v>
      </c>
      <c r="AJ42" s="156">
        <f t="shared" si="4"/>
        <v>2.6112445539183682E-13</v>
      </c>
    </row>
    <row r="43" spans="1:36" s="141" customFormat="1" ht="12.9" customHeight="1" x14ac:dyDescent="0.2">
      <c r="A43" s="161">
        <v>43577</v>
      </c>
      <c r="B43" s="181">
        <v>11833</v>
      </c>
      <c r="C43" s="182">
        <v>2287</v>
      </c>
      <c r="D43" s="182" t="s">
        <v>73</v>
      </c>
      <c r="E43" s="181" t="s">
        <v>75</v>
      </c>
      <c r="F43" s="182">
        <v>151739</v>
      </c>
      <c r="G43" s="182" t="s">
        <v>54</v>
      </c>
      <c r="H43" s="151"/>
      <c r="I43" s="151"/>
      <c r="J43" s="152">
        <v>1410</v>
      </c>
      <c r="K43" s="153">
        <v>0</v>
      </c>
      <c r="L43" s="154">
        <v>0.01</v>
      </c>
      <c r="M43" s="155">
        <f t="shared" si="0"/>
        <v>1410</v>
      </c>
      <c r="N43" s="155">
        <f t="shared" si="1"/>
        <v>0</v>
      </c>
      <c r="O43" s="155">
        <f t="shared" si="2"/>
        <v>-14.1</v>
      </c>
      <c r="P43" s="155">
        <f t="shared" si="12"/>
        <v>1410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3"/>
        <v>-1395.9</v>
      </c>
      <c r="AJ43" s="156">
        <f t="shared" si="4"/>
        <v>-9.0594198809412774E-14</v>
      </c>
    </row>
    <row r="44" spans="1:36" s="141" customFormat="1" ht="12.9" customHeight="1" x14ac:dyDescent="0.2">
      <c r="A44" s="161"/>
      <c r="B44" s="181">
        <v>11834</v>
      </c>
      <c r="C44" s="182">
        <v>2288</v>
      </c>
      <c r="D44" s="182" t="s">
        <v>39</v>
      </c>
      <c r="E44" s="181" t="s">
        <v>45</v>
      </c>
      <c r="F44" s="182">
        <v>72476</v>
      </c>
      <c r="G44" s="182" t="s">
        <v>54</v>
      </c>
      <c r="H44" s="151"/>
      <c r="I44" s="151"/>
      <c r="J44" s="152">
        <v>3819</v>
      </c>
      <c r="K44" s="153">
        <v>0</v>
      </c>
      <c r="L44" s="154">
        <v>0.01</v>
      </c>
      <c r="M44" s="155">
        <f t="shared" si="0"/>
        <v>3819</v>
      </c>
      <c r="N44" s="155">
        <f t="shared" si="1"/>
        <v>0</v>
      </c>
      <c r="O44" s="155">
        <f t="shared" si="2"/>
        <v>-38.19</v>
      </c>
      <c r="P44" s="155">
        <f t="shared" si="12"/>
        <v>3819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3"/>
        <v>-3780.81</v>
      </c>
      <c r="AJ44" s="156">
        <f t="shared" si="4"/>
        <v>5.6843418860808015E-14</v>
      </c>
    </row>
    <row r="45" spans="1:36" s="141" customFormat="1" ht="12.9" customHeight="1" x14ac:dyDescent="0.2">
      <c r="A45" s="161"/>
      <c r="B45" s="181">
        <v>11835</v>
      </c>
      <c r="C45" s="182">
        <v>2289</v>
      </c>
      <c r="D45" s="182" t="s">
        <v>39</v>
      </c>
      <c r="E45" s="181" t="s">
        <v>45</v>
      </c>
      <c r="F45" s="182">
        <v>72477</v>
      </c>
      <c r="G45" s="182" t="s">
        <v>57</v>
      </c>
      <c r="H45" s="151"/>
      <c r="I45" s="151"/>
      <c r="J45" s="157">
        <v>2280</v>
      </c>
      <c r="K45" s="153">
        <v>0</v>
      </c>
      <c r="L45" s="154">
        <v>0.01</v>
      </c>
      <c r="M45" s="155">
        <f t="shared" si="0"/>
        <v>2280</v>
      </c>
      <c r="N45" s="155">
        <f t="shared" si="1"/>
        <v>0</v>
      </c>
      <c r="O45" s="155">
        <f t="shared" si="2"/>
        <v>-22.8</v>
      </c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>
        <f>M45</f>
        <v>2280</v>
      </c>
      <c r="AA45" s="155"/>
      <c r="AB45" s="155"/>
      <c r="AC45" s="155"/>
      <c r="AD45" s="155"/>
      <c r="AE45" s="155"/>
      <c r="AF45" s="155"/>
      <c r="AG45" s="155"/>
      <c r="AH45" s="155"/>
      <c r="AI45" s="155">
        <f t="shared" si="3"/>
        <v>-2257.1999999999998</v>
      </c>
      <c r="AJ45" s="156">
        <f t="shared" si="4"/>
        <v>1.8118839761882555E-13</v>
      </c>
    </row>
    <row r="46" spans="1:36" s="141" customFormat="1" ht="12.9" customHeight="1" x14ac:dyDescent="0.2">
      <c r="A46" s="161"/>
      <c r="B46" s="181">
        <v>11836</v>
      </c>
      <c r="C46" s="182">
        <v>2290</v>
      </c>
      <c r="D46" s="182" t="s">
        <v>88</v>
      </c>
      <c r="E46" s="181" t="s">
        <v>89</v>
      </c>
      <c r="F46" s="182">
        <v>22844</v>
      </c>
      <c r="G46" s="182" t="s">
        <v>54</v>
      </c>
      <c r="H46" s="151"/>
      <c r="I46" s="151"/>
      <c r="J46" s="157">
        <v>2815.1</v>
      </c>
      <c r="K46" s="153">
        <v>0</v>
      </c>
      <c r="L46" s="154">
        <v>0.01</v>
      </c>
      <c r="M46" s="155">
        <f t="shared" si="0"/>
        <v>2815.1</v>
      </c>
      <c r="N46" s="155">
        <f t="shared" si="1"/>
        <v>0</v>
      </c>
      <c r="O46" s="155">
        <f t="shared" si="2"/>
        <v>-28.151</v>
      </c>
      <c r="P46" s="155">
        <f>M46</f>
        <v>2815.1</v>
      </c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3"/>
        <v>-2786.9490000000001</v>
      </c>
      <c r="AJ46" s="156">
        <f t="shared" si="4"/>
        <v>-1.5987211554602254E-13</v>
      </c>
    </row>
    <row r="47" spans="1:36" s="141" customFormat="1" ht="12.9" customHeight="1" x14ac:dyDescent="0.2">
      <c r="A47" s="161"/>
      <c r="B47" s="181">
        <v>11838</v>
      </c>
      <c r="C47" s="182">
        <v>2292</v>
      </c>
      <c r="D47" s="182" t="s">
        <v>88</v>
      </c>
      <c r="E47" s="181" t="s">
        <v>89</v>
      </c>
      <c r="F47" s="182">
        <v>22845</v>
      </c>
      <c r="G47" s="182" t="s">
        <v>57</v>
      </c>
      <c r="H47" s="151"/>
      <c r="I47" s="151"/>
      <c r="J47" s="157">
        <v>242.25</v>
      </c>
      <c r="K47" s="153">
        <v>0</v>
      </c>
      <c r="L47" s="154">
        <v>0.01</v>
      </c>
      <c r="M47" s="155">
        <f t="shared" si="0"/>
        <v>242.25</v>
      </c>
      <c r="N47" s="155">
        <f t="shared" si="1"/>
        <v>0</v>
      </c>
      <c r="O47" s="155">
        <f t="shared" si="2"/>
        <v>-2.4224999999999999</v>
      </c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>
        <f>M47</f>
        <v>242.25</v>
      </c>
      <c r="AA47" s="155"/>
      <c r="AB47" s="155"/>
      <c r="AC47" s="155"/>
      <c r="AD47" s="155"/>
      <c r="AE47" s="155"/>
      <c r="AF47" s="155"/>
      <c r="AG47" s="155"/>
      <c r="AH47" s="155"/>
      <c r="AI47" s="155">
        <f t="shared" si="3"/>
        <v>-239.82749999999999</v>
      </c>
      <c r="AJ47" s="156">
        <f t="shared" si="4"/>
        <v>1.3766765505351941E-14</v>
      </c>
    </row>
    <row r="48" spans="1:36" s="141" customFormat="1" ht="12.9" customHeight="1" x14ac:dyDescent="0.2">
      <c r="A48" s="161">
        <v>43579</v>
      </c>
      <c r="B48" s="181">
        <v>11839</v>
      </c>
      <c r="C48" s="182">
        <v>2284</v>
      </c>
      <c r="D48" s="182" t="s">
        <v>77</v>
      </c>
      <c r="E48" s="181" t="s">
        <v>78</v>
      </c>
      <c r="F48" s="182">
        <v>22362</v>
      </c>
      <c r="G48" s="182" t="s">
        <v>54</v>
      </c>
      <c r="H48" s="151"/>
      <c r="I48" s="151"/>
      <c r="J48" s="157"/>
      <c r="K48" s="153">
        <v>2540</v>
      </c>
      <c r="L48" s="154">
        <v>0.01</v>
      </c>
      <c r="M48" s="155">
        <f t="shared" si="0"/>
        <v>2267.8571428571427</v>
      </c>
      <c r="N48" s="155">
        <f t="shared" si="1"/>
        <v>272.14285714285711</v>
      </c>
      <c r="O48" s="155">
        <f t="shared" si="2"/>
        <v>-22.678571428571427</v>
      </c>
      <c r="P48" s="155">
        <f t="shared" ref="P48:P49" si="13">M48</f>
        <v>2267.8571428571427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3"/>
        <v>-2517.3214285714284</v>
      </c>
      <c r="AJ48" s="156">
        <f t="shared" si="4"/>
        <v>1.3145040611561853E-13</v>
      </c>
    </row>
    <row r="49" spans="1:36" s="141" customFormat="1" ht="12.9" customHeight="1" x14ac:dyDescent="0.2">
      <c r="A49" s="161"/>
      <c r="B49" s="181">
        <v>11840</v>
      </c>
      <c r="C49" s="182">
        <v>2293</v>
      </c>
      <c r="D49" s="182" t="s">
        <v>39</v>
      </c>
      <c r="E49" s="181" t="s">
        <v>45</v>
      </c>
      <c r="F49" s="182">
        <v>72481</v>
      </c>
      <c r="G49" s="182" t="s">
        <v>54</v>
      </c>
      <c r="H49" s="151"/>
      <c r="I49" s="151"/>
      <c r="J49" s="152">
        <v>8072.5</v>
      </c>
      <c r="K49" s="153">
        <v>0</v>
      </c>
      <c r="L49" s="154">
        <v>0.01</v>
      </c>
      <c r="M49" s="155">
        <f t="shared" si="0"/>
        <v>8072.5</v>
      </c>
      <c r="N49" s="155">
        <f t="shared" si="1"/>
        <v>0</v>
      </c>
      <c r="O49" s="155">
        <f t="shared" si="2"/>
        <v>-80.725000000000009</v>
      </c>
      <c r="P49" s="155">
        <f t="shared" si="13"/>
        <v>8072.5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3"/>
        <v>-7991.7749999999996</v>
      </c>
      <c r="AJ49" s="156">
        <f t="shared" si="4"/>
        <v>3.5527136788005009E-13</v>
      </c>
    </row>
    <row r="50" spans="1:36" s="141" customFormat="1" ht="12.9" customHeight="1" x14ac:dyDescent="0.2">
      <c r="A50" s="161"/>
      <c r="B50" s="181">
        <v>11841</v>
      </c>
      <c r="C50" s="182">
        <v>2285</v>
      </c>
      <c r="D50" s="182" t="s">
        <v>74</v>
      </c>
      <c r="E50" s="181" t="s">
        <v>60</v>
      </c>
      <c r="F50" s="182">
        <v>31567</v>
      </c>
      <c r="G50" s="182" t="s">
        <v>12</v>
      </c>
      <c r="H50" s="151"/>
      <c r="I50" s="151"/>
      <c r="J50" s="157"/>
      <c r="K50" s="153">
        <v>847.5</v>
      </c>
      <c r="L50" s="154">
        <v>0.01</v>
      </c>
      <c r="M50" s="155">
        <f t="shared" si="0"/>
        <v>756.69642857142856</v>
      </c>
      <c r="N50" s="155">
        <f t="shared" si="1"/>
        <v>90.803571428571416</v>
      </c>
      <c r="O50" s="155">
        <f t="shared" si="2"/>
        <v>-7.5669642857142856</v>
      </c>
      <c r="P50" s="155"/>
      <c r="Q50" s="155"/>
      <c r="R50" s="155"/>
      <c r="S50" s="155">
        <f>M50</f>
        <v>756.69642857142856</v>
      </c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3"/>
        <v>-839.93303571428567</v>
      </c>
      <c r="AJ50" s="156">
        <f t="shared" si="4"/>
        <v>4.8849813083506888E-14</v>
      </c>
    </row>
    <row r="51" spans="1:36" s="141" customFormat="1" ht="12.9" customHeight="1" x14ac:dyDescent="0.2">
      <c r="A51" s="161"/>
      <c r="B51" s="181">
        <v>11841</v>
      </c>
      <c r="C51" s="182">
        <v>2285</v>
      </c>
      <c r="D51" s="182" t="s">
        <v>74</v>
      </c>
      <c r="E51" s="181" t="s">
        <v>60</v>
      </c>
      <c r="F51" s="182">
        <v>31567</v>
      </c>
      <c r="G51" s="182" t="s">
        <v>56</v>
      </c>
      <c r="H51" s="151"/>
      <c r="I51" s="151"/>
      <c r="J51" s="157"/>
      <c r="K51" s="153">
        <v>2406</v>
      </c>
      <c r="L51" s="154">
        <v>0.01</v>
      </c>
      <c r="M51" s="155">
        <f t="shared" si="0"/>
        <v>2148.2142857142853</v>
      </c>
      <c r="N51" s="155">
        <f t="shared" si="1"/>
        <v>257.78571428571422</v>
      </c>
      <c r="O51" s="155">
        <f t="shared" si="2"/>
        <v>-21.482142857142854</v>
      </c>
      <c r="P51" s="155"/>
      <c r="Q51" s="155"/>
      <c r="R51" s="155"/>
      <c r="S51" s="155"/>
      <c r="T51" s="155"/>
      <c r="U51" s="155"/>
      <c r="V51" s="155"/>
      <c r="W51" s="155">
        <f>M51</f>
        <v>2148.2142857142853</v>
      </c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3"/>
        <v>-2384.5178571428569</v>
      </c>
      <c r="AJ51" s="156">
        <f t="shared" si="4"/>
        <v>2.6290081223123707E-13</v>
      </c>
    </row>
    <row r="52" spans="1:36" s="141" customFormat="1" ht="12.9" customHeight="1" x14ac:dyDescent="0.2">
      <c r="A52" s="161">
        <v>43580</v>
      </c>
      <c r="B52" s="181">
        <v>11842</v>
      </c>
      <c r="C52" s="182">
        <v>2294</v>
      </c>
      <c r="D52" s="182" t="s">
        <v>73</v>
      </c>
      <c r="E52" s="181" t="s">
        <v>75</v>
      </c>
      <c r="F52" s="182">
        <v>160402</v>
      </c>
      <c r="G52" s="182" t="s">
        <v>54</v>
      </c>
      <c r="H52" s="151"/>
      <c r="I52" s="151"/>
      <c r="J52" s="157">
        <v>1050</v>
      </c>
      <c r="K52" s="153">
        <v>0</v>
      </c>
      <c r="L52" s="154">
        <v>0.01</v>
      </c>
      <c r="M52" s="155">
        <f t="shared" si="0"/>
        <v>1050</v>
      </c>
      <c r="N52" s="155">
        <f t="shared" si="1"/>
        <v>0</v>
      </c>
      <c r="O52" s="155">
        <f t="shared" si="2"/>
        <v>-10.5</v>
      </c>
      <c r="P52" s="155">
        <f t="shared" ref="P52:P53" si="14">M52</f>
        <v>1050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3"/>
        <v>-1039.5</v>
      </c>
      <c r="AJ52" s="156">
        <f t="shared" si="4"/>
        <v>0</v>
      </c>
    </row>
    <row r="53" spans="1:36" s="141" customFormat="1" ht="12.9" customHeight="1" x14ac:dyDescent="0.2">
      <c r="A53" s="161"/>
      <c r="B53" s="181">
        <v>11843</v>
      </c>
      <c r="C53" s="182">
        <v>2295</v>
      </c>
      <c r="D53" s="182" t="s">
        <v>88</v>
      </c>
      <c r="E53" s="181" t="s">
        <v>89</v>
      </c>
      <c r="F53" s="182">
        <v>23173</v>
      </c>
      <c r="G53" s="182" t="s">
        <v>54</v>
      </c>
      <c r="H53" s="151"/>
      <c r="I53" s="151"/>
      <c r="J53" s="157">
        <v>1094.05</v>
      </c>
      <c r="K53" s="153">
        <v>0</v>
      </c>
      <c r="L53" s="154">
        <v>0.01</v>
      </c>
      <c r="M53" s="155">
        <f t="shared" si="0"/>
        <v>1094.05</v>
      </c>
      <c r="N53" s="155">
        <f t="shared" si="1"/>
        <v>0</v>
      </c>
      <c r="O53" s="155">
        <f t="shared" si="2"/>
        <v>-10.9405</v>
      </c>
      <c r="P53" s="155">
        <f t="shared" si="14"/>
        <v>1094.05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3"/>
        <v>-1083.1095</v>
      </c>
      <c r="AJ53" s="156">
        <f t="shared" si="4"/>
        <v>-7.1054273576010019E-14</v>
      </c>
    </row>
    <row r="54" spans="1:36" s="141" customFormat="1" ht="12.9" customHeight="1" x14ac:dyDescent="0.2">
      <c r="A54" s="161">
        <v>43582</v>
      </c>
      <c r="B54" s="181">
        <v>11844</v>
      </c>
      <c r="C54" s="182">
        <v>2296</v>
      </c>
      <c r="D54" s="182" t="s">
        <v>63</v>
      </c>
      <c r="E54" s="181">
        <v>139564</v>
      </c>
      <c r="F54" s="182">
        <v>247490</v>
      </c>
      <c r="G54" s="182" t="s">
        <v>62</v>
      </c>
      <c r="H54" s="151"/>
      <c r="I54" s="151"/>
      <c r="J54" s="157"/>
      <c r="K54" s="153">
        <v>3201.83</v>
      </c>
      <c r="L54" s="154">
        <v>0.01</v>
      </c>
      <c r="M54" s="155">
        <f t="shared" si="0"/>
        <v>2858.7767857142853</v>
      </c>
      <c r="N54" s="155">
        <f t="shared" si="1"/>
        <v>343.0532142857142</v>
      </c>
      <c r="O54" s="155">
        <f t="shared" si="2"/>
        <v>-28.587767857142854</v>
      </c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>
        <f>M54</f>
        <v>2858.7767857142853</v>
      </c>
      <c r="AI54" s="155">
        <f t="shared" si="3"/>
        <v>-3173.2422321428567</v>
      </c>
      <c r="AJ54" s="156">
        <f t="shared" si="4"/>
        <v>4.0856207306205761E-13</v>
      </c>
    </row>
    <row r="55" spans="1:36" s="141" customFormat="1" ht="12.9" customHeight="1" x14ac:dyDescent="0.2">
      <c r="A55" s="161">
        <v>43584</v>
      </c>
      <c r="B55" s="181">
        <v>11845</v>
      </c>
      <c r="C55" s="182">
        <v>2297</v>
      </c>
      <c r="D55" s="182" t="s">
        <v>73</v>
      </c>
      <c r="E55" s="181" t="s">
        <v>75</v>
      </c>
      <c r="F55" s="182">
        <v>16437</v>
      </c>
      <c r="G55" s="182" t="s">
        <v>54</v>
      </c>
      <c r="H55" s="151"/>
      <c r="I55" s="151"/>
      <c r="J55" s="157">
        <v>3200</v>
      </c>
      <c r="K55" s="153">
        <v>0</v>
      </c>
      <c r="L55" s="154">
        <v>0.01</v>
      </c>
      <c r="M55" s="155">
        <f t="shared" si="0"/>
        <v>3200</v>
      </c>
      <c r="N55" s="155">
        <f t="shared" si="1"/>
        <v>0</v>
      </c>
      <c r="O55" s="155">
        <f t="shared" si="2"/>
        <v>-32</v>
      </c>
      <c r="P55" s="155">
        <f t="shared" ref="P55:P56" si="15">M55</f>
        <v>3200</v>
      </c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3"/>
        <v>-3168</v>
      </c>
      <c r="AJ55" s="156">
        <f t="shared" si="4"/>
        <v>0</v>
      </c>
    </row>
    <row r="56" spans="1:36" s="141" customFormat="1" ht="12.9" customHeight="1" x14ac:dyDescent="0.2">
      <c r="A56" s="161"/>
      <c r="B56" s="181">
        <v>11846</v>
      </c>
      <c r="C56" s="182">
        <v>2298</v>
      </c>
      <c r="D56" s="182" t="s">
        <v>39</v>
      </c>
      <c r="E56" s="181" t="s">
        <v>45</v>
      </c>
      <c r="F56" s="182">
        <v>72485</v>
      </c>
      <c r="G56" s="182" t="s">
        <v>54</v>
      </c>
      <c r="H56" s="151"/>
      <c r="I56" s="151"/>
      <c r="J56" s="157">
        <v>1600</v>
      </c>
      <c r="K56" s="153">
        <v>0</v>
      </c>
      <c r="L56" s="154">
        <v>0.01</v>
      </c>
      <c r="M56" s="155">
        <f t="shared" si="0"/>
        <v>1600</v>
      </c>
      <c r="N56" s="155">
        <f t="shared" si="1"/>
        <v>0</v>
      </c>
      <c r="O56" s="155">
        <f t="shared" si="2"/>
        <v>-16</v>
      </c>
      <c r="P56" s="155">
        <f t="shared" si="15"/>
        <v>1600</v>
      </c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3"/>
        <v>-1584</v>
      </c>
      <c r="AJ56" s="156">
        <f t="shared" si="4"/>
        <v>0</v>
      </c>
    </row>
    <row r="57" spans="1:36" s="141" customFormat="1" ht="12.9" customHeight="1" x14ac:dyDescent="0.2">
      <c r="A57" s="161"/>
      <c r="B57" s="181">
        <v>11847</v>
      </c>
      <c r="C57" s="182">
        <v>2299</v>
      </c>
      <c r="D57" s="182" t="s">
        <v>39</v>
      </c>
      <c r="E57" s="181" t="s">
        <v>45</v>
      </c>
      <c r="F57" s="182">
        <v>72486</v>
      </c>
      <c r="G57" s="182" t="s">
        <v>57</v>
      </c>
      <c r="H57" s="151"/>
      <c r="I57" s="151"/>
      <c r="J57" s="152">
        <v>1560</v>
      </c>
      <c r="K57" s="153">
        <v>0</v>
      </c>
      <c r="L57" s="154">
        <v>0.01</v>
      </c>
      <c r="M57" s="155">
        <f t="shared" si="0"/>
        <v>1560</v>
      </c>
      <c r="N57" s="155">
        <f t="shared" si="1"/>
        <v>0</v>
      </c>
      <c r="O57" s="155">
        <f t="shared" si="2"/>
        <v>-15.6</v>
      </c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>
        <f t="shared" ref="Z57:Z58" si="16">M57</f>
        <v>1560</v>
      </c>
      <c r="AA57" s="155"/>
      <c r="AB57" s="155"/>
      <c r="AC57" s="155"/>
      <c r="AD57" s="155"/>
      <c r="AE57" s="155"/>
      <c r="AF57" s="155"/>
      <c r="AG57" s="155"/>
      <c r="AH57" s="155"/>
      <c r="AI57" s="155">
        <f t="shared" si="3"/>
        <v>-1544.4</v>
      </c>
      <c r="AJ57" s="156">
        <f t="shared" si="4"/>
        <v>-9.0594198809412774E-14</v>
      </c>
    </row>
    <row r="58" spans="1:36" s="141" customFormat="1" ht="12.9" customHeight="1" x14ac:dyDescent="0.2">
      <c r="A58" s="161"/>
      <c r="B58" s="181">
        <v>11848</v>
      </c>
      <c r="C58" s="182">
        <v>2300</v>
      </c>
      <c r="D58" s="182" t="s">
        <v>88</v>
      </c>
      <c r="E58" s="181" t="s">
        <v>89</v>
      </c>
      <c r="F58" s="182">
        <v>23137</v>
      </c>
      <c r="G58" s="182" t="s">
        <v>57</v>
      </c>
      <c r="H58" s="151"/>
      <c r="I58" s="151"/>
      <c r="J58" s="152">
        <v>571.08000000000004</v>
      </c>
      <c r="K58" s="153">
        <v>0</v>
      </c>
      <c r="L58" s="154">
        <v>0.01</v>
      </c>
      <c r="M58" s="155">
        <f t="shared" si="0"/>
        <v>571.08000000000004</v>
      </c>
      <c r="N58" s="155">
        <f t="shared" si="1"/>
        <v>0</v>
      </c>
      <c r="O58" s="155">
        <f t="shared" si="2"/>
        <v>-5.7108000000000008</v>
      </c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>
        <f t="shared" si="16"/>
        <v>571.08000000000004</v>
      </c>
      <c r="AA58" s="155"/>
      <c r="AB58" s="155"/>
      <c r="AC58" s="155"/>
      <c r="AD58" s="155"/>
      <c r="AE58" s="155"/>
      <c r="AF58" s="155"/>
      <c r="AG58" s="155"/>
      <c r="AH58" s="155"/>
      <c r="AI58" s="155">
        <f t="shared" si="3"/>
        <v>-565.36920000000009</v>
      </c>
      <c r="AJ58" s="156">
        <f t="shared" si="4"/>
        <v>-5.1514348342607263E-14</v>
      </c>
    </row>
    <row r="59" spans="1:36" s="141" customFormat="1" ht="12.9" customHeight="1" x14ac:dyDescent="0.2">
      <c r="A59" s="161"/>
      <c r="B59" s="181">
        <v>11848</v>
      </c>
      <c r="C59" s="182">
        <v>2300</v>
      </c>
      <c r="D59" s="182" t="s">
        <v>88</v>
      </c>
      <c r="E59" s="181" t="s">
        <v>89</v>
      </c>
      <c r="F59" s="182">
        <v>23137</v>
      </c>
      <c r="G59" s="182" t="s">
        <v>54</v>
      </c>
      <c r="H59" s="151"/>
      <c r="I59" s="151"/>
      <c r="J59" s="152">
        <v>2589</v>
      </c>
      <c r="K59" s="153">
        <v>0</v>
      </c>
      <c r="L59" s="154">
        <v>0.01</v>
      </c>
      <c r="M59" s="155">
        <f t="shared" si="0"/>
        <v>2589</v>
      </c>
      <c r="N59" s="155">
        <f t="shared" si="1"/>
        <v>0</v>
      </c>
      <c r="O59" s="155">
        <f t="shared" si="2"/>
        <v>-25.89</v>
      </c>
      <c r="P59" s="155">
        <f>M59</f>
        <v>2589</v>
      </c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3"/>
        <v>-2563.11</v>
      </c>
      <c r="AJ59" s="156">
        <f t="shared" si="4"/>
        <v>-1.2789769243681803E-13</v>
      </c>
    </row>
    <row r="60" spans="1:36" s="141" customFormat="1" ht="12.9" customHeight="1" x14ac:dyDescent="0.2">
      <c r="A60" s="161">
        <v>43585</v>
      </c>
      <c r="B60" s="181">
        <v>11850</v>
      </c>
      <c r="C60" s="182">
        <v>2302</v>
      </c>
      <c r="D60" s="182" t="s">
        <v>70</v>
      </c>
      <c r="E60" s="181" t="s">
        <v>50</v>
      </c>
      <c r="F60" s="182">
        <v>511274112</v>
      </c>
      <c r="G60" s="182" t="s">
        <v>55</v>
      </c>
      <c r="H60" s="151"/>
      <c r="I60" s="151"/>
      <c r="J60" s="152"/>
      <c r="K60" s="153">
        <v>4748</v>
      </c>
      <c r="L60" s="154">
        <v>0.01</v>
      </c>
      <c r="M60" s="155">
        <f t="shared" si="0"/>
        <v>4239.2857142857138</v>
      </c>
      <c r="N60" s="155">
        <f t="shared" si="1"/>
        <v>508.71428571428561</v>
      </c>
      <c r="O60" s="155">
        <f t="shared" si="2"/>
        <v>-42.392857142857139</v>
      </c>
      <c r="P60" s="155"/>
      <c r="Q60" s="155">
        <f>M60</f>
        <v>4239.2857142857138</v>
      </c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3"/>
        <v>-4705.6071428571422</v>
      </c>
      <c r="AJ60" s="156">
        <f t="shared" si="4"/>
        <v>6.5369931689929217E-13</v>
      </c>
    </row>
    <row r="61" spans="1:36" s="141" customFormat="1" ht="12.9" customHeight="1" x14ac:dyDescent="0.2">
      <c r="A61" s="161"/>
      <c r="B61" s="181"/>
      <c r="C61" s="181"/>
      <c r="D61" s="182"/>
      <c r="E61" s="181"/>
      <c r="F61" s="181"/>
      <c r="G61" s="182"/>
      <c r="H61" s="151"/>
      <c r="I61" s="151"/>
      <c r="J61" s="152"/>
      <c r="K61" s="153"/>
      <c r="L61" s="154">
        <v>0.01</v>
      </c>
      <c r="M61" s="155">
        <f t="shared" si="0"/>
        <v>0</v>
      </c>
      <c r="N61" s="155">
        <f t="shared" si="1"/>
        <v>0</v>
      </c>
      <c r="O61" s="155">
        <f t="shared" si="2"/>
        <v>0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3"/>
        <v>0</v>
      </c>
      <c r="AJ61" s="156">
        <f t="shared" si="4"/>
        <v>0</v>
      </c>
    </row>
    <row r="62" spans="1:36" s="141" customFormat="1" ht="12.9" customHeight="1" x14ac:dyDescent="0.2">
      <c r="A62" s="161"/>
      <c r="B62" s="181"/>
      <c r="C62" s="181"/>
      <c r="D62" s="182"/>
      <c r="E62" s="181"/>
      <c r="F62" s="181"/>
      <c r="G62" s="182"/>
      <c r="H62" s="151"/>
      <c r="I62" s="151"/>
      <c r="J62" s="152"/>
      <c r="K62" s="153"/>
      <c r="L62" s="154">
        <v>0.01</v>
      </c>
      <c r="M62" s="155">
        <f t="shared" si="0"/>
        <v>0</v>
      </c>
      <c r="N62" s="155">
        <f t="shared" si="1"/>
        <v>0</v>
      </c>
      <c r="O62" s="155">
        <f t="shared" si="2"/>
        <v>0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3"/>
        <v>0</v>
      </c>
      <c r="AJ62" s="156">
        <f t="shared" si="4"/>
        <v>0</v>
      </c>
    </row>
    <row r="63" spans="1:36" s="141" customFormat="1" ht="12.9" customHeight="1" x14ac:dyDescent="0.2">
      <c r="A63" s="161"/>
      <c r="B63" s="181"/>
      <c r="C63" s="181"/>
      <c r="D63" s="182"/>
      <c r="E63" s="181"/>
      <c r="F63" s="181"/>
      <c r="G63" s="182"/>
      <c r="H63" s="151"/>
      <c r="I63" s="151"/>
      <c r="J63" s="152"/>
      <c r="K63" s="153"/>
      <c r="L63" s="154">
        <v>0.01</v>
      </c>
      <c r="M63" s="155">
        <f t="shared" si="0"/>
        <v>0</v>
      </c>
      <c r="N63" s="155">
        <f t="shared" si="1"/>
        <v>0</v>
      </c>
      <c r="O63" s="155">
        <f t="shared" si="2"/>
        <v>0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3"/>
        <v>0</v>
      </c>
      <c r="AJ63" s="156">
        <f t="shared" si="4"/>
        <v>0</v>
      </c>
    </row>
    <row r="64" spans="1:36" s="141" customFormat="1" ht="12.9" customHeight="1" x14ac:dyDescent="0.2">
      <c r="A64" s="161"/>
      <c r="B64" s="181"/>
      <c r="C64" s="181"/>
      <c r="D64" s="182"/>
      <c r="E64" s="181"/>
      <c r="F64" s="181"/>
      <c r="G64" s="182"/>
      <c r="H64" s="151"/>
      <c r="I64" s="151"/>
      <c r="J64" s="157"/>
      <c r="K64" s="153"/>
      <c r="L64" s="154">
        <v>0.01</v>
      </c>
      <c r="M64" s="155">
        <f t="shared" si="0"/>
        <v>0</v>
      </c>
      <c r="N64" s="155">
        <f t="shared" si="1"/>
        <v>0</v>
      </c>
      <c r="O64" s="155">
        <f t="shared" si="2"/>
        <v>0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3"/>
        <v>0</v>
      </c>
      <c r="AJ64" s="156">
        <f t="shared" si="4"/>
        <v>0</v>
      </c>
    </row>
    <row r="65" spans="1:36" s="141" customFormat="1" ht="12.9" customHeight="1" x14ac:dyDescent="0.2">
      <c r="A65" s="161"/>
      <c r="B65" s="181"/>
      <c r="C65" s="181"/>
      <c r="D65" s="182"/>
      <c r="E65" s="181"/>
      <c r="F65" s="181"/>
      <c r="G65" s="182"/>
      <c r="H65" s="151"/>
      <c r="I65" s="151"/>
      <c r="J65" s="157"/>
      <c r="K65" s="153"/>
      <c r="L65" s="154">
        <v>0.01</v>
      </c>
      <c r="M65" s="155">
        <f t="shared" si="0"/>
        <v>0</v>
      </c>
      <c r="N65" s="155">
        <f t="shared" si="1"/>
        <v>0</v>
      </c>
      <c r="O65" s="155">
        <f t="shared" si="2"/>
        <v>0</v>
      </c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3"/>
        <v>0</v>
      </c>
      <c r="AJ65" s="156">
        <f t="shared" si="4"/>
        <v>0</v>
      </c>
    </row>
    <row r="66" spans="1:36" s="141" customFormat="1" ht="12.9" customHeight="1" x14ac:dyDescent="0.2">
      <c r="A66" s="161"/>
      <c r="B66" s="181"/>
      <c r="C66" s="181"/>
      <c r="D66" s="182"/>
      <c r="E66" s="181"/>
      <c r="F66" s="181"/>
      <c r="G66" s="182"/>
      <c r="H66" s="151"/>
      <c r="I66" s="151"/>
      <c r="J66" s="157"/>
      <c r="K66" s="153"/>
      <c r="L66" s="154">
        <v>0.01</v>
      </c>
      <c r="M66" s="155">
        <f t="shared" si="0"/>
        <v>0</v>
      </c>
      <c r="N66" s="155">
        <f t="shared" si="1"/>
        <v>0</v>
      </c>
      <c r="O66" s="155">
        <f t="shared" si="2"/>
        <v>0</v>
      </c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3"/>
        <v>0</v>
      </c>
      <c r="AJ66" s="156">
        <f t="shared" si="4"/>
        <v>0</v>
      </c>
    </row>
    <row r="67" spans="1:36" s="141" customFormat="1" ht="12.9" customHeight="1" x14ac:dyDescent="0.2">
      <c r="A67" s="161"/>
      <c r="B67" s="181"/>
      <c r="C67" s="181"/>
      <c r="D67" s="182"/>
      <c r="E67" s="181"/>
      <c r="F67" s="181"/>
      <c r="G67" s="182"/>
      <c r="H67" s="151"/>
      <c r="I67" s="151"/>
      <c r="J67" s="152"/>
      <c r="K67" s="153"/>
      <c r="L67" s="154">
        <v>0.01</v>
      </c>
      <c r="M67" s="155">
        <f t="shared" si="0"/>
        <v>0</v>
      </c>
      <c r="N67" s="155">
        <f t="shared" si="1"/>
        <v>0</v>
      </c>
      <c r="O67" s="155">
        <f t="shared" si="2"/>
        <v>0</v>
      </c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3"/>
        <v>0</v>
      </c>
      <c r="AJ67" s="156">
        <f t="shared" si="4"/>
        <v>0</v>
      </c>
    </row>
    <row r="68" spans="1:36" s="141" customFormat="1" ht="12.9" customHeight="1" x14ac:dyDescent="0.2">
      <c r="A68" s="161"/>
      <c r="B68" s="181"/>
      <c r="C68" s="181"/>
      <c r="D68" s="182"/>
      <c r="E68" s="181"/>
      <c r="F68" s="181"/>
      <c r="G68" s="182"/>
      <c r="H68" s="151"/>
      <c r="I68" s="151"/>
      <c r="J68" s="152"/>
      <c r="K68" s="153"/>
      <c r="L68" s="154">
        <v>0.01</v>
      </c>
      <c r="M68" s="155">
        <f t="shared" si="0"/>
        <v>0</v>
      </c>
      <c r="N68" s="155">
        <f t="shared" si="1"/>
        <v>0</v>
      </c>
      <c r="O68" s="155">
        <f t="shared" si="2"/>
        <v>0</v>
      </c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3"/>
        <v>0</v>
      </c>
      <c r="AJ68" s="156">
        <f t="shared" si="4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2"/>
      <c r="G69" s="182"/>
      <c r="H69" s="151"/>
      <c r="I69" s="151"/>
      <c r="J69" s="152">
        <v>0</v>
      </c>
      <c r="K69" s="153">
        <v>0</v>
      </c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3"/>
        <v>0</v>
      </c>
      <c r="AJ69" s="156">
        <f t="shared" si="4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2"/>
      <c r="G70" s="182"/>
      <c r="H70" s="151"/>
      <c r="I70" s="151"/>
      <c r="J70" s="152">
        <v>0</v>
      </c>
      <c r="K70" s="153">
        <v>0</v>
      </c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3"/>
        <v>0</v>
      </c>
      <c r="AJ70" s="156">
        <f t="shared" si="4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2"/>
      <c r="G71" s="182"/>
      <c r="H71" s="151"/>
      <c r="I71" s="151"/>
      <c r="J71" s="152">
        <v>0</v>
      </c>
      <c r="K71" s="153">
        <v>0</v>
      </c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3"/>
        <v>0</v>
      </c>
      <c r="AJ71" s="156">
        <f t="shared" si="4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>
        <v>0</v>
      </c>
      <c r="K72" s="153">
        <v>0</v>
      </c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3"/>
        <v>0</v>
      </c>
      <c r="AJ72" s="156">
        <f t="shared" si="4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>
        <v>0</v>
      </c>
      <c r="K73" s="153">
        <v>0</v>
      </c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3"/>
        <v>0</v>
      </c>
      <c r="AJ73" s="156">
        <f t="shared" si="4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>
        <v>0</v>
      </c>
      <c r="K74" s="153">
        <v>0</v>
      </c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3"/>
        <v>0</v>
      </c>
      <c r="AJ74" s="156">
        <f t="shared" si="4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>
        <v>0</v>
      </c>
      <c r="K75" s="153">
        <v>0</v>
      </c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3"/>
        <v>0</v>
      </c>
      <c r="AJ75" s="156">
        <f t="shared" si="4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>
        <v>0</v>
      </c>
      <c r="K76" s="153">
        <v>0</v>
      </c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3"/>
        <v>0</v>
      </c>
      <c r="AJ76" s="156">
        <f t="shared" si="4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>
        <v>0</v>
      </c>
      <c r="K77" s="153">
        <v>0</v>
      </c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3"/>
        <v>0</v>
      </c>
      <c r="AJ77" s="156">
        <f t="shared" si="4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>
        <v>0</v>
      </c>
      <c r="K78" s="153">
        <v>0</v>
      </c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3"/>
        <v>0</v>
      </c>
      <c r="AJ78" s="156">
        <f t="shared" si="4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>
        <v>0</v>
      </c>
      <c r="K79" s="153">
        <v>0</v>
      </c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3"/>
        <v>0</v>
      </c>
      <c r="AJ79" s="156">
        <f t="shared" si="4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>
        <v>0</v>
      </c>
      <c r="K80" s="153">
        <v>0</v>
      </c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3"/>
        <v>0</v>
      </c>
      <c r="AJ80" s="156">
        <f t="shared" si="4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>
        <v>0</v>
      </c>
      <c r="K81" s="153">
        <v>0</v>
      </c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3"/>
        <v>0</v>
      </c>
      <c r="AJ81" s="156">
        <f t="shared" si="4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>
        <v>0</v>
      </c>
      <c r="K82" s="153">
        <v>0</v>
      </c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3"/>
        <v>0</v>
      </c>
      <c r="AJ82" s="156">
        <f t="shared" si="4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>
        <v>0</v>
      </c>
      <c r="K83" s="153">
        <v>0</v>
      </c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3"/>
        <v>0</v>
      </c>
      <c r="AJ83" s="156">
        <f t="shared" si="4"/>
        <v>0</v>
      </c>
    </row>
    <row r="84" spans="1:36" s="141" customFormat="1" ht="12.9" customHeight="1" x14ac:dyDescent="0.2">
      <c r="A84" s="161"/>
      <c r="B84" s="181"/>
      <c r="C84" s="181"/>
      <c r="D84" s="183"/>
      <c r="E84" s="181"/>
      <c r="F84" s="181"/>
      <c r="G84" s="182"/>
      <c r="H84" s="151"/>
      <c r="I84" s="151"/>
      <c r="J84" s="152">
        <v>0</v>
      </c>
      <c r="K84" s="153">
        <v>0</v>
      </c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3"/>
        <v>0</v>
      </c>
      <c r="AJ84" s="156">
        <f t="shared" si="4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>
        <v>0</v>
      </c>
      <c r="K85" s="153">
        <v>0</v>
      </c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3"/>
        <v>0</v>
      </c>
      <c r="AJ85" s="156">
        <f t="shared" si="4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>
        <v>0</v>
      </c>
      <c r="K86" s="153">
        <v>0</v>
      </c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3"/>
        <v>0</v>
      </c>
      <c r="AJ86" s="156">
        <f t="shared" si="4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>
        <v>0</v>
      </c>
      <c r="K87" s="153">
        <v>0</v>
      </c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3"/>
        <v>0</v>
      </c>
      <c r="AJ87" s="156">
        <f t="shared" si="4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>
        <v>0</v>
      </c>
      <c r="K88" s="153">
        <v>0</v>
      </c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3"/>
        <v>0</v>
      </c>
      <c r="AJ88" s="156">
        <f t="shared" si="4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>
        <v>0</v>
      </c>
      <c r="K89" s="153">
        <v>0</v>
      </c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3"/>
        <v>0</v>
      </c>
      <c r="AJ89" s="156">
        <f t="shared" si="4"/>
        <v>0</v>
      </c>
    </row>
    <row r="90" spans="1:36" ht="12.9" customHeight="1" x14ac:dyDescent="0.2">
      <c r="A90" s="161"/>
      <c r="B90" s="181"/>
      <c r="C90" s="181"/>
      <c r="D90" s="183"/>
      <c r="E90" s="181"/>
      <c r="F90" s="181"/>
      <c r="G90" s="182"/>
      <c r="H90" s="159"/>
      <c r="I90" s="159"/>
      <c r="J90" s="152">
        <v>0</v>
      </c>
      <c r="K90" s="153">
        <v>0</v>
      </c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3"/>
        <v>0</v>
      </c>
      <c r="AJ90" s="156">
        <f t="shared" si="4"/>
        <v>0</v>
      </c>
    </row>
    <row r="91" spans="1:36" ht="12.9" customHeight="1" x14ac:dyDescent="0.3">
      <c r="A91" s="161"/>
      <c r="B91" s="181"/>
      <c r="C91" s="181"/>
      <c r="D91" s="183"/>
      <c r="E91" s="181"/>
      <c r="F91" s="184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3"/>
        <v>0</v>
      </c>
      <c r="AJ91" s="156">
        <f t="shared" si="4"/>
        <v>0</v>
      </c>
    </row>
    <row r="92" spans="1:36" ht="12.9" customHeight="1" x14ac:dyDescent="0.2">
      <c r="A92" s="161"/>
      <c r="B92" s="181"/>
      <c r="C92" s="181"/>
      <c r="D92" s="183"/>
      <c r="E92" s="181"/>
      <c r="F92" s="181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3"/>
        <v>0</v>
      </c>
      <c r="AJ92" s="156">
        <f t="shared" si="4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1"/>
      <c r="I93" s="151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3"/>
        <v>0</v>
      </c>
      <c r="AJ93" s="156">
        <f t="shared" si="4"/>
        <v>0</v>
      </c>
    </row>
    <row r="94" spans="1:36" ht="12.9" customHeight="1" x14ac:dyDescent="0.2">
      <c r="A94" s="161"/>
      <c r="B94" s="162"/>
      <c r="C94" s="163"/>
      <c r="D94" s="164"/>
      <c r="E94" s="165"/>
      <c r="F94" s="166"/>
      <c r="G94" s="167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3"/>
        <v>0</v>
      </c>
      <c r="AJ94" s="156">
        <f t="shared" si="4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3"/>
        <v>0</v>
      </c>
      <c r="AJ95" s="156">
        <f t="shared" si="4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3"/>
        <v>0</v>
      </c>
      <c r="AJ96" s="156">
        <f t="shared" si="4"/>
        <v>0</v>
      </c>
    </row>
    <row r="97" spans="1:35" x14ac:dyDescent="0.2">
      <c r="A97" s="100"/>
      <c r="B97" s="99"/>
      <c r="C97" s="98"/>
      <c r="D97" s="168"/>
      <c r="E97" s="169"/>
      <c r="F97" s="169"/>
      <c r="G97" s="168"/>
      <c r="H97" s="170"/>
      <c r="I97" s="170"/>
      <c r="J97" s="170"/>
      <c r="K97" s="170"/>
      <c r="L97" s="171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</row>
    <row r="98" spans="1:35" s="88" customFormat="1" ht="10.8" thickBot="1" x14ac:dyDescent="0.25">
      <c r="A98" s="172"/>
      <c r="B98" s="173"/>
      <c r="C98" s="174"/>
      <c r="D98" s="175"/>
      <c r="E98" s="176"/>
      <c r="F98" s="176"/>
      <c r="G98" s="175"/>
      <c r="H98" s="177">
        <f>SUM(H6:H96)</f>
        <v>0</v>
      </c>
      <c r="I98" s="177">
        <f>SUM(I6:I96)</f>
        <v>0</v>
      </c>
      <c r="J98" s="177">
        <f>SUM(J5:J96)</f>
        <v>84055.43</v>
      </c>
      <c r="K98" s="177">
        <f>SUM(K5:K96)</f>
        <v>109267.96999999999</v>
      </c>
      <c r="L98" s="178"/>
      <c r="M98" s="177">
        <f t="shared" ref="M98:AI98" si="17">SUM(M5:M96)</f>
        <v>181616.11749999996</v>
      </c>
      <c r="N98" s="177">
        <f t="shared" si="17"/>
        <v>11707.282499999996</v>
      </c>
      <c r="O98" s="177">
        <f t="shared" si="17"/>
        <v>-1816.1611749999997</v>
      </c>
      <c r="P98" s="177">
        <f t="shared" si="17"/>
        <v>130990.80000000002</v>
      </c>
      <c r="Q98" s="177">
        <f t="shared" si="17"/>
        <v>14102.678571428569</v>
      </c>
      <c r="R98" s="177">
        <f t="shared" si="17"/>
        <v>0</v>
      </c>
      <c r="S98" s="177">
        <f t="shared" si="17"/>
        <v>756.69642857142856</v>
      </c>
      <c r="T98" s="177">
        <f t="shared" si="17"/>
        <v>5274.1964285714275</v>
      </c>
      <c r="U98" s="177">
        <f t="shared" si="17"/>
        <v>0</v>
      </c>
      <c r="V98" s="177">
        <f t="shared" si="17"/>
        <v>1260.7767857142856</v>
      </c>
      <c r="W98" s="177">
        <f t="shared" si="17"/>
        <v>9457.8125</v>
      </c>
      <c r="X98" s="177">
        <f t="shared" si="17"/>
        <v>0</v>
      </c>
      <c r="Y98" s="177">
        <f t="shared" si="17"/>
        <v>0</v>
      </c>
      <c r="Z98" s="177">
        <f t="shared" si="17"/>
        <v>12625.88</v>
      </c>
      <c r="AA98" s="177">
        <f t="shared" si="17"/>
        <v>0</v>
      </c>
      <c r="AB98" s="177">
        <f t="shared" si="17"/>
        <v>0</v>
      </c>
      <c r="AC98" s="177">
        <f t="shared" si="17"/>
        <v>0</v>
      </c>
      <c r="AD98" s="177">
        <f t="shared" si="17"/>
        <v>0</v>
      </c>
      <c r="AE98" s="177">
        <f t="shared" si="17"/>
        <v>0</v>
      </c>
      <c r="AF98" s="177">
        <f t="shared" si="17"/>
        <v>0</v>
      </c>
      <c r="AG98" s="177">
        <f t="shared" si="17"/>
        <v>0</v>
      </c>
      <c r="AH98" s="177">
        <f t="shared" si="17"/>
        <v>7147.2767857142844</v>
      </c>
      <c r="AI98" s="177">
        <f t="shared" si="17"/>
        <v>-191507.23882499995</v>
      </c>
    </row>
    <row r="99" spans="1:35" ht="10.8" thickTop="1" x14ac:dyDescent="0.2">
      <c r="AH99" s="141" t="s">
        <v>35</v>
      </c>
      <c r="AI99" s="141">
        <f>+N100+AI98</f>
        <v>1816.1611750000156</v>
      </c>
    </row>
    <row r="100" spans="1:35" x14ac:dyDescent="0.2">
      <c r="K100" s="141">
        <f>+K98+J98</f>
        <v>193323.39999999997</v>
      </c>
      <c r="N100" s="141">
        <f>+N98+M98</f>
        <v>193323.39999999997</v>
      </c>
      <c r="P100" s="141">
        <f>P98+Q98</f>
        <v>145093.4785714286</v>
      </c>
      <c r="AI100" s="141">
        <f>+AI98-AI99</f>
        <v>-193323.39999999997</v>
      </c>
    </row>
    <row r="102" spans="1:35" x14ac:dyDescent="0.2">
      <c r="A102" s="180"/>
      <c r="B102" s="85" t="s">
        <v>1067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668B-C2E8-4446-88CD-20B244C9E628}">
  <dimension ref="A1:AJ102"/>
  <sheetViews>
    <sheetView workbookViewId="0">
      <pane ySplit="4" topLeftCell="A95" activePane="bottomLeft" state="frozen"/>
      <selection activeCell="A12" sqref="A12"/>
      <selection pane="bottomLeft"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1081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43587</v>
      </c>
      <c r="B5" s="181">
        <v>11851</v>
      </c>
      <c r="C5" s="181">
        <v>2303</v>
      </c>
      <c r="D5" s="182" t="s">
        <v>88</v>
      </c>
      <c r="E5" s="181" t="s">
        <v>89</v>
      </c>
      <c r="F5" s="181">
        <v>24765</v>
      </c>
      <c r="G5" s="182" t="s">
        <v>54</v>
      </c>
      <c r="H5" s="151"/>
      <c r="I5" s="151"/>
      <c r="J5" s="152">
        <v>680</v>
      </c>
      <c r="K5" s="153">
        <v>0</v>
      </c>
      <c r="L5" s="154">
        <v>0.01</v>
      </c>
      <c r="M5" s="155">
        <f t="shared" ref="M5:M96" si="0">SUM(H5:J5,K5/1.12)</f>
        <v>680</v>
      </c>
      <c r="N5" s="155">
        <f t="shared" ref="N5:N96" si="1">K5/1.12*0.12</f>
        <v>0</v>
      </c>
      <c r="O5" s="155">
        <f t="shared" ref="O5:O96" si="2">-SUM(I5:J5,K5/1.12)*L5</f>
        <v>-6.8</v>
      </c>
      <c r="P5" s="155">
        <f t="shared" ref="P5:P6" si="3">M5</f>
        <v>680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6" si="4">-SUM(N5:AH5)</f>
        <v>-673.2</v>
      </c>
      <c r="AJ5" s="156">
        <f t="shared" ref="AJ5:AJ96" si="5">SUM(H5:K5)+AI5+O5</f>
        <v>-4.5297099404706387E-14</v>
      </c>
    </row>
    <row r="6" spans="1:36" ht="12.9" customHeight="1" x14ac:dyDescent="0.2">
      <c r="A6" s="161"/>
      <c r="B6" s="181">
        <v>11852</v>
      </c>
      <c r="C6" s="181">
        <v>2286</v>
      </c>
      <c r="D6" s="182" t="s">
        <v>1069</v>
      </c>
      <c r="E6" s="181" t="s">
        <v>1068</v>
      </c>
      <c r="F6" s="181">
        <v>121113</v>
      </c>
      <c r="G6" s="182" t="s">
        <v>54</v>
      </c>
      <c r="H6" s="151"/>
      <c r="I6" s="151"/>
      <c r="J6" s="152"/>
      <c r="K6" s="153">
        <v>12422.52</v>
      </c>
      <c r="L6" s="154">
        <v>0.01</v>
      </c>
      <c r="M6" s="155">
        <f t="shared" si="0"/>
        <v>11091.535714285714</v>
      </c>
      <c r="N6" s="155">
        <f t="shared" si="1"/>
        <v>1330.9842857142855</v>
      </c>
      <c r="O6" s="155">
        <f t="shared" si="2"/>
        <v>-110.91535714285715</v>
      </c>
      <c r="P6" s="155">
        <f t="shared" si="3"/>
        <v>11091.535714285714</v>
      </c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4"/>
        <v>-12311.604642857143</v>
      </c>
      <c r="AJ6" s="156">
        <f t="shared" si="5"/>
        <v>6.8212102632969618E-13</v>
      </c>
    </row>
    <row r="7" spans="1:36" ht="12.9" customHeight="1" x14ac:dyDescent="0.2">
      <c r="A7" s="161">
        <v>43588</v>
      </c>
      <c r="B7" s="181">
        <v>11853</v>
      </c>
      <c r="C7" s="181">
        <v>2304</v>
      </c>
      <c r="D7" s="182" t="s">
        <v>63</v>
      </c>
      <c r="E7" s="181">
        <v>139564</v>
      </c>
      <c r="F7" s="181">
        <v>248284</v>
      </c>
      <c r="G7" s="182" t="s">
        <v>62</v>
      </c>
      <c r="H7" s="151"/>
      <c r="I7" s="151"/>
      <c r="J7" s="152"/>
      <c r="K7" s="153">
        <v>1114.77</v>
      </c>
      <c r="L7" s="154">
        <v>0.01</v>
      </c>
      <c r="M7" s="155">
        <f t="shared" si="0"/>
        <v>995.330357142857</v>
      </c>
      <c r="N7" s="155">
        <f t="shared" si="1"/>
        <v>119.43964285714283</v>
      </c>
      <c r="O7" s="155">
        <f t="shared" si="2"/>
        <v>-9.9533035714285703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>
        <f>M7</f>
        <v>995.330357142857</v>
      </c>
      <c r="AI7" s="155">
        <f t="shared" si="4"/>
        <v>-1104.8166964285713</v>
      </c>
      <c r="AJ7" s="156">
        <f t="shared" si="5"/>
        <v>1.3500311979441904E-13</v>
      </c>
    </row>
    <row r="8" spans="1:36" ht="12.9" customHeight="1" x14ac:dyDescent="0.2">
      <c r="A8" s="161"/>
      <c r="B8" s="181">
        <v>11854</v>
      </c>
      <c r="C8" s="181">
        <v>2308</v>
      </c>
      <c r="D8" s="182" t="s">
        <v>66</v>
      </c>
      <c r="E8" s="181" t="s">
        <v>51</v>
      </c>
      <c r="F8" s="181">
        <v>120001316096</v>
      </c>
      <c r="G8" s="182" t="s">
        <v>55</v>
      </c>
      <c r="H8" s="151"/>
      <c r="I8" s="151"/>
      <c r="J8" s="152"/>
      <c r="K8" s="153">
        <v>6604</v>
      </c>
      <c r="L8" s="154">
        <v>0.01</v>
      </c>
      <c r="M8" s="155">
        <f t="shared" si="0"/>
        <v>5896.4285714285706</v>
      </c>
      <c r="N8" s="155">
        <f t="shared" si="1"/>
        <v>707.57142857142844</v>
      </c>
      <c r="O8" s="155">
        <f t="shared" si="2"/>
        <v>-58.964285714285708</v>
      </c>
      <c r="P8" s="155"/>
      <c r="Q8" s="155">
        <f>M8</f>
        <v>5896.4285714285706</v>
      </c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4"/>
        <v>-6545.0357142857138</v>
      </c>
      <c r="AJ8" s="156">
        <f t="shared" si="5"/>
        <v>5.2580162446247414E-13</v>
      </c>
    </row>
    <row r="9" spans="1:36" ht="12.9" customHeight="1" x14ac:dyDescent="0.2">
      <c r="A9" s="161"/>
      <c r="B9" s="181">
        <v>11855</v>
      </c>
      <c r="C9" s="181">
        <v>2313</v>
      </c>
      <c r="D9" s="182" t="s">
        <v>37</v>
      </c>
      <c r="E9" s="181" t="s">
        <v>42</v>
      </c>
      <c r="F9" s="181">
        <v>77420</v>
      </c>
      <c r="G9" s="182" t="s">
        <v>13</v>
      </c>
      <c r="H9" s="151"/>
      <c r="I9" s="151"/>
      <c r="J9" s="157"/>
      <c r="K9" s="153">
        <v>981.31</v>
      </c>
      <c r="L9" s="154">
        <v>0.01</v>
      </c>
      <c r="M9" s="155">
        <f t="shared" si="0"/>
        <v>876.16964285714278</v>
      </c>
      <c r="N9" s="155">
        <f t="shared" si="1"/>
        <v>105.14035714285713</v>
      </c>
      <c r="O9" s="155">
        <f t="shared" si="2"/>
        <v>-8.7616964285714278</v>
      </c>
      <c r="P9" s="155"/>
      <c r="Q9" s="155"/>
      <c r="R9" s="155"/>
      <c r="S9" s="155"/>
      <c r="T9" s="155"/>
      <c r="U9" s="155"/>
      <c r="V9" s="155">
        <f>M9</f>
        <v>876.16964285714278</v>
      </c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4"/>
        <v>-972.54830357142851</v>
      </c>
      <c r="AJ9" s="156">
        <f t="shared" si="5"/>
        <v>0</v>
      </c>
    </row>
    <row r="10" spans="1:36" ht="12.9" customHeight="1" x14ac:dyDescent="0.2">
      <c r="A10" s="161">
        <v>43591</v>
      </c>
      <c r="B10" s="181">
        <v>11856</v>
      </c>
      <c r="C10" s="181">
        <v>2311</v>
      </c>
      <c r="D10" s="182" t="s">
        <v>69</v>
      </c>
      <c r="E10" s="181" t="s">
        <v>46</v>
      </c>
      <c r="F10" s="181">
        <v>135927</v>
      </c>
      <c r="G10" s="182" t="s">
        <v>56</v>
      </c>
      <c r="H10" s="151"/>
      <c r="I10" s="151"/>
      <c r="J10" s="157"/>
      <c r="K10" s="153">
        <v>75</v>
      </c>
      <c r="L10" s="154">
        <v>0.01</v>
      </c>
      <c r="M10" s="155">
        <f t="shared" si="0"/>
        <v>66.964285714285708</v>
      </c>
      <c r="N10" s="155">
        <f t="shared" si="1"/>
        <v>8.0357142857142847</v>
      </c>
      <c r="O10" s="155">
        <f t="shared" si="2"/>
        <v>-0.6696428571428571</v>
      </c>
      <c r="P10" s="155"/>
      <c r="Q10" s="155"/>
      <c r="R10" s="155"/>
      <c r="S10" s="155"/>
      <c r="T10" s="155"/>
      <c r="U10" s="155"/>
      <c r="V10" s="155"/>
      <c r="W10" s="155">
        <f t="shared" ref="W10:W13" si="6">M10</f>
        <v>66.964285714285708</v>
      </c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4"/>
        <v>-74.330357142857139</v>
      </c>
      <c r="AJ10" s="156">
        <f t="shared" si="5"/>
        <v>4.1078251911130792E-15</v>
      </c>
    </row>
    <row r="11" spans="1:36" ht="12.9" customHeight="1" x14ac:dyDescent="0.2">
      <c r="A11" s="161"/>
      <c r="B11" s="181">
        <v>11856</v>
      </c>
      <c r="C11" s="181">
        <v>2311</v>
      </c>
      <c r="D11" s="182" t="s">
        <v>69</v>
      </c>
      <c r="E11" s="181" t="s">
        <v>46</v>
      </c>
      <c r="F11" s="181">
        <v>135927</v>
      </c>
      <c r="G11" s="182" t="s">
        <v>56</v>
      </c>
      <c r="H11" s="151"/>
      <c r="I11" s="151"/>
      <c r="J11" s="157"/>
      <c r="K11" s="153">
        <v>44</v>
      </c>
      <c r="L11" s="154">
        <v>0.01</v>
      </c>
      <c r="M11" s="155">
        <f t="shared" si="0"/>
        <v>39.285714285714285</v>
      </c>
      <c r="N11" s="155">
        <f t="shared" si="1"/>
        <v>4.7142857142857144</v>
      </c>
      <c r="O11" s="155">
        <f t="shared" si="2"/>
        <v>-0.39285714285714285</v>
      </c>
      <c r="P11" s="155"/>
      <c r="Q11" s="155"/>
      <c r="R11" s="155"/>
      <c r="S11" s="155"/>
      <c r="T11" s="155"/>
      <c r="U11" s="155"/>
      <c r="V11" s="155"/>
      <c r="W11" s="155">
        <f t="shared" si="6"/>
        <v>39.285714285714285</v>
      </c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4"/>
        <v>-43.607142857142854</v>
      </c>
      <c r="AJ11" s="156">
        <f t="shared" si="5"/>
        <v>3.0531133177191805E-15</v>
      </c>
    </row>
    <row r="12" spans="1:36" ht="12.9" customHeight="1" x14ac:dyDescent="0.2">
      <c r="A12" s="161"/>
      <c r="B12" s="181">
        <v>11856</v>
      </c>
      <c r="C12" s="181">
        <v>2311</v>
      </c>
      <c r="D12" s="182" t="s">
        <v>69</v>
      </c>
      <c r="E12" s="181" t="s">
        <v>46</v>
      </c>
      <c r="F12" s="181">
        <v>135927</v>
      </c>
      <c r="G12" s="182" t="s">
        <v>56</v>
      </c>
      <c r="H12" s="151"/>
      <c r="I12" s="151"/>
      <c r="J12" s="152"/>
      <c r="K12" s="153">
        <v>3345</v>
      </c>
      <c r="L12" s="154">
        <v>0.01</v>
      </c>
      <c r="M12" s="155">
        <f t="shared" si="0"/>
        <v>2986.6071428571427</v>
      </c>
      <c r="N12" s="155">
        <f t="shared" si="1"/>
        <v>358.39285714285711</v>
      </c>
      <c r="O12" s="155">
        <f t="shared" si="2"/>
        <v>-29.866071428571427</v>
      </c>
      <c r="P12" s="155"/>
      <c r="Q12" s="155"/>
      <c r="R12" s="155"/>
      <c r="S12" s="155"/>
      <c r="T12" s="155"/>
      <c r="U12" s="155"/>
      <c r="V12" s="155"/>
      <c r="W12" s="155">
        <f t="shared" si="6"/>
        <v>2986.6071428571427</v>
      </c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4"/>
        <v>-3315.1339285714284</v>
      </c>
      <c r="AJ12" s="156">
        <f t="shared" si="5"/>
        <v>1.3145040611561853E-13</v>
      </c>
    </row>
    <row r="13" spans="1:36" ht="12.9" customHeight="1" x14ac:dyDescent="0.2">
      <c r="A13" s="161"/>
      <c r="B13" s="181">
        <v>11856</v>
      </c>
      <c r="C13" s="181">
        <v>2311</v>
      </c>
      <c r="D13" s="182" t="s">
        <v>69</v>
      </c>
      <c r="E13" s="181" t="s">
        <v>46</v>
      </c>
      <c r="F13" s="181">
        <v>135927</v>
      </c>
      <c r="G13" s="182" t="s">
        <v>56</v>
      </c>
      <c r="H13" s="151"/>
      <c r="I13" s="151"/>
      <c r="J13" s="152"/>
      <c r="K13" s="153">
        <v>960</v>
      </c>
      <c r="L13" s="154">
        <v>0.01</v>
      </c>
      <c r="M13" s="155">
        <f t="shared" si="0"/>
        <v>857.14285714285711</v>
      </c>
      <c r="N13" s="155">
        <f t="shared" si="1"/>
        <v>102.85714285714285</v>
      </c>
      <c r="O13" s="155">
        <f t="shared" si="2"/>
        <v>-8.5714285714285712</v>
      </c>
      <c r="P13" s="155"/>
      <c r="Q13" s="155"/>
      <c r="R13" s="155"/>
      <c r="S13" s="155"/>
      <c r="T13" s="155"/>
      <c r="U13" s="155"/>
      <c r="V13" s="155"/>
      <c r="W13" s="155">
        <f t="shared" si="6"/>
        <v>857.14285714285711</v>
      </c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4"/>
        <v>-951.42857142857133</v>
      </c>
      <c r="AJ13" s="156">
        <f t="shared" si="5"/>
        <v>9.7699626167013776E-14</v>
      </c>
    </row>
    <row r="14" spans="1:36" ht="12.9" customHeight="1" x14ac:dyDescent="0.2">
      <c r="A14" s="161"/>
      <c r="B14" s="181">
        <v>11857</v>
      </c>
      <c r="C14" s="181">
        <v>0</v>
      </c>
      <c r="D14" s="182" t="s">
        <v>88</v>
      </c>
      <c r="E14" s="181" t="s">
        <v>89</v>
      </c>
      <c r="F14" s="181">
        <v>24674</v>
      </c>
      <c r="G14" s="182" t="s">
        <v>57</v>
      </c>
      <c r="H14" s="151"/>
      <c r="I14" s="151"/>
      <c r="J14" s="152">
        <v>540</v>
      </c>
      <c r="K14" s="153">
        <v>0</v>
      </c>
      <c r="L14" s="154">
        <v>0.01</v>
      </c>
      <c r="M14" s="155">
        <f t="shared" si="0"/>
        <v>540</v>
      </c>
      <c r="N14" s="155">
        <f t="shared" si="1"/>
        <v>0</v>
      </c>
      <c r="O14" s="155">
        <f t="shared" si="2"/>
        <v>-5.4</v>
      </c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>
        <f>M14</f>
        <v>540</v>
      </c>
      <c r="AA14" s="155"/>
      <c r="AB14" s="155"/>
      <c r="AC14" s="155"/>
      <c r="AD14" s="155"/>
      <c r="AE14" s="155"/>
      <c r="AF14" s="155"/>
      <c r="AG14" s="155"/>
      <c r="AH14" s="155"/>
      <c r="AI14" s="155">
        <f t="shared" si="4"/>
        <v>-534.6</v>
      </c>
      <c r="AJ14" s="156">
        <f t="shared" si="5"/>
        <v>-2.3092638912203256E-14</v>
      </c>
    </row>
    <row r="15" spans="1:36" ht="12.9" customHeight="1" x14ac:dyDescent="0.2">
      <c r="A15" s="161"/>
      <c r="B15" s="181">
        <v>11857</v>
      </c>
      <c r="C15" s="181">
        <v>0</v>
      </c>
      <c r="D15" s="182" t="s">
        <v>88</v>
      </c>
      <c r="E15" s="181" t="s">
        <v>89</v>
      </c>
      <c r="F15" s="181">
        <v>24674</v>
      </c>
      <c r="G15" s="182" t="s">
        <v>54</v>
      </c>
      <c r="H15" s="151"/>
      <c r="I15" s="151"/>
      <c r="J15" s="152">
        <v>2382.1999999999998</v>
      </c>
      <c r="K15" s="153">
        <v>0</v>
      </c>
      <c r="L15" s="154">
        <v>0.01</v>
      </c>
      <c r="M15" s="155">
        <f t="shared" si="0"/>
        <v>2382.1999999999998</v>
      </c>
      <c r="N15" s="155">
        <f t="shared" si="1"/>
        <v>0</v>
      </c>
      <c r="O15" s="155">
        <f t="shared" si="2"/>
        <v>-23.821999999999999</v>
      </c>
      <c r="P15" s="155">
        <f t="shared" ref="P15:P19" si="7">M15</f>
        <v>2382.1999999999998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4"/>
        <v>-2358.3779999999997</v>
      </c>
      <c r="AJ15" s="156">
        <f t="shared" si="5"/>
        <v>1.1723955140041653E-13</v>
      </c>
    </row>
    <row r="16" spans="1:36" ht="12.9" customHeight="1" x14ac:dyDescent="0.2">
      <c r="A16" s="161"/>
      <c r="B16" s="181">
        <v>11859</v>
      </c>
      <c r="C16" s="181">
        <v>2317</v>
      </c>
      <c r="D16" s="182" t="s">
        <v>88</v>
      </c>
      <c r="E16" s="181" t="s">
        <v>89</v>
      </c>
      <c r="F16" s="181">
        <v>24675</v>
      </c>
      <c r="G16" s="182" t="s">
        <v>54</v>
      </c>
      <c r="H16" s="151"/>
      <c r="I16" s="151"/>
      <c r="J16" s="152">
        <v>690</v>
      </c>
      <c r="K16" s="153">
        <v>0</v>
      </c>
      <c r="L16" s="154">
        <v>0.01</v>
      </c>
      <c r="M16" s="155">
        <f t="shared" si="0"/>
        <v>690</v>
      </c>
      <c r="N16" s="155">
        <f t="shared" si="1"/>
        <v>0</v>
      </c>
      <c r="O16" s="155">
        <f t="shared" si="2"/>
        <v>-6.9</v>
      </c>
      <c r="P16" s="155">
        <f t="shared" si="7"/>
        <v>690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4"/>
        <v>-683.1</v>
      </c>
      <c r="AJ16" s="156">
        <f t="shared" si="5"/>
        <v>-2.3092638912203256E-14</v>
      </c>
    </row>
    <row r="17" spans="1:36" ht="12.9" customHeight="1" x14ac:dyDescent="0.2">
      <c r="A17" s="161"/>
      <c r="B17" s="181">
        <v>11860</v>
      </c>
      <c r="C17" s="181">
        <v>2305</v>
      </c>
      <c r="D17" s="182" t="s">
        <v>1072</v>
      </c>
      <c r="E17" s="181" t="s">
        <v>1071</v>
      </c>
      <c r="F17" s="181">
        <v>7323</v>
      </c>
      <c r="G17" s="182" t="s">
        <v>54</v>
      </c>
      <c r="H17" s="151"/>
      <c r="I17" s="151"/>
      <c r="J17" s="152"/>
      <c r="K17" s="153">
        <v>5376</v>
      </c>
      <c r="L17" s="154">
        <v>0.01</v>
      </c>
      <c r="M17" s="155">
        <f t="shared" si="0"/>
        <v>4799.9999999999991</v>
      </c>
      <c r="N17" s="155">
        <f t="shared" si="1"/>
        <v>575.99999999999989</v>
      </c>
      <c r="O17" s="155">
        <f t="shared" si="2"/>
        <v>-47.999999999999993</v>
      </c>
      <c r="P17" s="155">
        <f t="shared" si="7"/>
        <v>4799.9999999999991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4"/>
        <v>-5327.9999999999991</v>
      </c>
      <c r="AJ17" s="156">
        <f t="shared" si="5"/>
        <v>9.1660012913052924E-13</v>
      </c>
    </row>
    <row r="18" spans="1:36" ht="12.9" customHeight="1" x14ac:dyDescent="0.2">
      <c r="A18" s="161"/>
      <c r="B18" s="181">
        <v>11861</v>
      </c>
      <c r="C18" s="181">
        <v>2318</v>
      </c>
      <c r="D18" s="182" t="s">
        <v>73</v>
      </c>
      <c r="E18" s="181" t="s">
        <v>75</v>
      </c>
      <c r="F18" s="181">
        <v>161035</v>
      </c>
      <c r="G18" s="182" t="s">
        <v>54</v>
      </c>
      <c r="H18" s="151"/>
      <c r="I18" s="151"/>
      <c r="J18" s="157">
        <v>3800</v>
      </c>
      <c r="K18" s="153">
        <v>0</v>
      </c>
      <c r="L18" s="154">
        <v>0.01</v>
      </c>
      <c r="M18" s="155">
        <f t="shared" si="0"/>
        <v>3800</v>
      </c>
      <c r="N18" s="155">
        <f t="shared" si="1"/>
        <v>0</v>
      </c>
      <c r="O18" s="155">
        <f t="shared" si="2"/>
        <v>-38</v>
      </c>
      <c r="P18" s="155">
        <f t="shared" si="7"/>
        <v>3800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4"/>
        <v>-3762</v>
      </c>
      <c r="AJ18" s="156">
        <f t="shared" si="5"/>
        <v>0</v>
      </c>
    </row>
    <row r="19" spans="1:36" ht="12.9" customHeight="1" x14ac:dyDescent="0.2">
      <c r="A19" s="161"/>
      <c r="B19" s="181">
        <v>11862</v>
      </c>
      <c r="C19" s="181">
        <v>2319</v>
      </c>
      <c r="D19" s="182" t="s">
        <v>39</v>
      </c>
      <c r="E19" s="181" t="s">
        <v>45</v>
      </c>
      <c r="F19" s="181">
        <v>72490</v>
      </c>
      <c r="G19" s="182" t="s">
        <v>54</v>
      </c>
      <c r="H19" s="151"/>
      <c r="I19" s="151"/>
      <c r="J19" s="157">
        <v>6032</v>
      </c>
      <c r="K19" s="153">
        <v>0</v>
      </c>
      <c r="L19" s="154">
        <v>0.01</v>
      </c>
      <c r="M19" s="155">
        <f t="shared" si="0"/>
        <v>6032</v>
      </c>
      <c r="N19" s="155">
        <f t="shared" si="1"/>
        <v>0</v>
      </c>
      <c r="O19" s="155">
        <f t="shared" si="2"/>
        <v>-60.32</v>
      </c>
      <c r="P19" s="155">
        <f t="shared" si="7"/>
        <v>6032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4"/>
        <v>-5971.68</v>
      </c>
      <c r="AJ19" s="156">
        <f t="shared" si="5"/>
        <v>-2.9132252166164108E-13</v>
      </c>
    </row>
    <row r="20" spans="1:36" ht="12.9" customHeight="1" x14ac:dyDescent="0.2">
      <c r="A20" s="161"/>
      <c r="B20" s="181">
        <v>11863</v>
      </c>
      <c r="C20" s="181">
        <v>2320</v>
      </c>
      <c r="D20" s="182" t="s">
        <v>39</v>
      </c>
      <c r="E20" s="181" t="s">
        <v>45</v>
      </c>
      <c r="F20" s="181">
        <v>72491</v>
      </c>
      <c r="G20" s="182" t="s">
        <v>57</v>
      </c>
      <c r="H20" s="151"/>
      <c r="I20" s="151"/>
      <c r="J20" s="157">
        <v>1248.75</v>
      </c>
      <c r="K20" s="153">
        <v>0</v>
      </c>
      <c r="L20" s="154">
        <v>0.01</v>
      </c>
      <c r="M20" s="155">
        <f t="shared" si="0"/>
        <v>1248.75</v>
      </c>
      <c r="N20" s="155">
        <f t="shared" si="1"/>
        <v>0</v>
      </c>
      <c r="O20" s="155">
        <f t="shared" si="2"/>
        <v>-12.487500000000001</v>
      </c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>
        <f>M20</f>
        <v>1248.75</v>
      </c>
      <c r="AA20" s="155"/>
      <c r="AB20" s="155"/>
      <c r="AC20" s="155"/>
      <c r="AD20" s="155"/>
      <c r="AE20" s="155"/>
      <c r="AF20" s="155"/>
      <c r="AG20" s="155"/>
      <c r="AH20" s="155"/>
      <c r="AI20" s="155">
        <f t="shared" si="4"/>
        <v>-1236.2625</v>
      </c>
      <c r="AJ20" s="156">
        <f t="shared" si="5"/>
        <v>-4.6185277824406512E-14</v>
      </c>
    </row>
    <row r="21" spans="1:36" s="141" customFormat="1" ht="12.9" customHeight="1" x14ac:dyDescent="0.2">
      <c r="A21" s="161"/>
      <c r="B21" s="181">
        <v>11864</v>
      </c>
      <c r="C21" s="181">
        <v>2310</v>
      </c>
      <c r="D21" s="182" t="s">
        <v>74</v>
      </c>
      <c r="E21" s="181" t="s">
        <v>60</v>
      </c>
      <c r="F21" s="181">
        <v>31621</v>
      </c>
      <c r="G21" s="182" t="s">
        <v>56</v>
      </c>
      <c r="H21" s="151"/>
      <c r="I21" s="151"/>
      <c r="J21" s="152"/>
      <c r="K21" s="153">
        <v>2281</v>
      </c>
      <c r="L21" s="154">
        <v>0.01</v>
      </c>
      <c r="M21" s="155">
        <f t="shared" si="0"/>
        <v>2036.6071428571427</v>
      </c>
      <c r="N21" s="155">
        <f t="shared" si="1"/>
        <v>244.39285714285711</v>
      </c>
      <c r="O21" s="155">
        <f t="shared" si="2"/>
        <v>-20.366071428571427</v>
      </c>
      <c r="P21" s="155"/>
      <c r="Q21" s="155"/>
      <c r="R21" s="155"/>
      <c r="S21" s="155"/>
      <c r="T21" s="155"/>
      <c r="U21" s="155"/>
      <c r="V21" s="155"/>
      <c r="W21" s="155">
        <f t="shared" ref="W21:W22" si="8">M21</f>
        <v>2036.6071428571427</v>
      </c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4"/>
        <v>-2260.6339285714284</v>
      </c>
      <c r="AJ21" s="156">
        <f t="shared" si="5"/>
        <v>1.3145040611561853E-13</v>
      </c>
    </row>
    <row r="22" spans="1:36" s="141" customFormat="1" ht="12.9" customHeight="1" x14ac:dyDescent="0.2">
      <c r="A22" s="161"/>
      <c r="B22" s="181">
        <v>11864</v>
      </c>
      <c r="C22" s="181">
        <v>2310</v>
      </c>
      <c r="D22" s="182" t="s">
        <v>74</v>
      </c>
      <c r="E22" s="181" t="s">
        <v>60</v>
      </c>
      <c r="F22" s="181">
        <v>31621</v>
      </c>
      <c r="G22" s="182" t="s">
        <v>56</v>
      </c>
      <c r="H22" s="151"/>
      <c r="I22" s="151"/>
      <c r="J22" s="152"/>
      <c r="K22" s="153">
        <v>185</v>
      </c>
      <c r="L22" s="154">
        <v>0.01</v>
      </c>
      <c r="M22" s="155">
        <f t="shared" si="0"/>
        <v>165.17857142857142</v>
      </c>
      <c r="N22" s="155">
        <f t="shared" si="1"/>
        <v>19.821428571428569</v>
      </c>
      <c r="O22" s="155">
        <f t="shared" si="2"/>
        <v>-1.6517857142857142</v>
      </c>
      <c r="P22" s="155"/>
      <c r="Q22" s="155"/>
      <c r="R22" s="155"/>
      <c r="S22" s="155"/>
      <c r="T22" s="155"/>
      <c r="U22" s="155"/>
      <c r="V22" s="155"/>
      <c r="W22" s="155">
        <f t="shared" si="8"/>
        <v>165.17857142857142</v>
      </c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4"/>
        <v>-183.34821428571428</v>
      </c>
      <c r="AJ22" s="156">
        <f t="shared" si="5"/>
        <v>8.2156503822261584E-15</v>
      </c>
    </row>
    <row r="23" spans="1:36" s="141" customFormat="1" ht="12.9" customHeight="1" x14ac:dyDescent="0.2">
      <c r="A23" s="161">
        <v>43592</v>
      </c>
      <c r="B23" s="181">
        <v>11866</v>
      </c>
      <c r="C23" s="181">
        <v>2321</v>
      </c>
      <c r="D23" s="182" t="s">
        <v>76</v>
      </c>
      <c r="E23" s="181" t="s">
        <v>101</v>
      </c>
      <c r="F23" s="181">
        <v>195934</v>
      </c>
      <c r="G23" s="182" t="s">
        <v>55</v>
      </c>
      <c r="H23" s="151"/>
      <c r="I23" s="151"/>
      <c r="J23" s="152"/>
      <c r="K23" s="153">
        <v>4145</v>
      </c>
      <c r="L23" s="154">
        <v>0.01</v>
      </c>
      <c r="M23" s="155">
        <f t="shared" si="0"/>
        <v>3700.8928571428569</v>
      </c>
      <c r="N23" s="155">
        <f t="shared" si="1"/>
        <v>444.10714285714283</v>
      </c>
      <c r="O23" s="155">
        <f t="shared" si="2"/>
        <v>-37.008928571428569</v>
      </c>
      <c r="P23" s="155"/>
      <c r="Q23" s="155">
        <f t="shared" ref="Q23:Q24" si="9">M23</f>
        <v>3700.8928571428569</v>
      </c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4"/>
        <v>-4107.9910714285716</v>
      </c>
      <c r="AJ23" s="156">
        <f t="shared" si="5"/>
        <v>-1.2789769243681803E-13</v>
      </c>
    </row>
    <row r="24" spans="1:36" ht="12.9" customHeight="1" x14ac:dyDescent="0.2">
      <c r="A24" s="161">
        <v>43593</v>
      </c>
      <c r="B24" s="181">
        <v>11865</v>
      </c>
      <c r="C24" s="181">
        <v>2309</v>
      </c>
      <c r="D24" s="182" t="s">
        <v>86</v>
      </c>
      <c r="E24" s="181" t="s">
        <v>87</v>
      </c>
      <c r="F24" s="181">
        <v>99754</v>
      </c>
      <c r="G24" s="182" t="s">
        <v>55</v>
      </c>
      <c r="H24" s="151"/>
      <c r="I24" s="151"/>
      <c r="J24" s="152"/>
      <c r="K24" s="153">
        <v>2011.6</v>
      </c>
      <c r="L24" s="154">
        <v>0.01</v>
      </c>
      <c r="M24" s="155">
        <f t="shared" si="0"/>
        <v>1796.0714285714282</v>
      </c>
      <c r="N24" s="155">
        <f t="shared" si="1"/>
        <v>215.52857142857138</v>
      </c>
      <c r="O24" s="155">
        <f t="shared" si="2"/>
        <v>-17.960714285714282</v>
      </c>
      <c r="P24" s="155"/>
      <c r="Q24" s="155">
        <f t="shared" si="9"/>
        <v>1796.0714285714282</v>
      </c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4"/>
        <v>-1993.6392857142853</v>
      </c>
      <c r="AJ24" s="156">
        <f t="shared" si="5"/>
        <v>3.4816594052244909E-13</v>
      </c>
    </row>
    <row r="25" spans="1:36" s="141" customFormat="1" ht="12.9" customHeight="1" x14ac:dyDescent="0.2">
      <c r="A25" s="161"/>
      <c r="B25" s="181">
        <v>11867</v>
      </c>
      <c r="C25" s="181">
        <v>2322</v>
      </c>
      <c r="D25" s="182" t="s">
        <v>39</v>
      </c>
      <c r="E25" s="181" t="s">
        <v>45</v>
      </c>
      <c r="F25" s="181">
        <v>72495</v>
      </c>
      <c r="G25" s="182" t="s">
        <v>54</v>
      </c>
      <c r="H25" s="151"/>
      <c r="I25" s="151"/>
      <c r="J25" s="152">
        <v>956</v>
      </c>
      <c r="K25" s="153">
        <v>0</v>
      </c>
      <c r="L25" s="154">
        <v>0.01</v>
      </c>
      <c r="M25" s="155">
        <f t="shared" si="0"/>
        <v>956</v>
      </c>
      <c r="N25" s="155">
        <f t="shared" si="1"/>
        <v>0</v>
      </c>
      <c r="O25" s="155">
        <f t="shared" si="2"/>
        <v>-9.56</v>
      </c>
      <c r="P25" s="155">
        <f t="shared" ref="P25:P29" si="10">M25</f>
        <v>956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4"/>
        <v>-946.44</v>
      </c>
      <c r="AJ25" s="156">
        <f t="shared" si="5"/>
        <v>-5.5067062021407764E-14</v>
      </c>
    </row>
    <row r="26" spans="1:36" s="141" customFormat="1" ht="12.9" customHeight="1" x14ac:dyDescent="0.2">
      <c r="A26" s="161"/>
      <c r="B26" s="181">
        <v>11868</v>
      </c>
      <c r="C26" s="181">
        <v>2323</v>
      </c>
      <c r="D26" s="182" t="s">
        <v>73</v>
      </c>
      <c r="E26" s="181" t="s">
        <v>75</v>
      </c>
      <c r="F26" s="181">
        <v>165435</v>
      </c>
      <c r="G26" s="182" t="s">
        <v>54</v>
      </c>
      <c r="H26" s="151"/>
      <c r="I26" s="151"/>
      <c r="J26" s="157">
        <v>2950</v>
      </c>
      <c r="K26" s="153">
        <v>0</v>
      </c>
      <c r="L26" s="154">
        <v>0.01</v>
      </c>
      <c r="M26" s="155">
        <f t="shared" si="0"/>
        <v>2950</v>
      </c>
      <c r="N26" s="155">
        <f t="shared" si="1"/>
        <v>0</v>
      </c>
      <c r="O26" s="155">
        <f t="shared" si="2"/>
        <v>-29.5</v>
      </c>
      <c r="P26" s="155">
        <f t="shared" si="10"/>
        <v>2950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4"/>
        <v>-2920.5</v>
      </c>
      <c r="AJ26" s="156">
        <f t="shared" si="5"/>
        <v>0</v>
      </c>
    </row>
    <row r="27" spans="1:36" s="141" customFormat="1" ht="12.9" customHeight="1" x14ac:dyDescent="0.2">
      <c r="A27" s="161"/>
      <c r="B27" s="181">
        <v>11869</v>
      </c>
      <c r="C27" s="181">
        <v>2324</v>
      </c>
      <c r="D27" s="182" t="s">
        <v>67</v>
      </c>
      <c r="E27" s="181" t="s">
        <v>49</v>
      </c>
      <c r="F27" s="181">
        <v>6233</v>
      </c>
      <c r="G27" s="182" t="s">
        <v>54</v>
      </c>
      <c r="H27" s="151"/>
      <c r="I27" s="151"/>
      <c r="J27" s="157"/>
      <c r="K27" s="153">
        <v>5200</v>
      </c>
      <c r="L27" s="154">
        <v>0.01</v>
      </c>
      <c r="M27" s="155">
        <f t="shared" si="0"/>
        <v>4642.8571428571422</v>
      </c>
      <c r="N27" s="155">
        <f t="shared" si="1"/>
        <v>557.142857142857</v>
      </c>
      <c r="O27" s="155">
        <f t="shared" si="2"/>
        <v>-46.428571428571423</v>
      </c>
      <c r="P27" s="155">
        <f t="shared" si="10"/>
        <v>4642.8571428571422</v>
      </c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4"/>
        <v>-5153.5714285714275</v>
      </c>
      <c r="AJ27" s="156">
        <f t="shared" si="5"/>
        <v>1.0444978215673473E-12</v>
      </c>
    </row>
    <row r="28" spans="1:36" s="141" customFormat="1" ht="12.9" customHeight="1" x14ac:dyDescent="0.2">
      <c r="A28" s="161">
        <v>43594</v>
      </c>
      <c r="B28" s="181">
        <v>11870</v>
      </c>
      <c r="C28" s="181">
        <v>2325</v>
      </c>
      <c r="D28" s="182" t="s">
        <v>88</v>
      </c>
      <c r="E28" s="181" t="s">
        <v>89</v>
      </c>
      <c r="F28" s="181">
        <v>24517</v>
      </c>
      <c r="G28" s="182" t="s">
        <v>54</v>
      </c>
      <c r="H28" s="151"/>
      <c r="I28" s="151"/>
      <c r="J28" s="157">
        <v>1042</v>
      </c>
      <c r="K28" s="153">
        <v>0</v>
      </c>
      <c r="L28" s="154">
        <v>0.01</v>
      </c>
      <c r="M28" s="155">
        <f t="shared" si="0"/>
        <v>1042</v>
      </c>
      <c r="N28" s="155">
        <f t="shared" si="1"/>
        <v>0</v>
      </c>
      <c r="O28" s="155">
        <f t="shared" si="2"/>
        <v>-10.42</v>
      </c>
      <c r="P28" s="155">
        <f t="shared" si="10"/>
        <v>1042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4"/>
        <v>-1031.58</v>
      </c>
      <c r="AJ28" s="156">
        <f t="shared" si="5"/>
        <v>7.2830630415410269E-14</v>
      </c>
    </row>
    <row r="29" spans="1:36" s="141" customFormat="1" ht="12.9" customHeight="1" x14ac:dyDescent="0.2">
      <c r="A29" s="161">
        <v>43595</v>
      </c>
      <c r="B29" s="181">
        <v>11871</v>
      </c>
      <c r="C29" s="181">
        <v>2326</v>
      </c>
      <c r="D29" s="182" t="s">
        <v>39</v>
      </c>
      <c r="E29" s="181" t="s">
        <v>45</v>
      </c>
      <c r="F29" s="181">
        <v>72497</v>
      </c>
      <c r="G29" s="182" t="s">
        <v>54</v>
      </c>
      <c r="H29" s="151"/>
      <c r="I29" s="151"/>
      <c r="J29" s="157">
        <v>4795</v>
      </c>
      <c r="K29" s="153">
        <v>0</v>
      </c>
      <c r="L29" s="154">
        <v>0.01</v>
      </c>
      <c r="M29" s="155">
        <f t="shared" si="0"/>
        <v>4795</v>
      </c>
      <c r="N29" s="155">
        <f t="shared" si="1"/>
        <v>0</v>
      </c>
      <c r="O29" s="155">
        <f t="shared" si="2"/>
        <v>-47.95</v>
      </c>
      <c r="P29" s="155">
        <f t="shared" si="10"/>
        <v>4795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4"/>
        <v>-4747.05</v>
      </c>
      <c r="AJ29" s="156">
        <f t="shared" si="5"/>
        <v>-1.8474111129762605E-13</v>
      </c>
    </row>
    <row r="30" spans="1:36" s="141" customFormat="1" ht="12.9" customHeight="1" x14ac:dyDescent="0.2">
      <c r="A30" s="161"/>
      <c r="B30" s="181">
        <v>11872</v>
      </c>
      <c r="C30" s="181">
        <v>2327</v>
      </c>
      <c r="D30" s="182" t="s">
        <v>39</v>
      </c>
      <c r="E30" s="181" t="s">
        <v>45</v>
      </c>
      <c r="F30" s="181">
        <v>72498</v>
      </c>
      <c r="G30" s="182" t="s">
        <v>57</v>
      </c>
      <c r="H30" s="151"/>
      <c r="I30" s="151"/>
      <c r="J30" s="157">
        <v>1605</v>
      </c>
      <c r="K30" s="153">
        <v>0</v>
      </c>
      <c r="L30" s="154">
        <v>0.01</v>
      </c>
      <c r="M30" s="155">
        <f t="shared" si="0"/>
        <v>1605</v>
      </c>
      <c r="N30" s="155">
        <f t="shared" si="1"/>
        <v>0</v>
      </c>
      <c r="O30" s="155">
        <f t="shared" si="2"/>
        <v>-16.05</v>
      </c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>
        <f>M30</f>
        <v>1605</v>
      </c>
      <c r="AA30" s="155"/>
      <c r="AB30" s="155"/>
      <c r="AC30" s="155"/>
      <c r="AD30" s="155"/>
      <c r="AE30" s="155"/>
      <c r="AF30" s="155"/>
      <c r="AG30" s="155"/>
      <c r="AH30" s="155"/>
      <c r="AI30" s="155">
        <f t="shared" si="4"/>
        <v>-1588.95</v>
      </c>
      <c r="AJ30" s="156">
        <f t="shared" si="5"/>
        <v>-4.6185277824406512E-14</v>
      </c>
    </row>
    <row r="31" spans="1:36" s="141" customFormat="1" ht="12.9" customHeight="1" x14ac:dyDescent="0.2">
      <c r="A31" s="161"/>
      <c r="B31" s="181">
        <v>11873</v>
      </c>
      <c r="C31" s="181">
        <v>2306</v>
      </c>
      <c r="D31" s="182" t="s">
        <v>748</v>
      </c>
      <c r="E31" s="181" t="s">
        <v>749</v>
      </c>
      <c r="F31" s="181">
        <v>39750</v>
      </c>
      <c r="G31" s="182" t="s">
        <v>54</v>
      </c>
      <c r="H31" s="151"/>
      <c r="I31" s="151"/>
      <c r="J31" s="152"/>
      <c r="K31" s="153">
        <v>19956</v>
      </c>
      <c r="L31" s="154">
        <v>0.01</v>
      </c>
      <c r="M31" s="155">
        <f t="shared" si="0"/>
        <v>17817.857142857141</v>
      </c>
      <c r="N31" s="155">
        <f t="shared" si="1"/>
        <v>2138.1428571428569</v>
      </c>
      <c r="O31" s="155">
        <f t="shared" si="2"/>
        <v>-178.17857142857142</v>
      </c>
      <c r="P31" s="155">
        <f>M31</f>
        <v>17817.857142857141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4"/>
        <v>-19777.821428571428</v>
      </c>
      <c r="AJ31" s="156">
        <f t="shared" si="5"/>
        <v>1.0516032489249483E-12</v>
      </c>
    </row>
    <row r="32" spans="1:36" s="141" customFormat="1" ht="12.9" customHeight="1" x14ac:dyDescent="0.2">
      <c r="A32" s="161">
        <v>43596</v>
      </c>
      <c r="B32" s="181">
        <v>11875</v>
      </c>
      <c r="C32" s="181">
        <v>2328</v>
      </c>
      <c r="D32" s="182" t="s">
        <v>70</v>
      </c>
      <c r="E32" s="181" t="s">
        <v>50</v>
      </c>
      <c r="F32" s="181">
        <v>511310735</v>
      </c>
      <c r="G32" s="182" t="s">
        <v>55</v>
      </c>
      <c r="H32" s="151"/>
      <c r="I32" s="151"/>
      <c r="J32" s="152"/>
      <c r="K32" s="153">
        <v>5874</v>
      </c>
      <c r="L32" s="154">
        <v>0.01</v>
      </c>
      <c r="M32" s="155">
        <f t="shared" si="0"/>
        <v>5244.6428571428569</v>
      </c>
      <c r="N32" s="155">
        <f t="shared" si="1"/>
        <v>629.35714285714278</v>
      </c>
      <c r="O32" s="155">
        <f t="shared" si="2"/>
        <v>-52.446428571428569</v>
      </c>
      <c r="P32" s="155"/>
      <c r="Q32" s="155">
        <f>M32</f>
        <v>5244.6428571428569</v>
      </c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4"/>
        <v>-5821.5535714285706</v>
      </c>
      <c r="AJ32" s="156">
        <f t="shared" si="5"/>
        <v>7.815970093361102E-13</v>
      </c>
    </row>
    <row r="33" spans="1:36" s="141" customFormat="1" ht="12.9" customHeight="1" x14ac:dyDescent="0.2">
      <c r="A33" s="161">
        <v>43599</v>
      </c>
      <c r="B33" s="181">
        <v>11876</v>
      </c>
      <c r="C33" s="181">
        <v>2329</v>
      </c>
      <c r="D33" s="182" t="s">
        <v>88</v>
      </c>
      <c r="E33" s="181" t="s">
        <v>89</v>
      </c>
      <c r="F33" s="181">
        <v>24441</v>
      </c>
      <c r="G33" s="182" t="s">
        <v>57</v>
      </c>
      <c r="H33" s="151"/>
      <c r="I33" s="151"/>
      <c r="J33" s="152">
        <v>117.5</v>
      </c>
      <c r="K33" s="153">
        <v>0</v>
      </c>
      <c r="L33" s="154">
        <v>0.01</v>
      </c>
      <c r="M33" s="155">
        <f t="shared" si="0"/>
        <v>117.5</v>
      </c>
      <c r="N33" s="155">
        <f t="shared" si="1"/>
        <v>0</v>
      </c>
      <c r="O33" s="155">
        <f t="shared" si="2"/>
        <v>-1.175</v>
      </c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>
        <f>M33</f>
        <v>117.5</v>
      </c>
      <c r="AA33" s="155"/>
      <c r="AB33" s="155"/>
      <c r="AC33" s="155"/>
      <c r="AD33" s="155"/>
      <c r="AE33" s="155"/>
      <c r="AF33" s="155"/>
      <c r="AG33" s="155"/>
      <c r="AH33" s="155"/>
      <c r="AI33" s="155">
        <f t="shared" si="4"/>
        <v>-116.325</v>
      </c>
      <c r="AJ33" s="156">
        <f t="shared" si="5"/>
        <v>-2.886579864025407E-15</v>
      </c>
    </row>
    <row r="34" spans="1:36" s="141" customFormat="1" ht="12.9" customHeight="1" x14ac:dyDescent="0.2">
      <c r="A34" s="161"/>
      <c r="B34" s="181">
        <v>11876</v>
      </c>
      <c r="C34" s="181">
        <v>2329</v>
      </c>
      <c r="D34" s="182" t="s">
        <v>88</v>
      </c>
      <c r="E34" s="181" t="s">
        <v>89</v>
      </c>
      <c r="F34" s="181">
        <v>24441</v>
      </c>
      <c r="G34" s="182" t="s">
        <v>54</v>
      </c>
      <c r="H34" s="151"/>
      <c r="I34" s="151"/>
      <c r="J34" s="152">
        <v>3006.4</v>
      </c>
      <c r="K34" s="153">
        <v>0</v>
      </c>
      <c r="L34" s="154">
        <v>0.01</v>
      </c>
      <c r="M34" s="155">
        <f t="shared" si="0"/>
        <v>3006.4</v>
      </c>
      <c r="N34" s="155">
        <f t="shared" si="1"/>
        <v>0</v>
      </c>
      <c r="O34" s="155">
        <f t="shared" si="2"/>
        <v>-30.064</v>
      </c>
      <c r="P34" s="155">
        <f t="shared" ref="P34:P40" si="11">M34</f>
        <v>3006.4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4"/>
        <v>-2976.3360000000002</v>
      </c>
      <c r="AJ34" s="156">
        <f t="shared" si="5"/>
        <v>-1.4921397450962104E-13</v>
      </c>
    </row>
    <row r="35" spans="1:36" s="141" customFormat="1" ht="12.9" customHeight="1" x14ac:dyDescent="0.2">
      <c r="A35" s="161">
        <v>43601</v>
      </c>
      <c r="B35" s="181">
        <v>11878</v>
      </c>
      <c r="C35" s="181">
        <v>2331</v>
      </c>
      <c r="D35" s="182" t="s">
        <v>73</v>
      </c>
      <c r="E35" s="181" t="s">
        <v>75</v>
      </c>
      <c r="F35" s="181">
        <v>165958</v>
      </c>
      <c r="G35" s="182" t="s">
        <v>54</v>
      </c>
      <c r="H35" s="151"/>
      <c r="I35" s="151"/>
      <c r="J35" s="152">
        <v>2460</v>
      </c>
      <c r="K35" s="153">
        <v>0</v>
      </c>
      <c r="L35" s="154">
        <v>0.01</v>
      </c>
      <c r="M35" s="155">
        <f t="shared" si="0"/>
        <v>2460</v>
      </c>
      <c r="N35" s="155">
        <f t="shared" si="1"/>
        <v>0</v>
      </c>
      <c r="O35" s="155">
        <f t="shared" si="2"/>
        <v>-24.6</v>
      </c>
      <c r="P35" s="155">
        <f t="shared" si="11"/>
        <v>2460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4"/>
        <v>-2435.4</v>
      </c>
      <c r="AJ35" s="156">
        <f t="shared" si="5"/>
        <v>-9.2370555648813024E-14</v>
      </c>
    </row>
    <row r="36" spans="1:36" s="141" customFormat="1" ht="12.9" customHeight="1" x14ac:dyDescent="0.2">
      <c r="A36" s="161"/>
      <c r="B36" s="181">
        <v>11879</v>
      </c>
      <c r="C36" s="181">
        <v>2332</v>
      </c>
      <c r="D36" s="182" t="s">
        <v>88</v>
      </c>
      <c r="E36" s="181" t="s">
        <v>89</v>
      </c>
      <c r="F36" s="181">
        <v>24397</v>
      </c>
      <c r="G36" s="182" t="s">
        <v>54</v>
      </c>
      <c r="H36" s="151"/>
      <c r="I36" s="151"/>
      <c r="J36" s="152">
        <v>979.6</v>
      </c>
      <c r="K36" s="153">
        <v>0</v>
      </c>
      <c r="L36" s="154">
        <v>0.01</v>
      </c>
      <c r="M36" s="155">
        <f t="shared" si="0"/>
        <v>979.6</v>
      </c>
      <c r="N36" s="155">
        <f t="shared" si="1"/>
        <v>0</v>
      </c>
      <c r="O36" s="155">
        <f t="shared" si="2"/>
        <v>-9.7960000000000012</v>
      </c>
      <c r="P36" s="155">
        <f t="shared" si="11"/>
        <v>979.6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4"/>
        <v>-969.80399999999997</v>
      </c>
      <c r="AJ36" s="156">
        <f t="shared" si="5"/>
        <v>4.7961634663806763E-14</v>
      </c>
    </row>
    <row r="37" spans="1:36" s="141" customFormat="1" ht="12.9" customHeight="1" x14ac:dyDescent="0.2">
      <c r="A37" s="161"/>
      <c r="B37" s="181">
        <v>11880</v>
      </c>
      <c r="C37" s="181">
        <v>2333</v>
      </c>
      <c r="D37" s="182" t="s">
        <v>38</v>
      </c>
      <c r="E37" s="181" t="s">
        <v>44</v>
      </c>
      <c r="F37" s="181">
        <v>22841</v>
      </c>
      <c r="G37" s="182" t="s">
        <v>54</v>
      </c>
      <c r="H37" s="151"/>
      <c r="I37" s="151"/>
      <c r="J37" s="152"/>
      <c r="K37" s="153">
        <v>11357.25</v>
      </c>
      <c r="L37" s="154">
        <v>0.01</v>
      </c>
      <c r="M37" s="155">
        <f t="shared" si="0"/>
        <v>10140.401785714284</v>
      </c>
      <c r="N37" s="155">
        <f t="shared" si="1"/>
        <v>1216.848214285714</v>
      </c>
      <c r="O37" s="155">
        <f t="shared" si="2"/>
        <v>-101.40401785714285</v>
      </c>
      <c r="P37" s="155">
        <f t="shared" si="11"/>
        <v>10140.401785714284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4"/>
        <v>-11255.845982142855</v>
      </c>
      <c r="AJ37" s="156">
        <f t="shared" si="5"/>
        <v>2.0889956431346945E-12</v>
      </c>
    </row>
    <row r="38" spans="1:36" s="141" customFormat="1" ht="12.9" customHeight="1" x14ac:dyDescent="0.2">
      <c r="A38" s="161">
        <v>43602</v>
      </c>
      <c r="B38" s="181">
        <v>11881</v>
      </c>
      <c r="C38" s="181">
        <v>2314</v>
      </c>
      <c r="D38" s="182" t="s">
        <v>1082</v>
      </c>
      <c r="E38" s="181" t="s">
        <v>1068</v>
      </c>
      <c r="F38" s="181">
        <v>119342</v>
      </c>
      <c r="G38" s="182" t="s">
        <v>54</v>
      </c>
      <c r="H38" s="151"/>
      <c r="I38" s="151"/>
      <c r="J38" s="152"/>
      <c r="K38" s="153">
        <v>11114.52</v>
      </c>
      <c r="L38" s="154">
        <v>0.01</v>
      </c>
      <c r="M38" s="155">
        <f t="shared" si="0"/>
        <v>9923.6785714285706</v>
      </c>
      <c r="N38" s="155">
        <f t="shared" si="1"/>
        <v>1190.8414285714284</v>
      </c>
      <c r="O38" s="155">
        <f t="shared" si="2"/>
        <v>-99.236785714285702</v>
      </c>
      <c r="P38" s="155">
        <f t="shared" si="11"/>
        <v>9923.6785714285706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4"/>
        <v>-11015.283214285713</v>
      </c>
      <c r="AJ38" s="156">
        <f t="shared" si="5"/>
        <v>1.4779288903810084E-12</v>
      </c>
    </row>
    <row r="39" spans="1:36" s="141" customFormat="1" ht="12.9" customHeight="1" x14ac:dyDescent="0.2">
      <c r="A39" s="161"/>
      <c r="B39" s="181">
        <v>11882</v>
      </c>
      <c r="C39" s="181">
        <v>2312</v>
      </c>
      <c r="D39" s="182" t="s">
        <v>175</v>
      </c>
      <c r="E39" s="181" t="s">
        <v>176</v>
      </c>
      <c r="F39" s="181">
        <v>227856</v>
      </c>
      <c r="G39" s="182" t="s">
        <v>54</v>
      </c>
      <c r="H39" s="151"/>
      <c r="I39" s="151"/>
      <c r="J39" s="152"/>
      <c r="K39" s="153">
        <v>13067.78</v>
      </c>
      <c r="L39" s="154">
        <v>0.01</v>
      </c>
      <c r="M39" s="155">
        <f t="shared" si="0"/>
        <v>11667.660714285714</v>
      </c>
      <c r="N39" s="155">
        <f t="shared" si="1"/>
        <v>1400.1192857142855</v>
      </c>
      <c r="O39" s="155">
        <f t="shared" si="2"/>
        <v>-116.67660714285714</v>
      </c>
      <c r="P39" s="155">
        <f t="shared" si="11"/>
        <v>11667.660714285714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4"/>
        <v>-12951.103392857141</v>
      </c>
      <c r="AJ39" s="156">
        <f t="shared" si="5"/>
        <v>2.0747847884194925E-12</v>
      </c>
    </row>
    <row r="40" spans="1:36" s="141" customFormat="1" ht="12.9" customHeight="1" x14ac:dyDescent="0.2">
      <c r="A40" s="161"/>
      <c r="B40" s="181">
        <v>11883</v>
      </c>
      <c r="C40" s="181">
        <v>2335</v>
      </c>
      <c r="D40" s="182" t="s">
        <v>39</v>
      </c>
      <c r="E40" s="181" t="s">
        <v>45</v>
      </c>
      <c r="F40" s="181">
        <v>73303</v>
      </c>
      <c r="G40" s="182" t="s">
        <v>54</v>
      </c>
      <c r="H40" s="151"/>
      <c r="I40" s="151"/>
      <c r="J40" s="152">
        <v>6180</v>
      </c>
      <c r="K40" s="153">
        <v>0</v>
      </c>
      <c r="L40" s="154">
        <v>0.01</v>
      </c>
      <c r="M40" s="155">
        <f t="shared" si="0"/>
        <v>6180</v>
      </c>
      <c r="N40" s="155">
        <f t="shared" si="1"/>
        <v>0</v>
      </c>
      <c r="O40" s="155">
        <f t="shared" si="2"/>
        <v>-61.800000000000004</v>
      </c>
      <c r="P40" s="155">
        <f t="shared" si="11"/>
        <v>6180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4"/>
        <v>-6118.2</v>
      </c>
      <c r="AJ40" s="156">
        <f t="shared" si="5"/>
        <v>1.7763568394002505E-13</v>
      </c>
    </row>
    <row r="41" spans="1:36" s="141" customFormat="1" ht="12.9" customHeight="1" x14ac:dyDescent="0.2">
      <c r="A41" s="161"/>
      <c r="B41" s="181">
        <v>11884</v>
      </c>
      <c r="C41" s="181">
        <v>2336</v>
      </c>
      <c r="D41" s="182" t="s">
        <v>63</v>
      </c>
      <c r="E41" s="181">
        <v>139564</v>
      </c>
      <c r="F41" s="181">
        <v>249698</v>
      </c>
      <c r="G41" s="182" t="s">
        <v>62</v>
      </c>
      <c r="H41" s="151"/>
      <c r="I41" s="151"/>
      <c r="J41" s="157"/>
      <c r="K41" s="153">
        <v>3910.43</v>
      </c>
      <c r="L41" s="154">
        <v>0.01</v>
      </c>
      <c r="M41" s="155">
        <f t="shared" si="0"/>
        <v>3491.4553571428569</v>
      </c>
      <c r="N41" s="155">
        <f t="shared" si="1"/>
        <v>418.97464285714278</v>
      </c>
      <c r="O41" s="155">
        <f t="shared" si="2"/>
        <v>-34.91455357142857</v>
      </c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>
        <f>M41</f>
        <v>3491.4553571428569</v>
      </c>
      <c r="AI41" s="155">
        <f t="shared" si="4"/>
        <v>-3875.5154464285711</v>
      </c>
      <c r="AJ41" s="156">
        <f t="shared" si="5"/>
        <v>1.9895196601282805E-13</v>
      </c>
    </row>
    <row r="42" spans="1:36" s="141" customFormat="1" ht="12.9" customHeight="1" x14ac:dyDescent="0.2">
      <c r="A42" s="161">
        <v>43603</v>
      </c>
      <c r="B42" s="181">
        <v>11885</v>
      </c>
      <c r="C42" s="181">
        <v>2315</v>
      </c>
      <c r="D42" s="182" t="s">
        <v>77</v>
      </c>
      <c r="E42" s="181" t="s">
        <v>78</v>
      </c>
      <c r="F42" s="181">
        <v>23275</v>
      </c>
      <c r="G42" s="182" t="s">
        <v>54</v>
      </c>
      <c r="H42" s="151"/>
      <c r="I42" s="151"/>
      <c r="J42" s="157"/>
      <c r="K42" s="153">
        <v>2540</v>
      </c>
      <c r="L42" s="154">
        <v>0.01</v>
      </c>
      <c r="M42" s="155">
        <f t="shared" si="0"/>
        <v>2267.8571428571427</v>
      </c>
      <c r="N42" s="155">
        <f t="shared" si="1"/>
        <v>272.14285714285711</v>
      </c>
      <c r="O42" s="155">
        <f t="shared" si="2"/>
        <v>-22.678571428571427</v>
      </c>
      <c r="P42" s="155">
        <f>M42</f>
        <v>2267.8571428571427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>
        <f t="shared" si="4"/>
        <v>-2517.3214285714284</v>
      </c>
      <c r="AJ42" s="156">
        <f t="shared" si="5"/>
        <v>1.3145040611561853E-13</v>
      </c>
    </row>
    <row r="43" spans="1:36" s="141" customFormat="1" ht="12.9" customHeight="1" x14ac:dyDescent="0.2">
      <c r="A43" s="161">
        <v>43605</v>
      </c>
      <c r="B43" s="181">
        <v>11886</v>
      </c>
      <c r="C43" s="181">
        <v>2339</v>
      </c>
      <c r="D43" s="182" t="s">
        <v>37</v>
      </c>
      <c r="E43" s="181" t="s">
        <v>42</v>
      </c>
      <c r="F43" s="181">
        <v>77590</v>
      </c>
      <c r="G43" s="182" t="s">
        <v>163</v>
      </c>
      <c r="H43" s="151"/>
      <c r="I43" s="151"/>
      <c r="J43" s="152"/>
      <c r="K43" s="153">
        <v>999.46</v>
      </c>
      <c r="L43" s="154">
        <v>0.01</v>
      </c>
      <c r="M43" s="155">
        <f t="shared" si="0"/>
        <v>892.375</v>
      </c>
      <c r="N43" s="155">
        <f t="shared" si="1"/>
        <v>107.08499999999999</v>
      </c>
      <c r="O43" s="155">
        <f t="shared" si="2"/>
        <v>-8.9237500000000001</v>
      </c>
      <c r="P43" s="155"/>
      <c r="Q43" s="155"/>
      <c r="R43" s="155"/>
      <c r="S43" s="155"/>
      <c r="T43" s="155"/>
      <c r="U43" s="155"/>
      <c r="V43" s="155">
        <f t="shared" ref="V43:V44" si="12">M43</f>
        <v>892.375</v>
      </c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4"/>
        <v>-990.53625</v>
      </c>
      <c r="AJ43" s="156">
        <f t="shared" si="5"/>
        <v>4.0856207306205761E-14</v>
      </c>
    </row>
    <row r="44" spans="1:36" s="141" customFormat="1" ht="12.9" customHeight="1" x14ac:dyDescent="0.2">
      <c r="A44" s="161"/>
      <c r="B44" s="181">
        <v>11886</v>
      </c>
      <c r="C44" s="181">
        <v>2339</v>
      </c>
      <c r="D44" s="182" t="s">
        <v>37</v>
      </c>
      <c r="E44" s="181" t="s">
        <v>42</v>
      </c>
      <c r="F44" s="181">
        <v>77590</v>
      </c>
      <c r="G44" s="182" t="s">
        <v>163</v>
      </c>
      <c r="H44" s="151"/>
      <c r="I44" s="151"/>
      <c r="J44" s="152"/>
      <c r="K44" s="153">
        <v>981.31</v>
      </c>
      <c r="L44" s="154">
        <v>0.01</v>
      </c>
      <c r="M44" s="155">
        <f t="shared" si="0"/>
        <v>876.16964285714278</v>
      </c>
      <c r="N44" s="155">
        <f t="shared" si="1"/>
        <v>105.14035714285713</v>
      </c>
      <c r="O44" s="155">
        <f t="shared" si="2"/>
        <v>-8.7616964285714278</v>
      </c>
      <c r="P44" s="155"/>
      <c r="Q44" s="155"/>
      <c r="R44" s="155"/>
      <c r="S44" s="155"/>
      <c r="T44" s="155"/>
      <c r="U44" s="155"/>
      <c r="V44" s="155">
        <f t="shared" si="12"/>
        <v>876.16964285714278</v>
      </c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4"/>
        <v>-972.54830357142851</v>
      </c>
      <c r="AJ44" s="156">
        <f t="shared" si="5"/>
        <v>0</v>
      </c>
    </row>
    <row r="45" spans="1:36" s="141" customFormat="1" ht="12.9" customHeight="1" x14ac:dyDescent="0.2">
      <c r="A45" s="161"/>
      <c r="B45" s="181">
        <v>11887</v>
      </c>
      <c r="C45" s="181">
        <v>2340</v>
      </c>
      <c r="D45" s="182" t="s">
        <v>39</v>
      </c>
      <c r="E45" s="181" t="s">
        <v>45</v>
      </c>
      <c r="F45" s="181">
        <v>73308</v>
      </c>
      <c r="G45" s="182" t="s">
        <v>54</v>
      </c>
      <c r="H45" s="151"/>
      <c r="I45" s="151"/>
      <c r="J45" s="157">
        <v>4672</v>
      </c>
      <c r="K45" s="153">
        <v>0</v>
      </c>
      <c r="L45" s="154">
        <v>0.01</v>
      </c>
      <c r="M45" s="155">
        <f t="shared" si="0"/>
        <v>4672</v>
      </c>
      <c r="N45" s="155">
        <f t="shared" si="1"/>
        <v>0</v>
      </c>
      <c r="O45" s="155">
        <f t="shared" si="2"/>
        <v>-46.72</v>
      </c>
      <c r="P45" s="155">
        <f>M45</f>
        <v>4672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4"/>
        <v>-4625.28</v>
      </c>
      <c r="AJ45" s="156">
        <f t="shared" si="5"/>
        <v>2.5579538487363607E-13</v>
      </c>
    </row>
    <row r="46" spans="1:36" s="141" customFormat="1" ht="12.9" customHeight="1" x14ac:dyDescent="0.2">
      <c r="A46" s="161"/>
      <c r="B46" s="181">
        <v>11888</v>
      </c>
      <c r="C46" s="181">
        <v>2341</v>
      </c>
      <c r="D46" s="182" t="s">
        <v>39</v>
      </c>
      <c r="E46" s="181" t="s">
        <v>45</v>
      </c>
      <c r="F46" s="181">
        <v>73309</v>
      </c>
      <c r="G46" s="182" t="s">
        <v>57</v>
      </c>
      <c r="H46" s="151"/>
      <c r="I46" s="151"/>
      <c r="J46" s="157">
        <v>1210</v>
      </c>
      <c r="K46" s="153">
        <v>0</v>
      </c>
      <c r="L46" s="154">
        <v>0.01</v>
      </c>
      <c r="M46" s="155">
        <f t="shared" si="0"/>
        <v>1210</v>
      </c>
      <c r="N46" s="155">
        <f t="shared" si="1"/>
        <v>0</v>
      </c>
      <c r="O46" s="155">
        <f t="shared" si="2"/>
        <v>-12.1</v>
      </c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>
        <f t="shared" ref="Z46:Z47" si="13">M46</f>
        <v>1210</v>
      </c>
      <c r="AA46" s="155"/>
      <c r="AB46" s="155"/>
      <c r="AC46" s="155"/>
      <c r="AD46" s="155"/>
      <c r="AE46" s="155"/>
      <c r="AF46" s="155"/>
      <c r="AG46" s="155"/>
      <c r="AH46" s="155"/>
      <c r="AI46" s="155">
        <f t="shared" si="4"/>
        <v>-1197.9000000000001</v>
      </c>
      <c r="AJ46" s="156">
        <f t="shared" si="5"/>
        <v>-9.0594198809412774E-14</v>
      </c>
    </row>
    <row r="47" spans="1:36" s="141" customFormat="1" ht="12.9" customHeight="1" x14ac:dyDescent="0.2">
      <c r="A47" s="161"/>
      <c r="B47" s="181">
        <v>11889</v>
      </c>
      <c r="C47" s="181">
        <v>2342</v>
      </c>
      <c r="D47" s="182" t="s">
        <v>88</v>
      </c>
      <c r="E47" s="181" t="s">
        <v>89</v>
      </c>
      <c r="F47" s="181">
        <v>24949</v>
      </c>
      <c r="G47" s="182" t="s">
        <v>57</v>
      </c>
      <c r="H47" s="151"/>
      <c r="I47" s="151"/>
      <c r="J47" s="157">
        <v>205</v>
      </c>
      <c r="K47" s="153">
        <v>0</v>
      </c>
      <c r="L47" s="154">
        <v>0.01</v>
      </c>
      <c r="M47" s="155">
        <f t="shared" si="0"/>
        <v>205</v>
      </c>
      <c r="N47" s="155">
        <f t="shared" si="1"/>
        <v>0</v>
      </c>
      <c r="O47" s="155">
        <f t="shared" si="2"/>
        <v>-2.0499999999999998</v>
      </c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>
        <f t="shared" si="13"/>
        <v>205</v>
      </c>
      <c r="AA47" s="155"/>
      <c r="AB47" s="155"/>
      <c r="AC47" s="155"/>
      <c r="AD47" s="155"/>
      <c r="AE47" s="155"/>
      <c r="AF47" s="155"/>
      <c r="AG47" s="155"/>
      <c r="AH47" s="155"/>
      <c r="AI47" s="155">
        <f t="shared" si="4"/>
        <v>-202.95</v>
      </c>
      <c r="AJ47" s="156">
        <f t="shared" si="5"/>
        <v>1.1546319456101628E-14</v>
      </c>
    </row>
    <row r="48" spans="1:36" s="141" customFormat="1" ht="12.9" customHeight="1" x14ac:dyDescent="0.2">
      <c r="A48" s="161"/>
      <c r="B48" s="181">
        <v>11889</v>
      </c>
      <c r="C48" s="181">
        <v>2342</v>
      </c>
      <c r="D48" s="182" t="s">
        <v>88</v>
      </c>
      <c r="E48" s="181" t="s">
        <v>89</v>
      </c>
      <c r="F48" s="181">
        <v>24949</v>
      </c>
      <c r="G48" s="182" t="s">
        <v>54</v>
      </c>
      <c r="H48" s="151"/>
      <c r="I48" s="151"/>
      <c r="J48" s="157">
        <v>3043.5</v>
      </c>
      <c r="K48" s="153">
        <v>0</v>
      </c>
      <c r="L48" s="154">
        <v>0.01</v>
      </c>
      <c r="M48" s="155">
        <f t="shared" si="0"/>
        <v>3043.5</v>
      </c>
      <c r="N48" s="155">
        <f t="shared" si="1"/>
        <v>0</v>
      </c>
      <c r="O48" s="155">
        <f t="shared" si="2"/>
        <v>-30.435000000000002</v>
      </c>
      <c r="P48" s="155">
        <f>M48</f>
        <v>3043.5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4"/>
        <v>-3013.0650000000001</v>
      </c>
      <c r="AJ48" s="156">
        <f t="shared" si="5"/>
        <v>-5.6843418860808015E-14</v>
      </c>
    </row>
    <row r="49" spans="1:36" s="141" customFormat="1" ht="12.9" customHeight="1" x14ac:dyDescent="0.2">
      <c r="A49" s="161">
        <v>43606</v>
      </c>
      <c r="B49" s="181">
        <v>11891</v>
      </c>
      <c r="C49" s="181">
        <v>2337</v>
      </c>
      <c r="D49" s="182" t="s">
        <v>68</v>
      </c>
      <c r="E49" s="181" t="s">
        <v>52</v>
      </c>
      <c r="F49" s="181">
        <v>30951</v>
      </c>
      <c r="G49" s="182" t="s">
        <v>24</v>
      </c>
      <c r="H49" s="151"/>
      <c r="I49" s="151"/>
      <c r="J49" s="152"/>
      <c r="K49" s="153">
        <v>1800</v>
      </c>
      <c r="L49" s="154">
        <v>0.01</v>
      </c>
      <c r="M49" s="155">
        <f t="shared" si="0"/>
        <v>1607.1428571428569</v>
      </c>
      <c r="N49" s="155">
        <f t="shared" si="1"/>
        <v>192.85714285714283</v>
      </c>
      <c r="O49" s="155">
        <f t="shared" si="2"/>
        <v>-16.071428571428569</v>
      </c>
      <c r="P49" s="155"/>
      <c r="Q49" s="155"/>
      <c r="R49" s="155"/>
      <c r="S49" s="155"/>
      <c r="T49" s="155"/>
      <c r="U49" s="155">
        <f t="shared" ref="U49:U50" si="14">M49</f>
        <v>1607.1428571428569</v>
      </c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4"/>
        <v>-1783.9285714285711</v>
      </c>
      <c r="AJ49" s="156">
        <f t="shared" si="5"/>
        <v>3.2684965844964609E-13</v>
      </c>
    </row>
    <row r="50" spans="1:36" s="141" customFormat="1" ht="12.9" customHeight="1" x14ac:dyDescent="0.2">
      <c r="A50" s="161"/>
      <c r="B50" s="181">
        <v>11891</v>
      </c>
      <c r="C50" s="181">
        <v>2337</v>
      </c>
      <c r="D50" s="182" t="s">
        <v>68</v>
      </c>
      <c r="E50" s="181" t="s">
        <v>52</v>
      </c>
      <c r="F50" s="181">
        <v>30951</v>
      </c>
      <c r="G50" s="182" t="s">
        <v>24</v>
      </c>
      <c r="H50" s="151"/>
      <c r="I50" s="151"/>
      <c r="J50" s="157"/>
      <c r="K50" s="153">
        <v>1055</v>
      </c>
      <c r="L50" s="154">
        <v>0.01</v>
      </c>
      <c r="M50" s="155">
        <f t="shared" si="0"/>
        <v>941.96428571428567</v>
      </c>
      <c r="N50" s="155">
        <f t="shared" si="1"/>
        <v>113.03571428571428</v>
      </c>
      <c r="O50" s="155">
        <f t="shared" si="2"/>
        <v>-9.4196428571428577</v>
      </c>
      <c r="P50" s="155"/>
      <c r="Q50" s="155"/>
      <c r="R50" s="155"/>
      <c r="S50" s="155"/>
      <c r="T50" s="155"/>
      <c r="U50" s="155">
        <f t="shared" si="14"/>
        <v>941.96428571428567</v>
      </c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4"/>
        <v>-1045.5803571428571</v>
      </c>
      <c r="AJ50" s="156">
        <f t="shared" si="5"/>
        <v>3.1974423109204508E-14</v>
      </c>
    </row>
    <row r="51" spans="1:36" s="141" customFormat="1" ht="12.9" customHeight="1" x14ac:dyDescent="0.2">
      <c r="A51" s="161">
        <v>43607</v>
      </c>
      <c r="B51" s="181">
        <v>11892</v>
      </c>
      <c r="C51" s="181">
        <v>2338</v>
      </c>
      <c r="D51" s="182" t="s">
        <v>69</v>
      </c>
      <c r="E51" s="181" t="s">
        <v>46</v>
      </c>
      <c r="F51" s="181">
        <v>136526</v>
      </c>
      <c r="G51" s="182" t="s">
        <v>56</v>
      </c>
      <c r="H51" s="151"/>
      <c r="I51" s="151"/>
      <c r="J51" s="157"/>
      <c r="K51" s="153">
        <v>3445</v>
      </c>
      <c r="L51" s="154">
        <v>0.01</v>
      </c>
      <c r="M51" s="155">
        <f t="shared" si="0"/>
        <v>3075.8928571428569</v>
      </c>
      <c r="N51" s="155">
        <f t="shared" si="1"/>
        <v>369.10714285714283</v>
      </c>
      <c r="O51" s="155">
        <f t="shared" si="2"/>
        <v>-30.758928571428569</v>
      </c>
      <c r="P51" s="155"/>
      <c r="Q51" s="155"/>
      <c r="R51" s="155"/>
      <c r="S51" s="155"/>
      <c r="T51" s="155"/>
      <c r="U51" s="155"/>
      <c r="V51" s="155"/>
      <c r="W51" s="155">
        <f>M51</f>
        <v>3075.8928571428569</v>
      </c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4"/>
        <v>-3414.2410714285711</v>
      </c>
      <c r="AJ51" s="156">
        <f t="shared" si="5"/>
        <v>3.2684965844964609E-13</v>
      </c>
    </row>
    <row r="52" spans="1:36" s="141" customFormat="1" ht="12.9" customHeight="1" x14ac:dyDescent="0.2">
      <c r="A52" s="161"/>
      <c r="B52" s="181">
        <v>11893</v>
      </c>
      <c r="C52" s="181">
        <v>2344</v>
      </c>
      <c r="D52" s="182" t="s">
        <v>73</v>
      </c>
      <c r="E52" s="181" t="s">
        <v>75</v>
      </c>
      <c r="F52" s="181">
        <v>166267</v>
      </c>
      <c r="G52" s="182" t="s">
        <v>54</v>
      </c>
      <c r="H52" s="151"/>
      <c r="I52" s="151"/>
      <c r="J52" s="157">
        <v>3200</v>
      </c>
      <c r="K52" s="153">
        <v>0</v>
      </c>
      <c r="L52" s="154">
        <v>0.01</v>
      </c>
      <c r="M52" s="155">
        <f t="shared" si="0"/>
        <v>3200</v>
      </c>
      <c r="N52" s="155">
        <f t="shared" si="1"/>
        <v>0</v>
      </c>
      <c r="O52" s="155">
        <f t="shared" si="2"/>
        <v>-32</v>
      </c>
      <c r="P52" s="155">
        <f>M52</f>
        <v>3200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4"/>
        <v>-3168</v>
      </c>
      <c r="AJ52" s="156">
        <f t="shared" si="5"/>
        <v>0</v>
      </c>
    </row>
    <row r="53" spans="1:36" s="141" customFormat="1" ht="12.9" customHeight="1" x14ac:dyDescent="0.2">
      <c r="A53" s="161"/>
      <c r="B53" s="181">
        <v>11894</v>
      </c>
      <c r="C53" s="181">
        <v>2345</v>
      </c>
      <c r="D53" s="182" t="s">
        <v>74</v>
      </c>
      <c r="E53" s="181" t="s">
        <v>60</v>
      </c>
      <c r="F53" s="181">
        <v>31712</v>
      </c>
      <c r="G53" s="182" t="s">
        <v>12</v>
      </c>
      <c r="H53" s="151"/>
      <c r="I53" s="151"/>
      <c r="J53" s="157"/>
      <c r="K53" s="153">
        <v>1875</v>
      </c>
      <c r="L53" s="154">
        <v>0.01</v>
      </c>
      <c r="M53" s="155">
        <f t="shared" si="0"/>
        <v>1674.1071428571427</v>
      </c>
      <c r="N53" s="155">
        <f t="shared" si="1"/>
        <v>200.89285714285711</v>
      </c>
      <c r="O53" s="155">
        <f t="shared" si="2"/>
        <v>-16.741071428571427</v>
      </c>
      <c r="P53" s="155"/>
      <c r="Q53" s="155"/>
      <c r="R53" s="155"/>
      <c r="S53" s="155">
        <f>M53</f>
        <v>1674.1071428571427</v>
      </c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4"/>
        <v>-1858.2589285714284</v>
      </c>
      <c r="AJ53" s="156">
        <f t="shared" si="5"/>
        <v>1.3145040611561853E-13</v>
      </c>
    </row>
    <row r="54" spans="1:36" s="141" customFormat="1" ht="12.9" customHeight="1" x14ac:dyDescent="0.2">
      <c r="A54" s="161">
        <v>43608</v>
      </c>
      <c r="B54" s="181">
        <v>11895</v>
      </c>
      <c r="C54" s="181">
        <v>2346</v>
      </c>
      <c r="D54" s="182" t="s">
        <v>88</v>
      </c>
      <c r="E54" s="181" t="s">
        <v>89</v>
      </c>
      <c r="F54" s="181">
        <v>23879</v>
      </c>
      <c r="G54" s="182" t="s">
        <v>54</v>
      </c>
      <c r="H54" s="151"/>
      <c r="I54" s="151"/>
      <c r="J54" s="157">
        <v>770</v>
      </c>
      <c r="K54" s="153">
        <v>0</v>
      </c>
      <c r="L54" s="154">
        <v>0.01</v>
      </c>
      <c r="M54" s="155">
        <f t="shared" si="0"/>
        <v>770</v>
      </c>
      <c r="N54" s="155">
        <f t="shared" si="1"/>
        <v>0</v>
      </c>
      <c r="O54" s="155">
        <f t="shared" si="2"/>
        <v>-7.7</v>
      </c>
      <c r="P54" s="155">
        <f>M54</f>
        <v>770</v>
      </c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4"/>
        <v>-762.3</v>
      </c>
      <c r="AJ54" s="156">
        <f t="shared" si="5"/>
        <v>4.5297099404706387E-14</v>
      </c>
    </row>
    <row r="55" spans="1:36" s="141" customFormat="1" ht="12.9" customHeight="1" x14ac:dyDescent="0.2">
      <c r="A55" s="161">
        <v>43609</v>
      </c>
      <c r="B55" s="181">
        <v>11896</v>
      </c>
      <c r="C55" s="181">
        <v>2347</v>
      </c>
      <c r="D55" s="182" t="s">
        <v>70</v>
      </c>
      <c r="E55" s="181" t="s">
        <v>50</v>
      </c>
      <c r="F55" s="181">
        <v>511351541</v>
      </c>
      <c r="G55" s="182" t="s">
        <v>55</v>
      </c>
      <c r="H55" s="151"/>
      <c r="I55" s="151"/>
      <c r="J55" s="157"/>
      <c r="K55" s="153">
        <v>6305</v>
      </c>
      <c r="L55" s="154">
        <v>0.01</v>
      </c>
      <c r="M55" s="155">
        <f t="shared" si="0"/>
        <v>5629.4642857142853</v>
      </c>
      <c r="N55" s="155">
        <f t="shared" si="1"/>
        <v>675.53571428571422</v>
      </c>
      <c r="O55" s="155">
        <f t="shared" si="2"/>
        <v>-56.294642857142854</v>
      </c>
      <c r="P55" s="155"/>
      <c r="Q55" s="155">
        <f>M55</f>
        <v>5629.4642857142853</v>
      </c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4"/>
        <v>-6248.7053571428569</v>
      </c>
      <c r="AJ55" s="156">
        <f t="shared" si="5"/>
        <v>2.6290081223123707E-13</v>
      </c>
    </row>
    <row r="56" spans="1:36" s="141" customFormat="1" ht="12.9" customHeight="1" x14ac:dyDescent="0.2">
      <c r="A56" s="161">
        <v>43612</v>
      </c>
      <c r="B56" s="181">
        <v>11897</v>
      </c>
      <c r="C56" s="181">
        <v>2348</v>
      </c>
      <c r="D56" s="182" t="s">
        <v>73</v>
      </c>
      <c r="E56" s="181" t="s">
        <v>75</v>
      </c>
      <c r="F56" s="181">
        <v>164242</v>
      </c>
      <c r="G56" s="182" t="s">
        <v>54</v>
      </c>
      <c r="H56" s="151"/>
      <c r="I56" s="151"/>
      <c r="J56" s="157">
        <v>2100</v>
      </c>
      <c r="K56" s="153">
        <v>0</v>
      </c>
      <c r="L56" s="154">
        <v>0.01</v>
      </c>
      <c r="M56" s="155">
        <f t="shared" si="0"/>
        <v>2100</v>
      </c>
      <c r="N56" s="155">
        <f t="shared" si="1"/>
        <v>0</v>
      </c>
      <c r="O56" s="155">
        <f t="shared" si="2"/>
        <v>-21</v>
      </c>
      <c r="P56" s="155">
        <f t="shared" ref="P56:P57" si="15">M56</f>
        <v>2100</v>
      </c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4"/>
        <v>-2079</v>
      </c>
      <c r="AJ56" s="156">
        <f t="shared" si="5"/>
        <v>0</v>
      </c>
    </row>
    <row r="57" spans="1:36" s="141" customFormat="1" ht="12.9" customHeight="1" x14ac:dyDescent="0.2">
      <c r="A57" s="161"/>
      <c r="B57" s="181">
        <v>11898</v>
      </c>
      <c r="C57" s="181">
        <v>2349</v>
      </c>
      <c r="D57" s="182" t="s">
        <v>39</v>
      </c>
      <c r="E57" s="181" t="s">
        <v>45</v>
      </c>
      <c r="F57" s="181">
        <v>73315</v>
      </c>
      <c r="G57" s="182" t="s">
        <v>54</v>
      </c>
      <c r="H57" s="151"/>
      <c r="I57" s="151"/>
      <c r="J57" s="152">
        <v>5260</v>
      </c>
      <c r="K57" s="153">
        <v>0</v>
      </c>
      <c r="L57" s="154">
        <v>0.01</v>
      </c>
      <c r="M57" s="155">
        <f t="shared" si="0"/>
        <v>5260</v>
      </c>
      <c r="N57" s="155">
        <f t="shared" si="1"/>
        <v>0</v>
      </c>
      <c r="O57" s="155">
        <f t="shared" si="2"/>
        <v>-52.6</v>
      </c>
      <c r="P57" s="155">
        <f t="shared" si="15"/>
        <v>5260</v>
      </c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4"/>
        <v>-5207.3999999999996</v>
      </c>
      <c r="AJ57" s="156">
        <f t="shared" si="5"/>
        <v>3.6237679523765109E-13</v>
      </c>
    </row>
    <row r="58" spans="1:36" s="141" customFormat="1" ht="12.9" customHeight="1" x14ac:dyDescent="0.2">
      <c r="A58" s="161"/>
      <c r="B58" s="181">
        <v>11899</v>
      </c>
      <c r="C58" s="181">
        <v>2350</v>
      </c>
      <c r="D58" s="182" t="s">
        <v>39</v>
      </c>
      <c r="E58" s="181" t="s">
        <v>45</v>
      </c>
      <c r="F58" s="181">
        <v>73316</v>
      </c>
      <c r="G58" s="182" t="s">
        <v>57</v>
      </c>
      <c r="H58" s="151"/>
      <c r="I58" s="151"/>
      <c r="J58" s="152">
        <v>1982.5</v>
      </c>
      <c r="K58" s="153">
        <v>0</v>
      </c>
      <c r="L58" s="154">
        <v>0.01</v>
      </c>
      <c r="M58" s="155">
        <f t="shared" si="0"/>
        <v>1982.5</v>
      </c>
      <c r="N58" s="155">
        <f t="shared" si="1"/>
        <v>0</v>
      </c>
      <c r="O58" s="155">
        <f t="shared" si="2"/>
        <v>-19.824999999999999</v>
      </c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>
        <f t="shared" ref="Z58:Z59" si="16">M58</f>
        <v>1982.5</v>
      </c>
      <c r="AA58" s="155"/>
      <c r="AB58" s="155"/>
      <c r="AC58" s="155"/>
      <c r="AD58" s="155"/>
      <c r="AE58" s="155"/>
      <c r="AF58" s="155"/>
      <c r="AG58" s="155"/>
      <c r="AH58" s="155"/>
      <c r="AI58" s="155">
        <f t="shared" si="4"/>
        <v>-1962.675</v>
      </c>
      <c r="AJ58" s="156">
        <f t="shared" si="5"/>
        <v>4.6185277824406512E-14</v>
      </c>
    </row>
    <row r="59" spans="1:36" s="141" customFormat="1" ht="12.9" customHeight="1" x14ac:dyDescent="0.2">
      <c r="A59" s="161"/>
      <c r="B59" s="181">
        <v>11900</v>
      </c>
      <c r="C59" s="181">
        <v>2351</v>
      </c>
      <c r="D59" s="182" t="s">
        <v>88</v>
      </c>
      <c r="E59" s="181" t="s">
        <v>89</v>
      </c>
      <c r="F59" s="181">
        <v>23971</v>
      </c>
      <c r="G59" s="182" t="s">
        <v>57</v>
      </c>
      <c r="H59" s="151"/>
      <c r="I59" s="151"/>
      <c r="J59" s="152">
        <v>387.6</v>
      </c>
      <c r="K59" s="153">
        <v>0</v>
      </c>
      <c r="L59" s="154">
        <v>0.01</v>
      </c>
      <c r="M59" s="155">
        <f t="shared" si="0"/>
        <v>387.6</v>
      </c>
      <c r="N59" s="155">
        <f t="shared" si="1"/>
        <v>0</v>
      </c>
      <c r="O59" s="155">
        <f t="shared" si="2"/>
        <v>-3.8760000000000003</v>
      </c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>
        <f t="shared" si="16"/>
        <v>387.6</v>
      </c>
      <c r="AA59" s="155"/>
      <c r="AB59" s="155"/>
      <c r="AC59" s="155"/>
      <c r="AD59" s="155"/>
      <c r="AE59" s="155"/>
      <c r="AF59" s="155"/>
      <c r="AG59" s="155"/>
      <c r="AH59" s="155"/>
      <c r="AI59" s="155">
        <f t="shared" si="4"/>
        <v>-383.72400000000005</v>
      </c>
      <c r="AJ59" s="156">
        <f t="shared" si="5"/>
        <v>-2.3980817331903381E-14</v>
      </c>
    </row>
    <row r="60" spans="1:36" s="141" customFormat="1" ht="12.9" customHeight="1" x14ac:dyDescent="0.2">
      <c r="A60" s="161"/>
      <c r="B60" s="181">
        <v>11900</v>
      </c>
      <c r="C60" s="181">
        <v>2351</v>
      </c>
      <c r="D60" s="182" t="s">
        <v>88</v>
      </c>
      <c r="E60" s="181" t="s">
        <v>89</v>
      </c>
      <c r="F60" s="181">
        <v>23971</v>
      </c>
      <c r="G60" s="182" t="s">
        <v>54</v>
      </c>
      <c r="H60" s="151"/>
      <c r="I60" s="151"/>
      <c r="J60" s="152">
        <v>3473.25</v>
      </c>
      <c r="K60" s="153">
        <v>0</v>
      </c>
      <c r="L60" s="154">
        <v>0.01</v>
      </c>
      <c r="M60" s="155">
        <f t="shared" si="0"/>
        <v>3473.25</v>
      </c>
      <c r="N60" s="155">
        <f t="shared" si="1"/>
        <v>0</v>
      </c>
      <c r="O60" s="155">
        <f t="shared" si="2"/>
        <v>-34.732500000000002</v>
      </c>
      <c r="P60" s="155">
        <f t="shared" ref="P60:P61" si="17">M60</f>
        <v>3473.25</v>
      </c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4"/>
        <v>-3438.5174999999999</v>
      </c>
      <c r="AJ60" s="156">
        <f t="shared" si="5"/>
        <v>7.1054273576010019E-14</v>
      </c>
    </row>
    <row r="61" spans="1:36" s="141" customFormat="1" ht="12.9" customHeight="1" x14ac:dyDescent="0.2">
      <c r="A61" s="161">
        <v>43614</v>
      </c>
      <c r="B61" s="181">
        <v>11902</v>
      </c>
      <c r="C61" s="181">
        <v>2353</v>
      </c>
      <c r="D61" s="182" t="s">
        <v>88</v>
      </c>
      <c r="E61" s="181" t="s">
        <v>89</v>
      </c>
      <c r="F61" s="181">
        <v>24041</v>
      </c>
      <c r="G61" s="182" t="s">
        <v>54</v>
      </c>
      <c r="H61" s="151"/>
      <c r="I61" s="151"/>
      <c r="J61" s="152">
        <v>990</v>
      </c>
      <c r="K61" s="153">
        <v>0</v>
      </c>
      <c r="L61" s="154">
        <v>0.01</v>
      </c>
      <c r="M61" s="155">
        <f t="shared" si="0"/>
        <v>990</v>
      </c>
      <c r="N61" s="155">
        <f t="shared" si="1"/>
        <v>0</v>
      </c>
      <c r="O61" s="155">
        <f t="shared" si="2"/>
        <v>-9.9</v>
      </c>
      <c r="P61" s="155">
        <f t="shared" si="17"/>
        <v>990</v>
      </c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4"/>
        <v>-980.1</v>
      </c>
      <c r="AJ61" s="156">
        <f t="shared" si="5"/>
        <v>-2.3092638912203256E-14</v>
      </c>
    </row>
    <row r="62" spans="1:36" s="141" customFormat="1" ht="12.9" customHeight="1" x14ac:dyDescent="0.2">
      <c r="A62" s="161">
        <v>43615</v>
      </c>
      <c r="B62" s="181">
        <v>11903</v>
      </c>
      <c r="C62" s="181">
        <v>2354</v>
      </c>
      <c r="D62" s="182" t="s">
        <v>74</v>
      </c>
      <c r="E62" s="181" t="s">
        <v>60</v>
      </c>
      <c r="F62" s="181">
        <v>31742</v>
      </c>
      <c r="G62" s="182" t="s">
        <v>12</v>
      </c>
      <c r="H62" s="151"/>
      <c r="I62" s="151"/>
      <c r="J62" s="152"/>
      <c r="K62" s="153">
        <v>847.5</v>
      </c>
      <c r="L62" s="154">
        <v>0.01</v>
      </c>
      <c r="M62" s="155">
        <f t="shared" si="0"/>
        <v>756.69642857142856</v>
      </c>
      <c r="N62" s="155">
        <f t="shared" si="1"/>
        <v>90.803571428571416</v>
      </c>
      <c r="O62" s="155">
        <f t="shared" si="2"/>
        <v>-7.5669642857142856</v>
      </c>
      <c r="P62" s="155"/>
      <c r="Q62" s="155"/>
      <c r="R62" s="155"/>
      <c r="S62" s="155">
        <f t="shared" ref="S62:S63" si="18">M62</f>
        <v>756.69642857142856</v>
      </c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4"/>
        <v>-839.93303571428567</v>
      </c>
      <c r="AJ62" s="156">
        <f t="shared" si="5"/>
        <v>4.8849813083506888E-14</v>
      </c>
    </row>
    <row r="63" spans="1:36" s="141" customFormat="1" ht="12.9" customHeight="1" x14ac:dyDescent="0.2">
      <c r="A63" s="161"/>
      <c r="B63" s="181">
        <v>11903</v>
      </c>
      <c r="C63" s="181">
        <v>2354</v>
      </c>
      <c r="D63" s="182" t="s">
        <v>74</v>
      </c>
      <c r="E63" s="181" t="s">
        <v>60</v>
      </c>
      <c r="F63" s="181">
        <v>31742</v>
      </c>
      <c r="G63" s="182" t="s">
        <v>12</v>
      </c>
      <c r="H63" s="151"/>
      <c r="I63" s="151"/>
      <c r="J63" s="152"/>
      <c r="K63" s="153">
        <v>510</v>
      </c>
      <c r="L63" s="154">
        <v>0.01</v>
      </c>
      <c r="M63" s="155">
        <f t="shared" si="0"/>
        <v>455.35714285714283</v>
      </c>
      <c r="N63" s="155">
        <f t="shared" si="1"/>
        <v>54.642857142857139</v>
      </c>
      <c r="O63" s="155">
        <f t="shared" si="2"/>
        <v>-4.5535714285714288</v>
      </c>
      <c r="P63" s="155"/>
      <c r="Q63" s="155"/>
      <c r="R63" s="155"/>
      <c r="S63" s="155">
        <f t="shared" si="18"/>
        <v>455.35714285714283</v>
      </c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4"/>
        <v>-505.44642857142856</v>
      </c>
      <c r="AJ63" s="156">
        <f t="shared" si="5"/>
        <v>1.5987211554602254E-14</v>
      </c>
    </row>
    <row r="64" spans="1:36" s="141" customFormat="1" ht="12.9" customHeight="1" x14ac:dyDescent="0.2">
      <c r="A64" s="161"/>
      <c r="B64" s="181">
        <v>11904</v>
      </c>
      <c r="C64" s="181">
        <v>2355</v>
      </c>
      <c r="D64" s="182" t="s">
        <v>73</v>
      </c>
      <c r="E64" s="181" t="s">
        <v>75</v>
      </c>
      <c r="F64" s="181">
        <v>166424</v>
      </c>
      <c r="G64" s="182" t="s">
        <v>54</v>
      </c>
      <c r="H64" s="151"/>
      <c r="I64" s="151"/>
      <c r="J64" s="157">
        <v>2460</v>
      </c>
      <c r="K64" s="153">
        <v>0</v>
      </c>
      <c r="L64" s="154">
        <v>0.01</v>
      </c>
      <c r="M64" s="155">
        <f t="shared" si="0"/>
        <v>2460</v>
      </c>
      <c r="N64" s="155">
        <f t="shared" si="1"/>
        <v>0</v>
      </c>
      <c r="O64" s="155">
        <f t="shared" si="2"/>
        <v>-24.6</v>
      </c>
      <c r="P64" s="155">
        <f t="shared" ref="P64:P66" si="19">M64</f>
        <v>2460</v>
      </c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4"/>
        <v>-2435.4</v>
      </c>
      <c r="AJ64" s="156">
        <f t="shared" si="5"/>
        <v>-9.2370555648813024E-14</v>
      </c>
    </row>
    <row r="65" spans="1:36" s="141" customFormat="1" ht="12.9" customHeight="1" x14ac:dyDescent="0.2">
      <c r="A65" s="161"/>
      <c r="B65" s="181">
        <v>11905</v>
      </c>
      <c r="C65" s="181">
        <v>2356</v>
      </c>
      <c r="D65" s="182" t="s">
        <v>38</v>
      </c>
      <c r="E65" s="181" t="s">
        <v>44</v>
      </c>
      <c r="F65" s="181">
        <v>22950</v>
      </c>
      <c r="G65" s="182" t="s">
        <v>54</v>
      </c>
      <c r="H65" s="151"/>
      <c r="I65" s="151"/>
      <c r="J65" s="157"/>
      <c r="K65" s="153">
        <v>8689</v>
      </c>
      <c r="L65" s="154">
        <v>0.01</v>
      </c>
      <c r="M65" s="155">
        <f t="shared" si="0"/>
        <v>7758.0357142857138</v>
      </c>
      <c r="N65" s="155">
        <f t="shared" si="1"/>
        <v>930.96428571428567</v>
      </c>
      <c r="O65" s="155">
        <f t="shared" si="2"/>
        <v>-77.580357142857139</v>
      </c>
      <c r="P65" s="155">
        <f t="shared" si="19"/>
        <v>7758.0357142857138</v>
      </c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4"/>
        <v>-8611.4196428571431</v>
      </c>
      <c r="AJ65" s="156">
        <f t="shared" si="5"/>
        <v>-2.5579538487363607E-13</v>
      </c>
    </row>
    <row r="66" spans="1:36" s="141" customFormat="1" ht="12.9" customHeight="1" x14ac:dyDescent="0.2">
      <c r="A66" s="161">
        <v>43616</v>
      </c>
      <c r="B66" s="181">
        <v>11906</v>
      </c>
      <c r="C66" s="181">
        <v>2358</v>
      </c>
      <c r="D66" s="182" t="s">
        <v>88</v>
      </c>
      <c r="E66" s="181" t="s">
        <v>89</v>
      </c>
      <c r="F66" s="181">
        <v>24097</v>
      </c>
      <c r="G66" s="182" t="s">
        <v>54</v>
      </c>
      <c r="H66" s="151"/>
      <c r="I66" s="151"/>
      <c r="J66" s="157">
        <v>559</v>
      </c>
      <c r="K66" s="153">
        <v>0</v>
      </c>
      <c r="L66" s="154">
        <v>0.01</v>
      </c>
      <c r="M66" s="155">
        <f t="shared" si="0"/>
        <v>559</v>
      </c>
      <c r="N66" s="155">
        <f t="shared" si="1"/>
        <v>0</v>
      </c>
      <c r="O66" s="155">
        <f t="shared" si="2"/>
        <v>-5.59</v>
      </c>
      <c r="P66" s="155">
        <f t="shared" si="19"/>
        <v>559</v>
      </c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4"/>
        <v>-553.41</v>
      </c>
      <c r="AJ66" s="156">
        <f t="shared" si="5"/>
        <v>3.1974423109204508E-14</v>
      </c>
    </row>
    <row r="67" spans="1:36" s="141" customFormat="1" ht="12.9" customHeight="1" x14ac:dyDescent="0.2">
      <c r="A67" s="161"/>
      <c r="B67" s="181"/>
      <c r="C67" s="181"/>
      <c r="D67" s="182"/>
      <c r="E67" s="181"/>
      <c r="F67" s="181"/>
      <c r="G67" s="182"/>
      <c r="H67" s="151"/>
      <c r="I67" s="151"/>
      <c r="J67" s="152"/>
      <c r="K67" s="153"/>
      <c r="L67" s="154">
        <v>0.01</v>
      </c>
      <c r="M67" s="155">
        <f t="shared" si="0"/>
        <v>0</v>
      </c>
      <c r="N67" s="155">
        <f t="shared" si="1"/>
        <v>0</v>
      </c>
      <c r="O67" s="155">
        <f t="shared" si="2"/>
        <v>0</v>
      </c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4"/>
        <v>0</v>
      </c>
      <c r="AJ67" s="156">
        <f t="shared" si="5"/>
        <v>0</v>
      </c>
    </row>
    <row r="68" spans="1:36" s="141" customFormat="1" ht="12.9" customHeight="1" x14ac:dyDescent="0.2">
      <c r="A68" s="161"/>
      <c r="B68" s="181"/>
      <c r="C68" s="181"/>
      <c r="D68" s="182"/>
      <c r="E68" s="181"/>
      <c r="F68" s="181"/>
      <c r="G68" s="182"/>
      <c r="H68" s="151"/>
      <c r="I68" s="151"/>
      <c r="J68" s="152"/>
      <c r="K68" s="153"/>
      <c r="L68" s="154">
        <v>0.01</v>
      </c>
      <c r="M68" s="155">
        <f t="shared" si="0"/>
        <v>0</v>
      </c>
      <c r="N68" s="155">
        <f t="shared" si="1"/>
        <v>0</v>
      </c>
      <c r="O68" s="155">
        <f t="shared" si="2"/>
        <v>0</v>
      </c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4"/>
        <v>0</v>
      </c>
      <c r="AJ68" s="156">
        <f t="shared" si="5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2"/>
      <c r="G69" s="182"/>
      <c r="H69" s="151"/>
      <c r="I69" s="151"/>
      <c r="J69" s="152">
        <v>0</v>
      </c>
      <c r="K69" s="153">
        <v>0</v>
      </c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4"/>
        <v>0</v>
      </c>
      <c r="AJ69" s="156">
        <f t="shared" si="5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2"/>
      <c r="G70" s="182"/>
      <c r="H70" s="151"/>
      <c r="I70" s="151"/>
      <c r="J70" s="152">
        <v>0</v>
      </c>
      <c r="K70" s="153">
        <v>0</v>
      </c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4"/>
        <v>0</v>
      </c>
      <c r="AJ70" s="156">
        <f t="shared" si="5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2"/>
      <c r="G71" s="182"/>
      <c r="H71" s="151"/>
      <c r="I71" s="151"/>
      <c r="J71" s="152">
        <v>0</v>
      </c>
      <c r="K71" s="153">
        <v>0</v>
      </c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4"/>
        <v>0</v>
      </c>
      <c r="AJ71" s="156">
        <f t="shared" si="5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>
        <v>0</v>
      </c>
      <c r="K72" s="153">
        <v>0</v>
      </c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4"/>
        <v>0</v>
      </c>
      <c r="AJ72" s="156">
        <f t="shared" si="5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>
        <v>0</v>
      </c>
      <c r="K73" s="153">
        <v>0</v>
      </c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4"/>
        <v>0</v>
      </c>
      <c r="AJ73" s="156">
        <f t="shared" si="5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>
        <v>0</v>
      </c>
      <c r="K74" s="153">
        <v>0</v>
      </c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4"/>
        <v>0</v>
      </c>
      <c r="AJ74" s="156">
        <f t="shared" si="5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>
        <v>0</v>
      </c>
      <c r="K75" s="153">
        <v>0</v>
      </c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4"/>
        <v>0</v>
      </c>
      <c r="AJ75" s="156">
        <f t="shared" si="5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>
        <v>0</v>
      </c>
      <c r="K76" s="153">
        <v>0</v>
      </c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4"/>
        <v>0</v>
      </c>
      <c r="AJ76" s="156">
        <f t="shared" si="5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>
        <v>0</v>
      </c>
      <c r="K77" s="153">
        <v>0</v>
      </c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4"/>
        <v>0</v>
      </c>
      <c r="AJ77" s="156">
        <f t="shared" si="5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>
        <v>0</v>
      </c>
      <c r="K78" s="153">
        <v>0</v>
      </c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4"/>
        <v>0</v>
      </c>
      <c r="AJ78" s="156">
        <f t="shared" si="5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>
        <v>0</v>
      </c>
      <c r="K79" s="153">
        <v>0</v>
      </c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4"/>
        <v>0</v>
      </c>
      <c r="AJ79" s="156">
        <f t="shared" si="5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>
        <v>0</v>
      </c>
      <c r="K80" s="153">
        <v>0</v>
      </c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4"/>
        <v>0</v>
      </c>
      <c r="AJ80" s="156">
        <f t="shared" si="5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>
        <v>0</v>
      </c>
      <c r="K81" s="153">
        <v>0</v>
      </c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4"/>
        <v>0</v>
      </c>
      <c r="AJ81" s="156">
        <f t="shared" si="5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>
        <v>0</v>
      </c>
      <c r="K82" s="153">
        <v>0</v>
      </c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4"/>
        <v>0</v>
      </c>
      <c r="AJ82" s="156">
        <f t="shared" si="5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>
        <v>0</v>
      </c>
      <c r="K83" s="153">
        <v>0</v>
      </c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4"/>
        <v>0</v>
      </c>
      <c r="AJ83" s="156">
        <f t="shared" si="5"/>
        <v>0</v>
      </c>
    </row>
    <row r="84" spans="1:36" s="141" customFormat="1" ht="12.9" customHeight="1" x14ac:dyDescent="0.2">
      <c r="A84" s="161"/>
      <c r="B84" s="181"/>
      <c r="C84" s="181"/>
      <c r="D84" s="183"/>
      <c r="E84" s="181"/>
      <c r="F84" s="181"/>
      <c r="G84" s="182"/>
      <c r="H84" s="151"/>
      <c r="I84" s="151"/>
      <c r="J84" s="152">
        <v>0</v>
      </c>
      <c r="K84" s="153">
        <v>0</v>
      </c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4"/>
        <v>0</v>
      </c>
      <c r="AJ84" s="156">
        <f t="shared" si="5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>
        <v>0</v>
      </c>
      <c r="K85" s="153">
        <v>0</v>
      </c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4"/>
        <v>0</v>
      </c>
      <c r="AJ85" s="156">
        <f t="shared" si="5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>
        <v>0</v>
      </c>
      <c r="K86" s="153">
        <v>0</v>
      </c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4"/>
        <v>0</v>
      </c>
      <c r="AJ86" s="156">
        <f t="shared" si="5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>
        <v>0</v>
      </c>
      <c r="K87" s="153">
        <v>0</v>
      </c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4"/>
        <v>0</v>
      </c>
      <c r="AJ87" s="156">
        <f t="shared" si="5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>
        <v>0</v>
      </c>
      <c r="K88" s="153">
        <v>0</v>
      </c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4"/>
        <v>0</v>
      </c>
      <c r="AJ88" s="156">
        <f t="shared" si="5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>
        <v>0</v>
      </c>
      <c r="K89" s="153">
        <v>0</v>
      </c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4"/>
        <v>0</v>
      </c>
      <c r="AJ89" s="156">
        <f t="shared" si="5"/>
        <v>0</v>
      </c>
    </row>
    <row r="90" spans="1:36" ht="12.9" customHeight="1" x14ac:dyDescent="0.2">
      <c r="A90" s="161"/>
      <c r="B90" s="181"/>
      <c r="C90" s="181"/>
      <c r="D90" s="183"/>
      <c r="E90" s="181"/>
      <c r="F90" s="181"/>
      <c r="G90" s="182"/>
      <c r="H90" s="159"/>
      <c r="I90" s="159"/>
      <c r="J90" s="152">
        <v>0</v>
      </c>
      <c r="K90" s="153">
        <v>0</v>
      </c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4"/>
        <v>0</v>
      </c>
      <c r="AJ90" s="156">
        <f t="shared" si="5"/>
        <v>0</v>
      </c>
    </row>
    <row r="91" spans="1:36" ht="12.9" customHeight="1" x14ac:dyDescent="0.3">
      <c r="A91" s="161"/>
      <c r="B91" s="181"/>
      <c r="C91" s="181"/>
      <c r="D91" s="183"/>
      <c r="E91" s="181"/>
      <c r="F91" s="184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4"/>
        <v>0</v>
      </c>
      <c r="AJ91" s="156">
        <f t="shared" si="5"/>
        <v>0</v>
      </c>
    </row>
    <row r="92" spans="1:36" ht="12.9" customHeight="1" x14ac:dyDescent="0.2">
      <c r="A92" s="161"/>
      <c r="B92" s="181"/>
      <c r="C92" s="181"/>
      <c r="D92" s="183"/>
      <c r="E92" s="181"/>
      <c r="F92" s="181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4"/>
        <v>0</v>
      </c>
      <c r="AJ92" s="156">
        <f t="shared" si="5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1"/>
      <c r="I93" s="151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4"/>
        <v>0</v>
      </c>
      <c r="AJ93" s="156">
        <f t="shared" si="5"/>
        <v>0</v>
      </c>
    </row>
    <row r="94" spans="1:36" ht="12.9" customHeight="1" x14ac:dyDescent="0.2">
      <c r="A94" s="161"/>
      <c r="B94" s="162"/>
      <c r="C94" s="163"/>
      <c r="D94" s="164"/>
      <c r="E94" s="165"/>
      <c r="F94" s="166"/>
      <c r="G94" s="167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4"/>
        <v>0</v>
      </c>
      <c r="AJ94" s="156">
        <f t="shared" si="5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4"/>
        <v>0</v>
      </c>
      <c r="AJ95" s="156">
        <f t="shared" si="5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4"/>
        <v>0</v>
      </c>
      <c r="AJ96" s="156">
        <f t="shared" si="5"/>
        <v>0</v>
      </c>
    </row>
    <row r="97" spans="1:35" x14ac:dyDescent="0.2">
      <c r="A97" s="100"/>
      <c r="B97" s="99"/>
      <c r="C97" s="98"/>
      <c r="D97" s="168"/>
      <c r="E97" s="169"/>
      <c r="F97" s="169"/>
      <c r="G97" s="168"/>
      <c r="H97" s="170"/>
      <c r="I97" s="170"/>
      <c r="J97" s="170"/>
      <c r="K97" s="170"/>
      <c r="L97" s="171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  <c r="AI97" s="170"/>
    </row>
    <row r="98" spans="1:35" s="88" customFormat="1" ht="10.8" thickBot="1" x14ac:dyDescent="0.25">
      <c r="A98" s="172"/>
      <c r="B98" s="173"/>
      <c r="C98" s="174"/>
      <c r="D98" s="175"/>
      <c r="E98" s="176"/>
      <c r="F98" s="176"/>
      <c r="G98" s="175"/>
      <c r="H98" s="177">
        <f>SUM(H6:H96)</f>
        <v>0</v>
      </c>
      <c r="I98" s="177">
        <f>SUM(I6:I96)</f>
        <v>0</v>
      </c>
      <c r="J98" s="177">
        <f>SUM(J5:J96)</f>
        <v>69777.3</v>
      </c>
      <c r="K98" s="177">
        <f>SUM(K5:K96)</f>
        <v>139072.45000000001</v>
      </c>
      <c r="L98" s="178"/>
      <c r="M98" s="177">
        <f t="shared" ref="M98:AI98" si="20">SUM(M5:M96)</f>
        <v>193949.13035714286</v>
      </c>
      <c r="N98" s="177">
        <f t="shared" si="20"/>
        <v>14900.619642857138</v>
      </c>
      <c r="O98" s="177">
        <f t="shared" si="20"/>
        <v>-1939.491303571428</v>
      </c>
      <c r="P98" s="177">
        <f t="shared" si="20"/>
        <v>142590.83392857143</v>
      </c>
      <c r="Q98" s="177">
        <f t="shared" si="20"/>
        <v>22267.499999999996</v>
      </c>
      <c r="R98" s="177">
        <f t="shared" si="20"/>
        <v>0</v>
      </c>
      <c r="S98" s="177">
        <f t="shared" si="20"/>
        <v>2886.1607142857138</v>
      </c>
      <c r="T98" s="177">
        <f t="shared" si="20"/>
        <v>0</v>
      </c>
      <c r="U98" s="177">
        <f t="shared" si="20"/>
        <v>2549.1071428571427</v>
      </c>
      <c r="V98" s="177">
        <f t="shared" si="20"/>
        <v>2644.7142857142853</v>
      </c>
      <c r="W98" s="177">
        <f t="shared" si="20"/>
        <v>9227.6785714285725</v>
      </c>
      <c r="X98" s="177">
        <f t="shared" si="20"/>
        <v>0</v>
      </c>
      <c r="Y98" s="177">
        <f t="shared" si="20"/>
        <v>0</v>
      </c>
      <c r="Z98" s="177">
        <f t="shared" si="20"/>
        <v>7296.35</v>
      </c>
      <c r="AA98" s="177">
        <f t="shared" si="20"/>
        <v>0</v>
      </c>
      <c r="AB98" s="177">
        <f t="shared" si="20"/>
        <v>0</v>
      </c>
      <c r="AC98" s="177">
        <f t="shared" si="20"/>
        <v>0</v>
      </c>
      <c r="AD98" s="177">
        <f t="shared" si="20"/>
        <v>0</v>
      </c>
      <c r="AE98" s="177">
        <f t="shared" si="20"/>
        <v>0</v>
      </c>
      <c r="AF98" s="177">
        <f t="shared" si="20"/>
        <v>0</v>
      </c>
      <c r="AG98" s="177">
        <f t="shared" si="20"/>
        <v>0</v>
      </c>
      <c r="AH98" s="177">
        <f t="shared" si="20"/>
        <v>4486.7857142857138</v>
      </c>
      <c r="AI98" s="177">
        <f t="shared" si="20"/>
        <v>-206910.2586964285</v>
      </c>
    </row>
    <row r="99" spans="1:35" ht="10.8" thickTop="1" x14ac:dyDescent="0.2">
      <c r="AH99" s="141" t="s">
        <v>35</v>
      </c>
      <c r="AI99" s="141">
        <f>+N100+AI98</f>
        <v>1939.4913035714999</v>
      </c>
    </row>
    <row r="100" spans="1:35" x14ac:dyDescent="0.2">
      <c r="K100" s="141">
        <f>+K98+J98</f>
        <v>208849.75</v>
      </c>
      <c r="N100" s="141">
        <f>+N98+M98</f>
        <v>208849.75</v>
      </c>
      <c r="P100" s="141">
        <f>P98+Q98</f>
        <v>164858.33392857143</v>
      </c>
      <c r="AI100" s="141">
        <f>+AI98-AI99</f>
        <v>-208849.75</v>
      </c>
    </row>
    <row r="102" spans="1:35" x14ac:dyDescent="0.2">
      <c r="A102" s="180"/>
      <c r="B102" s="85" t="s">
        <v>1067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CFEC-8BD5-4F26-8A4F-A348DBA1E969}">
  <dimension ref="A1:AJ52"/>
  <sheetViews>
    <sheetView workbookViewId="0">
      <pane ySplit="4" topLeftCell="A35" activePane="bottomLeft" state="frozen"/>
      <selection activeCell="A12" sqref="A12"/>
      <selection pane="bottomLeft" activeCell="F103" sqref="A53:XFD103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1083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43617</v>
      </c>
      <c r="B5" s="181">
        <v>11907</v>
      </c>
      <c r="C5" s="181">
        <v>2366</v>
      </c>
      <c r="D5" s="182" t="s">
        <v>63</v>
      </c>
      <c r="E5" s="181">
        <v>139564</v>
      </c>
      <c r="F5" s="181">
        <v>250598</v>
      </c>
      <c r="G5" s="182" t="s">
        <v>62</v>
      </c>
      <c r="H5" s="151"/>
      <c r="I5" s="151"/>
      <c r="J5" s="152">
        <v>0</v>
      </c>
      <c r="K5" s="153">
        <v>3884.82</v>
      </c>
      <c r="L5" s="154">
        <v>0.01</v>
      </c>
      <c r="M5" s="155">
        <f t="shared" ref="M5:M52" si="0">SUM(H5:J5,K5/1.12)</f>
        <v>3468.5892857142853</v>
      </c>
      <c r="N5" s="155">
        <f t="shared" ref="N5:N52" si="1">K5/1.12*0.12</f>
        <v>416.23071428571421</v>
      </c>
      <c r="O5" s="155">
        <f t="shared" ref="O5:O52" si="2">-SUM(I5:J5,K5/1.12)*L5</f>
        <v>-34.685892857142854</v>
      </c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>
        <f>M5</f>
        <v>3468.5892857142853</v>
      </c>
      <c r="AI5" s="155">
        <f t="shared" ref="AI5:AI52" si="3">-SUM(N5:AH5)</f>
        <v>-3850.1341071428569</v>
      </c>
      <c r="AJ5" s="156">
        <f t="shared" ref="AJ5:AJ52" si="4">SUM(H5:K5)+AI5+O5</f>
        <v>3.907985046680551E-13</v>
      </c>
    </row>
    <row r="6" spans="1:36" ht="12.9" customHeight="1" x14ac:dyDescent="0.2">
      <c r="A6" s="161">
        <v>43619</v>
      </c>
      <c r="B6" s="181">
        <v>11908</v>
      </c>
      <c r="C6" s="181">
        <v>2371</v>
      </c>
      <c r="D6" s="182" t="s">
        <v>88</v>
      </c>
      <c r="E6" s="181" t="s">
        <v>89</v>
      </c>
      <c r="F6" s="181">
        <v>24178</v>
      </c>
      <c r="G6" s="182" t="s">
        <v>57</v>
      </c>
      <c r="H6" s="151"/>
      <c r="I6" s="151"/>
      <c r="J6" s="152">
        <v>390</v>
      </c>
      <c r="K6" s="153">
        <v>0</v>
      </c>
      <c r="L6" s="154">
        <v>0.01</v>
      </c>
      <c r="M6" s="155">
        <f t="shared" si="0"/>
        <v>390</v>
      </c>
      <c r="N6" s="155">
        <f t="shared" si="1"/>
        <v>0</v>
      </c>
      <c r="O6" s="155">
        <f t="shared" si="2"/>
        <v>-3.9</v>
      </c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>
        <f>M6</f>
        <v>390</v>
      </c>
      <c r="AA6" s="155"/>
      <c r="AB6" s="155"/>
      <c r="AC6" s="155"/>
      <c r="AD6" s="155"/>
      <c r="AE6" s="155"/>
      <c r="AF6" s="155"/>
      <c r="AG6" s="155"/>
      <c r="AH6" s="155"/>
      <c r="AI6" s="155">
        <f t="shared" si="3"/>
        <v>-386.1</v>
      </c>
      <c r="AJ6" s="156">
        <f t="shared" si="4"/>
        <v>-2.2648549702353193E-14</v>
      </c>
    </row>
    <row r="7" spans="1:36" ht="12.9" customHeight="1" x14ac:dyDescent="0.2">
      <c r="A7" s="161"/>
      <c r="B7" s="181">
        <v>11908</v>
      </c>
      <c r="C7" s="181">
        <v>2371</v>
      </c>
      <c r="D7" s="182" t="s">
        <v>88</v>
      </c>
      <c r="E7" s="181" t="s">
        <v>89</v>
      </c>
      <c r="F7" s="181">
        <v>24178</v>
      </c>
      <c r="G7" s="182" t="s">
        <v>54</v>
      </c>
      <c r="H7" s="151"/>
      <c r="I7" s="151"/>
      <c r="J7" s="152">
        <v>3061.65</v>
      </c>
      <c r="K7" s="153">
        <v>0</v>
      </c>
      <c r="L7" s="154">
        <v>0.01</v>
      </c>
      <c r="M7" s="155">
        <f t="shared" si="0"/>
        <v>3061.65</v>
      </c>
      <c r="N7" s="155">
        <f t="shared" si="1"/>
        <v>0</v>
      </c>
      <c r="O7" s="155">
        <f t="shared" si="2"/>
        <v>-30.616500000000002</v>
      </c>
      <c r="P7" s="155">
        <f t="shared" ref="P7:P8" si="5">M7</f>
        <v>3061.65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-3031.0335</v>
      </c>
      <c r="AJ7" s="156">
        <f t="shared" si="4"/>
        <v>8.5265128291212022E-14</v>
      </c>
    </row>
    <row r="8" spans="1:36" ht="12.9" customHeight="1" x14ac:dyDescent="0.2">
      <c r="A8" s="161"/>
      <c r="B8" s="181">
        <v>11910</v>
      </c>
      <c r="C8" s="181">
        <v>2368</v>
      </c>
      <c r="D8" s="182" t="s">
        <v>39</v>
      </c>
      <c r="E8" s="181" t="s">
        <v>45</v>
      </c>
      <c r="F8" s="181">
        <v>73323</v>
      </c>
      <c r="G8" s="182" t="s">
        <v>54</v>
      </c>
      <c r="H8" s="151"/>
      <c r="I8" s="151"/>
      <c r="J8" s="152">
        <v>5936</v>
      </c>
      <c r="K8" s="153">
        <v>0</v>
      </c>
      <c r="L8" s="154">
        <v>0.01</v>
      </c>
      <c r="M8" s="155">
        <f t="shared" si="0"/>
        <v>5936</v>
      </c>
      <c r="N8" s="155">
        <f t="shared" si="1"/>
        <v>0</v>
      </c>
      <c r="O8" s="155">
        <f t="shared" si="2"/>
        <v>-59.36</v>
      </c>
      <c r="P8" s="155">
        <f t="shared" si="5"/>
        <v>5936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-5876.64</v>
      </c>
      <c r="AJ8" s="156">
        <f t="shared" si="4"/>
        <v>-3.2684965844964609E-13</v>
      </c>
    </row>
    <row r="9" spans="1:36" ht="12.9" customHeight="1" x14ac:dyDescent="0.2">
      <c r="A9" s="161"/>
      <c r="B9" s="181">
        <v>11911</v>
      </c>
      <c r="C9" s="181">
        <v>2369</v>
      </c>
      <c r="D9" s="182" t="s">
        <v>39</v>
      </c>
      <c r="E9" s="181" t="s">
        <v>45</v>
      </c>
      <c r="F9" s="181">
        <v>73324</v>
      </c>
      <c r="G9" s="182" t="s">
        <v>57</v>
      </c>
      <c r="H9" s="151"/>
      <c r="I9" s="151"/>
      <c r="J9" s="157">
        <v>1935</v>
      </c>
      <c r="K9" s="153">
        <v>0</v>
      </c>
      <c r="L9" s="154">
        <v>0.01</v>
      </c>
      <c r="M9" s="155">
        <f t="shared" si="0"/>
        <v>1935</v>
      </c>
      <c r="N9" s="155">
        <f t="shared" si="1"/>
        <v>0</v>
      </c>
      <c r="O9" s="155">
        <f t="shared" si="2"/>
        <v>-19.350000000000001</v>
      </c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>
        <f>M9</f>
        <v>1935</v>
      </c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-1915.65</v>
      </c>
      <c r="AJ9" s="156">
        <f t="shared" si="4"/>
        <v>-9.2370555648813024E-14</v>
      </c>
    </row>
    <row r="10" spans="1:36" ht="12.9" customHeight="1" x14ac:dyDescent="0.2">
      <c r="A10" s="161"/>
      <c r="B10" s="181">
        <v>11912</v>
      </c>
      <c r="C10" s="181">
        <v>2357</v>
      </c>
      <c r="D10" s="182" t="s">
        <v>1072</v>
      </c>
      <c r="E10" s="181" t="s">
        <v>1071</v>
      </c>
      <c r="F10" s="181">
        <v>11063</v>
      </c>
      <c r="G10" s="182" t="s">
        <v>54</v>
      </c>
      <c r="H10" s="151"/>
      <c r="I10" s="151"/>
      <c r="J10" s="157">
        <v>0</v>
      </c>
      <c r="K10" s="153">
        <v>19682.7</v>
      </c>
      <c r="L10" s="154">
        <v>0.01</v>
      </c>
      <c r="M10" s="155">
        <f t="shared" si="0"/>
        <v>17573.839285714286</v>
      </c>
      <c r="N10" s="155">
        <f t="shared" si="1"/>
        <v>2108.8607142857145</v>
      </c>
      <c r="O10" s="155">
        <f t="shared" si="2"/>
        <v>-175.73839285714286</v>
      </c>
      <c r="P10" s="155">
        <f t="shared" ref="P10:P14" si="6">M10</f>
        <v>17573.839285714286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3"/>
        <v>-19506.961607142857</v>
      </c>
      <c r="AJ10" s="156">
        <f t="shared" si="4"/>
        <v>6.2527760746888816E-13</v>
      </c>
    </row>
    <row r="11" spans="1:36" ht="12.9" customHeight="1" x14ac:dyDescent="0.2">
      <c r="A11" s="161"/>
      <c r="B11" s="181">
        <v>11913</v>
      </c>
      <c r="C11" s="181">
        <v>2367</v>
      </c>
      <c r="D11" s="182" t="s">
        <v>73</v>
      </c>
      <c r="E11" s="181" t="s">
        <v>75</v>
      </c>
      <c r="F11" s="181">
        <v>164988</v>
      </c>
      <c r="G11" s="182" t="s">
        <v>54</v>
      </c>
      <c r="H11" s="151"/>
      <c r="I11" s="151"/>
      <c r="J11" s="157">
        <v>2100</v>
      </c>
      <c r="K11" s="153">
        <v>0</v>
      </c>
      <c r="L11" s="154">
        <v>0.01</v>
      </c>
      <c r="M11" s="155">
        <f t="shared" si="0"/>
        <v>2100</v>
      </c>
      <c r="N11" s="155">
        <f t="shared" si="1"/>
        <v>0</v>
      </c>
      <c r="O11" s="155">
        <f t="shared" si="2"/>
        <v>-21</v>
      </c>
      <c r="P11" s="155">
        <f t="shared" si="6"/>
        <v>2100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-2079</v>
      </c>
      <c r="AJ11" s="156">
        <f t="shared" si="4"/>
        <v>0</v>
      </c>
    </row>
    <row r="12" spans="1:36" ht="12.9" customHeight="1" x14ac:dyDescent="0.2">
      <c r="A12" s="161"/>
      <c r="B12" s="181">
        <v>11914</v>
      </c>
      <c r="C12" s="181">
        <v>2359</v>
      </c>
      <c r="D12" s="182" t="s">
        <v>77</v>
      </c>
      <c r="E12" s="181" t="s">
        <v>78</v>
      </c>
      <c r="F12" s="181">
        <v>24041</v>
      </c>
      <c r="G12" s="182" t="s">
        <v>54</v>
      </c>
      <c r="H12" s="151"/>
      <c r="I12" s="151"/>
      <c r="J12" s="152">
        <v>0</v>
      </c>
      <c r="K12" s="153">
        <v>2540</v>
      </c>
      <c r="L12" s="154">
        <v>0.01</v>
      </c>
      <c r="M12" s="155">
        <f t="shared" si="0"/>
        <v>2267.8571428571427</v>
      </c>
      <c r="N12" s="155">
        <f t="shared" si="1"/>
        <v>272.14285714285711</v>
      </c>
      <c r="O12" s="155">
        <f t="shared" si="2"/>
        <v>-22.678571428571427</v>
      </c>
      <c r="P12" s="155">
        <f t="shared" si="6"/>
        <v>2267.8571428571427</v>
      </c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3"/>
        <v>-2517.3214285714284</v>
      </c>
      <c r="AJ12" s="156">
        <f t="shared" si="4"/>
        <v>1.3145040611561853E-13</v>
      </c>
    </row>
    <row r="13" spans="1:36" ht="12.9" customHeight="1" x14ac:dyDescent="0.2">
      <c r="A13" s="161">
        <v>43620</v>
      </c>
      <c r="B13" s="181">
        <v>11915</v>
      </c>
      <c r="C13" s="181">
        <v>2372</v>
      </c>
      <c r="D13" s="182" t="s">
        <v>1065</v>
      </c>
      <c r="E13" s="181" t="s">
        <v>1064</v>
      </c>
      <c r="F13" s="181">
        <v>11970</v>
      </c>
      <c r="G13" s="182" t="s">
        <v>54</v>
      </c>
      <c r="H13" s="151"/>
      <c r="I13" s="151"/>
      <c r="J13" s="152">
        <v>0</v>
      </c>
      <c r="K13" s="153">
        <v>7380</v>
      </c>
      <c r="L13" s="154">
        <v>0.01</v>
      </c>
      <c r="M13" s="155">
        <f t="shared" si="0"/>
        <v>6589.2857142857138</v>
      </c>
      <c r="N13" s="155">
        <f t="shared" si="1"/>
        <v>790.71428571428567</v>
      </c>
      <c r="O13" s="155">
        <f t="shared" si="2"/>
        <v>-65.892857142857139</v>
      </c>
      <c r="P13" s="155">
        <f t="shared" si="6"/>
        <v>6589.2857142857138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-7314.1071428571422</v>
      </c>
      <c r="AJ13" s="156">
        <f t="shared" si="4"/>
        <v>6.5369931689929217E-13</v>
      </c>
    </row>
    <row r="14" spans="1:36" ht="12.9" customHeight="1" x14ac:dyDescent="0.2">
      <c r="A14" s="161">
        <v>43622</v>
      </c>
      <c r="B14" s="181">
        <v>11916</v>
      </c>
      <c r="C14" s="181">
        <v>0</v>
      </c>
      <c r="D14" s="182" t="s">
        <v>38</v>
      </c>
      <c r="E14" s="181" t="s">
        <v>44</v>
      </c>
      <c r="F14" s="181">
        <v>23005</v>
      </c>
      <c r="G14" s="182" t="s">
        <v>54</v>
      </c>
      <c r="H14" s="151"/>
      <c r="I14" s="151"/>
      <c r="J14" s="152">
        <v>0</v>
      </c>
      <c r="K14" s="153">
        <v>7959</v>
      </c>
      <c r="L14" s="154">
        <v>0.01</v>
      </c>
      <c r="M14" s="155">
        <f t="shared" si="0"/>
        <v>7106.2499999999991</v>
      </c>
      <c r="N14" s="155">
        <f t="shared" si="1"/>
        <v>852.74999999999989</v>
      </c>
      <c r="O14" s="155">
        <f t="shared" si="2"/>
        <v>-71.062499999999986</v>
      </c>
      <c r="P14" s="155">
        <f t="shared" si="6"/>
        <v>7106.2499999999991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-7887.9374999999991</v>
      </c>
      <c r="AJ14" s="156">
        <f t="shared" si="4"/>
        <v>9.2370555648813024E-13</v>
      </c>
    </row>
    <row r="15" spans="1:36" ht="12.9" customHeight="1" x14ac:dyDescent="0.2">
      <c r="A15" s="161"/>
      <c r="B15" s="181">
        <v>11917</v>
      </c>
      <c r="C15" s="181">
        <v>2363</v>
      </c>
      <c r="D15" s="182" t="s">
        <v>74</v>
      </c>
      <c r="E15" s="181" t="s">
        <v>60</v>
      </c>
      <c r="F15" s="181">
        <v>31800</v>
      </c>
      <c r="G15" s="182" t="s">
        <v>56</v>
      </c>
      <c r="H15" s="151"/>
      <c r="I15" s="151"/>
      <c r="J15" s="152">
        <v>0</v>
      </c>
      <c r="K15" s="153">
        <v>4472.5</v>
      </c>
      <c r="L15" s="154">
        <v>0.01</v>
      </c>
      <c r="M15" s="155">
        <f t="shared" si="0"/>
        <v>3993.3035714285711</v>
      </c>
      <c r="N15" s="155">
        <f t="shared" si="1"/>
        <v>479.1964285714285</v>
      </c>
      <c r="O15" s="155">
        <f t="shared" si="2"/>
        <v>-39.933035714285715</v>
      </c>
      <c r="P15" s="155"/>
      <c r="Q15" s="155"/>
      <c r="R15" s="155"/>
      <c r="S15" s="155"/>
      <c r="T15" s="155"/>
      <c r="U15" s="155"/>
      <c r="V15" s="155"/>
      <c r="W15" s="155">
        <f>M15</f>
        <v>3993.3035714285711</v>
      </c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-4432.5669642857138</v>
      </c>
      <c r="AJ15" s="156">
        <f t="shared" si="4"/>
        <v>5.1869619710487314E-13</v>
      </c>
    </row>
    <row r="16" spans="1:36" ht="12.9" customHeight="1" x14ac:dyDescent="0.2">
      <c r="A16" s="161"/>
      <c r="B16" s="181">
        <v>11918</v>
      </c>
      <c r="C16" s="181">
        <v>2374</v>
      </c>
      <c r="D16" s="182" t="s">
        <v>39</v>
      </c>
      <c r="E16" s="181" t="s">
        <v>45</v>
      </c>
      <c r="F16" s="181">
        <v>73321</v>
      </c>
      <c r="G16" s="182" t="s">
        <v>54</v>
      </c>
      <c r="H16" s="151"/>
      <c r="I16" s="151"/>
      <c r="J16" s="152">
        <v>3050</v>
      </c>
      <c r="K16" s="153">
        <v>0</v>
      </c>
      <c r="L16" s="154">
        <v>0.01</v>
      </c>
      <c r="M16" s="155">
        <f t="shared" si="0"/>
        <v>3050</v>
      </c>
      <c r="N16" s="155">
        <f t="shared" si="1"/>
        <v>0</v>
      </c>
      <c r="O16" s="155">
        <f t="shared" si="2"/>
        <v>-30.5</v>
      </c>
      <c r="P16" s="155">
        <f t="shared" ref="P16:P20" si="7">M16</f>
        <v>3050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-3019.5</v>
      </c>
      <c r="AJ16" s="156">
        <f t="shared" si="4"/>
        <v>0</v>
      </c>
    </row>
    <row r="17" spans="1:36" ht="12.9" customHeight="1" x14ac:dyDescent="0.2">
      <c r="A17" s="161"/>
      <c r="B17" s="181">
        <v>11919</v>
      </c>
      <c r="C17" s="181">
        <v>2375</v>
      </c>
      <c r="D17" s="182" t="s">
        <v>88</v>
      </c>
      <c r="E17" s="181" t="s">
        <v>89</v>
      </c>
      <c r="F17" s="181">
        <v>24259</v>
      </c>
      <c r="G17" s="182" t="s">
        <v>54</v>
      </c>
      <c r="H17" s="151"/>
      <c r="I17" s="151"/>
      <c r="J17" s="152">
        <v>1155</v>
      </c>
      <c r="K17" s="153">
        <v>0</v>
      </c>
      <c r="L17" s="154">
        <v>0.01</v>
      </c>
      <c r="M17" s="155">
        <f t="shared" si="0"/>
        <v>1155</v>
      </c>
      <c r="N17" s="155">
        <f t="shared" si="1"/>
        <v>0</v>
      </c>
      <c r="O17" s="155">
        <f t="shared" si="2"/>
        <v>-11.55</v>
      </c>
      <c r="P17" s="155">
        <f t="shared" si="7"/>
        <v>1155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-1143.45</v>
      </c>
      <c r="AJ17" s="156">
        <f t="shared" si="4"/>
        <v>-4.6185277824406512E-14</v>
      </c>
    </row>
    <row r="18" spans="1:36" ht="12.9" customHeight="1" x14ac:dyDescent="0.2">
      <c r="A18" s="161">
        <v>43623</v>
      </c>
      <c r="B18" s="181">
        <v>11920</v>
      </c>
      <c r="C18" s="181">
        <v>2360</v>
      </c>
      <c r="D18" s="182" t="s">
        <v>748</v>
      </c>
      <c r="E18" s="181" t="s">
        <v>749</v>
      </c>
      <c r="F18" s="181">
        <v>40178</v>
      </c>
      <c r="G18" s="182" t="s">
        <v>54</v>
      </c>
      <c r="H18" s="151"/>
      <c r="I18" s="151"/>
      <c r="J18" s="157">
        <v>0</v>
      </c>
      <c r="K18" s="153">
        <v>22661</v>
      </c>
      <c r="L18" s="154">
        <v>0.01</v>
      </c>
      <c r="M18" s="155">
        <f t="shared" si="0"/>
        <v>20233.035714285714</v>
      </c>
      <c r="N18" s="155">
        <f t="shared" si="1"/>
        <v>2427.9642857142858</v>
      </c>
      <c r="O18" s="155">
        <f t="shared" si="2"/>
        <v>-202.33035714285714</v>
      </c>
      <c r="P18" s="155">
        <f t="shared" si="7"/>
        <v>20233.035714285714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-22458.669642857141</v>
      </c>
      <c r="AJ18" s="156">
        <f t="shared" si="4"/>
        <v>1.5631940186722204E-12</v>
      </c>
    </row>
    <row r="19" spans="1:36" ht="12.9" customHeight="1" x14ac:dyDescent="0.2">
      <c r="A19" s="161">
        <v>43626</v>
      </c>
      <c r="B19" s="181">
        <v>11922</v>
      </c>
      <c r="C19" s="181">
        <v>2376</v>
      </c>
      <c r="D19" s="182" t="s">
        <v>73</v>
      </c>
      <c r="E19" s="181" t="s">
        <v>75</v>
      </c>
      <c r="F19" s="181">
        <v>170335</v>
      </c>
      <c r="G19" s="182" t="s">
        <v>54</v>
      </c>
      <c r="H19" s="151"/>
      <c r="I19" s="151"/>
      <c r="J19" s="157">
        <v>2950</v>
      </c>
      <c r="K19" s="153">
        <v>0</v>
      </c>
      <c r="L19" s="154">
        <v>0.01</v>
      </c>
      <c r="M19" s="155">
        <f t="shared" si="0"/>
        <v>2950</v>
      </c>
      <c r="N19" s="155">
        <f t="shared" si="1"/>
        <v>0</v>
      </c>
      <c r="O19" s="155">
        <f t="shared" si="2"/>
        <v>-29.5</v>
      </c>
      <c r="P19" s="155">
        <f t="shared" si="7"/>
        <v>2950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-2920.5</v>
      </c>
      <c r="AJ19" s="156">
        <f t="shared" si="4"/>
        <v>0</v>
      </c>
    </row>
    <row r="20" spans="1:36" ht="12.9" customHeight="1" x14ac:dyDescent="0.2">
      <c r="A20" s="161"/>
      <c r="B20" s="181">
        <v>11923</v>
      </c>
      <c r="C20" s="181">
        <v>2377</v>
      </c>
      <c r="D20" s="182" t="s">
        <v>39</v>
      </c>
      <c r="E20" s="181" t="s">
        <v>45</v>
      </c>
      <c r="F20" s="181">
        <v>73333</v>
      </c>
      <c r="G20" s="182" t="s">
        <v>54</v>
      </c>
      <c r="H20" s="151"/>
      <c r="I20" s="151"/>
      <c r="J20" s="157">
        <v>6605</v>
      </c>
      <c r="K20" s="153">
        <v>0</v>
      </c>
      <c r="L20" s="154">
        <v>0.01</v>
      </c>
      <c r="M20" s="155">
        <f t="shared" si="0"/>
        <v>6605</v>
      </c>
      <c r="N20" s="155">
        <f t="shared" si="1"/>
        <v>0</v>
      </c>
      <c r="O20" s="155">
        <f t="shared" si="2"/>
        <v>-66.05</v>
      </c>
      <c r="P20" s="155">
        <f t="shared" si="7"/>
        <v>6605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-6538.95</v>
      </c>
      <c r="AJ20" s="156">
        <f t="shared" si="4"/>
        <v>1.8474111129762605E-13</v>
      </c>
    </row>
    <row r="21" spans="1:36" s="141" customFormat="1" ht="12.9" customHeight="1" x14ac:dyDescent="0.2">
      <c r="A21" s="161"/>
      <c r="B21" s="181">
        <v>11924</v>
      </c>
      <c r="C21" s="181">
        <v>2378</v>
      </c>
      <c r="D21" s="182" t="s">
        <v>39</v>
      </c>
      <c r="E21" s="181" t="s">
        <v>45</v>
      </c>
      <c r="F21" s="181">
        <v>73334</v>
      </c>
      <c r="G21" s="182" t="s">
        <v>57</v>
      </c>
      <c r="H21" s="151"/>
      <c r="I21" s="151"/>
      <c r="J21" s="152">
        <v>1475</v>
      </c>
      <c r="K21" s="153">
        <v>0</v>
      </c>
      <c r="L21" s="154">
        <v>0.01</v>
      </c>
      <c r="M21" s="155">
        <f t="shared" si="0"/>
        <v>1475</v>
      </c>
      <c r="N21" s="155">
        <f t="shared" si="1"/>
        <v>0</v>
      </c>
      <c r="O21" s="155">
        <f t="shared" si="2"/>
        <v>-14.75</v>
      </c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>
        <f>M21</f>
        <v>1475</v>
      </c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-1460.25</v>
      </c>
      <c r="AJ21" s="156">
        <f t="shared" si="4"/>
        <v>0</v>
      </c>
    </row>
    <row r="22" spans="1:36" s="141" customFormat="1" ht="12.9" customHeight="1" x14ac:dyDescent="0.2">
      <c r="A22" s="161"/>
      <c r="B22" s="181">
        <v>11925</v>
      </c>
      <c r="C22" s="181">
        <v>2379</v>
      </c>
      <c r="D22" s="182" t="s">
        <v>66</v>
      </c>
      <c r="E22" s="181" t="s">
        <v>51</v>
      </c>
      <c r="F22" s="181">
        <v>120001330814</v>
      </c>
      <c r="G22" s="182" t="s">
        <v>55</v>
      </c>
      <c r="H22" s="151"/>
      <c r="I22" s="151"/>
      <c r="J22" s="152">
        <v>0</v>
      </c>
      <c r="K22" s="153">
        <v>7190</v>
      </c>
      <c r="L22" s="154">
        <v>0.01</v>
      </c>
      <c r="M22" s="155">
        <f t="shared" si="0"/>
        <v>6419.6428571428569</v>
      </c>
      <c r="N22" s="155">
        <f t="shared" si="1"/>
        <v>770.35714285714278</v>
      </c>
      <c r="O22" s="155">
        <f t="shared" si="2"/>
        <v>-64.196428571428569</v>
      </c>
      <c r="P22" s="155"/>
      <c r="Q22" s="155">
        <f>M22</f>
        <v>6419.6428571428569</v>
      </c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-7125.8035714285706</v>
      </c>
      <c r="AJ22" s="156">
        <f t="shared" si="4"/>
        <v>7.815970093361102E-13</v>
      </c>
    </row>
    <row r="23" spans="1:36" s="141" customFormat="1" ht="12.9" customHeight="1" x14ac:dyDescent="0.2">
      <c r="A23" s="161"/>
      <c r="B23" s="181">
        <v>11926</v>
      </c>
      <c r="C23" s="181">
        <v>2380</v>
      </c>
      <c r="D23" s="182" t="s">
        <v>88</v>
      </c>
      <c r="E23" s="181" t="s">
        <v>89</v>
      </c>
      <c r="F23" s="181">
        <v>23288</v>
      </c>
      <c r="G23" s="182" t="s">
        <v>54</v>
      </c>
      <c r="H23" s="151"/>
      <c r="I23" s="151"/>
      <c r="J23" s="152">
        <v>3298.1</v>
      </c>
      <c r="K23" s="153">
        <v>0</v>
      </c>
      <c r="L23" s="154">
        <v>0.01</v>
      </c>
      <c r="M23" s="155">
        <f t="shared" si="0"/>
        <v>3298.1</v>
      </c>
      <c r="N23" s="155">
        <f t="shared" si="1"/>
        <v>0</v>
      </c>
      <c r="O23" s="155">
        <f t="shared" si="2"/>
        <v>-32.981000000000002</v>
      </c>
      <c r="P23" s="155">
        <f>M23</f>
        <v>3298.1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-3265.1189999999997</v>
      </c>
      <c r="AJ23" s="156">
        <f t="shared" si="4"/>
        <v>2.2026824808563106E-13</v>
      </c>
    </row>
    <row r="24" spans="1:36" ht="12.9" customHeight="1" x14ac:dyDescent="0.2">
      <c r="A24" s="161"/>
      <c r="B24" s="181">
        <v>11928</v>
      </c>
      <c r="C24" s="181">
        <v>2382</v>
      </c>
      <c r="D24" s="182" t="s">
        <v>88</v>
      </c>
      <c r="E24" s="181" t="s">
        <v>89</v>
      </c>
      <c r="F24" s="181">
        <v>23289</v>
      </c>
      <c r="G24" s="182" t="s">
        <v>57</v>
      </c>
      <c r="H24" s="151"/>
      <c r="I24" s="151"/>
      <c r="J24" s="152">
        <v>208</v>
      </c>
      <c r="K24" s="153">
        <v>0</v>
      </c>
      <c r="L24" s="154">
        <v>0.01</v>
      </c>
      <c r="M24" s="155">
        <f t="shared" si="0"/>
        <v>208</v>
      </c>
      <c r="N24" s="155">
        <f t="shared" si="1"/>
        <v>0</v>
      </c>
      <c r="O24" s="155">
        <f t="shared" si="2"/>
        <v>-2.08</v>
      </c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>
        <f>M24</f>
        <v>208</v>
      </c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-205.92</v>
      </c>
      <c r="AJ24" s="156">
        <f t="shared" si="4"/>
        <v>1.2434497875801753E-14</v>
      </c>
    </row>
    <row r="25" spans="1:36" s="141" customFormat="1" ht="12.9" customHeight="1" x14ac:dyDescent="0.2">
      <c r="A25" s="161">
        <v>43627</v>
      </c>
      <c r="B25" s="181">
        <v>11929</v>
      </c>
      <c r="C25" s="181">
        <v>2383</v>
      </c>
      <c r="D25" s="182" t="s">
        <v>41</v>
      </c>
      <c r="E25" s="181" t="s">
        <v>48</v>
      </c>
      <c r="F25" s="181">
        <v>161072</v>
      </c>
      <c r="G25" s="182" t="s">
        <v>54</v>
      </c>
      <c r="H25" s="151"/>
      <c r="I25" s="151"/>
      <c r="J25" s="152">
        <v>0</v>
      </c>
      <c r="K25" s="153">
        <v>5680</v>
      </c>
      <c r="L25" s="154">
        <v>0.01</v>
      </c>
      <c r="M25" s="155">
        <f t="shared" si="0"/>
        <v>5071.4285714285706</v>
      </c>
      <c r="N25" s="155">
        <f t="shared" si="1"/>
        <v>608.57142857142844</v>
      </c>
      <c r="O25" s="155">
        <f t="shared" si="2"/>
        <v>-50.714285714285708</v>
      </c>
      <c r="P25" s="155">
        <f t="shared" ref="P25:P26" si="8">M25</f>
        <v>5071.4285714285706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-5629.2857142857138</v>
      </c>
      <c r="AJ25" s="156">
        <f t="shared" si="4"/>
        <v>5.2580162446247414E-13</v>
      </c>
    </row>
    <row r="26" spans="1:36" s="141" customFormat="1" ht="12.9" customHeight="1" x14ac:dyDescent="0.2">
      <c r="A26" s="161">
        <v>43629</v>
      </c>
      <c r="B26" s="181">
        <v>11930</v>
      </c>
      <c r="C26" s="181">
        <v>2384</v>
      </c>
      <c r="D26" s="182" t="s">
        <v>88</v>
      </c>
      <c r="E26" s="181" t="s">
        <v>89</v>
      </c>
      <c r="F26" s="181">
        <v>23381</v>
      </c>
      <c r="G26" s="182" t="s">
        <v>54</v>
      </c>
      <c r="H26" s="151"/>
      <c r="I26" s="151"/>
      <c r="J26" s="157">
        <v>1350</v>
      </c>
      <c r="K26" s="153">
        <v>0</v>
      </c>
      <c r="L26" s="154">
        <v>0.01</v>
      </c>
      <c r="M26" s="155">
        <f t="shared" si="0"/>
        <v>1350</v>
      </c>
      <c r="N26" s="155">
        <f t="shared" si="1"/>
        <v>0</v>
      </c>
      <c r="O26" s="155">
        <f t="shared" si="2"/>
        <v>-13.5</v>
      </c>
      <c r="P26" s="155">
        <f t="shared" si="8"/>
        <v>1350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3"/>
        <v>-1336.5</v>
      </c>
      <c r="AJ26" s="156">
        <f t="shared" si="4"/>
        <v>0</v>
      </c>
    </row>
    <row r="27" spans="1:36" s="141" customFormat="1" ht="12.9" customHeight="1" x14ac:dyDescent="0.2">
      <c r="A27" s="161"/>
      <c r="B27" s="181">
        <v>11931</v>
      </c>
      <c r="C27" s="181">
        <v>2385</v>
      </c>
      <c r="D27" s="182" t="s">
        <v>70</v>
      </c>
      <c r="E27" s="181" t="s">
        <v>50</v>
      </c>
      <c r="F27" s="181">
        <v>511416440</v>
      </c>
      <c r="G27" s="182" t="s">
        <v>55</v>
      </c>
      <c r="H27" s="151"/>
      <c r="I27" s="151"/>
      <c r="J27" s="157">
        <v>0</v>
      </c>
      <c r="K27" s="153">
        <v>8223</v>
      </c>
      <c r="L27" s="154">
        <v>0.01</v>
      </c>
      <c r="M27" s="155">
        <f t="shared" si="0"/>
        <v>7341.9642857142853</v>
      </c>
      <c r="N27" s="155">
        <f t="shared" si="1"/>
        <v>881.03571428571422</v>
      </c>
      <c r="O27" s="155">
        <f t="shared" si="2"/>
        <v>-73.419642857142861</v>
      </c>
      <c r="P27" s="155"/>
      <c r="Q27" s="155">
        <f>M27</f>
        <v>7341.9642857142853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-8149.5803571428569</v>
      </c>
      <c r="AJ27" s="156">
        <f t="shared" si="4"/>
        <v>2.5579538487363607E-13</v>
      </c>
    </row>
    <row r="28" spans="1:36" s="141" customFormat="1" ht="12.9" customHeight="1" x14ac:dyDescent="0.2">
      <c r="A28" s="161"/>
      <c r="B28" s="181">
        <v>11932</v>
      </c>
      <c r="C28" s="181">
        <v>2386</v>
      </c>
      <c r="D28" s="182" t="s">
        <v>38</v>
      </c>
      <c r="E28" s="181" t="s">
        <v>44</v>
      </c>
      <c r="F28" s="181">
        <v>23065</v>
      </c>
      <c r="G28" s="182" t="s">
        <v>54</v>
      </c>
      <c r="H28" s="151"/>
      <c r="I28" s="151"/>
      <c r="J28" s="157">
        <v>0</v>
      </c>
      <c r="K28" s="153">
        <v>10042</v>
      </c>
      <c r="L28" s="154">
        <v>0.01</v>
      </c>
      <c r="M28" s="155">
        <f t="shared" si="0"/>
        <v>8966.0714285714275</v>
      </c>
      <c r="N28" s="155">
        <f t="shared" si="1"/>
        <v>1075.9285714285713</v>
      </c>
      <c r="O28" s="155">
        <f t="shared" si="2"/>
        <v>-89.660714285714278</v>
      </c>
      <c r="P28" s="155">
        <f>M28</f>
        <v>8966.0714285714275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-9952.3392857142844</v>
      </c>
      <c r="AJ28" s="156">
        <f t="shared" si="4"/>
        <v>1.3073986337985843E-12</v>
      </c>
    </row>
    <row r="29" spans="1:36" s="141" customFormat="1" ht="12.9" customHeight="1" x14ac:dyDescent="0.2">
      <c r="A29" s="161"/>
      <c r="B29" s="181">
        <v>11932</v>
      </c>
      <c r="C29" s="181">
        <v>2386</v>
      </c>
      <c r="D29" s="182" t="s">
        <v>38</v>
      </c>
      <c r="E29" s="181" t="s">
        <v>44</v>
      </c>
      <c r="F29" s="181">
        <v>23065</v>
      </c>
      <c r="G29" s="182" t="s">
        <v>56</v>
      </c>
      <c r="H29" s="151"/>
      <c r="I29" s="151"/>
      <c r="J29" s="157">
        <v>0</v>
      </c>
      <c r="K29" s="153">
        <v>738</v>
      </c>
      <c r="L29" s="154">
        <v>0.01</v>
      </c>
      <c r="M29" s="155">
        <f t="shared" si="0"/>
        <v>658.92857142857133</v>
      </c>
      <c r="N29" s="155">
        <f t="shared" si="1"/>
        <v>79.071428571428555</v>
      </c>
      <c r="O29" s="155">
        <f t="shared" si="2"/>
        <v>-6.5892857142857135</v>
      </c>
      <c r="P29" s="155"/>
      <c r="Q29" s="155"/>
      <c r="R29" s="155"/>
      <c r="S29" s="155"/>
      <c r="T29" s="155"/>
      <c r="U29" s="155"/>
      <c r="V29" s="155"/>
      <c r="W29" s="155">
        <f>M29</f>
        <v>658.92857142857133</v>
      </c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-731.41071428571422</v>
      </c>
      <c r="AJ29" s="156">
        <f t="shared" si="4"/>
        <v>6.5725203057809267E-14</v>
      </c>
    </row>
    <row r="30" spans="1:36" s="141" customFormat="1" ht="12.9" customHeight="1" x14ac:dyDescent="0.2">
      <c r="A30" s="161">
        <v>43630</v>
      </c>
      <c r="B30" s="181">
        <v>11933</v>
      </c>
      <c r="C30" s="181">
        <v>2387</v>
      </c>
      <c r="D30" s="182" t="s">
        <v>73</v>
      </c>
      <c r="E30" s="181" t="s">
        <v>75</v>
      </c>
      <c r="F30" s="181">
        <v>170694</v>
      </c>
      <c r="G30" s="182" t="s">
        <v>54</v>
      </c>
      <c r="H30" s="151"/>
      <c r="I30" s="151"/>
      <c r="J30" s="157">
        <v>2560</v>
      </c>
      <c r="K30" s="153">
        <v>0</v>
      </c>
      <c r="L30" s="154">
        <v>0.01</v>
      </c>
      <c r="M30" s="155">
        <f t="shared" si="0"/>
        <v>2560</v>
      </c>
      <c r="N30" s="155">
        <f t="shared" si="1"/>
        <v>0</v>
      </c>
      <c r="O30" s="155">
        <f t="shared" si="2"/>
        <v>-25.6</v>
      </c>
      <c r="P30" s="155">
        <f t="shared" ref="P30:P33" si="9">M30</f>
        <v>2560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-2534.4</v>
      </c>
      <c r="AJ30" s="156">
        <f t="shared" si="4"/>
        <v>-9.2370555648813024E-14</v>
      </c>
    </row>
    <row r="31" spans="1:36" s="141" customFormat="1" ht="12.9" customHeight="1" x14ac:dyDescent="0.2">
      <c r="A31" s="161"/>
      <c r="B31" s="181">
        <v>11934</v>
      </c>
      <c r="C31" s="181">
        <v>2364</v>
      </c>
      <c r="D31" s="182" t="s">
        <v>175</v>
      </c>
      <c r="E31" s="181" t="s">
        <v>176</v>
      </c>
      <c r="F31" s="181">
        <v>230704</v>
      </c>
      <c r="G31" s="182" t="s">
        <v>54</v>
      </c>
      <c r="H31" s="151"/>
      <c r="I31" s="151"/>
      <c r="J31" s="152">
        <v>0</v>
      </c>
      <c r="K31" s="153">
        <v>5990.92</v>
      </c>
      <c r="L31" s="154">
        <v>0.01</v>
      </c>
      <c r="M31" s="155">
        <f t="shared" si="0"/>
        <v>5349.0357142857138</v>
      </c>
      <c r="N31" s="155">
        <f t="shared" si="1"/>
        <v>641.88428571428562</v>
      </c>
      <c r="O31" s="155">
        <f t="shared" si="2"/>
        <v>-53.490357142857135</v>
      </c>
      <c r="P31" s="155">
        <f t="shared" si="9"/>
        <v>5349.0357142857138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-5937.4296428571424</v>
      </c>
      <c r="AJ31" s="156">
        <f t="shared" si="4"/>
        <v>5.1159076974727213E-13</v>
      </c>
    </row>
    <row r="32" spans="1:36" s="193" customFormat="1" ht="12.9" customHeight="1" x14ac:dyDescent="0.2">
      <c r="A32" s="185">
        <v>43633</v>
      </c>
      <c r="B32" s="186">
        <v>11935</v>
      </c>
      <c r="C32" s="186">
        <v>2389</v>
      </c>
      <c r="D32" s="187" t="s">
        <v>73</v>
      </c>
      <c r="E32" s="186" t="s">
        <v>75</v>
      </c>
      <c r="F32" s="186">
        <v>170954</v>
      </c>
      <c r="G32" s="187" t="s">
        <v>54</v>
      </c>
      <c r="H32" s="188"/>
      <c r="I32" s="188"/>
      <c r="J32" s="189">
        <v>2460</v>
      </c>
      <c r="K32" s="153">
        <v>0</v>
      </c>
      <c r="L32" s="190">
        <v>0.01</v>
      </c>
      <c r="M32" s="191">
        <f t="shared" si="0"/>
        <v>2460</v>
      </c>
      <c r="N32" s="191">
        <f t="shared" si="1"/>
        <v>0</v>
      </c>
      <c r="O32" s="191">
        <f t="shared" si="2"/>
        <v>-24.6</v>
      </c>
      <c r="P32" s="191">
        <f t="shared" si="9"/>
        <v>2460</v>
      </c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>
        <f t="shared" si="3"/>
        <v>-2435.4</v>
      </c>
      <c r="AJ32" s="192">
        <f t="shared" si="4"/>
        <v>-9.2370555648813024E-14</v>
      </c>
    </row>
    <row r="33" spans="1:36" s="141" customFormat="1" ht="12.9" customHeight="1" x14ac:dyDescent="0.2">
      <c r="A33" s="161"/>
      <c r="B33" s="181">
        <v>11936</v>
      </c>
      <c r="C33" s="181">
        <v>2390</v>
      </c>
      <c r="D33" s="182" t="s">
        <v>39</v>
      </c>
      <c r="E33" s="181" t="s">
        <v>45</v>
      </c>
      <c r="F33" s="181">
        <v>73341</v>
      </c>
      <c r="G33" s="182" t="s">
        <v>54</v>
      </c>
      <c r="H33" s="151"/>
      <c r="I33" s="151"/>
      <c r="J33" s="152">
        <v>8661.2999999999993</v>
      </c>
      <c r="K33" s="153">
        <v>0</v>
      </c>
      <c r="L33" s="154">
        <v>0.01</v>
      </c>
      <c r="M33" s="155">
        <f t="shared" si="0"/>
        <v>8661.2999999999993</v>
      </c>
      <c r="N33" s="155">
        <f t="shared" si="1"/>
        <v>0</v>
      </c>
      <c r="O33" s="155">
        <f t="shared" si="2"/>
        <v>-86.613</v>
      </c>
      <c r="P33" s="155">
        <f t="shared" si="9"/>
        <v>8661.2999999999993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3"/>
        <v>-8574.6869999999999</v>
      </c>
      <c r="AJ33" s="156">
        <f t="shared" si="4"/>
        <v>-6.2527760746888816E-13</v>
      </c>
    </row>
    <row r="34" spans="1:36" s="141" customFormat="1" ht="12.9" customHeight="1" x14ac:dyDescent="0.2">
      <c r="A34" s="161"/>
      <c r="B34" s="181">
        <v>11937</v>
      </c>
      <c r="C34" s="181">
        <v>2391</v>
      </c>
      <c r="D34" s="182" t="s">
        <v>39</v>
      </c>
      <c r="E34" s="181" t="s">
        <v>45</v>
      </c>
      <c r="F34" s="181">
        <v>73342</v>
      </c>
      <c r="G34" s="182" t="s">
        <v>57</v>
      </c>
      <c r="H34" s="151"/>
      <c r="I34" s="151"/>
      <c r="J34" s="152">
        <v>1960</v>
      </c>
      <c r="K34" s="153">
        <v>0</v>
      </c>
      <c r="L34" s="154">
        <v>0.01</v>
      </c>
      <c r="M34" s="155">
        <f t="shared" si="0"/>
        <v>1960</v>
      </c>
      <c r="N34" s="155">
        <f t="shared" si="1"/>
        <v>0</v>
      </c>
      <c r="O34" s="155">
        <f t="shared" si="2"/>
        <v>-19.600000000000001</v>
      </c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>
        <f t="shared" ref="Z34:Z35" si="10">M34</f>
        <v>1960</v>
      </c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-1940.4</v>
      </c>
      <c r="AJ34" s="156">
        <f t="shared" si="4"/>
        <v>-9.2370555648813024E-14</v>
      </c>
    </row>
    <row r="35" spans="1:36" s="141" customFormat="1" ht="12.9" customHeight="1" x14ac:dyDescent="0.2">
      <c r="A35" s="161"/>
      <c r="B35" s="181">
        <v>11938</v>
      </c>
      <c r="C35" s="181">
        <v>2392</v>
      </c>
      <c r="D35" s="182" t="s">
        <v>88</v>
      </c>
      <c r="E35" s="181" t="s">
        <v>89</v>
      </c>
      <c r="F35" s="181">
        <v>23502</v>
      </c>
      <c r="G35" s="182" t="s">
        <v>57</v>
      </c>
      <c r="H35" s="151"/>
      <c r="I35" s="151"/>
      <c r="J35" s="152">
        <v>451</v>
      </c>
      <c r="K35" s="153">
        <v>0</v>
      </c>
      <c r="L35" s="154">
        <v>0.01</v>
      </c>
      <c r="M35" s="155">
        <f t="shared" si="0"/>
        <v>451</v>
      </c>
      <c r="N35" s="155">
        <f t="shared" si="1"/>
        <v>0</v>
      </c>
      <c r="O35" s="155">
        <f t="shared" si="2"/>
        <v>-4.51</v>
      </c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>
        <f t="shared" si="10"/>
        <v>451</v>
      </c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-446.49</v>
      </c>
      <c r="AJ35" s="156">
        <f t="shared" si="4"/>
        <v>-8.8817841970012523E-15</v>
      </c>
    </row>
    <row r="36" spans="1:36" s="141" customFormat="1" ht="12.9" customHeight="1" x14ac:dyDescent="0.2">
      <c r="A36" s="161"/>
      <c r="B36" s="181">
        <v>11938</v>
      </c>
      <c r="C36" s="181">
        <v>2392</v>
      </c>
      <c r="D36" s="182" t="s">
        <v>88</v>
      </c>
      <c r="E36" s="181" t="s">
        <v>89</v>
      </c>
      <c r="F36" s="181">
        <v>23502</v>
      </c>
      <c r="G36" s="182" t="s">
        <v>54</v>
      </c>
      <c r="H36" s="151"/>
      <c r="I36" s="151"/>
      <c r="J36" s="152">
        <v>3342.3</v>
      </c>
      <c r="K36" s="153">
        <v>0</v>
      </c>
      <c r="L36" s="154">
        <v>0.01</v>
      </c>
      <c r="M36" s="155">
        <f t="shared" si="0"/>
        <v>3342.3</v>
      </c>
      <c r="N36" s="155">
        <f t="shared" si="1"/>
        <v>0</v>
      </c>
      <c r="O36" s="155">
        <f t="shared" si="2"/>
        <v>-33.423000000000002</v>
      </c>
      <c r="P36" s="155">
        <f>M36</f>
        <v>3342.3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-3308.8770000000004</v>
      </c>
      <c r="AJ36" s="156">
        <f t="shared" si="4"/>
        <v>-2.2737367544323206E-13</v>
      </c>
    </row>
    <row r="37" spans="1:36" s="141" customFormat="1" ht="12.9" customHeight="1" x14ac:dyDescent="0.2">
      <c r="A37" s="161">
        <v>43635</v>
      </c>
      <c r="B37" s="181">
        <v>11940</v>
      </c>
      <c r="C37" s="181">
        <v>2394</v>
      </c>
      <c r="D37" s="182" t="s">
        <v>37</v>
      </c>
      <c r="E37" s="181" t="s">
        <v>42</v>
      </c>
      <c r="F37" s="181">
        <v>77990</v>
      </c>
      <c r="G37" s="182" t="s">
        <v>163</v>
      </c>
      <c r="H37" s="151"/>
      <c r="I37" s="151"/>
      <c r="J37" s="152">
        <v>0</v>
      </c>
      <c r="K37" s="153">
        <v>430.76</v>
      </c>
      <c r="L37" s="154">
        <v>0.01</v>
      </c>
      <c r="M37" s="155">
        <f t="shared" si="0"/>
        <v>384.60714285714283</v>
      </c>
      <c r="N37" s="155">
        <f t="shared" si="1"/>
        <v>46.152857142857137</v>
      </c>
      <c r="O37" s="155">
        <f t="shared" si="2"/>
        <v>-3.8460714285714284</v>
      </c>
      <c r="P37" s="155"/>
      <c r="Q37" s="155"/>
      <c r="R37" s="155"/>
      <c r="S37" s="155"/>
      <c r="T37" s="155"/>
      <c r="U37" s="155"/>
      <c r="V37" s="155">
        <f t="shared" ref="V37:V38" si="11">M37</f>
        <v>384.60714285714283</v>
      </c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3"/>
        <v>-426.91392857142853</v>
      </c>
      <c r="AJ37" s="156">
        <f t="shared" si="4"/>
        <v>3.4638958368304884E-14</v>
      </c>
    </row>
    <row r="38" spans="1:36" s="141" customFormat="1" ht="12.9" customHeight="1" x14ac:dyDescent="0.2">
      <c r="A38" s="161"/>
      <c r="B38" s="181">
        <v>11940</v>
      </c>
      <c r="C38" s="181">
        <v>2394</v>
      </c>
      <c r="D38" s="182" t="s">
        <v>37</v>
      </c>
      <c r="E38" s="181" t="s">
        <v>42</v>
      </c>
      <c r="F38" s="181">
        <v>77990</v>
      </c>
      <c r="G38" s="182" t="s">
        <v>163</v>
      </c>
      <c r="H38" s="151"/>
      <c r="I38" s="151"/>
      <c r="J38" s="152">
        <v>0</v>
      </c>
      <c r="K38" s="153">
        <v>981.31</v>
      </c>
      <c r="L38" s="154">
        <v>0.01</v>
      </c>
      <c r="M38" s="155">
        <f t="shared" si="0"/>
        <v>876.16964285714278</v>
      </c>
      <c r="N38" s="155">
        <f t="shared" si="1"/>
        <v>105.14035714285713</v>
      </c>
      <c r="O38" s="155">
        <f t="shared" si="2"/>
        <v>-8.7616964285714278</v>
      </c>
      <c r="P38" s="155"/>
      <c r="Q38" s="155"/>
      <c r="R38" s="155"/>
      <c r="S38" s="155"/>
      <c r="T38" s="155"/>
      <c r="U38" s="155"/>
      <c r="V38" s="155">
        <f t="shared" si="11"/>
        <v>876.16964285714278</v>
      </c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3"/>
        <v>-972.54830357142851</v>
      </c>
      <c r="AJ38" s="156">
        <f t="shared" si="4"/>
        <v>0</v>
      </c>
    </row>
    <row r="39" spans="1:36" s="141" customFormat="1" ht="12.9" customHeight="1" x14ac:dyDescent="0.2">
      <c r="A39" s="161">
        <v>43636</v>
      </c>
      <c r="B39" s="181">
        <v>11941</v>
      </c>
      <c r="C39" s="181">
        <v>2395</v>
      </c>
      <c r="D39" s="182" t="s">
        <v>70</v>
      </c>
      <c r="E39" s="181" t="s">
        <v>50</v>
      </c>
      <c r="F39" s="181">
        <v>511439106</v>
      </c>
      <c r="G39" s="182" t="s">
        <v>55</v>
      </c>
      <c r="H39" s="151"/>
      <c r="I39" s="151"/>
      <c r="J39" s="152">
        <v>0</v>
      </c>
      <c r="K39" s="153">
        <v>5660</v>
      </c>
      <c r="L39" s="154">
        <v>0.01</v>
      </c>
      <c r="M39" s="155">
        <f t="shared" si="0"/>
        <v>5053.5714285714284</v>
      </c>
      <c r="N39" s="155">
        <f t="shared" si="1"/>
        <v>606.42857142857144</v>
      </c>
      <c r="O39" s="155">
        <f t="shared" si="2"/>
        <v>-50.535714285714285</v>
      </c>
      <c r="P39" s="155"/>
      <c r="Q39" s="155">
        <f>M39</f>
        <v>5053.5714285714284</v>
      </c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3"/>
        <v>-5609.4642857142853</v>
      </c>
      <c r="AJ39" s="156">
        <f t="shared" si="4"/>
        <v>3.907985046680551E-13</v>
      </c>
    </row>
    <row r="40" spans="1:36" s="141" customFormat="1" ht="12.9" customHeight="1" x14ac:dyDescent="0.2">
      <c r="A40" s="161"/>
      <c r="B40" s="181">
        <v>11942</v>
      </c>
      <c r="C40" s="181">
        <v>2398</v>
      </c>
      <c r="D40" s="182" t="s">
        <v>88</v>
      </c>
      <c r="E40" s="181" t="s">
        <v>89</v>
      </c>
      <c r="F40" s="181">
        <v>23617</v>
      </c>
      <c r="G40" s="182" t="s">
        <v>54</v>
      </c>
      <c r="H40" s="151"/>
      <c r="I40" s="151"/>
      <c r="J40" s="152">
        <v>1250.2</v>
      </c>
      <c r="K40" s="153">
        <v>0</v>
      </c>
      <c r="L40" s="154">
        <v>0.01</v>
      </c>
      <c r="M40" s="155">
        <f t="shared" si="0"/>
        <v>1250.2</v>
      </c>
      <c r="N40" s="155">
        <f t="shared" si="1"/>
        <v>0</v>
      </c>
      <c r="O40" s="155">
        <f t="shared" si="2"/>
        <v>-12.502000000000001</v>
      </c>
      <c r="P40" s="155">
        <f t="shared" ref="P40:P41" si="12">M40</f>
        <v>1250.2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3"/>
        <v>-1237.6980000000001</v>
      </c>
      <c r="AJ40" s="156">
        <f t="shared" si="4"/>
        <v>-4.7961634663806763E-14</v>
      </c>
    </row>
    <row r="41" spans="1:36" s="141" customFormat="1" ht="12.9" customHeight="1" x14ac:dyDescent="0.2">
      <c r="A41" s="161">
        <v>43637</v>
      </c>
      <c r="B41" s="181">
        <v>11943</v>
      </c>
      <c r="C41" s="181">
        <v>2399</v>
      </c>
      <c r="D41" s="182" t="s">
        <v>73</v>
      </c>
      <c r="E41" s="181" t="s">
        <v>75</v>
      </c>
      <c r="F41" s="181">
        <v>171195</v>
      </c>
      <c r="G41" s="182" t="s">
        <v>54</v>
      </c>
      <c r="H41" s="151"/>
      <c r="I41" s="151"/>
      <c r="J41" s="157">
        <v>2100</v>
      </c>
      <c r="K41" s="153">
        <v>0</v>
      </c>
      <c r="L41" s="154">
        <v>0.01</v>
      </c>
      <c r="M41" s="155">
        <f t="shared" si="0"/>
        <v>2100</v>
      </c>
      <c r="N41" s="155">
        <f t="shared" si="1"/>
        <v>0</v>
      </c>
      <c r="O41" s="155">
        <f t="shared" si="2"/>
        <v>-21</v>
      </c>
      <c r="P41" s="155">
        <f t="shared" si="12"/>
        <v>2100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3"/>
        <v>-2079</v>
      </c>
      <c r="AJ41" s="156">
        <f t="shared" si="4"/>
        <v>0</v>
      </c>
    </row>
    <row r="42" spans="1:36" s="141" customFormat="1" ht="12.9" customHeight="1" x14ac:dyDescent="0.2">
      <c r="A42" s="161">
        <v>43638</v>
      </c>
      <c r="B42" s="181">
        <v>11944</v>
      </c>
      <c r="C42" s="181">
        <v>2400</v>
      </c>
      <c r="D42" s="182" t="s">
        <v>63</v>
      </c>
      <c r="E42" s="181">
        <v>139564</v>
      </c>
      <c r="F42" s="181">
        <v>252385</v>
      </c>
      <c r="G42" s="182" t="s">
        <v>62</v>
      </c>
      <c r="H42" s="151"/>
      <c r="I42" s="151"/>
      <c r="J42" s="157">
        <v>0</v>
      </c>
      <c r="K42" s="153">
        <v>5032.72</v>
      </c>
      <c r="L42" s="154">
        <v>0.01</v>
      </c>
      <c r="M42" s="155">
        <f t="shared" si="0"/>
        <v>4493.5</v>
      </c>
      <c r="N42" s="155">
        <f t="shared" si="1"/>
        <v>539.22</v>
      </c>
      <c r="O42" s="155">
        <f t="shared" si="2"/>
        <v>-44.935000000000002</v>
      </c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>
        <f>M42</f>
        <v>4493.5</v>
      </c>
      <c r="AI42" s="155">
        <f t="shared" si="3"/>
        <v>-4987.7849999999999</v>
      </c>
      <c r="AJ42" s="156">
        <f t="shared" si="4"/>
        <v>3.979039320256561E-13</v>
      </c>
    </row>
    <row r="43" spans="1:36" s="141" customFormat="1" ht="12.9" customHeight="1" x14ac:dyDescent="0.2">
      <c r="A43" s="161">
        <v>43640</v>
      </c>
      <c r="B43" s="181">
        <v>11945</v>
      </c>
      <c r="C43" s="181">
        <v>2401</v>
      </c>
      <c r="D43" s="182" t="s">
        <v>73</v>
      </c>
      <c r="E43" s="181" t="s">
        <v>75</v>
      </c>
      <c r="F43" s="181">
        <v>171330</v>
      </c>
      <c r="G43" s="182" t="s">
        <v>54</v>
      </c>
      <c r="H43" s="151"/>
      <c r="I43" s="151"/>
      <c r="J43" s="152">
        <v>3000</v>
      </c>
      <c r="K43" s="153">
        <v>0</v>
      </c>
      <c r="L43" s="154">
        <v>0.01</v>
      </c>
      <c r="M43" s="155">
        <f t="shared" si="0"/>
        <v>3000</v>
      </c>
      <c r="N43" s="155">
        <f t="shared" si="1"/>
        <v>0</v>
      </c>
      <c r="O43" s="155">
        <f t="shared" si="2"/>
        <v>-30</v>
      </c>
      <c r="P43" s="155">
        <f t="shared" ref="P43:P44" si="13">M43</f>
        <v>3000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3"/>
        <v>-2970</v>
      </c>
      <c r="AJ43" s="156">
        <f t="shared" si="4"/>
        <v>0</v>
      </c>
    </row>
    <row r="44" spans="1:36" s="141" customFormat="1" ht="12.9" customHeight="1" x14ac:dyDescent="0.2">
      <c r="A44" s="161"/>
      <c r="B44" s="181">
        <v>11946</v>
      </c>
      <c r="C44" s="181">
        <v>2402</v>
      </c>
      <c r="D44" s="182" t="s">
        <v>39</v>
      </c>
      <c r="E44" s="181" t="s">
        <v>45</v>
      </c>
      <c r="F44" s="181">
        <v>73348</v>
      </c>
      <c r="G44" s="182" t="s">
        <v>54</v>
      </c>
      <c r="H44" s="151"/>
      <c r="I44" s="151"/>
      <c r="J44" s="152">
        <v>7940</v>
      </c>
      <c r="K44" s="153">
        <v>0</v>
      </c>
      <c r="L44" s="154">
        <v>0.01</v>
      </c>
      <c r="M44" s="155">
        <f t="shared" si="0"/>
        <v>7940</v>
      </c>
      <c r="N44" s="155">
        <f t="shared" si="1"/>
        <v>0</v>
      </c>
      <c r="O44" s="155">
        <f t="shared" si="2"/>
        <v>-79.400000000000006</v>
      </c>
      <c r="P44" s="155">
        <f t="shared" si="13"/>
        <v>7940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3"/>
        <v>-7860.6</v>
      </c>
      <c r="AJ44" s="156">
        <f t="shared" si="4"/>
        <v>-3.694822225952521E-13</v>
      </c>
    </row>
    <row r="45" spans="1:36" s="141" customFormat="1" ht="12.9" customHeight="1" x14ac:dyDescent="0.2">
      <c r="A45" s="161"/>
      <c r="B45" s="181">
        <v>11947</v>
      </c>
      <c r="C45" s="181">
        <v>2403</v>
      </c>
      <c r="D45" s="182" t="s">
        <v>39</v>
      </c>
      <c r="E45" s="181" t="s">
        <v>45</v>
      </c>
      <c r="F45" s="181">
        <v>73349</v>
      </c>
      <c r="G45" s="182" t="s">
        <v>57</v>
      </c>
      <c r="H45" s="151"/>
      <c r="I45" s="151"/>
      <c r="J45" s="157">
        <v>1954</v>
      </c>
      <c r="K45" s="153">
        <v>0</v>
      </c>
      <c r="L45" s="154">
        <v>0.01</v>
      </c>
      <c r="M45" s="155">
        <f t="shared" si="0"/>
        <v>1954</v>
      </c>
      <c r="N45" s="155">
        <f t="shared" si="1"/>
        <v>0</v>
      </c>
      <c r="O45" s="155">
        <f t="shared" si="2"/>
        <v>-19.54</v>
      </c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>
        <f t="shared" ref="Z45:Z46" si="14">M45</f>
        <v>1954</v>
      </c>
      <c r="AA45" s="155"/>
      <c r="AB45" s="155"/>
      <c r="AC45" s="155"/>
      <c r="AD45" s="155"/>
      <c r="AE45" s="155"/>
      <c r="AF45" s="155"/>
      <c r="AG45" s="155"/>
      <c r="AH45" s="155"/>
      <c r="AI45" s="155">
        <f t="shared" si="3"/>
        <v>-1934.46</v>
      </c>
      <c r="AJ45" s="156">
        <f t="shared" si="4"/>
        <v>-3.5527136788005009E-14</v>
      </c>
    </row>
    <row r="46" spans="1:36" s="141" customFormat="1" ht="12.9" customHeight="1" x14ac:dyDescent="0.2">
      <c r="A46" s="161"/>
      <c r="B46" s="181">
        <v>11948</v>
      </c>
      <c r="C46" s="181">
        <v>2404</v>
      </c>
      <c r="D46" s="182" t="s">
        <v>88</v>
      </c>
      <c r="E46" s="181" t="s">
        <v>89</v>
      </c>
      <c r="F46" s="181">
        <v>23709</v>
      </c>
      <c r="G46" s="182" t="s">
        <v>57</v>
      </c>
      <c r="H46" s="151"/>
      <c r="I46" s="151"/>
      <c r="J46" s="157">
        <v>168</v>
      </c>
      <c r="K46" s="153">
        <v>0</v>
      </c>
      <c r="L46" s="154">
        <v>0.01</v>
      </c>
      <c r="M46" s="155">
        <f t="shared" si="0"/>
        <v>168</v>
      </c>
      <c r="N46" s="155">
        <f t="shared" si="1"/>
        <v>0</v>
      </c>
      <c r="O46" s="155">
        <f t="shared" si="2"/>
        <v>-1.68</v>
      </c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>
        <f t="shared" si="14"/>
        <v>168</v>
      </c>
      <c r="AA46" s="155"/>
      <c r="AB46" s="155"/>
      <c r="AC46" s="155"/>
      <c r="AD46" s="155"/>
      <c r="AE46" s="155"/>
      <c r="AF46" s="155"/>
      <c r="AG46" s="155"/>
      <c r="AH46" s="155"/>
      <c r="AI46" s="155">
        <f t="shared" si="3"/>
        <v>-166.32</v>
      </c>
      <c r="AJ46" s="156">
        <f t="shared" si="4"/>
        <v>6.8833827526759706E-15</v>
      </c>
    </row>
    <row r="47" spans="1:36" s="141" customFormat="1" ht="12.9" customHeight="1" x14ac:dyDescent="0.2">
      <c r="A47" s="161"/>
      <c r="B47" s="181">
        <v>11948</v>
      </c>
      <c r="C47" s="181">
        <v>2404</v>
      </c>
      <c r="D47" s="182" t="s">
        <v>88</v>
      </c>
      <c r="E47" s="181" t="s">
        <v>89</v>
      </c>
      <c r="F47" s="181">
        <v>23709</v>
      </c>
      <c r="G47" s="182" t="s">
        <v>54</v>
      </c>
      <c r="H47" s="151"/>
      <c r="I47" s="151"/>
      <c r="J47" s="157">
        <v>2326.1</v>
      </c>
      <c r="K47" s="153">
        <v>0</v>
      </c>
      <c r="L47" s="154">
        <v>0.01</v>
      </c>
      <c r="M47" s="155">
        <f t="shared" si="0"/>
        <v>2326.1</v>
      </c>
      <c r="N47" s="155">
        <f t="shared" si="1"/>
        <v>0</v>
      </c>
      <c r="O47" s="155">
        <f t="shared" si="2"/>
        <v>-23.260999999999999</v>
      </c>
      <c r="P47" s="155">
        <f t="shared" ref="P47:P49" si="15">M47</f>
        <v>2326.1</v>
      </c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3"/>
        <v>-2302.8389999999999</v>
      </c>
      <c r="AJ47" s="156">
        <f t="shared" si="4"/>
        <v>-3.1974423109204508E-14</v>
      </c>
    </row>
    <row r="48" spans="1:36" s="141" customFormat="1" ht="12.9" customHeight="1" x14ac:dyDescent="0.2">
      <c r="A48" s="161"/>
      <c r="B48" s="181">
        <v>11951</v>
      </c>
      <c r="C48" s="181">
        <v>2396</v>
      </c>
      <c r="D48" s="182" t="s">
        <v>77</v>
      </c>
      <c r="E48" s="181" t="s">
        <v>78</v>
      </c>
      <c r="F48" s="181">
        <v>24782</v>
      </c>
      <c r="G48" s="182" t="s">
        <v>54</v>
      </c>
      <c r="H48" s="151"/>
      <c r="I48" s="151"/>
      <c r="J48" s="157">
        <v>0</v>
      </c>
      <c r="K48" s="153">
        <v>2540</v>
      </c>
      <c r="L48" s="154">
        <v>0.01</v>
      </c>
      <c r="M48" s="155">
        <f t="shared" si="0"/>
        <v>2267.8571428571427</v>
      </c>
      <c r="N48" s="155">
        <f t="shared" si="1"/>
        <v>272.14285714285711</v>
      </c>
      <c r="O48" s="155">
        <f t="shared" si="2"/>
        <v>-22.678571428571427</v>
      </c>
      <c r="P48" s="155">
        <f t="shared" si="15"/>
        <v>2267.8571428571427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3"/>
        <v>-2517.3214285714284</v>
      </c>
      <c r="AJ48" s="156">
        <f t="shared" si="4"/>
        <v>1.3145040611561853E-13</v>
      </c>
    </row>
    <row r="49" spans="1:36" s="141" customFormat="1" ht="12.9" customHeight="1" x14ac:dyDescent="0.2">
      <c r="A49" s="161">
        <v>43641</v>
      </c>
      <c r="B49" s="181">
        <v>11950</v>
      </c>
      <c r="C49" s="181">
        <v>2406</v>
      </c>
      <c r="D49" s="182" t="s">
        <v>88</v>
      </c>
      <c r="E49" s="181" t="s">
        <v>89</v>
      </c>
      <c r="F49" s="181">
        <v>23751</v>
      </c>
      <c r="G49" s="182" t="s">
        <v>54</v>
      </c>
      <c r="H49" s="151"/>
      <c r="I49" s="151"/>
      <c r="J49" s="152">
        <v>720</v>
      </c>
      <c r="K49" s="153">
        <v>0</v>
      </c>
      <c r="L49" s="154">
        <v>0.01</v>
      </c>
      <c r="M49" s="155">
        <f t="shared" si="0"/>
        <v>720</v>
      </c>
      <c r="N49" s="155">
        <f t="shared" si="1"/>
        <v>0</v>
      </c>
      <c r="O49" s="155">
        <f t="shared" si="2"/>
        <v>-7.2</v>
      </c>
      <c r="P49" s="155">
        <f t="shared" si="15"/>
        <v>720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3"/>
        <v>-712.8</v>
      </c>
      <c r="AJ49" s="156">
        <f t="shared" si="4"/>
        <v>4.5297099404706387E-14</v>
      </c>
    </row>
    <row r="50" spans="1:36" s="141" customFormat="1" ht="12.9" customHeight="1" x14ac:dyDescent="0.2">
      <c r="A50" s="161">
        <v>43642</v>
      </c>
      <c r="B50" s="181">
        <v>11953</v>
      </c>
      <c r="C50" s="181">
        <v>2407</v>
      </c>
      <c r="D50" s="182" t="s">
        <v>74</v>
      </c>
      <c r="E50" s="181" t="s">
        <v>60</v>
      </c>
      <c r="F50" s="181">
        <v>31894</v>
      </c>
      <c r="G50" s="182" t="s">
        <v>56</v>
      </c>
      <c r="H50" s="151"/>
      <c r="I50" s="151"/>
      <c r="J50" s="152"/>
      <c r="K50" s="153">
        <v>4251</v>
      </c>
      <c r="L50" s="154">
        <v>0.01</v>
      </c>
      <c r="M50" s="155">
        <f t="shared" si="0"/>
        <v>3795.5357142857138</v>
      </c>
      <c r="N50" s="155">
        <f t="shared" si="1"/>
        <v>455.46428571428561</v>
      </c>
      <c r="O50" s="155">
        <f t="shared" si="2"/>
        <v>-37.955357142857139</v>
      </c>
      <c r="P50" s="155"/>
      <c r="Q50" s="155"/>
      <c r="R50" s="155"/>
      <c r="S50" s="155"/>
      <c r="T50" s="155"/>
      <c r="U50" s="155"/>
      <c r="V50" s="155"/>
      <c r="W50" s="155">
        <f>M50</f>
        <v>3795.5357142857138</v>
      </c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3"/>
        <v>-4213.0446428571422</v>
      </c>
      <c r="AJ50" s="156">
        <f t="shared" si="4"/>
        <v>6.5369931689929217E-13</v>
      </c>
    </row>
    <row r="51" spans="1:36" s="141" customFormat="1" ht="12.9" customHeight="1" x14ac:dyDescent="0.2">
      <c r="A51" s="161">
        <v>43643</v>
      </c>
      <c r="B51" s="181">
        <v>11952</v>
      </c>
      <c r="C51" s="181">
        <v>2408</v>
      </c>
      <c r="D51" s="182" t="s">
        <v>88</v>
      </c>
      <c r="E51" s="181" t="s">
        <v>89</v>
      </c>
      <c r="F51" s="181">
        <v>23810</v>
      </c>
      <c r="G51" s="182" t="s">
        <v>54</v>
      </c>
      <c r="H51" s="151"/>
      <c r="I51" s="151"/>
      <c r="J51" s="157">
        <v>1083</v>
      </c>
      <c r="K51" s="153">
        <v>0</v>
      </c>
      <c r="L51" s="154">
        <v>0.01</v>
      </c>
      <c r="M51" s="155">
        <f t="shared" si="0"/>
        <v>1083</v>
      </c>
      <c r="N51" s="155">
        <f t="shared" si="1"/>
        <v>0</v>
      </c>
      <c r="O51" s="155">
        <f t="shared" si="2"/>
        <v>-10.83</v>
      </c>
      <c r="P51" s="155">
        <f t="shared" ref="P51:P52" si="16">M51</f>
        <v>1083</v>
      </c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3"/>
        <v>-1072.17</v>
      </c>
      <c r="AJ51" s="156">
        <f t="shared" si="4"/>
        <v>-7.2830630415410269E-14</v>
      </c>
    </row>
    <row r="52" spans="1:36" s="141" customFormat="1" ht="12.9" customHeight="1" x14ac:dyDescent="0.2">
      <c r="A52" s="161"/>
      <c r="B52" s="181">
        <v>11954</v>
      </c>
      <c r="C52" s="181">
        <v>2407</v>
      </c>
      <c r="D52" s="182" t="s">
        <v>38</v>
      </c>
      <c r="E52" s="181" t="s">
        <v>44</v>
      </c>
      <c r="F52" s="181">
        <v>23211</v>
      </c>
      <c r="G52" s="182" t="s">
        <v>54</v>
      </c>
      <c r="H52" s="151"/>
      <c r="I52" s="151"/>
      <c r="J52" s="157">
        <v>0</v>
      </c>
      <c r="K52" s="153">
        <v>9791</v>
      </c>
      <c r="L52" s="154">
        <v>0.01</v>
      </c>
      <c r="M52" s="155">
        <f t="shared" si="0"/>
        <v>8741.9642857142844</v>
      </c>
      <c r="N52" s="155">
        <f t="shared" si="1"/>
        <v>1049.035714285714</v>
      </c>
      <c r="O52" s="155">
        <f t="shared" si="2"/>
        <v>-87.419642857142847</v>
      </c>
      <c r="P52" s="155">
        <f t="shared" si="16"/>
        <v>8741.9642857142844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3"/>
        <v>-9703.5803571428551</v>
      </c>
      <c r="AJ52" s="156">
        <f t="shared" si="4"/>
        <v>2.0889956431346945E-12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0A13-25D8-4C84-B3EF-2C750FA5A2FA}">
  <dimension ref="A1:AJ52"/>
  <sheetViews>
    <sheetView topLeftCell="A37" workbookViewId="0">
      <selection activeCell="E53" sqref="A53:XFD54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29.10937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1084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41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9" customHeight="1" x14ac:dyDescent="0.2">
      <c r="A5" s="161">
        <v>43647</v>
      </c>
      <c r="B5" s="181">
        <v>11955</v>
      </c>
      <c r="C5" s="181">
        <v>2413</v>
      </c>
      <c r="D5" s="182" t="s">
        <v>73</v>
      </c>
      <c r="E5" s="181" t="s">
        <v>75</v>
      </c>
      <c r="F5" s="181">
        <v>169948</v>
      </c>
      <c r="G5" s="182" t="s">
        <v>54</v>
      </c>
      <c r="H5" s="151"/>
      <c r="I5" s="151"/>
      <c r="J5" s="152">
        <v>2100</v>
      </c>
      <c r="K5" s="153">
        <v>0</v>
      </c>
      <c r="L5" s="154">
        <v>0.01</v>
      </c>
      <c r="M5" s="155">
        <f t="shared" ref="M5:M52" si="0">SUM(H5:J5,K5/1.12)</f>
        <v>2100</v>
      </c>
      <c r="N5" s="155">
        <f t="shared" ref="N5:N52" si="1">K5/1.12*0.12</f>
        <v>0</v>
      </c>
      <c r="O5" s="155">
        <f t="shared" ref="O5:O52" si="2">-SUM(I5:J5,K5/1.12)*L5</f>
        <v>-21</v>
      </c>
      <c r="P5" s="155">
        <f>M5</f>
        <v>2100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52" si="3">-SUM(N5:AH5)</f>
        <v>-2079</v>
      </c>
      <c r="AJ5" s="156">
        <f t="shared" ref="AJ5:AJ52" si="4">SUM(H5:K5)+AI5+O5</f>
        <v>0</v>
      </c>
    </row>
    <row r="6" spans="1:36" ht="12.9" customHeight="1" x14ac:dyDescent="0.2">
      <c r="A6" s="161"/>
      <c r="B6" s="181">
        <v>11956</v>
      </c>
      <c r="C6" s="181">
        <v>2414</v>
      </c>
      <c r="D6" s="182" t="s">
        <v>63</v>
      </c>
      <c r="E6" s="181">
        <v>139564</v>
      </c>
      <c r="F6" s="181">
        <v>252950</v>
      </c>
      <c r="G6" s="182" t="s">
        <v>62</v>
      </c>
      <c r="H6" s="151"/>
      <c r="I6" s="151"/>
      <c r="J6" s="152"/>
      <c r="K6" s="153">
        <v>2090.39</v>
      </c>
      <c r="L6" s="154">
        <v>0.01</v>
      </c>
      <c r="M6" s="155">
        <f t="shared" si="0"/>
        <v>1866.4196428571427</v>
      </c>
      <c r="N6" s="155">
        <f t="shared" si="1"/>
        <v>223.97035714285713</v>
      </c>
      <c r="O6" s="155">
        <f t="shared" si="2"/>
        <v>-18.664196428571426</v>
      </c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>
        <f>M6</f>
        <v>1866.4196428571427</v>
      </c>
      <c r="AI6" s="155">
        <f t="shared" si="3"/>
        <v>-2071.7258035714285</v>
      </c>
      <c r="AJ6" s="156">
        <f t="shared" si="4"/>
        <v>-6.7501559897209518E-14</v>
      </c>
    </row>
    <row r="7" spans="1:36" ht="12.9" customHeight="1" x14ac:dyDescent="0.2">
      <c r="A7" s="161"/>
      <c r="B7" s="181">
        <v>11957</v>
      </c>
      <c r="C7" s="181">
        <v>2415</v>
      </c>
      <c r="D7" s="182" t="s">
        <v>39</v>
      </c>
      <c r="E7" s="181" t="s">
        <v>45</v>
      </c>
      <c r="F7" s="181">
        <v>73904</v>
      </c>
      <c r="G7" s="182" t="s">
        <v>54</v>
      </c>
      <c r="H7" s="151"/>
      <c r="I7" s="151"/>
      <c r="J7" s="152">
        <v>3419</v>
      </c>
      <c r="K7" s="153">
        <v>0</v>
      </c>
      <c r="L7" s="154">
        <v>0.01</v>
      </c>
      <c r="M7" s="155">
        <f t="shared" si="0"/>
        <v>3419</v>
      </c>
      <c r="N7" s="155">
        <f t="shared" si="1"/>
        <v>0</v>
      </c>
      <c r="O7" s="155">
        <f t="shared" si="2"/>
        <v>-34.19</v>
      </c>
      <c r="P7" s="155">
        <f>M7</f>
        <v>3419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-3384.81</v>
      </c>
      <c r="AJ7" s="156">
        <f t="shared" si="4"/>
        <v>5.6843418860808015E-14</v>
      </c>
    </row>
    <row r="8" spans="1:36" ht="12.9" customHeight="1" x14ac:dyDescent="0.2">
      <c r="A8" s="161"/>
      <c r="B8" s="181">
        <v>11958</v>
      </c>
      <c r="C8" s="181">
        <v>2416</v>
      </c>
      <c r="D8" s="182" t="s">
        <v>39</v>
      </c>
      <c r="E8" s="181" t="s">
        <v>45</v>
      </c>
      <c r="F8" s="181">
        <v>73905</v>
      </c>
      <c r="G8" s="182" t="s">
        <v>57</v>
      </c>
      <c r="H8" s="151"/>
      <c r="I8" s="151"/>
      <c r="J8" s="152">
        <v>2140</v>
      </c>
      <c r="K8" s="153">
        <v>0</v>
      </c>
      <c r="L8" s="154">
        <v>0.01</v>
      </c>
      <c r="M8" s="155">
        <f t="shared" si="0"/>
        <v>2140</v>
      </c>
      <c r="N8" s="155">
        <f t="shared" si="1"/>
        <v>0</v>
      </c>
      <c r="O8" s="155">
        <f t="shared" si="2"/>
        <v>-21.400000000000002</v>
      </c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>
        <f>M8</f>
        <v>2140</v>
      </c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-2118.6</v>
      </c>
      <c r="AJ8" s="156">
        <f t="shared" si="4"/>
        <v>8.8817841970012523E-14</v>
      </c>
    </row>
    <row r="9" spans="1:36" ht="12.9" customHeight="1" x14ac:dyDescent="0.2">
      <c r="A9" s="161"/>
      <c r="B9" s="181">
        <v>11959</v>
      </c>
      <c r="C9" s="181">
        <v>2410</v>
      </c>
      <c r="D9" s="182" t="s">
        <v>74</v>
      </c>
      <c r="E9" s="181" t="s">
        <v>60</v>
      </c>
      <c r="F9" s="181">
        <v>31915</v>
      </c>
      <c r="G9" s="182" t="s">
        <v>56</v>
      </c>
      <c r="H9" s="151"/>
      <c r="I9" s="151"/>
      <c r="J9" s="157"/>
      <c r="K9" s="153">
        <v>412</v>
      </c>
      <c r="L9" s="154">
        <v>0.01</v>
      </c>
      <c r="M9" s="155">
        <f t="shared" si="0"/>
        <v>367.85714285714283</v>
      </c>
      <c r="N9" s="155">
        <f t="shared" si="1"/>
        <v>44.142857142857139</v>
      </c>
      <c r="O9" s="155">
        <f t="shared" si="2"/>
        <v>-3.6785714285714284</v>
      </c>
      <c r="P9" s="155"/>
      <c r="Q9" s="155"/>
      <c r="R9" s="155"/>
      <c r="S9" s="155"/>
      <c r="T9" s="155"/>
      <c r="U9" s="155"/>
      <c r="V9" s="155"/>
      <c r="W9" s="155">
        <f t="shared" ref="W9:W10" si="5">M9</f>
        <v>367.85714285714283</v>
      </c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-408.32142857142856</v>
      </c>
      <c r="AJ9" s="156">
        <f t="shared" si="4"/>
        <v>1.6431300764452317E-14</v>
      </c>
    </row>
    <row r="10" spans="1:36" ht="12.9" customHeight="1" x14ac:dyDescent="0.2">
      <c r="A10" s="161"/>
      <c r="B10" s="181">
        <v>11959</v>
      </c>
      <c r="C10" s="181">
        <v>2410</v>
      </c>
      <c r="D10" s="182" t="s">
        <v>74</v>
      </c>
      <c r="E10" s="181" t="s">
        <v>60</v>
      </c>
      <c r="F10" s="181">
        <v>31915</v>
      </c>
      <c r="G10" s="182" t="s">
        <v>56</v>
      </c>
      <c r="H10" s="151"/>
      <c r="I10" s="151"/>
      <c r="J10" s="157"/>
      <c r="K10" s="153">
        <v>2696</v>
      </c>
      <c r="L10" s="154">
        <v>0.01</v>
      </c>
      <c r="M10" s="155">
        <f t="shared" si="0"/>
        <v>2407.1428571428569</v>
      </c>
      <c r="N10" s="155">
        <f t="shared" si="1"/>
        <v>288.85714285714283</v>
      </c>
      <c r="O10" s="155">
        <f t="shared" si="2"/>
        <v>-24.071428571428569</v>
      </c>
      <c r="P10" s="155"/>
      <c r="Q10" s="155"/>
      <c r="R10" s="155"/>
      <c r="S10" s="155"/>
      <c r="T10" s="155"/>
      <c r="U10" s="155"/>
      <c r="V10" s="155"/>
      <c r="W10" s="155">
        <f t="shared" si="5"/>
        <v>2407.1428571428569</v>
      </c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3"/>
        <v>-2671.9285714285711</v>
      </c>
      <c r="AJ10" s="156">
        <f t="shared" si="4"/>
        <v>3.2684965844964609E-13</v>
      </c>
    </row>
    <row r="11" spans="1:36" ht="12.9" customHeight="1" x14ac:dyDescent="0.2">
      <c r="A11" s="161"/>
      <c r="B11" s="181">
        <v>11960</v>
      </c>
      <c r="C11" s="181">
        <v>2411</v>
      </c>
      <c r="D11" s="182" t="s">
        <v>68</v>
      </c>
      <c r="E11" s="181" t="s">
        <v>52</v>
      </c>
      <c r="F11" s="181">
        <v>31623</v>
      </c>
      <c r="G11" s="182" t="s">
        <v>24</v>
      </c>
      <c r="H11" s="151"/>
      <c r="I11" s="151"/>
      <c r="J11" s="157"/>
      <c r="K11" s="153">
        <v>1800</v>
      </c>
      <c r="L11" s="154">
        <v>0.01</v>
      </c>
      <c r="M11" s="155">
        <f t="shared" si="0"/>
        <v>1607.1428571428569</v>
      </c>
      <c r="N11" s="155">
        <f t="shared" si="1"/>
        <v>192.85714285714283</v>
      </c>
      <c r="O11" s="155">
        <f t="shared" si="2"/>
        <v>-16.071428571428569</v>
      </c>
      <c r="P11" s="155"/>
      <c r="Q11" s="155"/>
      <c r="R11" s="155"/>
      <c r="S11" s="155"/>
      <c r="T11" s="155"/>
      <c r="U11" s="155">
        <f>M11</f>
        <v>1607.1428571428569</v>
      </c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-1783.9285714285711</v>
      </c>
      <c r="AJ11" s="156">
        <f t="shared" si="4"/>
        <v>3.2684965844964609E-13</v>
      </c>
    </row>
    <row r="12" spans="1:36" ht="12.9" customHeight="1" x14ac:dyDescent="0.2">
      <c r="A12" s="161">
        <v>43648</v>
      </c>
      <c r="B12" s="181">
        <v>11961</v>
      </c>
      <c r="C12" s="181">
        <v>2417</v>
      </c>
      <c r="D12" s="182" t="s">
        <v>88</v>
      </c>
      <c r="E12" s="181" t="s">
        <v>89</v>
      </c>
      <c r="F12" s="181">
        <v>23069</v>
      </c>
      <c r="G12" s="182" t="s">
        <v>57</v>
      </c>
      <c r="H12" s="151"/>
      <c r="I12" s="151"/>
      <c r="J12" s="152">
        <v>323.60000000000002</v>
      </c>
      <c r="K12" s="153">
        <v>0</v>
      </c>
      <c r="L12" s="154">
        <v>0.01</v>
      </c>
      <c r="M12" s="155">
        <f t="shared" si="0"/>
        <v>323.60000000000002</v>
      </c>
      <c r="N12" s="155">
        <f t="shared" si="1"/>
        <v>0</v>
      </c>
      <c r="O12" s="155">
        <f t="shared" si="2"/>
        <v>-3.2360000000000002</v>
      </c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>
        <f>M12</f>
        <v>323.60000000000002</v>
      </c>
      <c r="AA12" s="155"/>
      <c r="AB12" s="155"/>
      <c r="AC12" s="155"/>
      <c r="AD12" s="155"/>
      <c r="AE12" s="155"/>
      <c r="AF12" s="155"/>
      <c r="AG12" s="155"/>
      <c r="AH12" s="155"/>
      <c r="AI12" s="155">
        <f t="shared" si="3"/>
        <v>-320.36400000000003</v>
      </c>
      <c r="AJ12" s="156">
        <f t="shared" si="4"/>
        <v>-1.021405182655144E-14</v>
      </c>
    </row>
    <row r="13" spans="1:36" ht="12.9" customHeight="1" x14ac:dyDescent="0.2">
      <c r="A13" s="161"/>
      <c r="B13" s="181">
        <v>11961</v>
      </c>
      <c r="C13" s="181">
        <v>2417</v>
      </c>
      <c r="D13" s="182" t="s">
        <v>88</v>
      </c>
      <c r="E13" s="181" t="s">
        <v>89</v>
      </c>
      <c r="F13" s="181">
        <v>23069</v>
      </c>
      <c r="G13" s="182" t="s">
        <v>54</v>
      </c>
      <c r="H13" s="151"/>
      <c r="I13" s="151"/>
      <c r="J13" s="152">
        <v>3213</v>
      </c>
      <c r="K13" s="153">
        <v>0</v>
      </c>
      <c r="L13" s="154">
        <v>0.01</v>
      </c>
      <c r="M13" s="155">
        <f t="shared" si="0"/>
        <v>3213</v>
      </c>
      <c r="N13" s="155">
        <f t="shared" si="1"/>
        <v>0</v>
      </c>
      <c r="O13" s="155">
        <f t="shared" si="2"/>
        <v>-32.130000000000003</v>
      </c>
      <c r="P13" s="155">
        <f t="shared" ref="P13:P18" si="6">M13</f>
        <v>3213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-3180.87</v>
      </c>
      <c r="AJ13" s="156">
        <f t="shared" si="4"/>
        <v>1.0658141036401503E-13</v>
      </c>
    </row>
    <row r="14" spans="1:36" ht="12.9" customHeight="1" x14ac:dyDescent="0.2">
      <c r="A14" s="161">
        <v>43649</v>
      </c>
      <c r="B14" s="181">
        <v>11963</v>
      </c>
      <c r="C14" s="181">
        <v>2419</v>
      </c>
      <c r="D14" s="182" t="s">
        <v>39</v>
      </c>
      <c r="E14" s="181" t="s">
        <v>45</v>
      </c>
      <c r="F14" s="181">
        <v>7908</v>
      </c>
      <c r="G14" s="182" t="s">
        <v>54</v>
      </c>
      <c r="H14" s="151"/>
      <c r="I14" s="151"/>
      <c r="J14" s="152">
        <v>1435.5</v>
      </c>
      <c r="K14" s="153">
        <v>0</v>
      </c>
      <c r="L14" s="154">
        <v>0.01</v>
      </c>
      <c r="M14" s="155">
        <f t="shared" si="0"/>
        <v>1435.5</v>
      </c>
      <c r="N14" s="155">
        <f t="shared" si="1"/>
        <v>0</v>
      </c>
      <c r="O14" s="155">
        <f t="shared" si="2"/>
        <v>-14.355</v>
      </c>
      <c r="P14" s="155">
        <f t="shared" si="6"/>
        <v>1435.5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-1421.145</v>
      </c>
      <c r="AJ14" s="156">
        <f t="shared" si="4"/>
        <v>1.7763568394002505E-14</v>
      </c>
    </row>
    <row r="15" spans="1:36" ht="12.9" customHeight="1" x14ac:dyDescent="0.2">
      <c r="A15" s="161">
        <v>43650</v>
      </c>
      <c r="B15" s="181">
        <v>11964</v>
      </c>
      <c r="C15" s="181">
        <v>2420</v>
      </c>
      <c r="D15" s="182" t="s">
        <v>88</v>
      </c>
      <c r="E15" s="181" t="s">
        <v>89</v>
      </c>
      <c r="F15" s="181">
        <v>23153</v>
      </c>
      <c r="G15" s="182" t="s">
        <v>54</v>
      </c>
      <c r="H15" s="151"/>
      <c r="I15" s="151"/>
      <c r="J15" s="152">
        <v>760</v>
      </c>
      <c r="K15" s="153">
        <v>0</v>
      </c>
      <c r="L15" s="154">
        <v>0.01</v>
      </c>
      <c r="M15" s="155">
        <f t="shared" si="0"/>
        <v>760</v>
      </c>
      <c r="N15" s="155">
        <f t="shared" si="1"/>
        <v>0</v>
      </c>
      <c r="O15" s="155">
        <f t="shared" si="2"/>
        <v>-7.6000000000000005</v>
      </c>
      <c r="P15" s="155">
        <f t="shared" si="6"/>
        <v>760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-752.4</v>
      </c>
      <c r="AJ15" s="156">
        <f t="shared" si="4"/>
        <v>2.2204460492503131E-14</v>
      </c>
    </row>
    <row r="16" spans="1:36" ht="12.9" customHeight="1" x14ac:dyDescent="0.2">
      <c r="A16" s="161"/>
      <c r="B16" s="181">
        <v>11965</v>
      </c>
      <c r="C16" s="181">
        <v>2421</v>
      </c>
      <c r="D16" s="182" t="s">
        <v>73</v>
      </c>
      <c r="E16" s="181" t="s">
        <v>75</v>
      </c>
      <c r="F16" s="181">
        <v>166565</v>
      </c>
      <c r="G16" s="182" t="s">
        <v>54</v>
      </c>
      <c r="H16" s="151"/>
      <c r="I16" s="151"/>
      <c r="J16" s="152">
        <v>660</v>
      </c>
      <c r="K16" s="153">
        <v>0</v>
      </c>
      <c r="L16" s="154">
        <v>0.01</v>
      </c>
      <c r="M16" s="155">
        <f t="shared" si="0"/>
        <v>660</v>
      </c>
      <c r="N16" s="155">
        <f t="shared" si="1"/>
        <v>0</v>
      </c>
      <c r="O16" s="155">
        <f t="shared" si="2"/>
        <v>-6.6000000000000005</v>
      </c>
      <c r="P16" s="155">
        <f t="shared" si="6"/>
        <v>660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-653.4</v>
      </c>
      <c r="AJ16" s="156">
        <f t="shared" si="4"/>
        <v>2.2204460492503131E-14</v>
      </c>
    </row>
    <row r="17" spans="1:36" ht="12.9" customHeight="1" x14ac:dyDescent="0.2">
      <c r="A17" s="161"/>
      <c r="B17" s="181">
        <v>11966</v>
      </c>
      <c r="C17" s="181">
        <v>2422</v>
      </c>
      <c r="D17" s="182" t="s">
        <v>38</v>
      </c>
      <c r="E17" s="181" t="s">
        <v>44</v>
      </c>
      <c r="F17" s="181">
        <v>23260</v>
      </c>
      <c r="G17" s="182" t="s">
        <v>54</v>
      </c>
      <c r="H17" s="151"/>
      <c r="I17" s="151"/>
      <c r="J17" s="152"/>
      <c r="K17" s="153">
        <v>9556</v>
      </c>
      <c r="L17" s="154">
        <v>0.01</v>
      </c>
      <c r="M17" s="155">
        <f t="shared" si="0"/>
        <v>8532.1428571428569</v>
      </c>
      <c r="N17" s="155">
        <f t="shared" si="1"/>
        <v>1023.8571428571428</v>
      </c>
      <c r="O17" s="155">
        <f t="shared" si="2"/>
        <v>-85.321428571428569</v>
      </c>
      <c r="P17" s="155">
        <f t="shared" si="6"/>
        <v>8532.1428571428569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-9470.6785714285706</v>
      </c>
      <c r="AJ17" s="156">
        <f t="shared" si="4"/>
        <v>7.815970093361102E-13</v>
      </c>
    </row>
    <row r="18" spans="1:36" ht="12.9" customHeight="1" x14ac:dyDescent="0.2">
      <c r="A18" s="161">
        <v>43654</v>
      </c>
      <c r="B18" s="181">
        <v>11967</v>
      </c>
      <c r="C18" s="181">
        <v>2420</v>
      </c>
      <c r="D18" s="182" t="s">
        <v>39</v>
      </c>
      <c r="E18" s="181" t="s">
        <v>45</v>
      </c>
      <c r="F18" s="181">
        <v>73913</v>
      </c>
      <c r="G18" s="182" t="s">
        <v>54</v>
      </c>
      <c r="H18" s="151"/>
      <c r="I18" s="151"/>
      <c r="J18" s="157">
        <v>4030</v>
      </c>
      <c r="K18" s="153">
        <v>0</v>
      </c>
      <c r="L18" s="154">
        <v>0.01</v>
      </c>
      <c r="M18" s="155">
        <f t="shared" si="0"/>
        <v>4030</v>
      </c>
      <c r="N18" s="155">
        <f t="shared" si="1"/>
        <v>0</v>
      </c>
      <c r="O18" s="155">
        <f t="shared" si="2"/>
        <v>-40.300000000000004</v>
      </c>
      <c r="P18" s="155">
        <f t="shared" si="6"/>
        <v>4030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-3989.7</v>
      </c>
      <c r="AJ18" s="156">
        <f t="shared" si="4"/>
        <v>1.7763568394002505E-13</v>
      </c>
    </row>
    <row r="19" spans="1:36" ht="12.9" customHeight="1" x14ac:dyDescent="0.2">
      <c r="A19" s="161"/>
      <c r="B19" s="181">
        <v>11968</v>
      </c>
      <c r="C19" s="181">
        <v>2424</v>
      </c>
      <c r="D19" s="182" t="s">
        <v>39</v>
      </c>
      <c r="E19" s="181" t="s">
        <v>45</v>
      </c>
      <c r="F19" s="181">
        <v>73914</v>
      </c>
      <c r="G19" s="182" t="s">
        <v>57</v>
      </c>
      <c r="H19" s="151"/>
      <c r="I19" s="151"/>
      <c r="J19" s="157">
        <v>1798</v>
      </c>
      <c r="K19" s="153">
        <v>0</v>
      </c>
      <c r="L19" s="154">
        <v>0.01</v>
      </c>
      <c r="M19" s="155">
        <f t="shared" si="0"/>
        <v>1798</v>
      </c>
      <c r="N19" s="155">
        <f t="shared" si="1"/>
        <v>0</v>
      </c>
      <c r="O19" s="155">
        <f t="shared" si="2"/>
        <v>-17.98</v>
      </c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>
        <f>M19</f>
        <v>1798</v>
      </c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-1780.02</v>
      </c>
      <c r="AJ19" s="156">
        <f t="shared" si="4"/>
        <v>0</v>
      </c>
    </row>
    <row r="20" spans="1:36" ht="12.9" customHeight="1" x14ac:dyDescent="0.2">
      <c r="A20" s="161"/>
      <c r="B20" s="181">
        <v>11969</v>
      </c>
      <c r="C20" s="181">
        <v>2427</v>
      </c>
      <c r="D20" s="182" t="s">
        <v>73</v>
      </c>
      <c r="E20" s="181" t="s">
        <v>75</v>
      </c>
      <c r="F20" s="181">
        <v>169450</v>
      </c>
      <c r="G20" s="182" t="s">
        <v>54</v>
      </c>
      <c r="H20" s="151"/>
      <c r="I20" s="151"/>
      <c r="J20" s="157">
        <v>2100</v>
      </c>
      <c r="K20" s="153">
        <v>0</v>
      </c>
      <c r="L20" s="154">
        <v>0.01</v>
      </c>
      <c r="M20" s="155">
        <f t="shared" si="0"/>
        <v>2100</v>
      </c>
      <c r="N20" s="155">
        <f t="shared" si="1"/>
        <v>0</v>
      </c>
      <c r="O20" s="155">
        <f t="shared" si="2"/>
        <v>-21</v>
      </c>
      <c r="P20" s="155">
        <f>M20</f>
        <v>2100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-2079</v>
      </c>
      <c r="AJ20" s="156">
        <f t="shared" si="4"/>
        <v>0</v>
      </c>
    </row>
    <row r="21" spans="1:36" s="141" customFormat="1" ht="12.9" customHeight="1" x14ac:dyDescent="0.2">
      <c r="A21" s="161"/>
      <c r="B21" s="181">
        <v>11970</v>
      </c>
      <c r="C21" s="181">
        <v>2425</v>
      </c>
      <c r="D21" s="182" t="s">
        <v>88</v>
      </c>
      <c r="E21" s="181" t="s">
        <v>89</v>
      </c>
      <c r="F21" s="181">
        <v>23277</v>
      </c>
      <c r="G21" s="182" t="s">
        <v>57</v>
      </c>
      <c r="H21" s="151"/>
      <c r="I21" s="151"/>
      <c r="J21" s="152">
        <v>195</v>
      </c>
      <c r="K21" s="153">
        <v>0</v>
      </c>
      <c r="L21" s="154">
        <v>0.01</v>
      </c>
      <c r="M21" s="155">
        <f t="shared" si="0"/>
        <v>195</v>
      </c>
      <c r="N21" s="155">
        <f t="shared" si="1"/>
        <v>0</v>
      </c>
      <c r="O21" s="155">
        <f t="shared" si="2"/>
        <v>-1.95</v>
      </c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>
        <f>M21</f>
        <v>195</v>
      </c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-193.05</v>
      </c>
      <c r="AJ21" s="156">
        <f t="shared" si="4"/>
        <v>-1.1324274851176597E-14</v>
      </c>
    </row>
    <row r="22" spans="1:36" s="141" customFormat="1" ht="12.9" customHeight="1" x14ac:dyDescent="0.2">
      <c r="A22" s="161"/>
      <c r="B22" s="181">
        <v>11970</v>
      </c>
      <c r="C22" s="181">
        <v>2425</v>
      </c>
      <c r="D22" s="182" t="s">
        <v>88</v>
      </c>
      <c r="E22" s="181" t="s">
        <v>89</v>
      </c>
      <c r="F22" s="181">
        <v>23277</v>
      </c>
      <c r="G22" s="182" t="s">
        <v>54</v>
      </c>
      <c r="H22" s="151"/>
      <c r="I22" s="151"/>
      <c r="J22" s="152">
        <v>2552.6999999999998</v>
      </c>
      <c r="K22" s="153">
        <v>0</v>
      </c>
      <c r="L22" s="154">
        <v>0.01</v>
      </c>
      <c r="M22" s="155">
        <f t="shared" si="0"/>
        <v>2552.6999999999998</v>
      </c>
      <c r="N22" s="155">
        <f t="shared" si="1"/>
        <v>0</v>
      </c>
      <c r="O22" s="155">
        <f t="shared" si="2"/>
        <v>-25.526999999999997</v>
      </c>
      <c r="P22" s="155">
        <f t="shared" ref="P22:P25" si="7">M22</f>
        <v>2552.6999999999998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-2527.1729999999998</v>
      </c>
      <c r="AJ22" s="156">
        <f t="shared" si="4"/>
        <v>4.6185277824406512E-14</v>
      </c>
    </row>
    <row r="23" spans="1:36" s="141" customFormat="1" ht="12.9" customHeight="1" x14ac:dyDescent="0.2">
      <c r="A23" s="161">
        <v>43656</v>
      </c>
      <c r="B23" s="181">
        <v>11972</v>
      </c>
      <c r="C23" s="181">
        <v>2428</v>
      </c>
      <c r="D23" s="182" t="s">
        <v>88</v>
      </c>
      <c r="E23" s="181" t="s">
        <v>89</v>
      </c>
      <c r="F23" s="181">
        <v>23307</v>
      </c>
      <c r="G23" s="182" t="s">
        <v>54</v>
      </c>
      <c r="H23" s="151"/>
      <c r="I23" s="151"/>
      <c r="J23" s="152">
        <v>1412</v>
      </c>
      <c r="K23" s="153">
        <v>0</v>
      </c>
      <c r="L23" s="154">
        <v>0.01</v>
      </c>
      <c r="M23" s="155">
        <f t="shared" si="0"/>
        <v>1412</v>
      </c>
      <c r="N23" s="155">
        <f t="shared" si="1"/>
        <v>0</v>
      </c>
      <c r="O23" s="155">
        <f t="shared" si="2"/>
        <v>-14.120000000000001</v>
      </c>
      <c r="P23" s="155">
        <f t="shared" si="7"/>
        <v>1412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-1397.88</v>
      </c>
      <c r="AJ23" s="156">
        <f t="shared" si="4"/>
        <v>-1.1013412404281553E-13</v>
      </c>
    </row>
    <row r="24" spans="1:36" ht="12.9" customHeight="1" x14ac:dyDescent="0.2">
      <c r="A24" s="161">
        <v>43658</v>
      </c>
      <c r="B24" s="181">
        <v>11973</v>
      </c>
      <c r="C24" s="181">
        <v>2430</v>
      </c>
      <c r="D24" s="182" t="s">
        <v>73</v>
      </c>
      <c r="E24" s="181" t="s">
        <v>75</v>
      </c>
      <c r="F24" s="181">
        <v>167225</v>
      </c>
      <c r="G24" s="182" t="s">
        <v>54</v>
      </c>
      <c r="H24" s="151"/>
      <c r="I24" s="151"/>
      <c r="J24" s="152">
        <v>3200</v>
      </c>
      <c r="K24" s="194">
        <v>0</v>
      </c>
      <c r="L24" s="154">
        <v>0.01</v>
      </c>
      <c r="M24" s="155">
        <f t="shared" si="0"/>
        <v>3200</v>
      </c>
      <c r="N24" s="155">
        <f t="shared" si="1"/>
        <v>0</v>
      </c>
      <c r="O24" s="155">
        <f t="shared" si="2"/>
        <v>-32</v>
      </c>
      <c r="P24" s="155">
        <f t="shared" si="7"/>
        <v>3200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-3168</v>
      </c>
      <c r="AJ24" s="156">
        <f t="shared" si="4"/>
        <v>0</v>
      </c>
    </row>
    <row r="25" spans="1:36" s="141" customFormat="1" ht="12.9" customHeight="1" x14ac:dyDescent="0.2">
      <c r="A25" s="161"/>
      <c r="B25" s="181">
        <v>11974</v>
      </c>
      <c r="C25" s="181">
        <v>2431</v>
      </c>
      <c r="D25" s="182" t="s">
        <v>1085</v>
      </c>
      <c r="E25" s="181" t="s">
        <v>1086</v>
      </c>
      <c r="F25" s="181">
        <v>44702</v>
      </c>
      <c r="G25" s="182" t="s">
        <v>54</v>
      </c>
      <c r="H25" s="151"/>
      <c r="I25" s="151"/>
      <c r="J25" s="152"/>
      <c r="K25" s="194">
        <v>2704</v>
      </c>
      <c r="L25" s="154">
        <v>0.01</v>
      </c>
      <c r="M25" s="155">
        <f t="shared" si="0"/>
        <v>2414.2857142857142</v>
      </c>
      <c r="N25" s="155">
        <f t="shared" si="1"/>
        <v>289.71428571428572</v>
      </c>
      <c r="O25" s="155">
        <f t="shared" si="2"/>
        <v>-24.142857142857142</v>
      </c>
      <c r="P25" s="155">
        <f t="shared" si="7"/>
        <v>2414.2857142857142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-2679.8571428571427</v>
      </c>
      <c r="AJ25" s="156">
        <f t="shared" si="4"/>
        <v>1.9539925233402755E-13</v>
      </c>
    </row>
    <row r="26" spans="1:36" s="141" customFormat="1" ht="12.9" customHeight="1" x14ac:dyDescent="0.2">
      <c r="A26" s="161">
        <v>43659</v>
      </c>
      <c r="B26" s="181">
        <v>11975</v>
      </c>
      <c r="C26" s="181">
        <v>2434</v>
      </c>
      <c r="D26" s="182" t="s">
        <v>63</v>
      </c>
      <c r="E26" s="181">
        <v>139564</v>
      </c>
      <c r="F26" s="181">
        <v>254097</v>
      </c>
      <c r="G26" s="182" t="s">
        <v>62</v>
      </c>
      <c r="H26" s="151"/>
      <c r="I26" s="151"/>
      <c r="J26" s="157"/>
      <c r="K26" s="153">
        <v>3065.38</v>
      </c>
      <c r="L26" s="154">
        <v>0.01</v>
      </c>
      <c r="M26" s="155">
        <f t="shared" si="0"/>
        <v>2736.9464285714284</v>
      </c>
      <c r="N26" s="155">
        <f t="shared" si="1"/>
        <v>328.43357142857138</v>
      </c>
      <c r="O26" s="155">
        <f t="shared" si="2"/>
        <v>-27.369464285714287</v>
      </c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>
        <f>M26</f>
        <v>2736.9464285714284</v>
      </c>
      <c r="AI26" s="155">
        <f t="shared" si="3"/>
        <v>-3038.0105357142857</v>
      </c>
      <c r="AJ26" s="156">
        <f t="shared" si="4"/>
        <v>1.7053025658242404E-13</v>
      </c>
    </row>
    <row r="27" spans="1:36" s="141" customFormat="1" ht="12.9" customHeight="1" x14ac:dyDescent="0.2">
      <c r="A27" s="161"/>
      <c r="B27" s="181">
        <v>11976</v>
      </c>
      <c r="C27" s="181">
        <v>2433</v>
      </c>
      <c r="D27" s="182" t="s">
        <v>70</v>
      </c>
      <c r="E27" s="181" t="s">
        <v>50</v>
      </c>
      <c r="F27" s="181">
        <v>511513595</v>
      </c>
      <c r="G27" s="182" t="s">
        <v>55</v>
      </c>
      <c r="H27" s="151"/>
      <c r="I27" s="151"/>
      <c r="J27" s="157"/>
      <c r="K27" s="153">
        <v>5610</v>
      </c>
      <c r="L27" s="154">
        <v>0.01</v>
      </c>
      <c r="M27" s="155">
        <f t="shared" si="0"/>
        <v>5008.9285714285706</v>
      </c>
      <c r="N27" s="155">
        <f t="shared" si="1"/>
        <v>601.07142857142844</v>
      </c>
      <c r="O27" s="155">
        <f t="shared" si="2"/>
        <v>-50.089285714285708</v>
      </c>
      <c r="P27" s="155"/>
      <c r="Q27" s="155">
        <f>M27</f>
        <v>5008.9285714285706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-5559.9107142857138</v>
      </c>
      <c r="AJ27" s="156">
        <f t="shared" si="4"/>
        <v>5.2580162446247414E-13</v>
      </c>
    </row>
    <row r="28" spans="1:36" s="141" customFormat="1" ht="12.9" customHeight="1" x14ac:dyDescent="0.2">
      <c r="A28" s="161">
        <v>43661</v>
      </c>
      <c r="B28" s="181">
        <v>11977</v>
      </c>
      <c r="C28" s="181">
        <v>2435</v>
      </c>
      <c r="D28" s="182" t="s">
        <v>73</v>
      </c>
      <c r="E28" s="181" t="s">
        <v>75</v>
      </c>
      <c r="F28" s="181">
        <v>166679</v>
      </c>
      <c r="G28" s="182" t="s">
        <v>54</v>
      </c>
      <c r="H28" s="151"/>
      <c r="I28" s="151"/>
      <c r="J28" s="157"/>
      <c r="K28" s="153">
        <v>2100</v>
      </c>
      <c r="L28" s="154">
        <v>0.01</v>
      </c>
      <c r="M28" s="155">
        <f t="shared" si="0"/>
        <v>1874.9999999999998</v>
      </c>
      <c r="N28" s="155">
        <f t="shared" si="1"/>
        <v>224.99999999999997</v>
      </c>
      <c r="O28" s="155">
        <f t="shared" si="2"/>
        <v>-18.749999999999996</v>
      </c>
      <c r="P28" s="155">
        <f>M28</f>
        <v>1874.9999999999998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-2081.2499999999995</v>
      </c>
      <c r="AJ28" s="156">
        <f t="shared" si="4"/>
        <v>4.5830006456526462E-13</v>
      </c>
    </row>
    <row r="29" spans="1:36" s="141" customFormat="1" ht="12.9" customHeight="1" x14ac:dyDescent="0.2">
      <c r="A29" s="161"/>
      <c r="B29" s="181">
        <v>11978</v>
      </c>
      <c r="C29" s="181">
        <v>2436</v>
      </c>
      <c r="D29" s="182" t="s">
        <v>88</v>
      </c>
      <c r="E29" s="181" t="s">
        <v>89</v>
      </c>
      <c r="F29" s="181">
        <v>23442</v>
      </c>
      <c r="G29" s="182" t="s">
        <v>57</v>
      </c>
      <c r="H29" s="151"/>
      <c r="I29" s="151"/>
      <c r="J29" s="157"/>
      <c r="K29" s="153">
        <v>429.5</v>
      </c>
      <c r="L29" s="154">
        <v>0.01</v>
      </c>
      <c r="M29" s="155">
        <f t="shared" si="0"/>
        <v>383.48214285714283</v>
      </c>
      <c r="N29" s="155">
        <f t="shared" si="1"/>
        <v>46.017857142857139</v>
      </c>
      <c r="O29" s="155">
        <f t="shared" si="2"/>
        <v>-3.8348214285714284</v>
      </c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>
        <f>M29</f>
        <v>383.48214285714283</v>
      </c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-425.66517857142856</v>
      </c>
      <c r="AJ29" s="156">
        <f t="shared" si="4"/>
        <v>1.6431300764452317E-14</v>
      </c>
    </row>
    <row r="30" spans="1:36" s="141" customFormat="1" ht="12.9" customHeight="1" x14ac:dyDescent="0.2">
      <c r="A30" s="161"/>
      <c r="B30" s="181">
        <v>11978</v>
      </c>
      <c r="C30" s="181">
        <v>2436</v>
      </c>
      <c r="D30" s="182" t="s">
        <v>88</v>
      </c>
      <c r="E30" s="181" t="s">
        <v>89</v>
      </c>
      <c r="F30" s="181">
        <v>23442</v>
      </c>
      <c r="G30" s="182" t="s">
        <v>54</v>
      </c>
      <c r="H30" s="151"/>
      <c r="I30" s="151"/>
      <c r="J30" s="157"/>
      <c r="K30" s="153">
        <v>2324</v>
      </c>
      <c r="L30" s="154">
        <v>0.01</v>
      </c>
      <c r="M30" s="155">
        <f t="shared" si="0"/>
        <v>2075</v>
      </c>
      <c r="N30" s="155">
        <f t="shared" si="1"/>
        <v>249</v>
      </c>
      <c r="O30" s="155">
        <f t="shared" si="2"/>
        <v>-20.75</v>
      </c>
      <c r="P30" s="155">
        <f>M30</f>
        <v>2075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-2303.25</v>
      </c>
      <c r="AJ30" s="156">
        <f t="shared" si="4"/>
        <v>0</v>
      </c>
    </row>
    <row r="31" spans="1:36" s="141" customFormat="1" ht="12.9" customHeight="1" x14ac:dyDescent="0.2">
      <c r="A31" s="161"/>
      <c r="B31" s="181">
        <v>11980</v>
      </c>
      <c r="C31" s="181">
        <v>2432</v>
      </c>
      <c r="D31" s="182" t="s">
        <v>74</v>
      </c>
      <c r="E31" s="181" t="s">
        <v>60</v>
      </c>
      <c r="F31" s="181">
        <v>31995</v>
      </c>
      <c r="G31" s="182" t="s">
        <v>56</v>
      </c>
      <c r="H31" s="151"/>
      <c r="I31" s="151"/>
      <c r="J31" s="152"/>
      <c r="K31" s="153">
        <v>1479</v>
      </c>
      <c r="L31" s="154">
        <v>0.01</v>
      </c>
      <c r="M31" s="155">
        <f t="shared" si="0"/>
        <v>1320.5357142857142</v>
      </c>
      <c r="N31" s="155">
        <f t="shared" si="1"/>
        <v>158.46428571428569</v>
      </c>
      <c r="O31" s="155">
        <f t="shared" si="2"/>
        <v>-13.205357142857142</v>
      </c>
      <c r="P31" s="155"/>
      <c r="Q31" s="155"/>
      <c r="R31" s="155"/>
      <c r="S31" s="155"/>
      <c r="T31" s="155"/>
      <c r="U31" s="155"/>
      <c r="V31" s="155"/>
      <c r="W31" s="155">
        <f t="shared" ref="W31:W32" si="8">M31</f>
        <v>1320.5357142857142</v>
      </c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-1465.7946428571427</v>
      </c>
      <c r="AJ31" s="156">
        <f t="shared" si="4"/>
        <v>1.9539925233402755E-13</v>
      </c>
    </row>
    <row r="32" spans="1:36" s="141" customFormat="1" ht="12.9" customHeight="1" x14ac:dyDescent="0.2">
      <c r="A32" s="161"/>
      <c r="B32" s="181">
        <v>11980</v>
      </c>
      <c r="C32" s="181">
        <v>2432</v>
      </c>
      <c r="D32" s="182" t="s">
        <v>74</v>
      </c>
      <c r="E32" s="181" t="s">
        <v>60</v>
      </c>
      <c r="F32" s="181">
        <v>31995</v>
      </c>
      <c r="G32" s="182" t="s">
        <v>56</v>
      </c>
      <c r="H32" s="151"/>
      <c r="I32" s="151"/>
      <c r="J32" s="152"/>
      <c r="K32" s="153">
        <v>168</v>
      </c>
      <c r="L32" s="154">
        <v>0.01</v>
      </c>
      <c r="M32" s="155">
        <f t="shared" si="0"/>
        <v>149.99999999999997</v>
      </c>
      <c r="N32" s="155">
        <f t="shared" si="1"/>
        <v>17.999999999999996</v>
      </c>
      <c r="O32" s="155">
        <f t="shared" si="2"/>
        <v>-1.4999999999999998</v>
      </c>
      <c r="P32" s="155"/>
      <c r="Q32" s="155"/>
      <c r="R32" s="155"/>
      <c r="S32" s="155"/>
      <c r="T32" s="155"/>
      <c r="U32" s="155"/>
      <c r="V32" s="155"/>
      <c r="W32" s="155">
        <f t="shared" si="8"/>
        <v>149.99999999999997</v>
      </c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3"/>
        <v>-166.49999999999997</v>
      </c>
      <c r="AJ32" s="156">
        <f t="shared" si="4"/>
        <v>2.8643754035329039E-14</v>
      </c>
    </row>
    <row r="33" spans="1:36" s="193" customFormat="1" ht="12.9" customHeight="1" x14ac:dyDescent="0.2">
      <c r="A33" s="185"/>
      <c r="B33" s="186">
        <v>11981</v>
      </c>
      <c r="C33" s="186">
        <v>2438</v>
      </c>
      <c r="D33" s="187" t="s">
        <v>39</v>
      </c>
      <c r="E33" s="186" t="s">
        <v>45</v>
      </c>
      <c r="F33" s="186">
        <v>73921</v>
      </c>
      <c r="G33" s="187" t="s">
        <v>57</v>
      </c>
      <c r="H33" s="188"/>
      <c r="I33" s="188"/>
      <c r="J33" s="189">
        <v>1941.3</v>
      </c>
      <c r="K33" s="153">
        <v>0</v>
      </c>
      <c r="L33" s="190">
        <v>0.01</v>
      </c>
      <c r="M33" s="191">
        <f t="shared" si="0"/>
        <v>1941.3</v>
      </c>
      <c r="N33" s="191">
        <f t="shared" si="1"/>
        <v>0</v>
      </c>
      <c r="O33" s="191">
        <f t="shared" si="2"/>
        <v>-19.413</v>
      </c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>
        <f>M33</f>
        <v>1941.3</v>
      </c>
      <c r="AA33" s="191"/>
      <c r="AB33" s="191"/>
      <c r="AC33" s="191"/>
      <c r="AD33" s="191"/>
      <c r="AE33" s="191"/>
      <c r="AF33" s="191"/>
      <c r="AG33" s="191"/>
      <c r="AH33" s="191"/>
      <c r="AI33" s="191">
        <f t="shared" si="3"/>
        <v>-1921.8869999999999</v>
      </c>
      <c r="AJ33" s="192">
        <f t="shared" si="4"/>
        <v>0</v>
      </c>
    </row>
    <row r="34" spans="1:36" s="141" customFormat="1" ht="12.9" customHeight="1" x14ac:dyDescent="0.2">
      <c r="A34" s="161">
        <v>43664</v>
      </c>
      <c r="B34" s="181">
        <v>11982</v>
      </c>
      <c r="C34" s="181">
        <v>2439</v>
      </c>
      <c r="D34" s="182" t="s">
        <v>88</v>
      </c>
      <c r="E34" s="181" t="s">
        <v>89</v>
      </c>
      <c r="F34" s="181">
        <v>23510</v>
      </c>
      <c r="G34" s="182" t="s">
        <v>54</v>
      </c>
      <c r="H34" s="151"/>
      <c r="I34" s="151"/>
      <c r="J34" s="152">
        <v>1466</v>
      </c>
      <c r="K34" s="153">
        <v>0</v>
      </c>
      <c r="L34" s="154">
        <v>0.01</v>
      </c>
      <c r="M34" s="155">
        <f t="shared" si="0"/>
        <v>1466</v>
      </c>
      <c r="N34" s="155">
        <f t="shared" si="1"/>
        <v>0</v>
      </c>
      <c r="O34" s="155">
        <f t="shared" si="2"/>
        <v>-14.66</v>
      </c>
      <c r="P34" s="155">
        <f t="shared" ref="P34:P35" si="9">M34</f>
        <v>1466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-1451.34</v>
      </c>
      <c r="AJ34" s="156">
        <f t="shared" si="4"/>
        <v>8.1712414612411521E-14</v>
      </c>
    </row>
    <row r="35" spans="1:36" s="141" customFormat="1" ht="12.9" customHeight="1" x14ac:dyDescent="0.2">
      <c r="A35" s="161"/>
      <c r="B35" s="181">
        <v>11983</v>
      </c>
      <c r="C35" s="181">
        <v>2440</v>
      </c>
      <c r="D35" s="182" t="s">
        <v>38</v>
      </c>
      <c r="E35" s="181" t="s">
        <v>44</v>
      </c>
      <c r="F35" s="181">
        <v>23375</v>
      </c>
      <c r="G35" s="182" t="s">
        <v>54</v>
      </c>
      <c r="H35" s="151"/>
      <c r="I35" s="151"/>
      <c r="J35" s="152">
        <v>0</v>
      </c>
      <c r="K35" s="153">
        <v>7444</v>
      </c>
      <c r="L35" s="154">
        <v>0.01</v>
      </c>
      <c r="M35" s="155">
        <f t="shared" si="0"/>
        <v>6646.4285714285706</v>
      </c>
      <c r="N35" s="155">
        <f t="shared" si="1"/>
        <v>797.57142857142844</v>
      </c>
      <c r="O35" s="155">
        <f t="shared" si="2"/>
        <v>-66.464285714285708</v>
      </c>
      <c r="P35" s="155">
        <f t="shared" si="9"/>
        <v>6646.4285714285706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-7377.5357142857138</v>
      </c>
      <c r="AJ35" s="156">
        <f t="shared" si="4"/>
        <v>5.2580162446247414E-13</v>
      </c>
    </row>
    <row r="36" spans="1:36" s="141" customFormat="1" ht="12.9" customHeight="1" x14ac:dyDescent="0.2">
      <c r="A36" s="161">
        <v>43668</v>
      </c>
      <c r="B36" s="181">
        <v>11984</v>
      </c>
      <c r="C36" s="181">
        <v>2441</v>
      </c>
      <c r="D36" s="182" t="s">
        <v>66</v>
      </c>
      <c r="E36" s="181" t="s">
        <v>51</v>
      </c>
      <c r="F36" s="181">
        <v>120001347070</v>
      </c>
      <c r="G36" s="182" t="s">
        <v>55</v>
      </c>
      <c r="H36" s="151"/>
      <c r="I36" s="151"/>
      <c r="J36" s="152"/>
      <c r="K36" s="153">
        <v>2225</v>
      </c>
      <c r="L36" s="154">
        <v>0.01</v>
      </c>
      <c r="M36" s="155">
        <f t="shared" si="0"/>
        <v>1986.6071428571427</v>
      </c>
      <c r="N36" s="155">
        <f t="shared" si="1"/>
        <v>238.39285714285711</v>
      </c>
      <c r="O36" s="155">
        <f t="shared" si="2"/>
        <v>-19.866071428571427</v>
      </c>
      <c r="P36" s="155"/>
      <c r="Q36" s="155">
        <f>M36</f>
        <v>1986.6071428571427</v>
      </c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-2205.1339285714284</v>
      </c>
      <c r="AJ36" s="156">
        <f t="shared" si="4"/>
        <v>1.3145040611561853E-13</v>
      </c>
    </row>
    <row r="37" spans="1:36" s="141" customFormat="1" ht="12.9" customHeight="1" x14ac:dyDescent="0.2">
      <c r="A37" s="161"/>
      <c r="B37" s="181">
        <v>11985</v>
      </c>
      <c r="C37" s="181">
        <v>2437</v>
      </c>
      <c r="D37" s="182" t="s">
        <v>74</v>
      </c>
      <c r="E37" s="181" t="s">
        <v>60</v>
      </c>
      <c r="F37" s="181">
        <v>32029</v>
      </c>
      <c r="G37" s="182" t="s">
        <v>24</v>
      </c>
      <c r="H37" s="151"/>
      <c r="I37" s="151"/>
      <c r="J37" s="152"/>
      <c r="K37" s="153">
        <v>1050</v>
      </c>
      <c r="L37" s="154">
        <v>0.01</v>
      </c>
      <c r="M37" s="155">
        <f t="shared" si="0"/>
        <v>937.49999999999989</v>
      </c>
      <c r="N37" s="155">
        <f t="shared" si="1"/>
        <v>112.49999999999999</v>
      </c>
      <c r="O37" s="155">
        <f t="shared" si="2"/>
        <v>-9.3749999999999982</v>
      </c>
      <c r="P37" s="155"/>
      <c r="Q37" s="155"/>
      <c r="R37" s="155"/>
      <c r="S37" s="155"/>
      <c r="T37" s="155"/>
      <c r="U37" s="155">
        <f>M37</f>
        <v>937.49999999999989</v>
      </c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3"/>
        <v>-1040.6249999999998</v>
      </c>
      <c r="AJ37" s="156">
        <f t="shared" si="4"/>
        <v>2.2915003228263231E-13</v>
      </c>
    </row>
    <row r="38" spans="1:36" s="141" customFormat="1" ht="12.9" customHeight="1" x14ac:dyDescent="0.2">
      <c r="A38" s="161"/>
      <c r="B38" s="181">
        <v>11985</v>
      </c>
      <c r="C38" s="181">
        <v>2437</v>
      </c>
      <c r="D38" s="182" t="s">
        <v>74</v>
      </c>
      <c r="E38" s="181" t="s">
        <v>60</v>
      </c>
      <c r="F38" s="181">
        <v>32029</v>
      </c>
      <c r="G38" s="182" t="s">
        <v>56</v>
      </c>
      <c r="H38" s="151"/>
      <c r="I38" s="151"/>
      <c r="J38" s="152"/>
      <c r="K38" s="153">
        <v>2355</v>
      </c>
      <c r="L38" s="154">
        <v>0.01</v>
      </c>
      <c r="M38" s="155">
        <f t="shared" si="0"/>
        <v>2102.6785714285711</v>
      </c>
      <c r="N38" s="155">
        <f t="shared" si="1"/>
        <v>252.32142857142853</v>
      </c>
      <c r="O38" s="155">
        <f t="shared" si="2"/>
        <v>-21.026785714285712</v>
      </c>
      <c r="P38" s="155"/>
      <c r="Q38" s="155"/>
      <c r="R38" s="155"/>
      <c r="S38" s="155"/>
      <c r="T38" s="155"/>
      <c r="U38" s="155"/>
      <c r="V38" s="155"/>
      <c r="W38" s="155">
        <f>M38</f>
        <v>2102.6785714285711</v>
      </c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3"/>
        <v>-2333.9732142857138</v>
      </c>
      <c r="AJ38" s="156">
        <f t="shared" si="4"/>
        <v>5.2224891078367364E-13</v>
      </c>
    </row>
    <row r="39" spans="1:36" s="141" customFormat="1" ht="12.9" customHeight="1" x14ac:dyDescent="0.2">
      <c r="A39" s="161"/>
      <c r="B39" s="181">
        <v>11986</v>
      </c>
      <c r="C39" s="181">
        <v>2442</v>
      </c>
      <c r="D39" s="182" t="s">
        <v>73</v>
      </c>
      <c r="E39" s="181" t="s">
        <v>75</v>
      </c>
      <c r="F39" s="181">
        <v>168058</v>
      </c>
      <c r="G39" s="182" t="s">
        <v>54</v>
      </c>
      <c r="H39" s="151"/>
      <c r="I39" s="151"/>
      <c r="J39" s="152">
        <v>1020</v>
      </c>
      <c r="K39" s="153">
        <v>0</v>
      </c>
      <c r="L39" s="154">
        <v>0.01</v>
      </c>
      <c r="M39" s="155">
        <f t="shared" si="0"/>
        <v>1020</v>
      </c>
      <c r="N39" s="155">
        <f t="shared" si="1"/>
        <v>0</v>
      </c>
      <c r="O39" s="155">
        <f t="shared" si="2"/>
        <v>-10.200000000000001</v>
      </c>
      <c r="P39" s="155">
        <f>M39</f>
        <v>1020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3"/>
        <v>-1009.8</v>
      </c>
      <c r="AJ39" s="156">
        <f t="shared" si="4"/>
        <v>4.4408920985006262E-14</v>
      </c>
    </row>
    <row r="40" spans="1:36" s="141" customFormat="1" ht="12.9" customHeight="1" x14ac:dyDescent="0.2">
      <c r="A40" s="161"/>
      <c r="B40" s="181">
        <v>11987</v>
      </c>
      <c r="C40" s="181">
        <v>2443</v>
      </c>
      <c r="D40" s="182" t="s">
        <v>39</v>
      </c>
      <c r="E40" s="181" t="s">
        <v>45</v>
      </c>
      <c r="F40" s="181">
        <v>73930</v>
      </c>
      <c r="G40" s="182" t="s">
        <v>57</v>
      </c>
      <c r="H40" s="151"/>
      <c r="I40" s="151"/>
      <c r="J40" s="152">
        <v>1740</v>
      </c>
      <c r="K40" s="153">
        <v>0</v>
      </c>
      <c r="L40" s="154">
        <v>0.01</v>
      </c>
      <c r="M40" s="155">
        <f t="shared" si="0"/>
        <v>1740</v>
      </c>
      <c r="N40" s="155">
        <f t="shared" si="1"/>
        <v>0</v>
      </c>
      <c r="O40" s="155">
        <f t="shared" si="2"/>
        <v>-17.400000000000002</v>
      </c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>
        <f>M40</f>
        <v>1740</v>
      </c>
      <c r="AA40" s="155"/>
      <c r="AB40" s="155"/>
      <c r="AC40" s="155"/>
      <c r="AD40" s="155"/>
      <c r="AE40" s="155"/>
      <c r="AF40" s="155"/>
      <c r="AG40" s="155"/>
      <c r="AH40" s="155"/>
      <c r="AI40" s="155">
        <f t="shared" si="3"/>
        <v>-1722.6</v>
      </c>
      <c r="AJ40" s="156">
        <f t="shared" si="4"/>
        <v>8.8817841970012523E-14</v>
      </c>
    </row>
    <row r="41" spans="1:36" s="141" customFormat="1" ht="12.9" customHeight="1" x14ac:dyDescent="0.2">
      <c r="A41" s="161"/>
      <c r="B41" s="181">
        <v>11988</v>
      </c>
      <c r="C41" s="181">
        <v>2444</v>
      </c>
      <c r="D41" s="182" t="s">
        <v>39</v>
      </c>
      <c r="E41" s="181" t="s">
        <v>45</v>
      </c>
      <c r="F41" s="181">
        <v>73929</v>
      </c>
      <c r="G41" s="182" t="s">
        <v>54</v>
      </c>
      <c r="H41" s="151"/>
      <c r="I41" s="151"/>
      <c r="J41" s="157">
        <v>4755</v>
      </c>
      <c r="K41" s="153">
        <v>0</v>
      </c>
      <c r="L41" s="154">
        <v>0.01</v>
      </c>
      <c r="M41" s="155">
        <f t="shared" si="0"/>
        <v>4755</v>
      </c>
      <c r="N41" s="155">
        <f t="shared" si="1"/>
        <v>0</v>
      </c>
      <c r="O41" s="155">
        <f t="shared" si="2"/>
        <v>-47.550000000000004</v>
      </c>
      <c r="P41" s="155">
        <f>M41</f>
        <v>4755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3"/>
        <v>-4707.45</v>
      </c>
      <c r="AJ41" s="156">
        <f t="shared" si="4"/>
        <v>1.7763568394002505E-13</v>
      </c>
    </row>
    <row r="42" spans="1:36" s="141" customFormat="1" ht="12.9" customHeight="1" x14ac:dyDescent="0.2">
      <c r="A42" s="161"/>
      <c r="B42" s="181">
        <v>11989</v>
      </c>
      <c r="C42" s="181">
        <v>2444</v>
      </c>
      <c r="D42" s="182" t="s">
        <v>88</v>
      </c>
      <c r="E42" s="181" t="s">
        <v>89</v>
      </c>
      <c r="F42" s="181">
        <v>23601</v>
      </c>
      <c r="G42" s="182" t="s">
        <v>57</v>
      </c>
      <c r="H42" s="151"/>
      <c r="I42" s="151"/>
      <c r="J42" s="157">
        <v>406.4</v>
      </c>
      <c r="K42" s="153">
        <v>0</v>
      </c>
      <c r="L42" s="154">
        <v>0.01</v>
      </c>
      <c r="M42" s="155">
        <f t="shared" si="0"/>
        <v>406.4</v>
      </c>
      <c r="N42" s="155">
        <f t="shared" si="1"/>
        <v>0</v>
      </c>
      <c r="O42" s="155">
        <f t="shared" si="2"/>
        <v>-4.0640000000000001</v>
      </c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>
        <f>M42</f>
        <v>406.4</v>
      </c>
      <c r="AA42" s="155"/>
      <c r="AB42" s="155"/>
      <c r="AC42" s="155"/>
      <c r="AD42" s="155"/>
      <c r="AE42" s="155"/>
      <c r="AF42" s="155"/>
      <c r="AG42" s="155"/>
      <c r="AH42" s="155"/>
      <c r="AI42" s="155">
        <f t="shared" si="3"/>
        <v>-402.33599999999996</v>
      </c>
      <c r="AJ42" s="156">
        <f t="shared" si="4"/>
        <v>2.1316282072803006E-14</v>
      </c>
    </row>
    <row r="43" spans="1:36" s="141" customFormat="1" ht="12.9" customHeight="1" x14ac:dyDescent="0.2">
      <c r="A43" s="161"/>
      <c r="B43" s="181">
        <v>11989</v>
      </c>
      <c r="C43" s="181">
        <v>2444</v>
      </c>
      <c r="D43" s="182" t="s">
        <v>88</v>
      </c>
      <c r="E43" s="181" t="s">
        <v>89</v>
      </c>
      <c r="F43" s="181">
        <v>23601</v>
      </c>
      <c r="G43" s="182" t="s">
        <v>54</v>
      </c>
      <c r="H43" s="151"/>
      <c r="I43" s="151"/>
      <c r="J43" s="152">
        <v>2398</v>
      </c>
      <c r="K43" s="153">
        <v>0</v>
      </c>
      <c r="L43" s="154">
        <v>0.01</v>
      </c>
      <c r="M43" s="155">
        <f t="shared" si="0"/>
        <v>2398</v>
      </c>
      <c r="N43" s="155">
        <f t="shared" si="1"/>
        <v>0</v>
      </c>
      <c r="O43" s="155">
        <f t="shared" si="2"/>
        <v>-23.98</v>
      </c>
      <c r="P43" s="155">
        <f t="shared" ref="P43:P46" si="10">M43</f>
        <v>2398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3"/>
        <v>-2374.02</v>
      </c>
      <c r="AJ43" s="156">
        <f t="shared" si="4"/>
        <v>0</v>
      </c>
    </row>
    <row r="44" spans="1:36" s="141" customFormat="1" ht="12.9" customHeight="1" x14ac:dyDescent="0.2">
      <c r="A44" s="161">
        <v>43670</v>
      </c>
      <c r="B44" s="181">
        <v>11991</v>
      </c>
      <c r="C44" s="181">
        <v>0</v>
      </c>
      <c r="D44" s="182" t="s">
        <v>73</v>
      </c>
      <c r="E44" s="181" t="s">
        <v>75</v>
      </c>
      <c r="F44" s="181">
        <v>167499</v>
      </c>
      <c r="G44" s="182" t="s">
        <v>54</v>
      </c>
      <c r="H44" s="151"/>
      <c r="I44" s="151"/>
      <c r="J44" s="152">
        <v>1050</v>
      </c>
      <c r="K44" s="153">
        <v>0</v>
      </c>
      <c r="L44" s="154">
        <v>0.01</v>
      </c>
      <c r="M44" s="155">
        <f t="shared" si="0"/>
        <v>1050</v>
      </c>
      <c r="N44" s="155">
        <f t="shared" si="1"/>
        <v>0</v>
      </c>
      <c r="O44" s="155">
        <f t="shared" si="2"/>
        <v>-10.5</v>
      </c>
      <c r="P44" s="155">
        <f t="shared" si="10"/>
        <v>1050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3"/>
        <v>-1039.5</v>
      </c>
      <c r="AJ44" s="156">
        <f t="shared" si="4"/>
        <v>0</v>
      </c>
    </row>
    <row r="45" spans="1:36" s="141" customFormat="1" ht="12.9" customHeight="1" x14ac:dyDescent="0.2">
      <c r="A45" s="161"/>
      <c r="B45" s="181">
        <v>11994</v>
      </c>
      <c r="C45" s="181">
        <v>2445</v>
      </c>
      <c r="D45" s="182" t="s">
        <v>77</v>
      </c>
      <c r="E45" s="181" t="s">
        <v>78</v>
      </c>
      <c r="F45" s="181">
        <v>25957</v>
      </c>
      <c r="G45" s="182" t="s">
        <v>54</v>
      </c>
      <c r="H45" s="151"/>
      <c r="I45" s="151"/>
      <c r="J45" s="157"/>
      <c r="K45" s="153">
        <v>1270</v>
      </c>
      <c r="L45" s="154">
        <v>0.01</v>
      </c>
      <c r="M45" s="155">
        <f t="shared" si="0"/>
        <v>1133.9285714285713</v>
      </c>
      <c r="N45" s="155">
        <f t="shared" si="1"/>
        <v>136.07142857142856</v>
      </c>
      <c r="O45" s="155">
        <f t="shared" si="2"/>
        <v>-11.339285714285714</v>
      </c>
      <c r="P45" s="155">
        <f t="shared" si="10"/>
        <v>1133.9285714285713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3"/>
        <v>-1258.6607142857142</v>
      </c>
      <c r="AJ45" s="156">
        <f t="shared" si="4"/>
        <v>6.5725203057809267E-14</v>
      </c>
    </row>
    <row r="46" spans="1:36" s="141" customFormat="1" ht="12.9" customHeight="1" x14ac:dyDescent="0.2">
      <c r="A46" s="161">
        <v>43671</v>
      </c>
      <c r="B46" s="181">
        <v>11992</v>
      </c>
      <c r="C46" s="181">
        <v>2446</v>
      </c>
      <c r="D46" s="182" t="s">
        <v>88</v>
      </c>
      <c r="E46" s="181" t="s">
        <v>89</v>
      </c>
      <c r="F46" s="181">
        <v>23682</v>
      </c>
      <c r="G46" s="182" t="s">
        <v>54</v>
      </c>
      <c r="H46" s="151"/>
      <c r="I46" s="151"/>
      <c r="J46" s="157">
        <v>646.5</v>
      </c>
      <c r="K46" s="153">
        <v>0</v>
      </c>
      <c r="L46" s="154">
        <v>0.01</v>
      </c>
      <c r="M46" s="155">
        <f t="shared" si="0"/>
        <v>646.5</v>
      </c>
      <c r="N46" s="155">
        <f t="shared" si="1"/>
        <v>0</v>
      </c>
      <c r="O46" s="155">
        <f t="shared" si="2"/>
        <v>-6.4649999999999999</v>
      </c>
      <c r="P46" s="155">
        <f t="shared" si="10"/>
        <v>646.5</v>
      </c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3"/>
        <v>-640.03499999999997</v>
      </c>
      <c r="AJ46" s="156">
        <f t="shared" si="4"/>
        <v>3.1974423109204508E-14</v>
      </c>
    </row>
    <row r="47" spans="1:36" s="141" customFormat="1" ht="12.9" customHeight="1" x14ac:dyDescent="0.2">
      <c r="A47" s="161">
        <v>43672</v>
      </c>
      <c r="B47" s="181">
        <v>11993</v>
      </c>
      <c r="C47" s="181">
        <v>2447</v>
      </c>
      <c r="D47" s="182" t="s">
        <v>63</v>
      </c>
      <c r="E47" s="181">
        <v>139564</v>
      </c>
      <c r="F47" s="181">
        <v>254795</v>
      </c>
      <c r="G47" s="182" t="s">
        <v>62</v>
      </c>
      <c r="H47" s="151"/>
      <c r="I47" s="151"/>
      <c r="J47" s="157"/>
      <c r="K47" s="153">
        <v>2431.54</v>
      </c>
      <c r="L47" s="154">
        <v>0.01</v>
      </c>
      <c r="M47" s="155">
        <f t="shared" si="0"/>
        <v>2171.0178571428569</v>
      </c>
      <c r="N47" s="155">
        <f t="shared" si="1"/>
        <v>260.5221428571428</v>
      </c>
      <c r="O47" s="155">
        <f t="shared" si="2"/>
        <v>-21.710178571428568</v>
      </c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>
        <f>M47</f>
        <v>2171.0178571428569</v>
      </c>
      <c r="AA47" s="155"/>
      <c r="AB47" s="155"/>
      <c r="AC47" s="155"/>
      <c r="AD47" s="155"/>
      <c r="AE47" s="155"/>
      <c r="AF47" s="155"/>
      <c r="AG47" s="155"/>
      <c r="AH47" s="155"/>
      <c r="AI47" s="155">
        <f t="shared" si="3"/>
        <v>-2409.829821428571</v>
      </c>
      <c r="AJ47" s="156">
        <f t="shared" si="4"/>
        <v>4.0145664570445661E-13</v>
      </c>
    </row>
    <row r="48" spans="1:36" s="141" customFormat="1" ht="12.9" customHeight="1" x14ac:dyDescent="0.2">
      <c r="A48" s="161">
        <v>43673</v>
      </c>
      <c r="B48" s="181">
        <v>11995</v>
      </c>
      <c r="C48" s="181">
        <v>2447</v>
      </c>
      <c r="D48" s="182" t="s">
        <v>73</v>
      </c>
      <c r="E48" s="181" t="s">
        <v>75</v>
      </c>
      <c r="F48" s="181">
        <v>168138</v>
      </c>
      <c r="G48" s="182" t="s">
        <v>54</v>
      </c>
      <c r="H48" s="151"/>
      <c r="I48" s="151"/>
      <c r="J48" s="157">
        <v>1020</v>
      </c>
      <c r="K48" s="153">
        <v>0</v>
      </c>
      <c r="L48" s="154">
        <v>0.01</v>
      </c>
      <c r="M48" s="155">
        <f t="shared" si="0"/>
        <v>1020</v>
      </c>
      <c r="N48" s="155">
        <f t="shared" si="1"/>
        <v>0</v>
      </c>
      <c r="O48" s="155">
        <f t="shared" si="2"/>
        <v>-10.200000000000001</v>
      </c>
      <c r="P48" s="155">
        <f t="shared" ref="P48:P49" si="11">M48</f>
        <v>1020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3"/>
        <v>-1009.8</v>
      </c>
      <c r="AJ48" s="156">
        <f t="shared" si="4"/>
        <v>4.4408920985006262E-14</v>
      </c>
    </row>
    <row r="49" spans="1:36" s="141" customFormat="1" ht="12.9" customHeight="1" x14ac:dyDescent="0.2">
      <c r="A49" s="161">
        <v>43675</v>
      </c>
      <c r="B49" s="181">
        <v>11996</v>
      </c>
      <c r="C49" s="181">
        <v>2448</v>
      </c>
      <c r="D49" s="182" t="s">
        <v>39</v>
      </c>
      <c r="E49" s="181" t="s">
        <v>45</v>
      </c>
      <c r="F49" s="181">
        <v>73937</v>
      </c>
      <c r="G49" s="182" t="s">
        <v>54</v>
      </c>
      <c r="H49" s="151"/>
      <c r="I49" s="151"/>
      <c r="J49" s="152">
        <v>2970</v>
      </c>
      <c r="K49" s="153">
        <v>0</v>
      </c>
      <c r="L49" s="154">
        <v>0.01</v>
      </c>
      <c r="M49" s="155">
        <f t="shared" si="0"/>
        <v>2970</v>
      </c>
      <c r="N49" s="155">
        <f t="shared" si="1"/>
        <v>0</v>
      </c>
      <c r="O49" s="155">
        <f t="shared" si="2"/>
        <v>-29.7</v>
      </c>
      <c r="P49" s="155">
        <f t="shared" si="11"/>
        <v>2970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3"/>
        <v>-2940.3</v>
      </c>
      <c r="AJ49" s="156">
        <f t="shared" si="4"/>
        <v>-1.8118839761882555E-13</v>
      </c>
    </row>
    <row r="50" spans="1:36" s="141" customFormat="1" ht="12.9" customHeight="1" x14ac:dyDescent="0.3">
      <c r="A50" s="161"/>
      <c r="B50" s="181">
        <v>11997</v>
      </c>
      <c r="C50" s="184"/>
      <c r="D50" s="182" t="s">
        <v>39</v>
      </c>
      <c r="E50" s="181" t="s">
        <v>45</v>
      </c>
      <c r="F50" s="181">
        <v>73938</v>
      </c>
      <c r="G50" s="182" t="s">
        <v>57</v>
      </c>
      <c r="H50" s="151"/>
      <c r="I50" s="151"/>
      <c r="J50" s="152">
        <v>1090</v>
      </c>
      <c r="K50" s="153">
        <v>0</v>
      </c>
      <c r="L50" s="154">
        <v>0.01</v>
      </c>
      <c r="M50" s="155">
        <f t="shared" si="0"/>
        <v>1090</v>
      </c>
      <c r="N50" s="155">
        <f t="shared" si="1"/>
        <v>0</v>
      </c>
      <c r="O50" s="155">
        <f t="shared" si="2"/>
        <v>-10.9</v>
      </c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>
        <f t="shared" ref="Z50:Z51" si="12">M50</f>
        <v>1090</v>
      </c>
      <c r="AA50" s="155"/>
      <c r="AB50" s="155"/>
      <c r="AC50" s="155"/>
      <c r="AD50" s="155"/>
      <c r="AE50" s="155"/>
      <c r="AF50" s="155"/>
      <c r="AG50" s="155"/>
      <c r="AH50" s="155"/>
      <c r="AI50" s="155">
        <f t="shared" si="3"/>
        <v>-1079.0999999999999</v>
      </c>
      <c r="AJ50" s="156">
        <f t="shared" si="4"/>
        <v>9.0594198809412774E-14</v>
      </c>
    </row>
    <row r="51" spans="1:36" s="141" customFormat="1" ht="12.9" customHeight="1" x14ac:dyDescent="0.2">
      <c r="A51" s="161"/>
      <c r="B51" s="181">
        <v>11998</v>
      </c>
      <c r="C51" s="181">
        <v>2449</v>
      </c>
      <c r="D51" s="182" t="s">
        <v>88</v>
      </c>
      <c r="E51" s="181" t="s">
        <v>89</v>
      </c>
      <c r="F51" s="181">
        <v>23782</v>
      </c>
      <c r="G51" s="182" t="s">
        <v>57</v>
      </c>
      <c r="H51" s="151"/>
      <c r="I51" s="151"/>
      <c r="J51" s="157">
        <v>291.83</v>
      </c>
      <c r="K51" s="153">
        <v>0</v>
      </c>
      <c r="L51" s="154">
        <v>0.01</v>
      </c>
      <c r="M51" s="155">
        <f t="shared" si="0"/>
        <v>291.83</v>
      </c>
      <c r="N51" s="155">
        <f t="shared" si="1"/>
        <v>0</v>
      </c>
      <c r="O51" s="155">
        <f t="shared" si="2"/>
        <v>-2.9182999999999999</v>
      </c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>
        <f t="shared" si="12"/>
        <v>291.83</v>
      </c>
      <c r="AA51" s="155"/>
      <c r="AB51" s="155"/>
      <c r="AC51" s="155"/>
      <c r="AD51" s="155"/>
      <c r="AE51" s="155"/>
      <c r="AF51" s="155"/>
      <c r="AG51" s="155"/>
      <c r="AH51" s="155"/>
      <c r="AI51" s="155">
        <f t="shared" si="3"/>
        <v>-288.9117</v>
      </c>
      <c r="AJ51" s="156">
        <f t="shared" si="4"/>
        <v>-1.1990408665951691E-14</v>
      </c>
    </row>
    <row r="52" spans="1:36" s="141" customFormat="1" ht="12.9" customHeight="1" x14ac:dyDescent="0.2">
      <c r="A52" s="161"/>
      <c r="B52" s="181">
        <v>11998</v>
      </c>
      <c r="C52" s="181">
        <v>2449</v>
      </c>
      <c r="D52" s="182" t="s">
        <v>88</v>
      </c>
      <c r="E52" s="181" t="s">
        <v>89</v>
      </c>
      <c r="F52" s="181">
        <v>23782</v>
      </c>
      <c r="G52" s="182" t="s">
        <v>54</v>
      </c>
      <c r="H52" s="151"/>
      <c r="I52" s="151"/>
      <c r="J52" s="157">
        <v>1624.5</v>
      </c>
      <c r="K52" s="153">
        <v>0</v>
      </c>
      <c r="L52" s="154">
        <v>0.01</v>
      </c>
      <c r="M52" s="155">
        <f t="shared" si="0"/>
        <v>1624.5</v>
      </c>
      <c r="N52" s="155">
        <f t="shared" si="1"/>
        <v>0</v>
      </c>
      <c r="O52" s="155">
        <f t="shared" si="2"/>
        <v>-16.245000000000001</v>
      </c>
      <c r="P52" s="155">
        <f>M52</f>
        <v>1624.5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3"/>
        <v>-1608.2550000000001</v>
      </c>
      <c r="AJ52" s="156">
        <f t="shared" si="4"/>
        <v>-1.1013412404281553E-13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DC42-BC7F-443D-BE2A-811F6BA786CC}">
  <dimension ref="A1:AJ72"/>
  <sheetViews>
    <sheetView topLeftCell="A57" workbookViewId="0">
      <selection activeCell="E73" sqref="A73:XFD105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4.44140625" style="85" customWidth="1"/>
    <col min="4" max="4" width="32.4414062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1087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38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75" customHeight="1" x14ac:dyDescent="0.2">
      <c r="A5" s="161">
        <v>43739</v>
      </c>
      <c r="B5" s="181">
        <v>12000</v>
      </c>
      <c r="C5" s="181"/>
      <c r="D5" s="182" t="s">
        <v>748</v>
      </c>
      <c r="E5" s="181" t="s">
        <v>749</v>
      </c>
      <c r="F5" s="181"/>
      <c r="G5" s="182" t="s">
        <v>54</v>
      </c>
      <c r="H5" s="151"/>
      <c r="I5" s="151"/>
      <c r="J5" s="152"/>
      <c r="K5" s="153">
        <v>29278.5</v>
      </c>
      <c r="L5" s="154">
        <v>0.01</v>
      </c>
      <c r="M5" s="155">
        <f t="shared" ref="M5:M72" si="0">SUM(H5:J5,K5/1.12)</f>
        <v>26141.517857142855</v>
      </c>
      <c r="N5" s="155">
        <f t="shared" ref="N5:N72" si="1">K5/1.12*0.12</f>
        <v>3136.9821428571427</v>
      </c>
      <c r="O5" s="155">
        <f t="shared" ref="O5:O72" si="2">-SUM(I5:J5,K5/1.12)*L5</f>
        <v>-261.41517857142856</v>
      </c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72" si="3">-SUM(N5:AH5)</f>
        <v>-2875.5669642857142</v>
      </c>
      <c r="AJ5" s="156">
        <f t="shared" ref="AJ5:AJ72" si="4">SUM(H5:K5)+AI5+O5</f>
        <v>26141.517857142859</v>
      </c>
    </row>
    <row r="6" spans="1:36" ht="12.9" customHeight="1" x14ac:dyDescent="0.2">
      <c r="A6" s="161"/>
      <c r="B6" s="181">
        <v>9452</v>
      </c>
      <c r="C6" s="181"/>
      <c r="D6" s="182" t="s">
        <v>1088</v>
      </c>
      <c r="E6" s="181" t="s">
        <v>945</v>
      </c>
      <c r="F6" s="181"/>
      <c r="G6" s="182" t="s">
        <v>1089</v>
      </c>
      <c r="H6" s="151"/>
      <c r="I6" s="151"/>
      <c r="J6" s="152"/>
      <c r="K6" s="153">
        <v>6530</v>
      </c>
      <c r="L6" s="154">
        <v>0.01</v>
      </c>
      <c r="M6" s="155">
        <f t="shared" si="0"/>
        <v>5830.3571428571422</v>
      </c>
      <c r="N6" s="155">
        <f t="shared" si="1"/>
        <v>699.642857142857</v>
      </c>
      <c r="O6" s="155">
        <f t="shared" si="2"/>
        <v>-58.303571428571423</v>
      </c>
      <c r="P6" s="155"/>
      <c r="Q6" s="155"/>
      <c r="R6" s="155"/>
      <c r="S6" s="155"/>
      <c r="T6" s="155"/>
      <c r="U6" s="155"/>
      <c r="V6" s="155"/>
      <c r="W6" s="155"/>
      <c r="X6" s="155"/>
      <c r="Y6" s="155">
        <f>M6</f>
        <v>5830.3571428571422</v>
      </c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3"/>
        <v>-6471.6964285714275</v>
      </c>
      <c r="AJ6" s="156">
        <f t="shared" si="4"/>
        <v>1.0444978215673473E-12</v>
      </c>
    </row>
    <row r="7" spans="1:36" ht="12.9" customHeight="1" x14ac:dyDescent="0.2">
      <c r="A7" s="161"/>
      <c r="B7" s="181">
        <f t="shared" ref="B7:B13" si="5">B6+1</f>
        <v>9453</v>
      </c>
      <c r="C7" s="181"/>
      <c r="D7" s="182" t="s">
        <v>1090</v>
      </c>
      <c r="E7" s="181" t="s">
        <v>1091</v>
      </c>
      <c r="F7" s="181"/>
      <c r="G7" s="182" t="s">
        <v>55</v>
      </c>
      <c r="H7" s="151"/>
      <c r="I7" s="151"/>
      <c r="J7" s="152"/>
      <c r="K7" s="153">
        <v>7500</v>
      </c>
      <c r="L7" s="154">
        <v>0.01</v>
      </c>
      <c r="M7" s="155">
        <f t="shared" si="0"/>
        <v>6696.4285714285706</v>
      </c>
      <c r="N7" s="155">
        <f t="shared" si="1"/>
        <v>803.57142857142844</v>
      </c>
      <c r="O7" s="155">
        <f t="shared" si="2"/>
        <v>-66.964285714285708</v>
      </c>
      <c r="P7" s="155"/>
      <c r="Q7" s="155">
        <f>M7</f>
        <v>6696.4285714285706</v>
      </c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-7433.0357142857138</v>
      </c>
      <c r="AJ7" s="156">
        <f t="shared" si="4"/>
        <v>5.2580162446247414E-13</v>
      </c>
    </row>
    <row r="8" spans="1:36" ht="12.9" customHeight="1" x14ac:dyDescent="0.2">
      <c r="A8" s="161"/>
      <c r="B8" s="181">
        <f t="shared" si="5"/>
        <v>9454</v>
      </c>
      <c r="C8" s="181"/>
      <c r="D8" s="182" t="s">
        <v>1092</v>
      </c>
      <c r="E8" s="181" t="s">
        <v>1093</v>
      </c>
      <c r="F8" s="181"/>
      <c r="G8" s="182" t="s">
        <v>54</v>
      </c>
      <c r="H8" s="151"/>
      <c r="I8" s="151"/>
      <c r="J8" s="152">
        <v>15634.2</v>
      </c>
      <c r="K8" s="153">
        <v>0</v>
      </c>
      <c r="L8" s="154">
        <v>0.01</v>
      </c>
      <c r="M8" s="155">
        <f t="shared" si="0"/>
        <v>15634.2</v>
      </c>
      <c r="N8" s="155">
        <f t="shared" si="1"/>
        <v>0</v>
      </c>
      <c r="O8" s="155">
        <f t="shared" si="2"/>
        <v>-156.34200000000001</v>
      </c>
      <c r="P8" s="155">
        <f t="shared" ref="P8:P10" si="6">M8</f>
        <v>15634.2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-15477.858</v>
      </c>
      <c r="AJ8" s="156">
        <f t="shared" si="4"/>
        <v>5.4001247917767614E-13</v>
      </c>
    </row>
    <row r="9" spans="1:36" ht="12.9" customHeight="1" x14ac:dyDescent="0.2">
      <c r="A9" s="161"/>
      <c r="B9" s="181">
        <f t="shared" si="5"/>
        <v>9455</v>
      </c>
      <c r="C9" s="181"/>
      <c r="D9" s="182" t="s">
        <v>1085</v>
      </c>
      <c r="E9" s="181" t="s">
        <v>1086</v>
      </c>
      <c r="F9" s="181"/>
      <c r="G9" s="182" t="s">
        <v>54</v>
      </c>
      <c r="H9" s="151"/>
      <c r="I9" s="151"/>
      <c r="J9" s="157"/>
      <c r="K9" s="153">
        <v>2641.8</v>
      </c>
      <c r="L9" s="154">
        <v>0.01</v>
      </c>
      <c r="M9" s="155">
        <f t="shared" si="0"/>
        <v>2358.75</v>
      </c>
      <c r="N9" s="155">
        <f t="shared" si="1"/>
        <v>283.05</v>
      </c>
      <c r="O9" s="155">
        <f t="shared" si="2"/>
        <v>-23.587500000000002</v>
      </c>
      <c r="P9" s="155">
        <f t="shared" si="6"/>
        <v>2358.75</v>
      </c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-2618.2125000000001</v>
      </c>
      <c r="AJ9" s="156">
        <f t="shared" si="4"/>
        <v>8.8817841970012523E-14</v>
      </c>
    </row>
    <row r="10" spans="1:36" ht="12.9" customHeight="1" x14ac:dyDescent="0.2">
      <c r="A10" s="161"/>
      <c r="B10" s="181">
        <f t="shared" si="5"/>
        <v>9456</v>
      </c>
      <c r="C10" s="181"/>
      <c r="D10" s="182" t="s">
        <v>39</v>
      </c>
      <c r="E10" s="181" t="s">
        <v>45</v>
      </c>
      <c r="F10" s="181"/>
      <c r="G10" s="182" t="s">
        <v>54</v>
      </c>
      <c r="H10" s="151"/>
      <c r="I10" s="151"/>
      <c r="J10" s="157">
        <v>8450</v>
      </c>
      <c r="K10" s="153">
        <v>0</v>
      </c>
      <c r="L10" s="154">
        <v>0.01</v>
      </c>
      <c r="M10" s="155">
        <f t="shared" si="0"/>
        <v>8450</v>
      </c>
      <c r="N10" s="155">
        <f t="shared" si="1"/>
        <v>0</v>
      </c>
      <c r="O10" s="155">
        <f t="shared" si="2"/>
        <v>-84.5</v>
      </c>
      <c r="P10" s="155">
        <f t="shared" si="6"/>
        <v>8450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3"/>
        <v>-8365.5</v>
      </c>
      <c r="AJ10" s="156">
        <f t="shared" si="4"/>
        <v>0</v>
      </c>
    </row>
    <row r="11" spans="1:36" ht="12.9" customHeight="1" x14ac:dyDescent="0.2">
      <c r="A11" s="161"/>
      <c r="B11" s="181">
        <f t="shared" si="5"/>
        <v>9457</v>
      </c>
      <c r="C11" s="181"/>
      <c r="D11" s="182" t="s">
        <v>39</v>
      </c>
      <c r="E11" s="181" t="s">
        <v>45</v>
      </c>
      <c r="F11" s="181"/>
      <c r="G11" s="182" t="s">
        <v>57</v>
      </c>
      <c r="H11" s="151"/>
      <c r="I11" s="151"/>
      <c r="J11" s="157">
        <v>2200</v>
      </c>
      <c r="K11" s="153">
        <v>0</v>
      </c>
      <c r="L11" s="154">
        <v>0.01</v>
      </c>
      <c r="M11" s="155">
        <f t="shared" si="0"/>
        <v>2200</v>
      </c>
      <c r="N11" s="155">
        <f t="shared" si="1"/>
        <v>0</v>
      </c>
      <c r="O11" s="155">
        <f t="shared" si="2"/>
        <v>-22</v>
      </c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>
        <f>M11</f>
        <v>2200</v>
      </c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-2178</v>
      </c>
      <c r="AJ11" s="156">
        <f t="shared" si="4"/>
        <v>0</v>
      </c>
    </row>
    <row r="12" spans="1:36" ht="12.9" customHeight="1" x14ac:dyDescent="0.2">
      <c r="A12" s="161"/>
      <c r="B12" s="181">
        <f t="shared" si="5"/>
        <v>9458</v>
      </c>
      <c r="C12" s="181"/>
      <c r="D12" s="182" t="s">
        <v>70</v>
      </c>
      <c r="E12" s="181" t="s">
        <v>50</v>
      </c>
      <c r="F12" s="181"/>
      <c r="G12" s="182" t="s">
        <v>55</v>
      </c>
      <c r="H12" s="151"/>
      <c r="I12" s="151"/>
      <c r="J12" s="152"/>
      <c r="K12" s="153">
        <v>6952</v>
      </c>
      <c r="L12" s="154">
        <v>0.01</v>
      </c>
      <c r="M12" s="155">
        <f t="shared" si="0"/>
        <v>6207.1428571428569</v>
      </c>
      <c r="N12" s="155">
        <f t="shared" si="1"/>
        <v>744.85714285714278</v>
      </c>
      <c r="O12" s="155">
        <f t="shared" si="2"/>
        <v>-62.071428571428569</v>
      </c>
      <c r="P12" s="155"/>
      <c r="Q12" s="155">
        <f>M12</f>
        <v>6207.1428571428569</v>
      </c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3"/>
        <v>-6889.9285714285706</v>
      </c>
      <c r="AJ12" s="156">
        <f t="shared" si="4"/>
        <v>7.815970093361102E-13</v>
      </c>
    </row>
    <row r="13" spans="1:36" ht="12.9" customHeight="1" x14ac:dyDescent="0.2">
      <c r="A13" s="161"/>
      <c r="B13" s="181">
        <f t="shared" si="5"/>
        <v>9459</v>
      </c>
      <c r="C13" s="181"/>
      <c r="D13" s="182" t="s">
        <v>88</v>
      </c>
      <c r="E13" s="181" t="s">
        <v>89</v>
      </c>
      <c r="F13" s="181"/>
      <c r="G13" s="182" t="s">
        <v>54</v>
      </c>
      <c r="H13" s="151"/>
      <c r="I13" s="151"/>
      <c r="J13" s="152">
        <v>10628.6</v>
      </c>
      <c r="K13" s="153">
        <v>0</v>
      </c>
      <c r="L13" s="154">
        <v>0.01</v>
      </c>
      <c r="M13" s="155">
        <f t="shared" si="0"/>
        <v>10628.6</v>
      </c>
      <c r="N13" s="155">
        <f t="shared" si="1"/>
        <v>0</v>
      </c>
      <c r="O13" s="155">
        <f t="shared" si="2"/>
        <v>-106.286</v>
      </c>
      <c r="P13" s="155">
        <f t="shared" ref="P13:P14" si="7">M13</f>
        <v>10628.6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-10522.314</v>
      </c>
      <c r="AJ13" s="156">
        <f t="shared" si="4"/>
        <v>0</v>
      </c>
    </row>
    <row r="14" spans="1:36" ht="12.9" customHeight="1" x14ac:dyDescent="0.2">
      <c r="A14" s="161"/>
      <c r="B14" s="181">
        <v>9461</v>
      </c>
      <c r="C14" s="181"/>
      <c r="D14" s="182" t="s">
        <v>1094</v>
      </c>
      <c r="E14" s="181"/>
      <c r="F14" s="181"/>
      <c r="G14" s="182" t="s">
        <v>54</v>
      </c>
      <c r="H14" s="151"/>
      <c r="I14" s="151"/>
      <c r="J14" s="152"/>
      <c r="K14" s="153">
        <v>10465</v>
      </c>
      <c r="L14" s="154">
        <v>0.01</v>
      </c>
      <c r="M14" s="155">
        <f t="shared" si="0"/>
        <v>9343.75</v>
      </c>
      <c r="N14" s="155">
        <f t="shared" si="1"/>
        <v>1121.25</v>
      </c>
      <c r="O14" s="155">
        <f t="shared" si="2"/>
        <v>-93.4375</v>
      </c>
      <c r="P14" s="155">
        <f t="shared" si="7"/>
        <v>9343.75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-10371.5625</v>
      </c>
      <c r="AJ14" s="156">
        <f t="shared" si="4"/>
        <v>0</v>
      </c>
    </row>
    <row r="15" spans="1:36" ht="12.9" customHeight="1" x14ac:dyDescent="0.2">
      <c r="A15" s="161"/>
      <c r="B15" s="181">
        <f t="shared" ref="B15:B43" si="8">B14+1</f>
        <v>9462</v>
      </c>
      <c r="C15" s="181"/>
      <c r="D15" s="182" t="s">
        <v>76</v>
      </c>
      <c r="E15" s="181" t="s">
        <v>87</v>
      </c>
      <c r="F15" s="181"/>
      <c r="G15" s="182" t="s">
        <v>55</v>
      </c>
      <c r="H15" s="151"/>
      <c r="I15" s="151"/>
      <c r="J15" s="152"/>
      <c r="K15" s="153">
        <v>4530</v>
      </c>
      <c r="L15" s="154">
        <v>0.01</v>
      </c>
      <c r="M15" s="155">
        <f t="shared" si="0"/>
        <v>4044.6428571428569</v>
      </c>
      <c r="N15" s="155">
        <f t="shared" si="1"/>
        <v>485.35714285714283</v>
      </c>
      <c r="O15" s="155">
        <f t="shared" si="2"/>
        <v>-40.446428571428569</v>
      </c>
      <c r="P15" s="155"/>
      <c r="Q15" s="155">
        <f>M15</f>
        <v>4044.6428571428569</v>
      </c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-4489.5535714285716</v>
      </c>
      <c r="AJ15" s="156">
        <f t="shared" si="4"/>
        <v>-1.2789769243681803E-13</v>
      </c>
    </row>
    <row r="16" spans="1:36" ht="12.9" customHeight="1" x14ac:dyDescent="0.2">
      <c r="A16" s="161">
        <v>43740</v>
      </c>
      <c r="B16" s="181">
        <f t="shared" si="8"/>
        <v>9463</v>
      </c>
      <c r="C16" s="181"/>
      <c r="D16" s="182" t="s">
        <v>67</v>
      </c>
      <c r="E16" s="181" t="s">
        <v>49</v>
      </c>
      <c r="F16" s="181"/>
      <c r="G16" s="182" t="s">
        <v>54</v>
      </c>
      <c r="H16" s="151"/>
      <c r="I16" s="151"/>
      <c r="J16" s="152"/>
      <c r="K16" s="153">
        <v>2600</v>
      </c>
      <c r="L16" s="154">
        <v>0.01</v>
      </c>
      <c r="M16" s="155">
        <f t="shared" si="0"/>
        <v>2321.4285714285711</v>
      </c>
      <c r="N16" s="155">
        <f t="shared" si="1"/>
        <v>278.5714285714285</v>
      </c>
      <c r="O16" s="155">
        <f t="shared" si="2"/>
        <v>-23.214285714285712</v>
      </c>
      <c r="P16" s="155">
        <f t="shared" ref="P16:P21" si="9">M16</f>
        <v>2321.4285714285711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-2576.7857142857138</v>
      </c>
      <c r="AJ16" s="156">
        <f t="shared" si="4"/>
        <v>5.2224891078367364E-13</v>
      </c>
    </row>
    <row r="17" spans="1:36" ht="12.9" customHeight="1" x14ac:dyDescent="0.2">
      <c r="A17" s="161"/>
      <c r="B17" s="181">
        <f t="shared" si="8"/>
        <v>9464</v>
      </c>
      <c r="C17" s="181"/>
      <c r="D17" s="182" t="s">
        <v>1095</v>
      </c>
      <c r="E17" s="181" t="s">
        <v>1096</v>
      </c>
      <c r="F17" s="181"/>
      <c r="G17" s="182" t="s">
        <v>54</v>
      </c>
      <c r="H17" s="151"/>
      <c r="I17" s="151"/>
      <c r="J17" s="152"/>
      <c r="K17" s="153">
        <v>10139.5</v>
      </c>
      <c r="L17" s="154">
        <v>0.01</v>
      </c>
      <c r="M17" s="155">
        <f t="shared" si="0"/>
        <v>9053.125</v>
      </c>
      <c r="N17" s="155">
        <f t="shared" si="1"/>
        <v>1086.375</v>
      </c>
      <c r="O17" s="155">
        <f t="shared" si="2"/>
        <v>-90.53125</v>
      </c>
      <c r="P17" s="155">
        <f t="shared" si="9"/>
        <v>9053.125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-10048.96875</v>
      </c>
      <c r="AJ17" s="156">
        <f t="shared" si="4"/>
        <v>0</v>
      </c>
    </row>
    <row r="18" spans="1:36" ht="12.9" customHeight="1" x14ac:dyDescent="0.2">
      <c r="A18" s="161"/>
      <c r="B18" s="181">
        <f t="shared" si="8"/>
        <v>9465</v>
      </c>
      <c r="C18" s="181"/>
      <c r="D18" s="182" t="s">
        <v>41</v>
      </c>
      <c r="E18" s="181" t="s">
        <v>48</v>
      </c>
      <c r="F18" s="181"/>
      <c r="G18" s="182" t="s">
        <v>54</v>
      </c>
      <c r="H18" s="151"/>
      <c r="I18" s="151"/>
      <c r="J18" s="157"/>
      <c r="K18" s="153">
        <v>3110</v>
      </c>
      <c r="L18" s="154">
        <v>0.01</v>
      </c>
      <c r="M18" s="155">
        <f t="shared" si="0"/>
        <v>2776.7857142857142</v>
      </c>
      <c r="N18" s="155">
        <f t="shared" si="1"/>
        <v>333.21428571428572</v>
      </c>
      <c r="O18" s="155">
        <f t="shared" si="2"/>
        <v>-27.767857142857142</v>
      </c>
      <c r="P18" s="155">
        <f t="shared" si="9"/>
        <v>2776.7857142857142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-3082.2321428571427</v>
      </c>
      <c r="AJ18" s="156">
        <f t="shared" si="4"/>
        <v>1.9539925233402755E-13</v>
      </c>
    </row>
    <row r="19" spans="1:36" ht="12.9" customHeight="1" x14ac:dyDescent="0.2">
      <c r="A19" s="161"/>
      <c r="B19" s="181">
        <f t="shared" si="8"/>
        <v>9466</v>
      </c>
      <c r="C19" s="181"/>
      <c r="D19" s="182" t="s">
        <v>175</v>
      </c>
      <c r="E19" s="181" t="s">
        <v>176</v>
      </c>
      <c r="F19" s="181"/>
      <c r="G19" s="182" t="s">
        <v>54</v>
      </c>
      <c r="H19" s="151"/>
      <c r="I19" s="151"/>
      <c r="J19" s="157"/>
      <c r="K19" s="153">
        <v>11007.08</v>
      </c>
      <c r="L19" s="154">
        <v>0.01</v>
      </c>
      <c r="M19" s="155">
        <f t="shared" si="0"/>
        <v>9827.7499999999982</v>
      </c>
      <c r="N19" s="155">
        <f t="shared" si="1"/>
        <v>1179.3299999999997</v>
      </c>
      <c r="O19" s="155">
        <f t="shared" si="2"/>
        <v>-98.277499999999989</v>
      </c>
      <c r="P19" s="155">
        <f t="shared" si="9"/>
        <v>9827.7499999999982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-10908.802499999998</v>
      </c>
      <c r="AJ19" s="156">
        <f t="shared" si="4"/>
        <v>1.9753088054130785E-12</v>
      </c>
    </row>
    <row r="20" spans="1:36" ht="12.9" customHeight="1" x14ac:dyDescent="0.2">
      <c r="A20" s="161"/>
      <c r="B20" s="181">
        <f t="shared" si="8"/>
        <v>9467</v>
      </c>
      <c r="C20" s="181"/>
      <c r="D20" s="182" t="s">
        <v>1065</v>
      </c>
      <c r="E20" s="181" t="s">
        <v>1064</v>
      </c>
      <c r="F20" s="181"/>
      <c r="G20" s="182" t="s">
        <v>54</v>
      </c>
      <c r="H20" s="151"/>
      <c r="I20" s="151"/>
      <c r="J20" s="157"/>
      <c r="K20" s="153">
        <v>7200</v>
      </c>
      <c r="L20" s="154">
        <v>0.01</v>
      </c>
      <c r="M20" s="155">
        <f t="shared" si="0"/>
        <v>6428.5714285714275</v>
      </c>
      <c r="N20" s="155">
        <f t="shared" si="1"/>
        <v>771.42857142857133</v>
      </c>
      <c r="O20" s="155">
        <f t="shared" si="2"/>
        <v>-64.285714285714278</v>
      </c>
      <c r="P20" s="155">
        <f t="shared" si="9"/>
        <v>6428.5714285714275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-7135.7142857142844</v>
      </c>
      <c r="AJ20" s="156">
        <f t="shared" si="4"/>
        <v>1.3073986337985843E-12</v>
      </c>
    </row>
    <row r="21" spans="1:36" s="141" customFormat="1" ht="12.9" customHeight="1" x14ac:dyDescent="0.2">
      <c r="A21" s="161"/>
      <c r="B21" s="181">
        <f t="shared" si="8"/>
        <v>9468</v>
      </c>
      <c r="C21" s="181"/>
      <c r="D21" s="182" t="s">
        <v>1097</v>
      </c>
      <c r="E21" s="181" t="s">
        <v>44</v>
      </c>
      <c r="F21" s="181"/>
      <c r="G21" s="182" t="s">
        <v>54</v>
      </c>
      <c r="H21" s="151"/>
      <c r="I21" s="151"/>
      <c r="J21" s="152"/>
      <c r="K21" s="153">
        <v>25285.21</v>
      </c>
      <c r="L21" s="154">
        <v>0.01</v>
      </c>
      <c r="M21" s="155">
        <f t="shared" si="0"/>
        <v>22576.080357142855</v>
      </c>
      <c r="N21" s="155">
        <f t="shared" si="1"/>
        <v>2709.1296428571427</v>
      </c>
      <c r="O21" s="155">
        <f t="shared" si="2"/>
        <v>-225.76080357142857</v>
      </c>
      <c r="P21" s="155">
        <f t="shared" si="9"/>
        <v>22576.080357142855</v>
      </c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-25059.44919642857</v>
      </c>
      <c r="AJ21" s="156">
        <f t="shared" si="4"/>
        <v>7.1054273576010019E-13</v>
      </c>
    </row>
    <row r="22" spans="1:36" s="141" customFormat="1" ht="12.9" customHeight="1" x14ac:dyDescent="0.2">
      <c r="A22" s="161">
        <v>43741</v>
      </c>
      <c r="B22" s="181">
        <f t="shared" si="8"/>
        <v>9469</v>
      </c>
      <c r="C22" s="181"/>
      <c r="D22" s="182" t="s">
        <v>37</v>
      </c>
      <c r="E22" s="181" t="s">
        <v>42</v>
      </c>
      <c r="F22" s="181"/>
      <c r="G22" s="182" t="s">
        <v>163</v>
      </c>
      <c r="H22" s="151"/>
      <c r="I22" s="151"/>
      <c r="J22" s="152"/>
      <c r="K22" s="153">
        <v>981.31</v>
      </c>
      <c r="L22" s="154">
        <v>0.01</v>
      </c>
      <c r="M22" s="155">
        <f t="shared" si="0"/>
        <v>876.16964285714278</v>
      </c>
      <c r="N22" s="155">
        <f t="shared" si="1"/>
        <v>105.14035714285713</v>
      </c>
      <c r="O22" s="155">
        <f t="shared" si="2"/>
        <v>-8.7616964285714278</v>
      </c>
      <c r="P22" s="155"/>
      <c r="Q22" s="155"/>
      <c r="R22" s="155"/>
      <c r="S22" s="155"/>
      <c r="T22" s="155"/>
      <c r="U22" s="155"/>
      <c r="V22" s="155">
        <f>M22</f>
        <v>876.16964285714278</v>
      </c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-972.54830357142851</v>
      </c>
      <c r="AJ22" s="156">
        <f t="shared" si="4"/>
        <v>0</v>
      </c>
    </row>
    <row r="23" spans="1:36" s="141" customFormat="1" ht="12.9" customHeight="1" x14ac:dyDescent="0.2">
      <c r="A23" s="161">
        <v>43742</v>
      </c>
      <c r="B23" s="181">
        <f t="shared" si="8"/>
        <v>9470</v>
      </c>
      <c r="C23" s="181"/>
      <c r="D23" s="182" t="s">
        <v>39</v>
      </c>
      <c r="E23" s="181" t="s">
        <v>45</v>
      </c>
      <c r="F23" s="181"/>
      <c r="G23" s="182" t="s">
        <v>54</v>
      </c>
      <c r="H23" s="151"/>
      <c r="I23" s="151"/>
      <c r="J23" s="152">
        <v>310</v>
      </c>
      <c r="K23" s="153">
        <v>0</v>
      </c>
      <c r="L23" s="154">
        <v>0.01</v>
      </c>
      <c r="M23" s="155">
        <f t="shared" si="0"/>
        <v>310</v>
      </c>
      <c r="N23" s="155">
        <f t="shared" si="1"/>
        <v>0</v>
      </c>
      <c r="O23" s="155">
        <f t="shared" si="2"/>
        <v>-3.1</v>
      </c>
      <c r="P23" s="155">
        <f t="shared" ref="P23:P31" si="10">M23</f>
        <v>310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-306.89999999999998</v>
      </c>
      <c r="AJ23" s="156">
        <f t="shared" si="4"/>
        <v>2.2648549702353193E-14</v>
      </c>
    </row>
    <row r="24" spans="1:36" ht="12.9" customHeight="1" x14ac:dyDescent="0.2">
      <c r="A24" s="161">
        <v>43743</v>
      </c>
      <c r="B24" s="181">
        <f t="shared" si="8"/>
        <v>9471</v>
      </c>
      <c r="C24" s="181"/>
      <c r="D24" s="182" t="s">
        <v>1098</v>
      </c>
      <c r="E24" s="181"/>
      <c r="F24" s="181"/>
      <c r="G24" s="182" t="s">
        <v>54</v>
      </c>
      <c r="H24" s="151"/>
      <c r="I24" s="151"/>
      <c r="J24" s="152"/>
      <c r="K24" s="194">
        <v>5731.32</v>
      </c>
      <c r="L24" s="154">
        <v>0.01</v>
      </c>
      <c r="M24" s="155">
        <f t="shared" si="0"/>
        <v>5117.2499999999991</v>
      </c>
      <c r="N24" s="155">
        <f t="shared" si="1"/>
        <v>614.06999999999982</v>
      </c>
      <c r="O24" s="155">
        <f t="shared" si="2"/>
        <v>-51.172499999999992</v>
      </c>
      <c r="P24" s="155">
        <f t="shared" si="10"/>
        <v>5117.2499999999991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-5680.1474999999991</v>
      </c>
      <c r="AJ24" s="156">
        <f t="shared" si="4"/>
        <v>5.8975047068088315E-13</v>
      </c>
    </row>
    <row r="25" spans="1:36" s="141" customFormat="1" ht="12.9" customHeight="1" x14ac:dyDescent="0.2">
      <c r="A25" s="161"/>
      <c r="B25" s="181">
        <f t="shared" si="8"/>
        <v>9472</v>
      </c>
      <c r="C25" s="181"/>
      <c r="D25" s="182" t="s">
        <v>1099</v>
      </c>
      <c r="E25" s="181"/>
      <c r="F25" s="181"/>
      <c r="G25" s="182" t="s">
        <v>54</v>
      </c>
      <c r="H25" s="151"/>
      <c r="I25" s="151"/>
      <c r="J25" s="152"/>
      <c r="K25" s="194">
        <v>3840</v>
      </c>
      <c r="L25" s="154">
        <v>0.01</v>
      </c>
      <c r="M25" s="155">
        <f t="shared" si="0"/>
        <v>3428.5714285714284</v>
      </c>
      <c r="N25" s="155">
        <f t="shared" si="1"/>
        <v>411.42857142857139</v>
      </c>
      <c r="O25" s="155">
        <f t="shared" si="2"/>
        <v>-34.285714285714285</v>
      </c>
      <c r="P25" s="155">
        <f t="shared" si="10"/>
        <v>3428.5714285714284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-3805.7142857142853</v>
      </c>
      <c r="AJ25" s="156">
        <f t="shared" si="4"/>
        <v>3.907985046680551E-13</v>
      </c>
    </row>
    <row r="26" spans="1:36" s="141" customFormat="1" ht="12.9" customHeight="1" x14ac:dyDescent="0.2">
      <c r="A26" s="161"/>
      <c r="B26" s="181">
        <f t="shared" si="8"/>
        <v>9473</v>
      </c>
      <c r="C26" s="181"/>
      <c r="D26" s="182" t="s">
        <v>73</v>
      </c>
      <c r="E26" s="181" t="s">
        <v>75</v>
      </c>
      <c r="F26" s="181"/>
      <c r="G26" s="182" t="s">
        <v>54</v>
      </c>
      <c r="H26" s="151"/>
      <c r="I26" s="151"/>
      <c r="J26" s="157">
        <v>3420</v>
      </c>
      <c r="K26" s="153">
        <v>0</v>
      </c>
      <c r="L26" s="154">
        <v>0.01</v>
      </c>
      <c r="M26" s="155">
        <f t="shared" si="0"/>
        <v>3420</v>
      </c>
      <c r="N26" s="155">
        <f t="shared" si="1"/>
        <v>0</v>
      </c>
      <c r="O26" s="155">
        <f t="shared" si="2"/>
        <v>-34.200000000000003</v>
      </c>
      <c r="P26" s="155">
        <f t="shared" si="10"/>
        <v>3420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3"/>
        <v>-3385.8</v>
      </c>
      <c r="AJ26" s="156">
        <f t="shared" si="4"/>
        <v>-1.8474111129762605E-13</v>
      </c>
    </row>
    <row r="27" spans="1:36" s="141" customFormat="1" ht="12.9" customHeight="1" x14ac:dyDescent="0.2">
      <c r="A27" s="161">
        <v>43745</v>
      </c>
      <c r="B27" s="181">
        <f t="shared" si="8"/>
        <v>9474</v>
      </c>
      <c r="C27" s="181"/>
      <c r="D27" s="182" t="s">
        <v>1100</v>
      </c>
      <c r="E27" s="181"/>
      <c r="F27" s="181"/>
      <c r="G27" s="182" t="s">
        <v>54</v>
      </c>
      <c r="H27" s="151"/>
      <c r="I27" s="151"/>
      <c r="J27" s="157"/>
      <c r="K27" s="153">
        <v>4473.7299999999996</v>
      </c>
      <c r="L27" s="154">
        <v>0.01</v>
      </c>
      <c r="M27" s="155">
        <f t="shared" si="0"/>
        <v>3994.4017857142849</v>
      </c>
      <c r="N27" s="155">
        <f t="shared" si="1"/>
        <v>479.32821428571418</v>
      </c>
      <c r="O27" s="155">
        <f t="shared" si="2"/>
        <v>-39.944017857142846</v>
      </c>
      <c r="P27" s="155">
        <f t="shared" si="10"/>
        <v>3994.4017857142849</v>
      </c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-4433.7859821428565</v>
      </c>
      <c r="AJ27" s="156">
        <f t="shared" si="4"/>
        <v>2.3447910280083306E-13</v>
      </c>
    </row>
    <row r="28" spans="1:36" s="141" customFormat="1" ht="12.9" customHeight="1" x14ac:dyDescent="0.2">
      <c r="A28" s="161"/>
      <c r="B28" s="181">
        <f t="shared" si="8"/>
        <v>9475</v>
      </c>
      <c r="C28" s="181"/>
      <c r="D28" s="182" t="s">
        <v>39</v>
      </c>
      <c r="E28" s="181" t="s">
        <v>45</v>
      </c>
      <c r="F28" s="181"/>
      <c r="G28" s="182" t="s">
        <v>54</v>
      </c>
      <c r="H28" s="151"/>
      <c r="I28" s="151"/>
      <c r="J28" s="157">
        <v>2860</v>
      </c>
      <c r="K28" s="153">
        <v>0</v>
      </c>
      <c r="L28" s="154">
        <v>0.01</v>
      </c>
      <c r="M28" s="155">
        <f t="shared" si="0"/>
        <v>2860</v>
      </c>
      <c r="N28" s="155">
        <f t="shared" si="1"/>
        <v>0</v>
      </c>
      <c r="O28" s="155">
        <f t="shared" si="2"/>
        <v>-28.6</v>
      </c>
      <c r="P28" s="155">
        <f t="shared" si="10"/>
        <v>2860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-2831.4</v>
      </c>
      <c r="AJ28" s="156">
        <f t="shared" si="4"/>
        <v>-9.2370555648813024E-14</v>
      </c>
    </row>
    <row r="29" spans="1:36" s="141" customFormat="1" ht="12.9" customHeight="1" x14ac:dyDescent="0.2">
      <c r="A29" s="161"/>
      <c r="B29" s="181">
        <f t="shared" si="8"/>
        <v>9476</v>
      </c>
      <c r="C29" s="181"/>
      <c r="D29" s="182" t="s">
        <v>77</v>
      </c>
      <c r="E29" s="181" t="s">
        <v>78</v>
      </c>
      <c r="F29" s="181"/>
      <c r="G29" s="182" t="s">
        <v>54</v>
      </c>
      <c r="H29" s="151"/>
      <c r="I29" s="151"/>
      <c r="J29" s="157"/>
      <c r="K29" s="153">
        <v>2540</v>
      </c>
      <c r="L29" s="154">
        <v>0.01</v>
      </c>
      <c r="M29" s="155">
        <f t="shared" si="0"/>
        <v>2267.8571428571427</v>
      </c>
      <c r="N29" s="155">
        <f t="shared" si="1"/>
        <v>272.14285714285711</v>
      </c>
      <c r="O29" s="155">
        <f t="shared" si="2"/>
        <v>-22.678571428571427</v>
      </c>
      <c r="P29" s="155">
        <f t="shared" si="10"/>
        <v>2267.8571428571427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-2517.3214285714284</v>
      </c>
      <c r="AJ29" s="156">
        <f t="shared" si="4"/>
        <v>1.3145040611561853E-13</v>
      </c>
    </row>
    <row r="30" spans="1:36" s="141" customFormat="1" ht="12.9" customHeight="1" x14ac:dyDescent="0.2">
      <c r="A30" s="161"/>
      <c r="B30" s="181">
        <f t="shared" si="8"/>
        <v>9477</v>
      </c>
      <c r="C30" s="181"/>
      <c r="D30" s="182" t="s">
        <v>39</v>
      </c>
      <c r="E30" s="181" t="s">
        <v>45</v>
      </c>
      <c r="F30" s="181"/>
      <c r="G30" s="182" t="s">
        <v>54</v>
      </c>
      <c r="H30" s="151"/>
      <c r="I30" s="151"/>
      <c r="J30" s="157">
        <v>1800</v>
      </c>
      <c r="K30" s="153">
        <v>0</v>
      </c>
      <c r="L30" s="154">
        <v>0.01</v>
      </c>
      <c r="M30" s="155">
        <f t="shared" si="0"/>
        <v>1800</v>
      </c>
      <c r="N30" s="155">
        <f t="shared" si="1"/>
        <v>0</v>
      </c>
      <c r="O30" s="155">
        <f t="shared" si="2"/>
        <v>-18</v>
      </c>
      <c r="P30" s="155">
        <f t="shared" si="10"/>
        <v>1800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-1782</v>
      </c>
      <c r="AJ30" s="156">
        <f t="shared" si="4"/>
        <v>0</v>
      </c>
    </row>
    <row r="31" spans="1:36" s="141" customFormat="1" ht="12.9" customHeight="1" x14ac:dyDescent="0.2">
      <c r="A31" s="161"/>
      <c r="B31" s="181">
        <f t="shared" si="8"/>
        <v>9478</v>
      </c>
      <c r="C31" s="181"/>
      <c r="D31" s="182" t="s">
        <v>88</v>
      </c>
      <c r="E31" s="181" t="s">
        <v>89</v>
      </c>
      <c r="F31" s="181"/>
      <c r="G31" s="182" t="s">
        <v>54</v>
      </c>
      <c r="H31" s="151"/>
      <c r="I31" s="151"/>
      <c r="J31" s="152">
        <v>3658.5</v>
      </c>
      <c r="K31" s="153">
        <v>0</v>
      </c>
      <c r="L31" s="154">
        <v>0.01</v>
      </c>
      <c r="M31" s="155">
        <f t="shared" si="0"/>
        <v>3658.5</v>
      </c>
      <c r="N31" s="155">
        <f t="shared" si="1"/>
        <v>0</v>
      </c>
      <c r="O31" s="155">
        <f t="shared" si="2"/>
        <v>-36.585000000000001</v>
      </c>
      <c r="P31" s="155">
        <f t="shared" si="10"/>
        <v>3658.5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-3621.915</v>
      </c>
      <c r="AJ31" s="156">
        <f t="shared" si="4"/>
        <v>0</v>
      </c>
    </row>
    <row r="32" spans="1:36" s="141" customFormat="1" ht="12.9" customHeight="1" x14ac:dyDescent="0.2">
      <c r="A32" s="161"/>
      <c r="B32" s="181">
        <f t="shared" si="8"/>
        <v>9479</v>
      </c>
      <c r="C32" s="181"/>
      <c r="D32" s="182" t="s">
        <v>74</v>
      </c>
      <c r="E32" s="181" t="s">
        <v>60</v>
      </c>
      <c r="F32" s="181"/>
      <c r="G32" s="182" t="s">
        <v>56</v>
      </c>
      <c r="H32" s="151"/>
      <c r="I32" s="151"/>
      <c r="J32" s="152"/>
      <c r="K32" s="153">
        <v>2669.5</v>
      </c>
      <c r="L32" s="154">
        <v>0.01</v>
      </c>
      <c r="M32" s="155">
        <f t="shared" si="0"/>
        <v>2383.4821428571427</v>
      </c>
      <c r="N32" s="155">
        <f t="shared" si="1"/>
        <v>286.01785714285711</v>
      </c>
      <c r="O32" s="155">
        <f t="shared" si="2"/>
        <v>-23.834821428571427</v>
      </c>
      <c r="P32" s="155"/>
      <c r="Q32" s="155"/>
      <c r="R32" s="155"/>
      <c r="S32" s="155"/>
      <c r="T32" s="155"/>
      <c r="U32" s="155"/>
      <c r="V32" s="155"/>
      <c r="W32" s="155">
        <f>M32</f>
        <v>2383.4821428571427</v>
      </c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3"/>
        <v>-2645.6651785714284</v>
      </c>
      <c r="AJ32" s="156">
        <f t="shared" si="4"/>
        <v>1.3145040611561853E-13</v>
      </c>
    </row>
    <row r="33" spans="1:36" s="141" customFormat="1" ht="12.9" customHeight="1" x14ac:dyDescent="0.2">
      <c r="A33" s="161">
        <v>43746</v>
      </c>
      <c r="B33" s="181">
        <f t="shared" si="8"/>
        <v>9480</v>
      </c>
      <c r="C33" s="181"/>
      <c r="D33" s="182" t="s">
        <v>88</v>
      </c>
      <c r="E33" s="181" t="s">
        <v>89</v>
      </c>
      <c r="F33" s="181"/>
      <c r="G33" s="182" t="s">
        <v>54</v>
      </c>
      <c r="H33" s="151"/>
      <c r="I33" s="151"/>
      <c r="J33" s="152">
        <v>1512</v>
      </c>
      <c r="K33" s="153">
        <v>0</v>
      </c>
      <c r="L33" s="154">
        <v>0.01</v>
      </c>
      <c r="M33" s="155">
        <f t="shared" si="0"/>
        <v>1512</v>
      </c>
      <c r="N33" s="155">
        <f t="shared" si="1"/>
        <v>0</v>
      </c>
      <c r="O33" s="155">
        <f t="shared" si="2"/>
        <v>-15.120000000000001</v>
      </c>
      <c r="P33" s="155">
        <f>M33</f>
        <v>1512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3"/>
        <v>-1496.88</v>
      </c>
      <c r="AJ33" s="156">
        <f t="shared" si="4"/>
        <v>-1.1013412404281553E-13</v>
      </c>
    </row>
    <row r="34" spans="1:36" s="141" customFormat="1" ht="12.9" customHeight="1" x14ac:dyDescent="0.2">
      <c r="A34" s="161"/>
      <c r="B34" s="181">
        <f t="shared" si="8"/>
        <v>9481</v>
      </c>
      <c r="C34" s="181"/>
      <c r="D34" s="182" t="s">
        <v>1101</v>
      </c>
      <c r="E34" s="181"/>
      <c r="F34" s="181"/>
      <c r="G34" s="182" t="s">
        <v>55</v>
      </c>
      <c r="H34" s="151"/>
      <c r="I34" s="151"/>
      <c r="J34" s="152"/>
      <c r="K34" s="153">
        <v>3490</v>
      </c>
      <c r="L34" s="154">
        <v>0.01</v>
      </c>
      <c r="M34" s="155">
        <f t="shared" si="0"/>
        <v>3116.0714285714284</v>
      </c>
      <c r="N34" s="155">
        <f t="shared" si="1"/>
        <v>373.92857142857139</v>
      </c>
      <c r="O34" s="155">
        <f t="shared" si="2"/>
        <v>-31.160714285714285</v>
      </c>
      <c r="P34" s="155"/>
      <c r="Q34" s="155">
        <f>M34</f>
        <v>3116.0714285714284</v>
      </c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-3458.8392857142853</v>
      </c>
      <c r="AJ34" s="156">
        <f t="shared" si="4"/>
        <v>3.907985046680551E-13</v>
      </c>
    </row>
    <row r="35" spans="1:36" s="141" customFormat="1" ht="12.9" customHeight="1" x14ac:dyDescent="0.2">
      <c r="A35" s="161">
        <v>43748</v>
      </c>
      <c r="B35" s="181">
        <f t="shared" si="8"/>
        <v>9482</v>
      </c>
      <c r="C35" s="181"/>
      <c r="D35" s="182" t="s">
        <v>1085</v>
      </c>
      <c r="E35" s="181" t="s">
        <v>1086</v>
      </c>
      <c r="F35" s="181"/>
      <c r="G35" s="182" t="s">
        <v>54</v>
      </c>
      <c r="H35" s="151"/>
      <c r="I35" s="151"/>
      <c r="J35" s="152"/>
      <c r="K35" s="153">
        <v>4818.5</v>
      </c>
      <c r="L35" s="154">
        <v>0.01</v>
      </c>
      <c r="M35" s="155">
        <f t="shared" si="0"/>
        <v>4302.2321428571422</v>
      </c>
      <c r="N35" s="155">
        <f t="shared" si="1"/>
        <v>516.267857142857</v>
      </c>
      <c r="O35" s="155">
        <f t="shared" si="2"/>
        <v>-43.022321428571423</v>
      </c>
      <c r="P35" s="155">
        <f t="shared" ref="P35:P38" si="11">M35</f>
        <v>4302.2321428571422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-4775.4776785714275</v>
      </c>
      <c r="AJ35" s="156">
        <f t="shared" si="4"/>
        <v>1.0444978215673473E-12</v>
      </c>
    </row>
    <row r="36" spans="1:36" s="141" customFormat="1" ht="12.9" customHeight="1" x14ac:dyDescent="0.2">
      <c r="A36" s="161"/>
      <c r="B36" s="181">
        <f t="shared" si="8"/>
        <v>9483</v>
      </c>
      <c r="C36" s="181"/>
      <c r="D36" s="182" t="s">
        <v>1097</v>
      </c>
      <c r="E36" s="181" t="s">
        <v>44</v>
      </c>
      <c r="F36" s="181"/>
      <c r="G36" s="182" t="s">
        <v>54</v>
      </c>
      <c r="H36" s="151"/>
      <c r="I36" s="151"/>
      <c r="J36" s="152"/>
      <c r="K36" s="153">
        <v>140</v>
      </c>
      <c r="L36" s="154">
        <v>0.01</v>
      </c>
      <c r="M36" s="155">
        <f t="shared" si="0"/>
        <v>124.99999999999999</v>
      </c>
      <c r="N36" s="155">
        <f t="shared" si="1"/>
        <v>14.999999999999998</v>
      </c>
      <c r="O36" s="155">
        <f t="shared" si="2"/>
        <v>-1.2499999999999998</v>
      </c>
      <c r="P36" s="155">
        <f t="shared" si="11"/>
        <v>124.99999999999999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-138.74999999999997</v>
      </c>
      <c r="AJ36" s="156">
        <f t="shared" si="4"/>
        <v>2.8643754035329039E-14</v>
      </c>
    </row>
    <row r="37" spans="1:36" s="141" customFormat="1" ht="12.9" customHeight="1" x14ac:dyDescent="0.2">
      <c r="A37" s="161">
        <v>43752</v>
      </c>
      <c r="B37" s="181">
        <f t="shared" si="8"/>
        <v>9484</v>
      </c>
      <c r="C37" s="181"/>
      <c r="D37" s="182" t="s">
        <v>73</v>
      </c>
      <c r="E37" s="181" t="s">
        <v>75</v>
      </c>
      <c r="F37" s="181"/>
      <c r="G37" s="182" t="s">
        <v>54</v>
      </c>
      <c r="H37" s="151"/>
      <c r="I37" s="151"/>
      <c r="J37" s="152">
        <v>1050</v>
      </c>
      <c r="K37" s="153">
        <v>0</v>
      </c>
      <c r="L37" s="154">
        <v>0.01</v>
      </c>
      <c r="M37" s="155">
        <f t="shared" si="0"/>
        <v>1050</v>
      </c>
      <c r="N37" s="155">
        <f t="shared" si="1"/>
        <v>0</v>
      </c>
      <c r="O37" s="155">
        <f t="shared" si="2"/>
        <v>-10.5</v>
      </c>
      <c r="P37" s="155">
        <f t="shared" si="11"/>
        <v>1050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3"/>
        <v>-1039.5</v>
      </c>
      <c r="AJ37" s="156">
        <f t="shared" si="4"/>
        <v>0</v>
      </c>
    </row>
    <row r="38" spans="1:36" s="141" customFormat="1" ht="12.9" customHeight="1" x14ac:dyDescent="0.2">
      <c r="A38" s="161"/>
      <c r="B38" s="181">
        <f t="shared" si="8"/>
        <v>9485</v>
      </c>
      <c r="C38" s="181"/>
      <c r="D38" s="182" t="s">
        <v>39</v>
      </c>
      <c r="E38" s="181" t="s">
        <v>45</v>
      </c>
      <c r="F38" s="181"/>
      <c r="G38" s="182" t="s">
        <v>54</v>
      </c>
      <c r="H38" s="151"/>
      <c r="I38" s="151"/>
      <c r="J38" s="152">
        <v>4875</v>
      </c>
      <c r="K38" s="153">
        <v>0</v>
      </c>
      <c r="L38" s="154">
        <v>0.01</v>
      </c>
      <c r="M38" s="155">
        <f t="shared" si="0"/>
        <v>4875</v>
      </c>
      <c r="N38" s="155">
        <f t="shared" si="1"/>
        <v>0</v>
      </c>
      <c r="O38" s="155">
        <f t="shared" si="2"/>
        <v>-48.75</v>
      </c>
      <c r="P38" s="155">
        <f t="shared" si="11"/>
        <v>4875</v>
      </c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>
        <f t="shared" si="3"/>
        <v>-4826.25</v>
      </c>
      <c r="AJ38" s="156">
        <f t="shared" si="4"/>
        <v>0</v>
      </c>
    </row>
    <row r="39" spans="1:36" s="141" customFormat="1" ht="12.9" customHeight="1" x14ac:dyDescent="0.2">
      <c r="A39" s="161"/>
      <c r="B39" s="181">
        <f t="shared" si="8"/>
        <v>9486</v>
      </c>
      <c r="C39" s="181"/>
      <c r="D39" s="182" t="s">
        <v>39</v>
      </c>
      <c r="E39" s="181" t="s">
        <v>45</v>
      </c>
      <c r="F39" s="181"/>
      <c r="G39" s="182" t="s">
        <v>57</v>
      </c>
      <c r="H39" s="151"/>
      <c r="I39" s="151"/>
      <c r="J39" s="152">
        <v>1830</v>
      </c>
      <c r="K39" s="153">
        <v>0</v>
      </c>
      <c r="L39" s="154">
        <v>0.01</v>
      </c>
      <c r="M39" s="155">
        <f t="shared" si="0"/>
        <v>1830</v>
      </c>
      <c r="N39" s="155">
        <f t="shared" si="1"/>
        <v>0</v>
      </c>
      <c r="O39" s="155">
        <f t="shared" si="2"/>
        <v>-18.3</v>
      </c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>
        <f>M39</f>
        <v>1830</v>
      </c>
      <c r="AA39" s="155"/>
      <c r="AB39" s="155"/>
      <c r="AC39" s="155"/>
      <c r="AD39" s="155"/>
      <c r="AE39" s="155"/>
      <c r="AF39" s="155"/>
      <c r="AG39" s="155"/>
      <c r="AH39" s="155"/>
      <c r="AI39" s="155">
        <f t="shared" si="3"/>
        <v>-1811.7</v>
      </c>
      <c r="AJ39" s="156">
        <f t="shared" si="4"/>
        <v>-4.6185277824406512E-14</v>
      </c>
    </row>
    <row r="40" spans="1:36" s="141" customFormat="1" ht="12.9" customHeight="1" x14ac:dyDescent="0.2">
      <c r="A40" s="161"/>
      <c r="B40" s="181">
        <f t="shared" si="8"/>
        <v>9487</v>
      </c>
      <c r="C40" s="181"/>
      <c r="D40" s="182" t="s">
        <v>1102</v>
      </c>
      <c r="E40" s="181"/>
      <c r="F40" s="181"/>
      <c r="G40" s="182" t="s">
        <v>62</v>
      </c>
      <c r="H40" s="151"/>
      <c r="I40" s="151"/>
      <c r="J40" s="152"/>
      <c r="K40" s="153">
        <v>11800</v>
      </c>
      <c r="L40" s="154">
        <v>0.01</v>
      </c>
      <c r="M40" s="155">
        <f t="shared" si="0"/>
        <v>10535.714285714284</v>
      </c>
      <c r="N40" s="155">
        <f t="shared" si="1"/>
        <v>1264.285714285714</v>
      </c>
      <c r="O40" s="155">
        <f t="shared" si="2"/>
        <v>-105.35714285714285</v>
      </c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>
        <f>M40</f>
        <v>10535.714285714284</v>
      </c>
      <c r="AI40" s="155">
        <f t="shared" si="3"/>
        <v>-11694.642857142855</v>
      </c>
      <c r="AJ40" s="156">
        <f t="shared" si="4"/>
        <v>2.0889956431346945E-12</v>
      </c>
    </row>
    <row r="41" spans="1:36" s="141" customFormat="1" ht="12.9" customHeight="1" x14ac:dyDescent="0.2">
      <c r="A41" s="161"/>
      <c r="B41" s="181">
        <f t="shared" si="8"/>
        <v>9488</v>
      </c>
      <c r="C41" s="181"/>
      <c r="D41" s="182" t="s">
        <v>82</v>
      </c>
      <c r="E41" s="181" t="s">
        <v>83</v>
      </c>
      <c r="F41" s="181"/>
      <c r="G41" s="182" t="s">
        <v>54</v>
      </c>
      <c r="H41" s="151"/>
      <c r="I41" s="151"/>
      <c r="J41" s="157"/>
      <c r="K41" s="153">
        <v>550</v>
      </c>
      <c r="L41" s="154">
        <v>0.01</v>
      </c>
      <c r="M41" s="155">
        <f t="shared" si="0"/>
        <v>491.0714285714285</v>
      </c>
      <c r="N41" s="155">
        <f t="shared" si="1"/>
        <v>58.928571428571416</v>
      </c>
      <c r="O41" s="155">
        <f t="shared" si="2"/>
        <v>-4.9107142857142847</v>
      </c>
      <c r="P41" s="155">
        <f>M41</f>
        <v>491.0714285714285</v>
      </c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>
        <f t="shared" si="3"/>
        <v>-545.08928571428567</v>
      </c>
      <c r="AJ41" s="156">
        <f t="shared" si="4"/>
        <v>4.9737991503207013E-14</v>
      </c>
    </row>
    <row r="42" spans="1:36" s="141" customFormat="1" ht="12.9" customHeight="1" x14ac:dyDescent="0.2">
      <c r="A42" s="161"/>
      <c r="B42" s="181">
        <f t="shared" si="8"/>
        <v>9489</v>
      </c>
      <c r="C42" s="181"/>
      <c r="D42" s="182" t="s">
        <v>63</v>
      </c>
      <c r="E42" s="181">
        <v>262672</v>
      </c>
      <c r="F42" s="181"/>
      <c r="G42" s="182" t="s">
        <v>62</v>
      </c>
      <c r="H42" s="151"/>
      <c r="I42" s="151"/>
      <c r="J42" s="157"/>
      <c r="K42" s="153">
        <v>4127.9399999999996</v>
      </c>
      <c r="L42" s="154">
        <v>0.01</v>
      </c>
      <c r="M42" s="155">
        <f t="shared" si="0"/>
        <v>3685.6607142857138</v>
      </c>
      <c r="N42" s="155">
        <f t="shared" si="1"/>
        <v>442.27928571428566</v>
      </c>
      <c r="O42" s="155">
        <f t="shared" si="2"/>
        <v>-36.856607142857136</v>
      </c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>
        <f>M42</f>
        <v>3685.6607142857138</v>
      </c>
      <c r="AI42" s="155">
        <f t="shared" si="3"/>
        <v>-4091.0833928571424</v>
      </c>
      <c r="AJ42" s="156">
        <f t="shared" si="4"/>
        <v>9.2370555648813024E-14</v>
      </c>
    </row>
    <row r="43" spans="1:36" s="141" customFormat="1" ht="12.9" customHeight="1" x14ac:dyDescent="0.2">
      <c r="A43" s="161"/>
      <c r="B43" s="181">
        <f t="shared" si="8"/>
        <v>9490</v>
      </c>
      <c r="C43" s="181"/>
      <c r="D43" s="182" t="s">
        <v>88</v>
      </c>
      <c r="E43" s="181" t="s">
        <v>89</v>
      </c>
      <c r="F43" s="181"/>
      <c r="G43" s="182" t="s">
        <v>54</v>
      </c>
      <c r="H43" s="151"/>
      <c r="I43" s="151"/>
      <c r="J43" s="152">
        <v>4825.1000000000004</v>
      </c>
      <c r="K43" s="153">
        <v>0</v>
      </c>
      <c r="L43" s="154">
        <v>0.01</v>
      </c>
      <c r="M43" s="155">
        <f t="shared" si="0"/>
        <v>4825.1000000000004</v>
      </c>
      <c r="N43" s="155">
        <f t="shared" si="1"/>
        <v>0</v>
      </c>
      <c r="O43" s="155">
        <f t="shared" si="2"/>
        <v>-48.251000000000005</v>
      </c>
      <c r="P43" s="155">
        <f>M43</f>
        <v>4825.1000000000004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3"/>
        <v>-4776.8490000000002</v>
      </c>
      <c r="AJ43" s="156">
        <f t="shared" si="4"/>
        <v>1.9895196601282805E-13</v>
      </c>
    </row>
    <row r="44" spans="1:36" s="141" customFormat="1" ht="12.9" customHeight="1" x14ac:dyDescent="0.2">
      <c r="A44" s="161">
        <v>43754</v>
      </c>
      <c r="B44" s="181">
        <v>9492</v>
      </c>
      <c r="C44" s="181"/>
      <c r="D44" s="182" t="s">
        <v>74</v>
      </c>
      <c r="E44" s="181" t="s">
        <v>60</v>
      </c>
      <c r="F44" s="181"/>
      <c r="G44" s="182" t="s">
        <v>56</v>
      </c>
      <c r="H44" s="151"/>
      <c r="I44" s="151"/>
      <c r="J44" s="152"/>
      <c r="K44" s="153">
        <v>4575</v>
      </c>
      <c r="L44" s="154">
        <v>0.01</v>
      </c>
      <c r="M44" s="155">
        <f t="shared" si="0"/>
        <v>4084.821428571428</v>
      </c>
      <c r="N44" s="155">
        <f t="shared" si="1"/>
        <v>490.17857142857133</v>
      </c>
      <c r="O44" s="155">
        <f t="shared" si="2"/>
        <v>-40.848214285714278</v>
      </c>
      <c r="P44" s="155"/>
      <c r="Q44" s="155"/>
      <c r="R44" s="155"/>
      <c r="S44" s="155"/>
      <c r="T44" s="155"/>
      <c r="U44" s="155"/>
      <c r="V44" s="155"/>
      <c r="W44" s="155">
        <f>M44</f>
        <v>4084.821428571428</v>
      </c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3"/>
        <v>-4534.1517857142853</v>
      </c>
      <c r="AJ44" s="156">
        <f t="shared" si="4"/>
        <v>3.979039320256561E-13</v>
      </c>
    </row>
    <row r="45" spans="1:36" s="141" customFormat="1" ht="12.9" customHeight="1" x14ac:dyDescent="0.2">
      <c r="A45" s="161">
        <v>43755</v>
      </c>
      <c r="B45" s="181">
        <f t="shared" ref="B45:B52" si="12">B44+1</f>
        <v>9493</v>
      </c>
      <c r="C45" s="181"/>
      <c r="D45" s="182" t="s">
        <v>73</v>
      </c>
      <c r="E45" s="181" t="s">
        <v>75</v>
      </c>
      <c r="F45" s="181"/>
      <c r="G45" s="182" t="s">
        <v>54</v>
      </c>
      <c r="H45" s="151"/>
      <c r="I45" s="151"/>
      <c r="J45" s="157">
        <v>3200</v>
      </c>
      <c r="K45" s="153">
        <v>0</v>
      </c>
      <c r="L45" s="154">
        <v>0.01</v>
      </c>
      <c r="M45" s="155">
        <f t="shared" si="0"/>
        <v>3200</v>
      </c>
      <c r="N45" s="155">
        <f t="shared" si="1"/>
        <v>0</v>
      </c>
      <c r="O45" s="155">
        <f t="shared" si="2"/>
        <v>-32</v>
      </c>
      <c r="P45" s="155">
        <f t="shared" ref="P45:P47" si="13">M45</f>
        <v>3200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3"/>
        <v>-3168</v>
      </c>
      <c r="AJ45" s="156">
        <f t="shared" si="4"/>
        <v>0</v>
      </c>
    </row>
    <row r="46" spans="1:36" s="141" customFormat="1" ht="12.9" customHeight="1" x14ac:dyDescent="0.2">
      <c r="A46" s="161"/>
      <c r="B46" s="181">
        <f t="shared" si="12"/>
        <v>9494</v>
      </c>
      <c r="C46" s="181"/>
      <c r="D46" s="182" t="s">
        <v>88</v>
      </c>
      <c r="E46" s="181" t="s">
        <v>89</v>
      </c>
      <c r="F46" s="181"/>
      <c r="G46" s="182" t="s">
        <v>54</v>
      </c>
      <c r="H46" s="151"/>
      <c r="I46" s="151"/>
      <c r="J46" s="157">
        <v>2935</v>
      </c>
      <c r="K46" s="153">
        <v>0</v>
      </c>
      <c r="L46" s="154">
        <v>0.01</v>
      </c>
      <c r="M46" s="155">
        <f t="shared" si="0"/>
        <v>2935</v>
      </c>
      <c r="N46" s="155">
        <f t="shared" si="1"/>
        <v>0</v>
      </c>
      <c r="O46" s="155">
        <f t="shared" si="2"/>
        <v>-29.35</v>
      </c>
      <c r="P46" s="155">
        <f t="shared" si="13"/>
        <v>2935</v>
      </c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3"/>
        <v>-2905.65</v>
      </c>
      <c r="AJ46" s="156">
        <f t="shared" si="4"/>
        <v>-9.2370555648813024E-14</v>
      </c>
    </row>
    <row r="47" spans="1:36" s="141" customFormat="1" ht="12.9" customHeight="1" x14ac:dyDescent="0.2">
      <c r="A47" s="161"/>
      <c r="B47" s="181">
        <f t="shared" si="12"/>
        <v>9495</v>
      </c>
      <c r="C47" s="181"/>
      <c r="D47" s="182" t="s">
        <v>1098</v>
      </c>
      <c r="E47" s="181"/>
      <c r="F47" s="181"/>
      <c r="G47" s="182" t="s">
        <v>54</v>
      </c>
      <c r="H47" s="151"/>
      <c r="I47" s="151"/>
      <c r="J47" s="157"/>
      <c r="K47" s="153">
        <v>3474</v>
      </c>
      <c r="L47" s="154">
        <v>0.01</v>
      </c>
      <c r="M47" s="155">
        <f t="shared" si="0"/>
        <v>3101.7857142857138</v>
      </c>
      <c r="N47" s="155">
        <f t="shared" si="1"/>
        <v>372.21428571428567</v>
      </c>
      <c r="O47" s="155">
        <f t="shared" si="2"/>
        <v>-31.017857142857139</v>
      </c>
      <c r="P47" s="155">
        <f t="shared" si="13"/>
        <v>3101.7857142857138</v>
      </c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3"/>
        <v>-3442.9821428571422</v>
      </c>
      <c r="AJ47" s="156">
        <f t="shared" si="4"/>
        <v>6.5369931689929217E-13</v>
      </c>
    </row>
    <row r="48" spans="1:36" s="141" customFormat="1" ht="12.9" customHeight="1" x14ac:dyDescent="0.2">
      <c r="A48" s="161">
        <v>43756</v>
      </c>
      <c r="B48" s="181">
        <f t="shared" si="12"/>
        <v>9496</v>
      </c>
      <c r="C48" s="181"/>
      <c r="D48" s="182" t="s">
        <v>68</v>
      </c>
      <c r="E48" s="181" t="s">
        <v>52</v>
      </c>
      <c r="F48" s="181"/>
      <c r="G48" s="182" t="s">
        <v>24</v>
      </c>
      <c r="H48" s="151"/>
      <c r="I48" s="151"/>
      <c r="J48" s="157"/>
      <c r="K48" s="153">
        <v>1800</v>
      </c>
      <c r="L48" s="154">
        <v>0.01</v>
      </c>
      <c r="M48" s="155">
        <f t="shared" si="0"/>
        <v>1607.1428571428569</v>
      </c>
      <c r="N48" s="155">
        <f t="shared" si="1"/>
        <v>192.85714285714283</v>
      </c>
      <c r="O48" s="155">
        <f t="shared" si="2"/>
        <v>-16.071428571428569</v>
      </c>
      <c r="P48" s="155"/>
      <c r="Q48" s="155"/>
      <c r="R48" s="155"/>
      <c r="S48" s="155"/>
      <c r="T48" s="155"/>
      <c r="U48" s="155">
        <f>M48</f>
        <v>1607.1428571428569</v>
      </c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3"/>
        <v>-1783.9285714285711</v>
      </c>
      <c r="AJ48" s="156">
        <f t="shared" si="4"/>
        <v>3.2684965844964609E-13</v>
      </c>
    </row>
    <row r="49" spans="1:36" s="141" customFormat="1" ht="12.9" customHeight="1" x14ac:dyDescent="0.2">
      <c r="A49" s="161"/>
      <c r="B49" s="181">
        <f t="shared" si="12"/>
        <v>9497</v>
      </c>
      <c r="C49" s="181"/>
      <c r="D49" s="182" t="s">
        <v>67</v>
      </c>
      <c r="E49" s="181" t="s">
        <v>49</v>
      </c>
      <c r="F49" s="181"/>
      <c r="G49" s="182" t="s">
        <v>54</v>
      </c>
      <c r="H49" s="151"/>
      <c r="I49" s="151"/>
      <c r="J49" s="152"/>
      <c r="K49" s="153">
        <v>2600</v>
      </c>
      <c r="L49" s="154">
        <v>0.01</v>
      </c>
      <c r="M49" s="155">
        <f t="shared" si="0"/>
        <v>2321.4285714285711</v>
      </c>
      <c r="N49" s="155">
        <f t="shared" si="1"/>
        <v>278.5714285714285</v>
      </c>
      <c r="O49" s="155">
        <f t="shared" si="2"/>
        <v>-23.214285714285712</v>
      </c>
      <c r="P49" s="155">
        <f t="shared" ref="P49:P50" si="14">M49</f>
        <v>2321.4285714285711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3"/>
        <v>-2576.7857142857138</v>
      </c>
      <c r="AJ49" s="156">
        <f t="shared" si="4"/>
        <v>5.2224891078367364E-13</v>
      </c>
    </row>
    <row r="50" spans="1:36" s="141" customFormat="1" ht="12.9" customHeight="1" x14ac:dyDescent="0.3">
      <c r="A50" s="161"/>
      <c r="B50" s="181">
        <f t="shared" si="12"/>
        <v>9498</v>
      </c>
      <c r="C50" s="184"/>
      <c r="D50" s="182" t="s">
        <v>1092</v>
      </c>
      <c r="E50" s="181" t="s">
        <v>1093</v>
      </c>
      <c r="F50" s="181"/>
      <c r="G50" s="182" t="s">
        <v>54</v>
      </c>
      <c r="H50" s="151"/>
      <c r="I50" s="151"/>
      <c r="J50" s="152">
        <v>18595</v>
      </c>
      <c r="K50" s="153">
        <v>0</v>
      </c>
      <c r="L50" s="154">
        <v>0.01</v>
      </c>
      <c r="M50" s="155">
        <f t="shared" si="0"/>
        <v>18595</v>
      </c>
      <c r="N50" s="155">
        <f t="shared" si="1"/>
        <v>0</v>
      </c>
      <c r="O50" s="155">
        <f t="shared" si="2"/>
        <v>-185.95000000000002</v>
      </c>
      <c r="P50" s="155">
        <f t="shared" si="14"/>
        <v>18595</v>
      </c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3"/>
        <v>-18409.05</v>
      </c>
      <c r="AJ50" s="156">
        <f t="shared" si="4"/>
        <v>7.1054273576010019E-13</v>
      </c>
    </row>
    <row r="51" spans="1:36" s="141" customFormat="1" ht="12.9" customHeight="1" x14ac:dyDescent="0.2">
      <c r="A51" s="161"/>
      <c r="B51" s="181">
        <f t="shared" si="12"/>
        <v>9499</v>
      </c>
      <c r="C51" s="181"/>
      <c r="D51" s="182" t="s">
        <v>37</v>
      </c>
      <c r="E51" s="181" t="s">
        <v>42</v>
      </c>
      <c r="F51" s="181"/>
      <c r="G51" s="182" t="s">
        <v>163</v>
      </c>
      <c r="H51" s="151"/>
      <c r="I51" s="151"/>
      <c r="J51" s="157"/>
      <c r="K51" s="153">
        <v>1627.45</v>
      </c>
      <c r="L51" s="154">
        <v>0.01</v>
      </c>
      <c r="M51" s="155">
        <f t="shared" si="0"/>
        <v>1453.0803571428571</v>
      </c>
      <c r="N51" s="155">
        <f t="shared" si="1"/>
        <v>174.36964285714285</v>
      </c>
      <c r="O51" s="155">
        <f t="shared" si="2"/>
        <v>-14.530803571428571</v>
      </c>
      <c r="P51" s="155"/>
      <c r="Q51" s="155"/>
      <c r="R51" s="155"/>
      <c r="S51" s="155"/>
      <c r="T51" s="155"/>
      <c r="U51" s="155"/>
      <c r="V51" s="155">
        <f>M51</f>
        <v>1453.0803571428571</v>
      </c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3"/>
        <v>-1612.9191964285715</v>
      </c>
      <c r="AJ51" s="156">
        <f t="shared" si="4"/>
        <v>0</v>
      </c>
    </row>
    <row r="52" spans="1:36" s="141" customFormat="1" ht="12.9" customHeight="1" x14ac:dyDescent="0.2">
      <c r="A52" s="161"/>
      <c r="B52" s="181">
        <f t="shared" si="12"/>
        <v>9500</v>
      </c>
      <c r="C52" s="181"/>
      <c r="D52" s="182" t="s">
        <v>1099</v>
      </c>
      <c r="E52" s="181"/>
      <c r="F52" s="181"/>
      <c r="G52" s="182" t="s">
        <v>54</v>
      </c>
      <c r="H52" s="151"/>
      <c r="I52" s="151"/>
      <c r="J52" s="157"/>
      <c r="K52" s="153">
        <v>3840</v>
      </c>
      <c r="L52" s="154">
        <v>0.01</v>
      </c>
      <c r="M52" s="155">
        <f t="shared" si="0"/>
        <v>3428.5714285714284</v>
      </c>
      <c r="N52" s="155">
        <f t="shared" si="1"/>
        <v>411.42857142857139</v>
      </c>
      <c r="O52" s="155">
        <f t="shared" si="2"/>
        <v>-34.285714285714285</v>
      </c>
      <c r="P52" s="155">
        <f t="shared" ref="P52:P55" si="15">M52</f>
        <v>3428.5714285714284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3"/>
        <v>-3805.7142857142853</v>
      </c>
      <c r="AJ52" s="156">
        <f t="shared" si="4"/>
        <v>3.907985046680551E-13</v>
      </c>
    </row>
    <row r="53" spans="1:36" s="141" customFormat="1" ht="12.9" customHeight="1" x14ac:dyDescent="0.2">
      <c r="A53" s="161">
        <v>43757</v>
      </c>
      <c r="B53" s="181">
        <v>1901</v>
      </c>
      <c r="C53" s="181"/>
      <c r="D53" s="182" t="s">
        <v>1092</v>
      </c>
      <c r="E53" s="181" t="s">
        <v>1093</v>
      </c>
      <c r="F53" s="181"/>
      <c r="G53" s="182" t="s">
        <v>54</v>
      </c>
      <c r="H53" s="151"/>
      <c r="I53" s="151"/>
      <c r="J53" s="157">
        <v>18727.5</v>
      </c>
      <c r="K53" s="153">
        <v>0</v>
      </c>
      <c r="L53" s="154">
        <v>0.01</v>
      </c>
      <c r="M53" s="155">
        <f t="shared" si="0"/>
        <v>18727.5</v>
      </c>
      <c r="N53" s="155">
        <f t="shared" si="1"/>
        <v>0</v>
      </c>
      <c r="O53" s="155">
        <f t="shared" si="2"/>
        <v>-187.27500000000001</v>
      </c>
      <c r="P53" s="155">
        <f t="shared" si="15"/>
        <v>18727.5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3"/>
        <v>-18540.224999999999</v>
      </c>
      <c r="AJ53" s="156">
        <f t="shared" si="4"/>
        <v>1.4495071809506044E-12</v>
      </c>
    </row>
    <row r="54" spans="1:36" s="141" customFormat="1" ht="12.9" customHeight="1" x14ac:dyDescent="0.2">
      <c r="A54" s="161">
        <v>43759</v>
      </c>
      <c r="B54" s="181">
        <f t="shared" ref="B54:B57" si="16">B53+1</f>
        <v>1902</v>
      </c>
      <c r="C54" s="181"/>
      <c r="D54" s="182" t="s">
        <v>1085</v>
      </c>
      <c r="E54" s="181" t="s">
        <v>1086</v>
      </c>
      <c r="F54" s="181"/>
      <c r="G54" s="182" t="s">
        <v>54</v>
      </c>
      <c r="H54" s="151"/>
      <c r="I54" s="151"/>
      <c r="J54" s="157"/>
      <c r="K54" s="153">
        <v>5013</v>
      </c>
      <c r="L54" s="154">
        <v>0.01</v>
      </c>
      <c r="M54" s="155">
        <f t="shared" si="0"/>
        <v>4475.8928571428569</v>
      </c>
      <c r="N54" s="155">
        <f t="shared" si="1"/>
        <v>537.10714285714278</v>
      </c>
      <c r="O54" s="155">
        <f t="shared" si="2"/>
        <v>-44.758928571428569</v>
      </c>
      <c r="P54" s="155">
        <f t="shared" si="15"/>
        <v>4475.8928571428569</v>
      </c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3"/>
        <v>-4968.2410714285706</v>
      </c>
      <c r="AJ54" s="156">
        <f t="shared" si="4"/>
        <v>7.815970093361102E-13</v>
      </c>
    </row>
    <row r="55" spans="1:36" s="141" customFormat="1" ht="12.9" customHeight="1" x14ac:dyDescent="0.2">
      <c r="A55" s="161"/>
      <c r="B55" s="181">
        <f t="shared" si="16"/>
        <v>1903</v>
      </c>
      <c r="C55" s="181"/>
      <c r="D55" s="182" t="s">
        <v>39</v>
      </c>
      <c r="E55" s="181" t="s">
        <v>45</v>
      </c>
      <c r="F55" s="181"/>
      <c r="G55" s="182" t="s">
        <v>54</v>
      </c>
      <c r="H55" s="151"/>
      <c r="I55" s="151"/>
      <c r="J55" s="157">
        <v>5400</v>
      </c>
      <c r="K55" s="153">
        <v>0</v>
      </c>
      <c r="L55" s="154">
        <v>0.01</v>
      </c>
      <c r="M55" s="155">
        <f t="shared" si="0"/>
        <v>5400</v>
      </c>
      <c r="N55" s="155">
        <f t="shared" si="1"/>
        <v>0</v>
      </c>
      <c r="O55" s="155">
        <f t="shared" si="2"/>
        <v>-54</v>
      </c>
      <c r="P55" s="155">
        <f t="shared" si="15"/>
        <v>5400</v>
      </c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3"/>
        <v>-5346</v>
      </c>
      <c r="AJ55" s="156">
        <f t="shared" si="4"/>
        <v>0</v>
      </c>
    </row>
    <row r="56" spans="1:36" s="141" customFormat="1" ht="12.9" customHeight="1" x14ac:dyDescent="0.2">
      <c r="A56" s="161"/>
      <c r="B56" s="181">
        <f t="shared" si="16"/>
        <v>1904</v>
      </c>
      <c r="C56" s="181"/>
      <c r="D56" s="182" t="s">
        <v>39</v>
      </c>
      <c r="E56" s="181" t="s">
        <v>45</v>
      </c>
      <c r="F56" s="181"/>
      <c r="G56" s="182" t="s">
        <v>57</v>
      </c>
      <c r="H56" s="151"/>
      <c r="I56" s="151"/>
      <c r="J56" s="157">
        <v>1530</v>
      </c>
      <c r="K56" s="153">
        <v>0</v>
      </c>
      <c r="L56" s="154">
        <v>0.01</v>
      </c>
      <c r="M56" s="155">
        <f t="shared" si="0"/>
        <v>1530</v>
      </c>
      <c r="N56" s="155">
        <f t="shared" si="1"/>
        <v>0</v>
      </c>
      <c r="O56" s="155">
        <f t="shared" si="2"/>
        <v>-15.3</v>
      </c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>
        <f>M56</f>
        <v>1530</v>
      </c>
      <c r="AA56" s="155"/>
      <c r="AB56" s="155"/>
      <c r="AC56" s="155"/>
      <c r="AD56" s="155"/>
      <c r="AE56" s="155"/>
      <c r="AF56" s="155"/>
      <c r="AG56" s="155"/>
      <c r="AH56" s="155"/>
      <c r="AI56" s="155">
        <f t="shared" si="3"/>
        <v>-1514.7</v>
      </c>
      <c r="AJ56" s="156">
        <f t="shared" si="4"/>
        <v>-4.6185277824406512E-14</v>
      </c>
    </row>
    <row r="57" spans="1:36" s="141" customFormat="1" ht="12.9" customHeight="1" x14ac:dyDescent="0.2">
      <c r="A57" s="161"/>
      <c r="B57" s="181">
        <f t="shared" si="16"/>
        <v>1905</v>
      </c>
      <c r="C57" s="181"/>
      <c r="D57" s="182" t="s">
        <v>88</v>
      </c>
      <c r="E57" s="181" t="s">
        <v>89</v>
      </c>
      <c r="F57" s="181"/>
      <c r="G57" s="182" t="s">
        <v>54</v>
      </c>
      <c r="H57" s="151"/>
      <c r="I57" s="151"/>
      <c r="J57" s="157">
        <v>5670.9</v>
      </c>
      <c r="K57" s="153">
        <v>0</v>
      </c>
      <c r="L57" s="154">
        <v>0.01</v>
      </c>
      <c r="M57" s="155">
        <f t="shared" si="0"/>
        <v>5670.9</v>
      </c>
      <c r="N57" s="155">
        <f t="shared" si="1"/>
        <v>0</v>
      </c>
      <c r="O57" s="155">
        <f t="shared" si="2"/>
        <v>-56.708999999999996</v>
      </c>
      <c r="P57" s="155">
        <f t="shared" ref="P57:P58" si="17">M57</f>
        <v>5670.9</v>
      </c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3"/>
        <v>-5614.1909999999998</v>
      </c>
      <c r="AJ57" s="156">
        <f t="shared" si="4"/>
        <v>-1.6342482922482304E-13</v>
      </c>
    </row>
    <row r="58" spans="1:36" s="141" customFormat="1" ht="12.9" customHeight="1" x14ac:dyDescent="0.2">
      <c r="A58" s="161">
        <v>43761</v>
      </c>
      <c r="B58" s="181">
        <v>1907</v>
      </c>
      <c r="C58" s="181"/>
      <c r="D58" s="182" t="s">
        <v>39</v>
      </c>
      <c r="E58" s="181" t="s">
        <v>45</v>
      </c>
      <c r="F58" s="181"/>
      <c r="G58" s="182" t="s">
        <v>54</v>
      </c>
      <c r="H58" s="151"/>
      <c r="I58" s="151"/>
      <c r="J58" s="152">
        <v>622</v>
      </c>
      <c r="K58" s="153">
        <v>0</v>
      </c>
      <c r="L58" s="154">
        <v>0.01</v>
      </c>
      <c r="M58" s="155">
        <f t="shared" si="0"/>
        <v>622</v>
      </c>
      <c r="N58" s="155">
        <f t="shared" si="1"/>
        <v>0</v>
      </c>
      <c r="O58" s="155">
        <f t="shared" si="2"/>
        <v>-6.22</v>
      </c>
      <c r="P58" s="155">
        <f t="shared" si="17"/>
        <v>622</v>
      </c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3"/>
        <v>-615.78</v>
      </c>
      <c r="AJ58" s="156">
        <f t="shared" si="4"/>
        <v>2.7533531010703882E-14</v>
      </c>
    </row>
    <row r="59" spans="1:36" s="141" customFormat="1" ht="12.9" customHeight="1" x14ac:dyDescent="0.2">
      <c r="A59" s="161"/>
      <c r="B59" s="181">
        <f t="shared" ref="B59:B67" si="18">B58+1</f>
        <v>1908</v>
      </c>
      <c r="C59" s="181"/>
      <c r="D59" s="182" t="s">
        <v>1103</v>
      </c>
      <c r="E59" s="181"/>
      <c r="F59" s="181"/>
      <c r="G59" s="182" t="s">
        <v>12</v>
      </c>
      <c r="H59" s="151"/>
      <c r="I59" s="151"/>
      <c r="J59" s="152"/>
      <c r="K59" s="153">
        <v>1153.52</v>
      </c>
      <c r="L59" s="154">
        <v>0.01</v>
      </c>
      <c r="M59" s="155">
        <f t="shared" si="0"/>
        <v>1029.9285714285713</v>
      </c>
      <c r="N59" s="155">
        <f t="shared" si="1"/>
        <v>123.59142857142855</v>
      </c>
      <c r="O59" s="155">
        <f t="shared" si="2"/>
        <v>-10.299285714285714</v>
      </c>
      <c r="P59" s="155"/>
      <c r="Q59" s="155"/>
      <c r="R59" s="155"/>
      <c r="S59" s="155">
        <f>M59</f>
        <v>1029.9285714285713</v>
      </c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3"/>
        <v>-1143.2207142857142</v>
      </c>
      <c r="AJ59" s="156">
        <f t="shared" si="4"/>
        <v>1.0125233984581428E-13</v>
      </c>
    </row>
    <row r="60" spans="1:36" s="141" customFormat="1" ht="12.9" customHeight="1" x14ac:dyDescent="0.2">
      <c r="A60" s="161"/>
      <c r="B60" s="181">
        <f t="shared" si="18"/>
        <v>1909</v>
      </c>
      <c r="C60" s="181"/>
      <c r="D60" s="182" t="s">
        <v>70</v>
      </c>
      <c r="E60" s="181" t="s">
        <v>50</v>
      </c>
      <c r="F60" s="181"/>
      <c r="G60" s="182" t="s">
        <v>55</v>
      </c>
      <c r="H60" s="151"/>
      <c r="I60" s="151"/>
      <c r="J60" s="152"/>
      <c r="K60" s="153">
        <v>9326</v>
      </c>
      <c r="L60" s="154">
        <v>0.01</v>
      </c>
      <c r="M60" s="155">
        <f t="shared" si="0"/>
        <v>8326.7857142857138</v>
      </c>
      <c r="N60" s="155">
        <f t="shared" si="1"/>
        <v>999.21428571428567</v>
      </c>
      <c r="O60" s="155">
        <f t="shared" si="2"/>
        <v>-83.267857142857139</v>
      </c>
      <c r="P60" s="155"/>
      <c r="Q60" s="155">
        <f>M60</f>
        <v>8326.7857142857138</v>
      </c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3"/>
        <v>-9242.7321428571431</v>
      </c>
      <c r="AJ60" s="156">
        <f t="shared" si="4"/>
        <v>-2.5579538487363607E-13</v>
      </c>
    </row>
    <row r="61" spans="1:36" s="141" customFormat="1" ht="12.9" customHeight="1" x14ac:dyDescent="0.2">
      <c r="A61" s="161">
        <v>43762</v>
      </c>
      <c r="B61" s="181">
        <f t="shared" si="18"/>
        <v>1910</v>
      </c>
      <c r="C61" s="181"/>
      <c r="D61" s="182" t="s">
        <v>74</v>
      </c>
      <c r="E61" s="181" t="s">
        <v>60</v>
      </c>
      <c r="F61" s="181"/>
      <c r="G61" s="182" t="s">
        <v>56</v>
      </c>
      <c r="H61" s="151"/>
      <c r="I61" s="151"/>
      <c r="J61" s="152"/>
      <c r="K61" s="153">
        <v>3795</v>
      </c>
      <c r="L61" s="154">
        <v>0.01</v>
      </c>
      <c r="M61" s="155">
        <f t="shared" si="0"/>
        <v>3388.3928571428569</v>
      </c>
      <c r="N61" s="155">
        <f t="shared" si="1"/>
        <v>406.60714285714283</v>
      </c>
      <c r="O61" s="155">
        <f t="shared" si="2"/>
        <v>-33.883928571428569</v>
      </c>
      <c r="P61" s="155"/>
      <c r="Q61" s="155"/>
      <c r="R61" s="155"/>
      <c r="S61" s="155"/>
      <c r="T61" s="155"/>
      <c r="U61" s="155"/>
      <c r="V61" s="155"/>
      <c r="W61" s="155">
        <f>M61</f>
        <v>3388.3928571428569</v>
      </c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3"/>
        <v>-3761.1160714285711</v>
      </c>
      <c r="AJ61" s="156">
        <f t="shared" si="4"/>
        <v>3.2684965844964609E-13</v>
      </c>
    </row>
    <row r="62" spans="1:36" s="141" customFormat="1" ht="12.9" customHeight="1" x14ac:dyDescent="0.2">
      <c r="A62" s="161"/>
      <c r="B62" s="181">
        <f t="shared" si="18"/>
        <v>1911</v>
      </c>
      <c r="C62" s="181"/>
      <c r="D62" s="182" t="s">
        <v>1097</v>
      </c>
      <c r="E62" s="181" t="s">
        <v>44</v>
      </c>
      <c r="F62" s="181"/>
      <c r="G62" s="182" t="s">
        <v>54</v>
      </c>
      <c r="H62" s="151"/>
      <c r="I62" s="151"/>
      <c r="J62" s="152"/>
      <c r="K62" s="153">
        <v>13924</v>
      </c>
      <c r="L62" s="154">
        <v>0.01</v>
      </c>
      <c r="M62" s="155">
        <f t="shared" si="0"/>
        <v>12432.142857142855</v>
      </c>
      <c r="N62" s="155">
        <f t="shared" si="1"/>
        <v>1491.8571428571427</v>
      </c>
      <c r="O62" s="155">
        <f t="shared" si="2"/>
        <v>-124.32142857142856</v>
      </c>
      <c r="P62" s="155">
        <f t="shared" ref="P62:P65" si="19">M62</f>
        <v>12432.142857142855</v>
      </c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3"/>
        <v>-13799.678571428569</v>
      </c>
      <c r="AJ62" s="156">
        <f t="shared" si="4"/>
        <v>2.6147972675971687E-12</v>
      </c>
    </row>
    <row r="63" spans="1:36" s="141" customFormat="1" ht="12.9" customHeight="1" x14ac:dyDescent="0.2">
      <c r="A63" s="161">
        <v>43763</v>
      </c>
      <c r="B63" s="181">
        <f t="shared" si="18"/>
        <v>1912</v>
      </c>
      <c r="C63" s="181"/>
      <c r="D63" s="182" t="s">
        <v>88</v>
      </c>
      <c r="E63" s="181" t="s">
        <v>89</v>
      </c>
      <c r="F63" s="181"/>
      <c r="G63" s="182" t="s">
        <v>54</v>
      </c>
      <c r="H63" s="151"/>
      <c r="I63" s="151"/>
      <c r="J63" s="152">
        <v>1334</v>
      </c>
      <c r="K63" s="153">
        <v>0</v>
      </c>
      <c r="L63" s="154">
        <v>0.01</v>
      </c>
      <c r="M63" s="155">
        <f t="shared" si="0"/>
        <v>1334</v>
      </c>
      <c r="N63" s="155">
        <f t="shared" si="1"/>
        <v>0</v>
      </c>
      <c r="O63" s="155">
        <f t="shared" si="2"/>
        <v>-13.34</v>
      </c>
      <c r="P63" s="155">
        <f t="shared" si="19"/>
        <v>1334</v>
      </c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3"/>
        <v>-1320.66</v>
      </c>
      <c r="AJ63" s="156">
        <f t="shared" si="4"/>
        <v>-8.1712414612411521E-14</v>
      </c>
    </row>
    <row r="64" spans="1:36" s="141" customFormat="1" ht="12.9" customHeight="1" x14ac:dyDescent="0.2">
      <c r="A64" s="161">
        <v>43764</v>
      </c>
      <c r="B64" s="181">
        <f t="shared" si="18"/>
        <v>1913</v>
      </c>
      <c r="C64" s="181"/>
      <c r="D64" s="182" t="s">
        <v>1092</v>
      </c>
      <c r="E64" s="181" t="s">
        <v>1093</v>
      </c>
      <c r="F64" s="181"/>
      <c r="G64" s="182" t="s">
        <v>54</v>
      </c>
      <c r="H64" s="151"/>
      <c r="I64" s="151"/>
      <c r="J64" s="152">
        <v>18084</v>
      </c>
      <c r="K64" s="153">
        <v>0</v>
      </c>
      <c r="L64" s="154">
        <v>0.01</v>
      </c>
      <c r="M64" s="155">
        <f t="shared" si="0"/>
        <v>18084</v>
      </c>
      <c r="N64" s="155">
        <f t="shared" si="1"/>
        <v>0</v>
      </c>
      <c r="O64" s="155">
        <f t="shared" si="2"/>
        <v>-180.84</v>
      </c>
      <c r="P64" s="155">
        <f t="shared" si="19"/>
        <v>18084</v>
      </c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3"/>
        <v>-17903.16</v>
      </c>
      <c r="AJ64" s="156">
        <f t="shared" si="4"/>
        <v>0</v>
      </c>
    </row>
    <row r="65" spans="1:36" s="141" customFormat="1" ht="12.9" customHeight="1" x14ac:dyDescent="0.2">
      <c r="A65" s="161"/>
      <c r="B65" s="181">
        <f t="shared" si="18"/>
        <v>1914</v>
      </c>
      <c r="C65" s="181"/>
      <c r="D65" s="182" t="s">
        <v>1065</v>
      </c>
      <c r="E65" s="181" t="s">
        <v>1064</v>
      </c>
      <c r="F65" s="181"/>
      <c r="G65" s="182" t="s">
        <v>54</v>
      </c>
      <c r="H65" s="151"/>
      <c r="I65" s="151"/>
      <c r="J65" s="157"/>
      <c r="K65" s="153">
        <v>7200</v>
      </c>
      <c r="L65" s="154">
        <v>0.01</v>
      </c>
      <c r="M65" s="155">
        <f t="shared" si="0"/>
        <v>6428.5714285714275</v>
      </c>
      <c r="N65" s="155">
        <f t="shared" si="1"/>
        <v>771.42857142857133</v>
      </c>
      <c r="O65" s="155">
        <f t="shared" si="2"/>
        <v>-64.285714285714278</v>
      </c>
      <c r="P65" s="155">
        <f t="shared" si="19"/>
        <v>6428.5714285714275</v>
      </c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3"/>
        <v>-7135.7142857142844</v>
      </c>
      <c r="AJ65" s="156">
        <f t="shared" si="4"/>
        <v>1.3073986337985843E-12</v>
      </c>
    </row>
    <row r="66" spans="1:36" s="141" customFormat="1" ht="12.9" customHeight="1" x14ac:dyDescent="0.2">
      <c r="A66" s="161"/>
      <c r="B66" s="181">
        <f t="shared" si="18"/>
        <v>1915</v>
      </c>
      <c r="C66" s="181"/>
      <c r="D66" s="182" t="s">
        <v>66</v>
      </c>
      <c r="E66" s="181" t="s">
        <v>51</v>
      </c>
      <c r="F66" s="181"/>
      <c r="G66" s="182" t="s">
        <v>55</v>
      </c>
      <c r="H66" s="151"/>
      <c r="I66" s="151"/>
      <c r="J66" s="157"/>
      <c r="K66" s="153">
        <v>4585</v>
      </c>
      <c r="L66" s="154">
        <v>0.01</v>
      </c>
      <c r="M66" s="155">
        <f t="shared" si="0"/>
        <v>4093.7499999999995</v>
      </c>
      <c r="N66" s="155">
        <f t="shared" si="1"/>
        <v>491.24999999999994</v>
      </c>
      <c r="O66" s="155">
        <f t="shared" si="2"/>
        <v>-40.937499999999993</v>
      </c>
      <c r="P66" s="155"/>
      <c r="Q66" s="155">
        <f>M66</f>
        <v>4093.7499999999995</v>
      </c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3"/>
        <v>-4544.0624999999991</v>
      </c>
      <c r="AJ66" s="156">
        <f t="shared" si="4"/>
        <v>9.1660012913052924E-13</v>
      </c>
    </row>
    <row r="67" spans="1:36" s="141" customFormat="1" ht="12.9" customHeight="1" x14ac:dyDescent="0.2">
      <c r="A67" s="161">
        <v>43766</v>
      </c>
      <c r="B67" s="181">
        <f t="shared" si="18"/>
        <v>1916</v>
      </c>
      <c r="C67" s="181"/>
      <c r="D67" s="182" t="s">
        <v>88</v>
      </c>
      <c r="E67" s="181" t="s">
        <v>89</v>
      </c>
      <c r="F67" s="181"/>
      <c r="G67" s="182" t="s">
        <v>54</v>
      </c>
      <c r="H67" s="151"/>
      <c r="I67" s="151"/>
      <c r="J67" s="157">
        <v>4999</v>
      </c>
      <c r="K67" s="153">
        <v>0</v>
      </c>
      <c r="L67" s="154">
        <v>0.01</v>
      </c>
      <c r="M67" s="155">
        <f t="shared" si="0"/>
        <v>4999</v>
      </c>
      <c r="N67" s="155">
        <f t="shared" si="1"/>
        <v>0</v>
      </c>
      <c r="O67" s="155">
        <f t="shared" si="2"/>
        <v>-49.99</v>
      </c>
      <c r="P67" s="155">
        <f t="shared" ref="P67:P68" si="20">M67</f>
        <v>4999</v>
      </c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3"/>
        <v>-4949.01</v>
      </c>
      <c r="AJ67" s="156">
        <f t="shared" si="4"/>
        <v>-2.2026824808563106E-13</v>
      </c>
    </row>
    <row r="68" spans="1:36" s="141" customFormat="1" ht="12.9" customHeight="1" x14ac:dyDescent="0.2">
      <c r="A68" s="161"/>
      <c r="B68" s="181">
        <v>1918</v>
      </c>
      <c r="C68" s="181"/>
      <c r="D68" s="182" t="s">
        <v>39</v>
      </c>
      <c r="E68" s="181" t="s">
        <v>45</v>
      </c>
      <c r="F68" s="181"/>
      <c r="G68" s="182" t="s">
        <v>54</v>
      </c>
      <c r="H68" s="151"/>
      <c r="I68" s="151"/>
      <c r="J68" s="152">
        <v>4035</v>
      </c>
      <c r="K68" s="153">
        <v>0</v>
      </c>
      <c r="L68" s="154">
        <v>0.01</v>
      </c>
      <c r="M68" s="155">
        <f t="shared" si="0"/>
        <v>4035</v>
      </c>
      <c r="N68" s="155">
        <f t="shared" si="1"/>
        <v>0</v>
      </c>
      <c r="O68" s="155">
        <f t="shared" si="2"/>
        <v>-40.35</v>
      </c>
      <c r="P68" s="155">
        <f t="shared" si="20"/>
        <v>4035</v>
      </c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3"/>
        <v>-3994.65</v>
      </c>
      <c r="AJ68" s="156">
        <f t="shared" si="4"/>
        <v>-9.2370555648813024E-14</v>
      </c>
    </row>
    <row r="69" spans="1:36" s="141" customFormat="1" ht="12.9" customHeight="1" x14ac:dyDescent="0.2">
      <c r="A69" s="161"/>
      <c r="B69" s="181">
        <f>B68+1</f>
        <v>1919</v>
      </c>
      <c r="C69" s="181"/>
      <c r="D69" s="182" t="s">
        <v>39</v>
      </c>
      <c r="E69" s="181" t="s">
        <v>45</v>
      </c>
      <c r="F69" s="181"/>
      <c r="G69" s="182" t="s">
        <v>57</v>
      </c>
      <c r="H69" s="151"/>
      <c r="I69" s="151"/>
      <c r="J69" s="152">
        <v>1272</v>
      </c>
      <c r="K69" s="153">
        <v>0</v>
      </c>
      <c r="L69" s="154">
        <v>0.01</v>
      </c>
      <c r="M69" s="155">
        <f t="shared" si="0"/>
        <v>1272</v>
      </c>
      <c r="N69" s="155">
        <f t="shared" si="1"/>
        <v>0</v>
      </c>
      <c r="O69" s="155">
        <f t="shared" si="2"/>
        <v>-12.72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>
        <f>M69</f>
        <v>1272</v>
      </c>
      <c r="AA69" s="155"/>
      <c r="AB69" s="155"/>
      <c r="AC69" s="155"/>
      <c r="AD69" s="155"/>
      <c r="AE69" s="155"/>
      <c r="AF69" s="155"/>
      <c r="AG69" s="155"/>
      <c r="AH69" s="155"/>
      <c r="AI69" s="155">
        <f t="shared" si="3"/>
        <v>-1259.28</v>
      </c>
      <c r="AJ69" s="156">
        <f t="shared" si="4"/>
        <v>2.6645352591003757E-14</v>
      </c>
    </row>
    <row r="70" spans="1:36" s="141" customFormat="1" ht="12.9" customHeight="1" x14ac:dyDescent="0.2">
      <c r="A70" s="161">
        <v>43767</v>
      </c>
      <c r="B70" s="181">
        <v>1921</v>
      </c>
      <c r="C70" s="181"/>
      <c r="D70" s="182" t="s">
        <v>63</v>
      </c>
      <c r="E70" s="181">
        <v>263890</v>
      </c>
      <c r="F70" s="181"/>
      <c r="G70" s="182" t="s">
        <v>62</v>
      </c>
      <c r="H70" s="151"/>
      <c r="I70" s="151"/>
      <c r="J70" s="152">
        <v>0</v>
      </c>
      <c r="K70" s="153">
        <v>4943.75</v>
      </c>
      <c r="L70" s="154">
        <v>0.01</v>
      </c>
      <c r="M70" s="155">
        <f t="shared" si="0"/>
        <v>4414.0625</v>
      </c>
      <c r="N70" s="155">
        <f t="shared" si="1"/>
        <v>529.6875</v>
      </c>
      <c r="O70" s="155">
        <f t="shared" si="2"/>
        <v>-44.140625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>
        <f>M70</f>
        <v>4414.0625</v>
      </c>
      <c r="AI70" s="155">
        <f t="shared" si="3"/>
        <v>-4899.609375</v>
      </c>
      <c r="AJ70" s="156">
        <f t="shared" si="4"/>
        <v>0</v>
      </c>
    </row>
    <row r="71" spans="1:36" s="141" customFormat="1" ht="12.9" customHeight="1" x14ac:dyDescent="0.2">
      <c r="A71" s="161"/>
      <c r="B71" s="181">
        <f t="shared" ref="B71:B72" si="21">B70+1</f>
        <v>1922</v>
      </c>
      <c r="C71" s="181"/>
      <c r="D71" s="182" t="s">
        <v>74</v>
      </c>
      <c r="E71" s="181" t="s">
        <v>60</v>
      </c>
      <c r="F71" s="181"/>
      <c r="G71" s="182" t="s">
        <v>56</v>
      </c>
      <c r="H71" s="151"/>
      <c r="I71" s="151"/>
      <c r="J71" s="152">
        <v>0</v>
      </c>
      <c r="K71" s="153">
        <v>3137.5</v>
      </c>
      <c r="L71" s="154">
        <v>0.01</v>
      </c>
      <c r="M71" s="155">
        <f t="shared" si="0"/>
        <v>2801.3392857142853</v>
      </c>
      <c r="N71" s="155">
        <f t="shared" si="1"/>
        <v>336.16071428571422</v>
      </c>
      <c r="O71" s="155">
        <f t="shared" si="2"/>
        <v>-28.013392857142854</v>
      </c>
      <c r="P71" s="155"/>
      <c r="Q71" s="155"/>
      <c r="R71" s="155"/>
      <c r="S71" s="155"/>
      <c r="T71" s="155"/>
      <c r="U71" s="155"/>
      <c r="V71" s="155"/>
      <c r="W71" s="155">
        <f>M71</f>
        <v>2801.3392857142853</v>
      </c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3"/>
        <v>-3109.4866071428569</v>
      </c>
      <c r="AJ71" s="156">
        <f t="shared" si="4"/>
        <v>2.6290081223123707E-13</v>
      </c>
    </row>
    <row r="72" spans="1:36" s="141" customFormat="1" ht="12.9" customHeight="1" x14ac:dyDescent="0.2">
      <c r="A72" s="161">
        <v>43768</v>
      </c>
      <c r="B72" s="181">
        <f t="shared" si="21"/>
        <v>1923</v>
      </c>
      <c r="C72" s="181"/>
      <c r="D72" s="182" t="s">
        <v>73</v>
      </c>
      <c r="E72" s="181" t="s">
        <v>75</v>
      </c>
      <c r="F72" s="181"/>
      <c r="G72" s="182" t="s">
        <v>54</v>
      </c>
      <c r="H72" s="151"/>
      <c r="I72" s="151"/>
      <c r="J72" s="152">
        <v>2780</v>
      </c>
      <c r="K72" s="153">
        <v>0</v>
      </c>
      <c r="L72" s="154">
        <v>0.01</v>
      </c>
      <c r="M72" s="155">
        <f t="shared" si="0"/>
        <v>2780</v>
      </c>
      <c r="N72" s="155">
        <f t="shared" si="1"/>
        <v>0</v>
      </c>
      <c r="O72" s="155">
        <f t="shared" si="2"/>
        <v>-27.8</v>
      </c>
      <c r="P72" s="155">
        <f>M72</f>
        <v>2780</v>
      </c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3"/>
        <v>-2752.2</v>
      </c>
      <c r="AJ72" s="156">
        <f t="shared" si="4"/>
        <v>1.8118839761882555E-13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BCE3-AD91-492C-92A5-9BDCB49D1E9E}">
  <dimension ref="A1:AJ103"/>
  <sheetViews>
    <sheetView topLeftCell="X33" workbookViewId="0">
      <selection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10.5546875" style="85" customWidth="1"/>
    <col min="4" max="4" width="32.44140625" style="84" customWidth="1"/>
    <col min="5" max="5" width="13.109375" style="85" customWidth="1"/>
    <col min="6" max="6" width="13.44140625" style="85" customWidth="1"/>
    <col min="7" max="7" width="18" style="84" customWidth="1"/>
    <col min="8" max="10" width="10.44140625" style="141" customWidth="1"/>
    <col min="11" max="11" width="10.6640625" style="141" customWidth="1"/>
    <col min="12" max="12" width="8.109375" style="142" customWidth="1"/>
    <col min="13" max="13" width="11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1104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38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75" customHeight="1" x14ac:dyDescent="0.2">
      <c r="A5" s="161">
        <v>43773</v>
      </c>
      <c r="B5" s="181">
        <v>1924</v>
      </c>
      <c r="C5" s="195">
        <v>46225</v>
      </c>
      <c r="D5" s="182" t="s">
        <v>1085</v>
      </c>
      <c r="E5" s="181" t="s">
        <v>1086</v>
      </c>
      <c r="F5" s="181"/>
      <c r="G5" s="182" t="s">
        <v>54</v>
      </c>
      <c r="H5" s="151"/>
      <c r="I5" s="151"/>
      <c r="J5" s="152"/>
      <c r="K5" s="153">
        <v>4757.8</v>
      </c>
      <c r="L5" s="154">
        <v>0.01</v>
      </c>
      <c r="M5" s="155">
        <f t="shared" ref="M5:M97" si="0">SUM(H5:J5,K5/1.12)</f>
        <v>4248.0357142857138</v>
      </c>
      <c r="N5" s="155">
        <f t="shared" ref="N5:N97" si="1">K5/1.12*0.12</f>
        <v>509.76428571428562</v>
      </c>
      <c r="O5" s="155">
        <f t="shared" ref="O5:O97" si="2">-SUM(I5:J5,K5/1.12)*L5</f>
        <v>-42.480357142857137</v>
      </c>
      <c r="P5" s="155">
        <f t="shared" ref="P5:P6" si="3">M5</f>
        <v>4248.0357142857138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97" si="4">-SUM(N5:AH5)</f>
        <v>-4715.3196428571418</v>
      </c>
      <c r="AJ5" s="156">
        <f t="shared" ref="AJ5:AJ97" si="5">SUM(H5:K5)+AI5+O5</f>
        <v>1.2008172234345693E-12</v>
      </c>
    </row>
    <row r="6" spans="1:36" ht="12.9" customHeight="1" x14ac:dyDescent="0.2">
      <c r="A6" s="161"/>
      <c r="B6" s="181">
        <f t="shared" ref="B6:B8" si="6">B5+1</f>
        <v>1925</v>
      </c>
      <c r="C6" s="195">
        <v>75319</v>
      </c>
      <c r="D6" s="182" t="s">
        <v>39</v>
      </c>
      <c r="E6" s="181" t="s">
        <v>45</v>
      </c>
      <c r="F6" s="181"/>
      <c r="G6" s="182" t="s">
        <v>54</v>
      </c>
      <c r="H6" s="151"/>
      <c r="I6" s="151"/>
      <c r="J6" s="152">
        <v>4936</v>
      </c>
      <c r="K6" s="153"/>
      <c r="L6" s="154">
        <v>0.01</v>
      </c>
      <c r="M6" s="155">
        <f t="shared" si="0"/>
        <v>4936</v>
      </c>
      <c r="N6" s="155">
        <f t="shared" si="1"/>
        <v>0</v>
      </c>
      <c r="O6" s="155">
        <f t="shared" si="2"/>
        <v>-49.36</v>
      </c>
      <c r="P6" s="155">
        <f t="shared" si="3"/>
        <v>4936</v>
      </c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4"/>
        <v>-4886.6400000000003</v>
      </c>
      <c r="AJ6" s="156">
        <f t="shared" si="5"/>
        <v>-3.2684965844964609E-13</v>
      </c>
    </row>
    <row r="7" spans="1:36" ht="12.9" customHeight="1" x14ac:dyDescent="0.2">
      <c r="A7" s="161"/>
      <c r="B7" s="181">
        <f t="shared" si="6"/>
        <v>1926</v>
      </c>
      <c r="C7" s="195">
        <v>75320</v>
      </c>
      <c r="D7" s="182" t="s">
        <v>39</v>
      </c>
      <c r="E7" s="181" t="s">
        <v>45</v>
      </c>
      <c r="F7" s="181"/>
      <c r="G7" s="182" t="s">
        <v>57</v>
      </c>
      <c r="H7" s="151"/>
      <c r="I7" s="151"/>
      <c r="J7" s="152">
        <v>2260</v>
      </c>
      <c r="K7" s="153"/>
      <c r="L7" s="154">
        <v>0.01</v>
      </c>
      <c r="M7" s="155">
        <f t="shared" si="0"/>
        <v>2260</v>
      </c>
      <c r="N7" s="155">
        <f t="shared" si="1"/>
        <v>0</v>
      </c>
      <c r="O7" s="155">
        <f t="shared" si="2"/>
        <v>-22.6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>
        <f>M7</f>
        <v>2260</v>
      </c>
      <c r="AA7" s="155"/>
      <c r="AB7" s="155"/>
      <c r="AC7" s="155"/>
      <c r="AD7" s="155"/>
      <c r="AE7" s="155"/>
      <c r="AF7" s="155"/>
      <c r="AG7" s="155"/>
      <c r="AH7" s="155"/>
      <c r="AI7" s="155">
        <f t="shared" si="4"/>
        <v>-2237.4</v>
      </c>
      <c r="AJ7" s="156">
        <f t="shared" si="5"/>
        <v>-9.2370555648813024E-14</v>
      </c>
    </row>
    <row r="8" spans="1:36" ht="12.9" customHeight="1" x14ac:dyDescent="0.2">
      <c r="A8" s="161"/>
      <c r="B8" s="181">
        <f t="shared" si="6"/>
        <v>1927</v>
      </c>
      <c r="C8" s="195">
        <v>26617</v>
      </c>
      <c r="D8" s="182" t="s">
        <v>88</v>
      </c>
      <c r="E8" s="181" t="s">
        <v>89</v>
      </c>
      <c r="F8" s="181"/>
      <c r="G8" s="182" t="s">
        <v>54</v>
      </c>
      <c r="H8" s="151"/>
      <c r="I8" s="151"/>
      <c r="J8" s="152">
        <v>7042.05</v>
      </c>
      <c r="K8" s="153"/>
      <c r="L8" s="154">
        <v>0.01</v>
      </c>
      <c r="M8" s="155">
        <f t="shared" si="0"/>
        <v>7042.05</v>
      </c>
      <c r="N8" s="155">
        <f t="shared" si="1"/>
        <v>0</v>
      </c>
      <c r="O8" s="155">
        <f t="shared" si="2"/>
        <v>-70.420500000000004</v>
      </c>
      <c r="P8" s="155">
        <f t="shared" ref="P8:P9" si="7">M8</f>
        <v>7042.05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4"/>
        <v>-6971.6295</v>
      </c>
      <c r="AJ8" s="156">
        <f t="shared" si="5"/>
        <v>1.7053025658242404E-13</v>
      </c>
    </row>
    <row r="9" spans="1:36" ht="12.9" customHeight="1" x14ac:dyDescent="0.2">
      <c r="A9" s="161">
        <v>43774</v>
      </c>
      <c r="B9" s="181">
        <v>1931</v>
      </c>
      <c r="C9" s="195">
        <v>177866</v>
      </c>
      <c r="D9" s="182" t="s">
        <v>73</v>
      </c>
      <c r="E9" s="181" t="s">
        <v>75</v>
      </c>
      <c r="F9" s="181"/>
      <c r="G9" s="182" t="s">
        <v>54</v>
      </c>
      <c r="H9" s="151"/>
      <c r="I9" s="151"/>
      <c r="J9" s="157">
        <v>1680</v>
      </c>
      <c r="K9" s="153"/>
      <c r="L9" s="154">
        <v>0.01</v>
      </c>
      <c r="M9" s="155">
        <f t="shared" si="0"/>
        <v>1680</v>
      </c>
      <c r="N9" s="155">
        <f t="shared" si="1"/>
        <v>0</v>
      </c>
      <c r="O9" s="155">
        <f t="shared" si="2"/>
        <v>-16.8</v>
      </c>
      <c r="P9" s="155">
        <f t="shared" si="7"/>
        <v>1680</v>
      </c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>
        <f t="shared" si="4"/>
        <v>-1663.2</v>
      </c>
      <c r="AJ9" s="156">
        <f t="shared" si="5"/>
        <v>-4.6185277824406512E-14</v>
      </c>
    </row>
    <row r="10" spans="1:36" ht="12.9" customHeight="1" x14ac:dyDescent="0.2">
      <c r="A10" s="161"/>
      <c r="B10" s="181">
        <f t="shared" ref="B10:B11" si="8">B9+1</f>
        <v>1932</v>
      </c>
      <c r="C10" s="195">
        <v>1890</v>
      </c>
      <c r="D10" s="182" t="s">
        <v>1090</v>
      </c>
      <c r="E10" s="181" t="s">
        <v>1091</v>
      </c>
      <c r="F10" s="181"/>
      <c r="G10" s="182" t="s">
        <v>55</v>
      </c>
      <c r="H10" s="151"/>
      <c r="I10" s="151"/>
      <c r="J10" s="157"/>
      <c r="K10" s="153">
        <v>7500</v>
      </c>
      <c r="L10" s="154">
        <v>0.01</v>
      </c>
      <c r="M10" s="155">
        <f t="shared" si="0"/>
        <v>6696.4285714285706</v>
      </c>
      <c r="N10" s="155">
        <f t="shared" si="1"/>
        <v>803.57142857142844</v>
      </c>
      <c r="O10" s="155">
        <f t="shared" si="2"/>
        <v>-66.964285714285708</v>
      </c>
      <c r="P10" s="155"/>
      <c r="Q10" s="155">
        <f>M10</f>
        <v>6696.4285714285706</v>
      </c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>
        <f t="shared" si="4"/>
        <v>-7433.0357142857138</v>
      </c>
      <c r="AJ10" s="156">
        <f t="shared" si="5"/>
        <v>5.2580162446247414E-13</v>
      </c>
    </row>
    <row r="11" spans="1:36" ht="12.9" customHeight="1" x14ac:dyDescent="0.2">
      <c r="A11" s="161">
        <v>43775</v>
      </c>
      <c r="B11" s="181">
        <f t="shared" si="8"/>
        <v>1933</v>
      </c>
      <c r="C11" s="195">
        <v>29272</v>
      </c>
      <c r="D11" s="182" t="s">
        <v>77</v>
      </c>
      <c r="E11" s="181" t="s">
        <v>78</v>
      </c>
      <c r="F11" s="181"/>
      <c r="G11" s="182" t="s">
        <v>54</v>
      </c>
      <c r="H11" s="151"/>
      <c r="I11" s="151"/>
      <c r="J11" s="157"/>
      <c r="K11" s="153">
        <v>2540</v>
      </c>
      <c r="L11" s="154">
        <v>0.01</v>
      </c>
      <c r="M11" s="155">
        <f t="shared" si="0"/>
        <v>2267.8571428571427</v>
      </c>
      <c r="N11" s="155">
        <f t="shared" si="1"/>
        <v>272.14285714285711</v>
      </c>
      <c r="O11" s="155">
        <f t="shared" si="2"/>
        <v>-22.678571428571427</v>
      </c>
      <c r="P11" s="155">
        <f>M11</f>
        <v>2267.8571428571427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4"/>
        <v>-2517.3214285714284</v>
      </c>
      <c r="AJ11" s="156">
        <f t="shared" si="5"/>
        <v>1.3145040611561853E-13</v>
      </c>
    </row>
    <row r="12" spans="1:36" ht="12.9" customHeight="1" x14ac:dyDescent="0.2">
      <c r="A12" s="161"/>
      <c r="B12" s="181">
        <v>1944</v>
      </c>
      <c r="C12" s="195">
        <v>33698</v>
      </c>
      <c r="D12" s="182" t="s">
        <v>68</v>
      </c>
      <c r="E12" s="181" t="s">
        <v>52</v>
      </c>
      <c r="F12" s="181"/>
      <c r="G12" s="182" t="s">
        <v>24</v>
      </c>
      <c r="H12" s="151"/>
      <c r="I12" s="151"/>
      <c r="J12" s="152"/>
      <c r="K12" s="153">
        <v>1055</v>
      </c>
      <c r="L12" s="154">
        <v>0.01</v>
      </c>
      <c r="M12" s="155">
        <f t="shared" si="0"/>
        <v>941.96428571428567</v>
      </c>
      <c r="N12" s="155">
        <f t="shared" si="1"/>
        <v>113.03571428571428</v>
      </c>
      <c r="O12" s="155">
        <f t="shared" si="2"/>
        <v>-9.4196428571428577</v>
      </c>
      <c r="P12" s="155"/>
      <c r="Q12" s="155"/>
      <c r="R12" s="155"/>
      <c r="S12" s="155"/>
      <c r="T12" s="155"/>
      <c r="U12" s="155">
        <f>M12</f>
        <v>941.96428571428567</v>
      </c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4"/>
        <v>-1045.5803571428571</v>
      </c>
      <c r="AJ12" s="156">
        <f t="shared" si="5"/>
        <v>3.1974423109204508E-14</v>
      </c>
    </row>
    <row r="13" spans="1:36" ht="12.9" customHeight="1" x14ac:dyDescent="0.2">
      <c r="A13" s="161">
        <v>43776</v>
      </c>
      <c r="B13" s="181">
        <f t="shared" ref="B13:B17" si="9">B12+1</f>
        <v>1945</v>
      </c>
      <c r="C13" s="195">
        <v>26712</v>
      </c>
      <c r="D13" s="182" t="s">
        <v>88</v>
      </c>
      <c r="E13" s="181" t="s">
        <v>89</v>
      </c>
      <c r="F13" s="181"/>
      <c r="G13" s="182" t="s">
        <v>54</v>
      </c>
      <c r="H13" s="151"/>
      <c r="I13" s="151"/>
      <c r="J13" s="152">
        <v>1074</v>
      </c>
      <c r="K13" s="153"/>
      <c r="L13" s="154">
        <v>0.01</v>
      </c>
      <c r="M13" s="155">
        <f t="shared" si="0"/>
        <v>1074</v>
      </c>
      <c r="N13" s="155">
        <f t="shared" si="1"/>
        <v>0</v>
      </c>
      <c r="O13" s="155">
        <f t="shared" si="2"/>
        <v>-10.74</v>
      </c>
      <c r="P13" s="155">
        <f t="shared" ref="P13:P15" si="10">M13</f>
        <v>1074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4"/>
        <v>-1063.26</v>
      </c>
      <c r="AJ13" s="156">
        <f t="shared" si="5"/>
        <v>0</v>
      </c>
    </row>
    <row r="14" spans="1:36" ht="12.9" customHeight="1" x14ac:dyDescent="0.2">
      <c r="A14" s="161"/>
      <c r="B14" s="181">
        <f t="shared" si="9"/>
        <v>1946</v>
      </c>
      <c r="C14" s="195">
        <v>411072</v>
      </c>
      <c r="D14" s="182" t="s">
        <v>1105</v>
      </c>
      <c r="E14" s="181"/>
      <c r="F14" s="181"/>
      <c r="G14" s="182" t="s">
        <v>54</v>
      </c>
      <c r="H14" s="151"/>
      <c r="I14" s="151"/>
      <c r="J14" s="152"/>
      <c r="K14" s="153">
        <v>3300</v>
      </c>
      <c r="L14" s="154">
        <v>0.01</v>
      </c>
      <c r="M14" s="155">
        <f t="shared" si="0"/>
        <v>2946.4285714285711</v>
      </c>
      <c r="N14" s="155">
        <f t="shared" si="1"/>
        <v>353.5714285714285</v>
      </c>
      <c r="O14" s="155">
        <f t="shared" si="2"/>
        <v>-29.464285714285712</v>
      </c>
      <c r="P14" s="155">
        <f t="shared" si="10"/>
        <v>2946.4285714285711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4"/>
        <v>-3270.5357142857138</v>
      </c>
      <c r="AJ14" s="156">
        <f t="shared" si="5"/>
        <v>5.2224891078367364E-13</v>
      </c>
    </row>
    <row r="15" spans="1:36" ht="12.9" customHeight="1" x14ac:dyDescent="0.2">
      <c r="A15" s="161"/>
      <c r="B15" s="181">
        <f t="shared" si="9"/>
        <v>1947</v>
      </c>
      <c r="C15" s="195">
        <v>564</v>
      </c>
      <c r="D15" s="182" t="s">
        <v>1092</v>
      </c>
      <c r="E15" s="181" t="s">
        <v>1093</v>
      </c>
      <c r="F15" s="181"/>
      <c r="G15" s="182" t="s">
        <v>54</v>
      </c>
      <c r="H15" s="151"/>
      <c r="I15" s="151"/>
      <c r="J15" s="152"/>
      <c r="K15" s="153">
        <v>18298</v>
      </c>
      <c r="L15" s="154">
        <v>0.01</v>
      </c>
      <c r="M15" s="155">
        <f t="shared" si="0"/>
        <v>16337.499999999998</v>
      </c>
      <c r="N15" s="155">
        <f t="shared" si="1"/>
        <v>1960.4999999999998</v>
      </c>
      <c r="O15" s="155">
        <f t="shared" si="2"/>
        <v>-163.37499999999997</v>
      </c>
      <c r="P15" s="155">
        <f t="shared" si="10"/>
        <v>16337.499999999998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4"/>
        <v>-18134.624999999996</v>
      </c>
      <c r="AJ15" s="156">
        <f t="shared" si="5"/>
        <v>3.666400516522117E-12</v>
      </c>
    </row>
    <row r="16" spans="1:36" ht="12.9" customHeight="1" x14ac:dyDescent="0.2">
      <c r="A16" s="161"/>
      <c r="B16" s="181">
        <f t="shared" si="9"/>
        <v>1948</v>
      </c>
      <c r="C16" s="195">
        <v>79892</v>
      </c>
      <c r="D16" s="182" t="s">
        <v>37</v>
      </c>
      <c r="E16" s="181" t="s">
        <v>42</v>
      </c>
      <c r="F16" s="181"/>
      <c r="G16" s="182" t="s">
        <v>163</v>
      </c>
      <c r="H16" s="151"/>
      <c r="I16" s="151"/>
      <c r="J16" s="152"/>
      <c r="K16" s="153">
        <v>1196.69</v>
      </c>
      <c r="L16" s="154">
        <v>0.01</v>
      </c>
      <c r="M16" s="155">
        <f t="shared" si="0"/>
        <v>1068.4732142857142</v>
      </c>
      <c r="N16" s="155">
        <f t="shared" si="1"/>
        <v>128.21678571428569</v>
      </c>
      <c r="O16" s="155">
        <f t="shared" si="2"/>
        <v>-10.684732142857142</v>
      </c>
      <c r="P16" s="155"/>
      <c r="Q16" s="155"/>
      <c r="R16" s="155"/>
      <c r="S16" s="155"/>
      <c r="T16" s="155"/>
      <c r="U16" s="155"/>
      <c r="V16" s="155">
        <f>M16</f>
        <v>1068.4732142857142</v>
      </c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4"/>
        <v>-1186.0052678571428</v>
      </c>
      <c r="AJ16" s="156">
        <f t="shared" si="5"/>
        <v>8.7041485130612273E-14</v>
      </c>
    </row>
    <row r="17" spans="1:36" ht="12.9" customHeight="1" x14ac:dyDescent="0.2">
      <c r="A17" s="161"/>
      <c r="B17" s="181">
        <f t="shared" si="9"/>
        <v>1949</v>
      </c>
      <c r="C17" s="195">
        <v>142201</v>
      </c>
      <c r="D17" s="182" t="s">
        <v>1099</v>
      </c>
      <c r="E17" s="181"/>
      <c r="F17" s="181"/>
      <c r="G17" s="182" t="s">
        <v>54</v>
      </c>
      <c r="H17" s="151"/>
      <c r="I17" s="151"/>
      <c r="J17" s="152"/>
      <c r="K17" s="153">
        <v>3840</v>
      </c>
      <c r="L17" s="154">
        <v>0.01</v>
      </c>
      <c r="M17" s="155">
        <f t="shared" si="0"/>
        <v>3428.5714285714284</v>
      </c>
      <c r="N17" s="155">
        <f t="shared" si="1"/>
        <v>411.42857142857139</v>
      </c>
      <c r="O17" s="155">
        <f t="shared" si="2"/>
        <v>-34.285714285714285</v>
      </c>
      <c r="P17" s="155">
        <f>M17</f>
        <v>3428.5714285714284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4"/>
        <v>-3805.7142857142853</v>
      </c>
      <c r="AJ17" s="156">
        <f t="shared" si="5"/>
        <v>3.907985046680551E-13</v>
      </c>
    </row>
    <row r="18" spans="1:36" ht="12.9" customHeight="1" x14ac:dyDescent="0.2">
      <c r="A18" s="161">
        <v>43777</v>
      </c>
      <c r="B18" s="181">
        <v>1940</v>
      </c>
      <c r="C18" s="195">
        <v>265259</v>
      </c>
      <c r="D18" s="182" t="s">
        <v>63</v>
      </c>
      <c r="E18" s="181">
        <v>139564</v>
      </c>
      <c r="F18" s="181"/>
      <c r="G18" s="182" t="s">
        <v>62</v>
      </c>
      <c r="H18" s="151"/>
      <c r="I18" s="151"/>
      <c r="J18" s="157"/>
      <c r="K18" s="153">
        <v>2726.3</v>
      </c>
      <c r="L18" s="154">
        <v>0.01</v>
      </c>
      <c r="M18" s="155">
        <f t="shared" si="0"/>
        <v>2434.1964285714284</v>
      </c>
      <c r="N18" s="155">
        <f t="shared" si="1"/>
        <v>292.1035714285714</v>
      </c>
      <c r="O18" s="155">
        <f t="shared" si="2"/>
        <v>-24.341964285714283</v>
      </c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>
        <f>M18</f>
        <v>2434.1964285714284</v>
      </c>
      <c r="AI18" s="155">
        <f t="shared" si="4"/>
        <v>-2701.9580357142854</v>
      </c>
      <c r="AJ18" s="156">
        <f t="shared" si="5"/>
        <v>4.8316906031686813E-13</v>
      </c>
    </row>
    <row r="19" spans="1:36" ht="12.9" customHeight="1" x14ac:dyDescent="0.2">
      <c r="A19" s="161"/>
      <c r="B19" s="181">
        <f t="shared" ref="B19:B25" si="11">B18+1</f>
        <v>1941</v>
      </c>
      <c r="C19" s="195">
        <v>75321</v>
      </c>
      <c r="D19" s="182" t="s">
        <v>39</v>
      </c>
      <c r="E19" s="181" t="s">
        <v>45</v>
      </c>
      <c r="F19" s="181"/>
      <c r="G19" s="182" t="s">
        <v>54</v>
      </c>
      <c r="H19" s="151"/>
      <c r="I19" s="151"/>
      <c r="J19" s="157">
        <v>1560</v>
      </c>
      <c r="K19" s="153">
        <v>0</v>
      </c>
      <c r="L19" s="154">
        <v>0.01</v>
      </c>
      <c r="M19" s="155">
        <f t="shared" si="0"/>
        <v>1560</v>
      </c>
      <c r="N19" s="155">
        <f t="shared" si="1"/>
        <v>0</v>
      </c>
      <c r="O19" s="155">
        <f t="shared" si="2"/>
        <v>-15.6</v>
      </c>
      <c r="P19" s="155">
        <f>M19</f>
        <v>1560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4"/>
        <v>-1544.4</v>
      </c>
      <c r="AJ19" s="156">
        <f t="shared" si="5"/>
        <v>-9.0594198809412774E-14</v>
      </c>
    </row>
    <row r="20" spans="1:36" ht="12.9" customHeight="1" x14ac:dyDescent="0.2">
      <c r="A20" s="161"/>
      <c r="B20" s="181">
        <f t="shared" si="11"/>
        <v>1942</v>
      </c>
      <c r="C20" s="195">
        <v>32602</v>
      </c>
      <c r="D20" s="182" t="s">
        <v>74</v>
      </c>
      <c r="E20" s="181" t="s">
        <v>60</v>
      </c>
      <c r="F20" s="181"/>
      <c r="G20" s="182" t="s">
        <v>56</v>
      </c>
      <c r="H20" s="151"/>
      <c r="I20" s="151"/>
      <c r="J20" s="157"/>
      <c r="K20" s="153">
        <v>6320</v>
      </c>
      <c r="L20" s="154">
        <v>0.01</v>
      </c>
      <c r="M20" s="155">
        <f t="shared" si="0"/>
        <v>5642.8571428571422</v>
      </c>
      <c r="N20" s="155">
        <f t="shared" si="1"/>
        <v>677.142857142857</v>
      </c>
      <c r="O20" s="155">
        <f t="shared" si="2"/>
        <v>-56.428571428571423</v>
      </c>
      <c r="P20" s="155"/>
      <c r="Q20" s="155"/>
      <c r="R20" s="155"/>
      <c r="S20" s="155"/>
      <c r="T20" s="155"/>
      <c r="U20" s="155"/>
      <c r="V20" s="155"/>
      <c r="W20" s="155">
        <f>M20</f>
        <v>5642.8571428571422</v>
      </c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>
        <f t="shared" si="4"/>
        <v>-6263.5714285714275</v>
      </c>
      <c r="AJ20" s="156">
        <f t="shared" si="5"/>
        <v>1.0444978215673473E-12</v>
      </c>
    </row>
    <row r="21" spans="1:36" s="141" customFormat="1" ht="12.9" customHeight="1" x14ac:dyDescent="0.2">
      <c r="A21" s="161">
        <v>43780</v>
      </c>
      <c r="B21" s="181">
        <f t="shared" si="11"/>
        <v>1943</v>
      </c>
      <c r="C21" s="195">
        <v>120001390450</v>
      </c>
      <c r="D21" s="182" t="s">
        <v>66</v>
      </c>
      <c r="E21" s="181" t="s">
        <v>51</v>
      </c>
      <c r="F21" s="181"/>
      <c r="G21" s="182" t="s">
        <v>55</v>
      </c>
      <c r="H21" s="151"/>
      <c r="I21" s="151"/>
      <c r="J21" s="152"/>
      <c r="K21" s="153">
        <v>1758.03</v>
      </c>
      <c r="L21" s="154">
        <v>0.01</v>
      </c>
      <c r="M21" s="155">
        <f t="shared" si="0"/>
        <v>1569.6696428571427</v>
      </c>
      <c r="N21" s="155">
        <f t="shared" si="1"/>
        <v>188.36035714285711</v>
      </c>
      <c r="O21" s="155">
        <f t="shared" si="2"/>
        <v>-15.696696428571427</v>
      </c>
      <c r="P21" s="155"/>
      <c r="Q21" s="155">
        <f>M21</f>
        <v>1569.6696428571427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4"/>
        <v>-1742.3333035714284</v>
      </c>
      <c r="AJ21" s="156">
        <f t="shared" si="5"/>
        <v>1.865174681370263E-13</v>
      </c>
    </row>
    <row r="22" spans="1:36" s="141" customFormat="1" ht="12.9" customHeight="1" x14ac:dyDescent="0.2">
      <c r="A22" s="161"/>
      <c r="B22" s="181">
        <f t="shared" si="11"/>
        <v>1944</v>
      </c>
      <c r="C22" s="195">
        <v>178098</v>
      </c>
      <c r="D22" s="182" t="s">
        <v>73</v>
      </c>
      <c r="E22" s="181" t="s">
        <v>75</v>
      </c>
      <c r="F22" s="181"/>
      <c r="G22" s="182" t="s">
        <v>54</v>
      </c>
      <c r="H22" s="151"/>
      <c r="I22" s="151"/>
      <c r="J22" s="152">
        <v>2126</v>
      </c>
      <c r="K22" s="153">
        <v>0</v>
      </c>
      <c r="L22" s="154">
        <v>0.01</v>
      </c>
      <c r="M22" s="155">
        <f t="shared" si="0"/>
        <v>2126</v>
      </c>
      <c r="N22" s="155">
        <f t="shared" si="1"/>
        <v>0</v>
      </c>
      <c r="O22" s="155">
        <f t="shared" si="2"/>
        <v>-21.26</v>
      </c>
      <c r="P22" s="155">
        <f t="shared" ref="P22:P23" si="12">M22</f>
        <v>2126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4"/>
        <v>-2104.7399999999998</v>
      </c>
      <c r="AJ22" s="156">
        <f t="shared" si="5"/>
        <v>2.1671553440683056E-13</v>
      </c>
    </row>
    <row r="23" spans="1:36" s="141" customFormat="1" ht="12.9" customHeight="1" x14ac:dyDescent="0.2">
      <c r="A23" s="161"/>
      <c r="B23" s="181">
        <f t="shared" si="11"/>
        <v>1945</v>
      </c>
      <c r="C23" s="195">
        <v>75322</v>
      </c>
      <c r="D23" s="182" t="s">
        <v>39</v>
      </c>
      <c r="E23" s="181" t="s">
        <v>45</v>
      </c>
      <c r="F23" s="181"/>
      <c r="G23" s="182" t="s">
        <v>54</v>
      </c>
      <c r="H23" s="151"/>
      <c r="I23" s="151"/>
      <c r="J23" s="152">
        <v>3750</v>
      </c>
      <c r="K23" s="153"/>
      <c r="L23" s="154">
        <v>0.01</v>
      </c>
      <c r="M23" s="155">
        <f t="shared" si="0"/>
        <v>3750</v>
      </c>
      <c r="N23" s="155">
        <f t="shared" si="1"/>
        <v>0</v>
      </c>
      <c r="O23" s="155">
        <f t="shared" si="2"/>
        <v>-37.5</v>
      </c>
      <c r="P23" s="155">
        <f t="shared" si="12"/>
        <v>3750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4"/>
        <v>-3712.5</v>
      </c>
      <c r="AJ23" s="156">
        <f t="shared" si="5"/>
        <v>0</v>
      </c>
    </row>
    <row r="24" spans="1:36" ht="12.9" customHeight="1" x14ac:dyDescent="0.2">
      <c r="A24" s="161"/>
      <c r="B24" s="181">
        <f t="shared" si="11"/>
        <v>1946</v>
      </c>
      <c r="C24" s="195">
        <v>75323</v>
      </c>
      <c r="D24" s="182" t="s">
        <v>39</v>
      </c>
      <c r="E24" s="181" t="s">
        <v>45</v>
      </c>
      <c r="F24" s="181"/>
      <c r="G24" s="182" t="s">
        <v>57</v>
      </c>
      <c r="H24" s="151"/>
      <c r="I24" s="151"/>
      <c r="J24" s="152">
        <v>1376</v>
      </c>
      <c r="K24" s="194"/>
      <c r="L24" s="154">
        <v>0.01</v>
      </c>
      <c r="M24" s="155">
        <f t="shared" si="0"/>
        <v>1376</v>
      </c>
      <c r="N24" s="155">
        <f t="shared" si="1"/>
        <v>0</v>
      </c>
      <c r="O24" s="155">
        <f t="shared" si="2"/>
        <v>-13.76</v>
      </c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>
        <f>M24</f>
        <v>1376</v>
      </c>
      <c r="AA24" s="155"/>
      <c r="AB24" s="155"/>
      <c r="AC24" s="155"/>
      <c r="AD24" s="155"/>
      <c r="AE24" s="155"/>
      <c r="AF24" s="155"/>
      <c r="AG24" s="155"/>
      <c r="AH24" s="155"/>
      <c r="AI24" s="155">
        <f t="shared" si="4"/>
        <v>-1362.24</v>
      </c>
      <c r="AJ24" s="156">
        <f t="shared" si="5"/>
        <v>0</v>
      </c>
    </row>
    <row r="25" spans="1:36" s="141" customFormat="1" ht="12.9" customHeight="1" x14ac:dyDescent="0.2">
      <c r="A25" s="161"/>
      <c r="B25" s="181">
        <f t="shared" si="11"/>
        <v>1947</v>
      </c>
      <c r="C25" s="195">
        <v>26824</v>
      </c>
      <c r="D25" s="182" t="s">
        <v>88</v>
      </c>
      <c r="E25" s="181" t="s">
        <v>89</v>
      </c>
      <c r="F25" s="181"/>
      <c r="G25" s="182" t="s">
        <v>54</v>
      </c>
      <c r="H25" s="151"/>
      <c r="I25" s="151"/>
      <c r="J25" s="152">
        <v>7273.2</v>
      </c>
      <c r="K25" s="194">
        <v>0</v>
      </c>
      <c r="L25" s="154">
        <v>0.01</v>
      </c>
      <c r="M25" s="155">
        <f t="shared" si="0"/>
        <v>7273.2</v>
      </c>
      <c r="N25" s="155">
        <f t="shared" si="1"/>
        <v>0</v>
      </c>
      <c r="O25" s="155">
        <f t="shared" si="2"/>
        <v>-72.731999999999999</v>
      </c>
      <c r="P25" s="155">
        <f t="shared" ref="P25:P26" si="13">M25</f>
        <v>7273.2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4"/>
        <v>-7200.4679999999998</v>
      </c>
      <c r="AJ25" s="156">
        <f t="shared" si="5"/>
        <v>0</v>
      </c>
    </row>
    <row r="26" spans="1:36" s="141" customFormat="1" ht="12.9" customHeight="1" x14ac:dyDescent="0.2">
      <c r="A26" s="161"/>
      <c r="B26" s="181">
        <v>1950</v>
      </c>
      <c r="C26" s="195">
        <v>42533</v>
      </c>
      <c r="D26" s="182" t="s">
        <v>748</v>
      </c>
      <c r="E26" s="181" t="s">
        <v>749</v>
      </c>
      <c r="F26" s="181"/>
      <c r="G26" s="182" t="s">
        <v>54</v>
      </c>
      <c r="H26" s="151"/>
      <c r="I26" s="151"/>
      <c r="J26" s="157"/>
      <c r="K26" s="153">
        <v>29247</v>
      </c>
      <c r="L26" s="154">
        <v>0.01</v>
      </c>
      <c r="M26" s="155">
        <f t="shared" si="0"/>
        <v>26113.392857142855</v>
      </c>
      <c r="N26" s="155">
        <f t="shared" si="1"/>
        <v>3133.6071428571427</v>
      </c>
      <c r="O26" s="155">
        <f t="shared" si="2"/>
        <v>-261.13392857142856</v>
      </c>
      <c r="P26" s="155">
        <f t="shared" si="13"/>
        <v>26113.392857142855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4"/>
        <v>-28985.866071428569</v>
      </c>
      <c r="AJ26" s="156">
        <f t="shared" si="5"/>
        <v>2.6147972675971687E-12</v>
      </c>
    </row>
    <row r="27" spans="1:36" s="141" customFormat="1" ht="12.9" customHeight="1" x14ac:dyDescent="0.2">
      <c r="A27" s="161">
        <v>43775</v>
      </c>
      <c r="B27" s="181">
        <v>1953</v>
      </c>
      <c r="C27" s="195">
        <v>120001388480</v>
      </c>
      <c r="D27" s="182" t="s">
        <v>66</v>
      </c>
      <c r="E27" s="181" t="s">
        <v>51</v>
      </c>
      <c r="F27" s="181"/>
      <c r="G27" s="182" t="s">
        <v>55</v>
      </c>
      <c r="H27" s="151"/>
      <c r="I27" s="151"/>
      <c r="J27" s="157"/>
      <c r="K27" s="153">
        <v>1282.01</v>
      </c>
      <c r="L27" s="154">
        <v>0.01</v>
      </c>
      <c r="M27" s="155">
        <f t="shared" si="0"/>
        <v>1144.6517857142856</v>
      </c>
      <c r="N27" s="155">
        <f t="shared" si="1"/>
        <v>137.35821428571427</v>
      </c>
      <c r="O27" s="155">
        <f t="shared" si="2"/>
        <v>-11.446517857142856</v>
      </c>
      <c r="P27" s="155"/>
      <c r="Q27" s="155">
        <f>M27</f>
        <v>1144.6517857142856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4"/>
        <v>-1270.5634821428571</v>
      </c>
      <c r="AJ27" s="156">
        <f t="shared" si="5"/>
        <v>5.1514348342607263E-14</v>
      </c>
    </row>
    <row r="28" spans="1:36" s="141" customFormat="1" ht="12.9" customHeight="1" x14ac:dyDescent="0.2">
      <c r="A28" s="161">
        <v>43776</v>
      </c>
      <c r="B28" s="181">
        <v>1954</v>
      </c>
      <c r="C28" s="195">
        <v>24214</v>
      </c>
      <c r="D28" s="182" t="s">
        <v>1097</v>
      </c>
      <c r="E28" s="181" t="s">
        <v>44</v>
      </c>
      <c r="F28" s="181"/>
      <c r="G28" s="182" t="s">
        <v>54</v>
      </c>
      <c r="H28" s="151"/>
      <c r="I28" s="151"/>
      <c r="J28" s="157"/>
      <c r="K28" s="153">
        <v>16948</v>
      </c>
      <c r="L28" s="154">
        <v>0.01</v>
      </c>
      <c r="M28" s="155">
        <f t="shared" si="0"/>
        <v>15132.142857142855</v>
      </c>
      <c r="N28" s="155">
        <f t="shared" si="1"/>
        <v>1815.8571428571424</v>
      </c>
      <c r="O28" s="155">
        <f t="shared" si="2"/>
        <v>-151.32142857142856</v>
      </c>
      <c r="P28" s="155">
        <f t="shared" ref="P28:P35" si="14">M28</f>
        <v>15132.142857142855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4"/>
        <v>-16796.678571428569</v>
      </c>
      <c r="AJ28" s="156">
        <f t="shared" si="5"/>
        <v>2.6147972675971687E-12</v>
      </c>
    </row>
    <row r="29" spans="1:36" s="141" customFormat="1" ht="12.9" customHeight="1" x14ac:dyDescent="0.2">
      <c r="A29" s="161">
        <v>43781</v>
      </c>
      <c r="B29" s="181">
        <v>1955</v>
      </c>
      <c r="C29" s="195"/>
      <c r="D29" s="182" t="s">
        <v>1098</v>
      </c>
      <c r="E29" s="181"/>
      <c r="F29" s="181"/>
      <c r="G29" s="182" t="s">
        <v>54</v>
      </c>
      <c r="H29" s="151"/>
      <c r="I29" s="151"/>
      <c r="J29" s="157"/>
      <c r="K29" s="153">
        <v>7825</v>
      </c>
      <c r="L29" s="154">
        <v>0.01</v>
      </c>
      <c r="M29" s="155">
        <f t="shared" si="0"/>
        <v>6986.6071428571422</v>
      </c>
      <c r="N29" s="155">
        <f t="shared" si="1"/>
        <v>838.392857142857</v>
      </c>
      <c r="O29" s="155">
        <f t="shared" si="2"/>
        <v>-69.866071428571431</v>
      </c>
      <c r="P29" s="155">
        <f t="shared" si="14"/>
        <v>6986.6071428571422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4"/>
        <v>-7755.1339285714275</v>
      </c>
      <c r="AJ29" s="156">
        <f t="shared" si="5"/>
        <v>1.0373923942097463E-12</v>
      </c>
    </row>
    <row r="30" spans="1:36" s="141" customFormat="1" ht="12.9" customHeight="1" x14ac:dyDescent="0.2">
      <c r="A30" s="161"/>
      <c r="B30" s="181">
        <v>1956</v>
      </c>
      <c r="C30" s="195">
        <v>46337</v>
      </c>
      <c r="D30" s="182" t="s">
        <v>1085</v>
      </c>
      <c r="E30" s="181" t="s">
        <v>1086</v>
      </c>
      <c r="F30" s="181"/>
      <c r="G30" s="182" t="s">
        <v>54</v>
      </c>
      <c r="H30" s="151"/>
      <c r="I30" s="151"/>
      <c r="J30" s="157"/>
      <c r="K30" s="153">
        <v>8380</v>
      </c>
      <c r="L30" s="154">
        <v>0.01</v>
      </c>
      <c r="M30" s="155">
        <f t="shared" si="0"/>
        <v>7482.1428571428569</v>
      </c>
      <c r="N30" s="155">
        <f t="shared" si="1"/>
        <v>897.85714285714278</v>
      </c>
      <c r="O30" s="155">
        <f t="shared" si="2"/>
        <v>-74.821428571428569</v>
      </c>
      <c r="P30" s="155">
        <f t="shared" si="14"/>
        <v>7482.1428571428569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4"/>
        <v>-8305.1785714285706</v>
      </c>
      <c r="AJ30" s="156">
        <f t="shared" si="5"/>
        <v>7.815970093361102E-13</v>
      </c>
    </row>
    <row r="31" spans="1:36" s="141" customFormat="1" ht="12.9" customHeight="1" x14ac:dyDescent="0.2">
      <c r="A31" s="161">
        <v>43783</v>
      </c>
      <c r="B31" s="181">
        <v>1957</v>
      </c>
      <c r="C31" s="195">
        <v>178376</v>
      </c>
      <c r="D31" s="182" t="s">
        <v>73</v>
      </c>
      <c r="E31" s="181" t="s">
        <v>75</v>
      </c>
      <c r="F31" s="181"/>
      <c r="G31" s="182" t="s">
        <v>54</v>
      </c>
      <c r="H31" s="151"/>
      <c r="I31" s="151"/>
      <c r="J31" s="152">
        <v>3700</v>
      </c>
      <c r="K31" s="153"/>
      <c r="L31" s="154">
        <v>0.01</v>
      </c>
      <c r="M31" s="155">
        <f t="shared" si="0"/>
        <v>3700</v>
      </c>
      <c r="N31" s="155">
        <f t="shared" si="1"/>
        <v>0</v>
      </c>
      <c r="O31" s="155">
        <f t="shared" si="2"/>
        <v>-37</v>
      </c>
      <c r="P31" s="155">
        <f t="shared" si="14"/>
        <v>3700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4"/>
        <v>-3663</v>
      </c>
      <c r="AJ31" s="156">
        <f t="shared" si="5"/>
        <v>0</v>
      </c>
    </row>
    <row r="32" spans="1:36" s="141" customFormat="1" ht="12.9" customHeight="1" x14ac:dyDescent="0.2">
      <c r="A32" s="161"/>
      <c r="B32" s="181">
        <v>1958</v>
      </c>
      <c r="C32" s="195">
        <v>24277</v>
      </c>
      <c r="D32" s="182" t="s">
        <v>1097</v>
      </c>
      <c r="E32" s="181" t="s">
        <v>44</v>
      </c>
      <c r="F32" s="181"/>
      <c r="G32" s="182" t="s">
        <v>54</v>
      </c>
      <c r="H32" s="151"/>
      <c r="I32" s="151"/>
      <c r="J32" s="152"/>
      <c r="K32" s="153">
        <v>18712</v>
      </c>
      <c r="L32" s="154">
        <v>0.01</v>
      </c>
      <c r="M32" s="155">
        <f t="shared" si="0"/>
        <v>16707.142857142855</v>
      </c>
      <c r="N32" s="155">
        <f t="shared" si="1"/>
        <v>2004.8571428571424</v>
      </c>
      <c r="O32" s="155">
        <f t="shared" si="2"/>
        <v>-167.07142857142856</v>
      </c>
      <c r="P32" s="155">
        <f t="shared" si="14"/>
        <v>16707.142857142855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4"/>
        <v>-18544.928571428569</v>
      </c>
      <c r="AJ32" s="156">
        <f t="shared" si="5"/>
        <v>2.6147972675971687E-12</v>
      </c>
    </row>
    <row r="33" spans="1:36" s="141" customFormat="1" ht="12.9" customHeight="1" x14ac:dyDescent="0.2">
      <c r="A33" s="161"/>
      <c r="B33" s="181">
        <v>1959</v>
      </c>
      <c r="C33" s="195">
        <v>6685</v>
      </c>
      <c r="D33" s="182" t="s">
        <v>67</v>
      </c>
      <c r="E33" s="181" t="s">
        <v>49</v>
      </c>
      <c r="F33" s="181"/>
      <c r="G33" s="182" t="s">
        <v>54</v>
      </c>
      <c r="H33" s="151"/>
      <c r="I33" s="151"/>
      <c r="J33" s="152"/>
      <c r="K33" s="153">
        <v>2600</v>
      </c>
      <c r="L33" s="154">
        <v>0.01</v>
      </c>
      <c r="M33" s="155">
        <f t="shared" si="0"/>
        <v>2321.4285714285711</v>
      </c>
      <c r="N33" s="155">
        <f t="shared" si="1"/>
        <v>278.5714285714285</v>
      </c>
      <c r="O33" s="155">
        <f t="shared" si="2"/>
        <v>-23.214285714285712</v>
      </c>
      <c r="P33" s="155">
        <f t="shared" si="14"/>
        <v>2321.4285714285711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4"/>
        <v>-2576.7857142857138</v>
      </c>
      <c r="AJ33" s="156">
        <f t="shared" si="5"/>
        <v>5.2224891078367364E-13</v>
      </c>
    </row>
    <row r="34" spans="1:36" s="141" customFormat="1" ht="12.9" customHeight="1" x14ac:dyDescent="0.2">
      <c r="A34" s="161">
        <v>43789</v>
      </c>
      <c r="B34" s="181">
        <v>1960</v>
      </c>
      <c r="C34" s="195"/>
      <c r="D34" s="182" t="s">
        <v>1099</v>
      </c>
      <c r="E34" s="181"/>
      <c r="F34" s="181"/>
      <c r="G34" s="182" t="s">
        <v>54</v>
      </c>
      <c r="H34" s="151"/>
      <c r="I34" s="151"/>
      <c r="J34" s="152"/>
      <c r="K34" s="153">
        <v>6144</v>
      </c>
      <c r="L34" s="154">
        <v>0.01</v>
      </c>
      <c r="M34" s="155">
        <f t="shared" si="0"/>
        <v>5485.7142857142853</v>
      </c>
      <c r="N34" s="155">
        <f t="shared" si="1"/>
        <v>658.28571428571422</v>
      </c>
      <c r="O34" s="155">
        <f t="shared" si="2"/>
        <v>-54.857142857142854</v>
      </c>
      <c r="P34" s="155">
        <f t="shared" si="14"/>
        <v>5485.7142857142853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4"/>
        <v>-6089.1428571428569</v>
      </c>
      <c r="AJ34" s="156">
        <f t="shared" si="5"/>
        <v>2.6290081223123707E-13</v>
      </c>
    </row>
    <row r="35" spans="1:36" s="141" customFormat="1" ht="12.9" customHeight="1" x14ac:dyDescent="0.2">
      <c r="A35" s="161">
        <v>43785</v>
      </c>
      <c r="B35" s="181">
        <v>1961</v>
      </c>
      <c r="C35" s="195">
        <v>566</v>
      </c>
      <c r="D35" s="182" t="s">
        <v>1092</v>
      </c>
      <c r="E35" s="181" t="s">
        <v>1093</v>
      </c>
      <c r="F35" s="181"/>
      <c r="G35" s="182" t="s">
        <v>54</v>
      </c>
      <c r="H35" s="151"/>
      <c r="I35" s="151"/>
      <c r="J35" s="152"/>
      <c r="K35" s="153">
        <v>3230</v>
      </c>
      <c r="L35" s="154">
        <v>0.01</v>
      </c>
      <c r="M35" s="155">
        <f t="shared" si="0"/>
        <v>2883.9285714285711</v>
      </c>
      <c r="N35" s="155">
        <f t="shared" si="1"/>
        <v>346.0714285714285</v>
      </c>
      <c r="O35" s="155">
        <f t="shared" si="2"/>
        <v>-28.839285714285712</v>
      </c>
      <c r="P35" s="155">
        <f t="shared" si="14"/>
        <v>2883.9285714285711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4"/>
        <v>-3201.1607142857138</v>
      </c>
      <c r="AJ35" s="156">
        <f t="shared" si="5"/>
        <v>5.2224891078367364E-13</v>
      </c>
    </row>
    <row r="36" spans="1:36" s="141" customFormat="1" ht="12.9" customHeight="1" x14ac:dyDescent="0.2">
      <c r="A36" s="161"/>
      <c r="B36" s="181">
        <v>1962</v>
      </c>
      <c r="C36" s="195">
        <v>7505</v>
      </c>
      <c r="D36" s="182" t="s">
        <v>1106</v>
      </c>
      <c r="E36" s="181"/>
      <c r="F36" s="181"/>
      <c r="G36" s="182" t="s">
        <v>56</v>
      </c>
      <c r="H36" s="151"/>
      <c r="I36" s="151"/>
      <c r="J36" s="152"/>
      <c r="K36" s="153">
        <v>2926</v>
      </c>
      <c r="L36" s="154">
        <v>0.01</v>
      </c>
      <c r="M36" s="155">
        <f t="shared" si="0"/>
        <v>2612.4999999999995</v>
      </c>
      <c r="N36" s="155">
        <f t="shared" si="1"/>
        <v>313.49999999999994</v>
      </c>
      <c r="O36" s="155">
        <f t="shared" si="2"/>
        <v>-26.124999999999996</v>
      </c>
      <c r="P36" s="155"/>
      <c r="Q36" s="155"/>
      <c r="R36" s="155"/>
      <c r="S36" s="155"/>
      <c r="T36" s="155"/>
      <c r="U36" s="155"/>
      <c r="V36" s="155"/>
      <c r="W36" s="155">
        <f>M36</f>
        <v>2612.4999999999995</v>
      </c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4"/>
        <v>-2899.8749999999995</v>
      </c>
      <c r="AJ36" s="156">
        <f t="shared" si="5"/>
        <v>4.5830006456526462E-13</v>
      </c>
    </row>
    <row r="37" spans="1:36" s="141" customFormat="1" ht="12.9" customHeight="1" x14ac:dyDescent="0.2">
      <c r="A37" s="161">
        <v>43787</v>
      </c>
      <c r="B37" s="181">
        <v>1963</v>
      </c>
      <c r="C37" s="195">
        <v>178605</v>
      </c>
      <c r="D37" s="182" t="s">
        <v>73</v>
      </c>
      <c r="E37" s="181" t="s">
        <v>75</v>
      </c>
      <c r="F37" s="181"/>
      <c r="G37" s="182" t="s">
        <v>54</v>
      </c>
      <c r="H37" s="151"/>
      <c r="I37" s="151"/>
      <c r="J37" s="152">
        <v>1440</v>
      </c>
      <c r="K37" s="153">
        <v>0</v>
      </c>
      <c r="L37" s="154">
        <v>0.01</v>
      </c>
      <c r="M37" s="155">
        <f t="shared" si="0"/>
        <v>1440</v>
      </c>
      <c r="N37" s="155">
        <f t="shared" si="1"/>
        <v>0</v>
      </c>
      <c r="O37" s="155">
        <f t="shared" si="2"/>
        <v>-14.4</v>
      </c>
      <c r="P37" s="155">
        <f>M37</f>
        <v>1440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si="4"/>
        <v>-1425.6</v>
      </c>
      <c r="AJ37" s="156">
        <f t="shared" si="5"/>
        <v>9.0594198809412774E-14</v>
      </c>
    </row>
    <row r="38" spans="1:36" s="141" customFormat="1" ht="12.9" customHeight="1" x14ac:dyDescent="0.2">
      <c r="A38" s="161"/>
      <c r="B38" s="181">
        <v>1964</v>
      </c>
      <c r="C38" s="195">
        <v>265697</v>
      </c>
      <c r="D38" s="182" t="s">
        <v>63</v>
      </c>
      <c r="E38" s="181"/>
      <c r="F38" s="181"/>
      <c r="G38" s="182" t="s">
        <v>62</v>
      </c>
      <c r="H38" s="151"/>
      <c r="I38" s="151"/>
      <c r="J38" s="152"/>
      <c r="K38" s="153">
        <v>2900.86</v>
      </c>
      <c r="L38" s="154">
        <v>0.01</v>
      </c>
      <c r="M38" s="155">
        <f t="shared" si="0"/>
        <v>2590.0535714285711</v>
      </c>
      <c r="N38" s="155">
        <f t="shared" si="1"/>
        <v>310.80642857142851</v>
      </c>
      <c r="O38" s="155">
        <f t="shared" si="2"/>
        <v>-25.900535714285713</v>
      </c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>
        <f>M38</f>
        <v>2590.0535714285711</v>
      </c>
      <c r="AI38" s="155">
        <f t="shared" si="4"/>
        <v>-2874.9594642857137</v>
      </c>
      <c r="AJ38" s="156">
        <f t="shared" si="5"/>
        <v>7.2120087679650169E-13</v>
      </c>
    </row>
    <row r="39" spans="1:36" s="141" customFormat="1" ht="12.9" customHeight="1" x14ac:dyDescent="0.2">
      <c r="A39" s="161"/>
      <c r="B39" s="181">
        <v>1965</v>
      </c>
      <c r="C39" s="195">
        <v>567</v>
      </c>
      <c r="D39" s="182" t="s">
        <v>1092</v>
      </c>
      <c r="E39" s="181" t="s">
        <v>1093</v>
      </c>
      <c r="F39" s="181"/>
      <c r="G39" s="182" t="s">
        <v>54</v>
      </c>
      <c r="H39" s="151"/>
      <c r="I39" s="151"/>
      <c r="J39" s="152"/>
      <c r="K39" s="153">
        <v>15997</v>
      </c>
      <c r="L39" s="154">
        <v>0.01</v>
      </c>
      <c r="M39" s="155">
        <f t="shared" si="0"/>
        <v>14283.035714285714</v>
      </c>
      <c r="N39" s="155">
        <f t="shared" si="1"/>
        <v>1713.9642857142856</v>
      </c>
      <c r="O39" s="155">
        <f t="shared" si="2"/>
        <v>-142.83035714285714</v>
      </c>
      <c r="P39" s="155">
        <f t="shared" ref="P39:P40" si="15">M39</f>
        <v>14283.035714285714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4"/>
        <v>-15854.169642857141</v>
      </c>
      <c r="AJ39" s="156">
        <f t="shared" si="5"/>
        <v>1.5631940186722204E-12</v>
      </c>
    </row>
    <row r="40" spans="1:36" s="141" customFormat="1" ht="12.9" customHeight="1" x14ac:dyDescent="0.2">
      <c r="A40" s="161"/>
      <c r="B40" s="181">
        <v>1966</v>
      </c>
      <c r="C40" s="195">
        <v>75324</v>
      </c>
      <c r="D40" s="182" t="s">
        <v>39</v>
      </c>
      <c r="E40" s="181" t="s">
        <v>45</v>
      </c>
      <c r="F40" s="181"/>
      <c r="G40" s="182" t="s">
        <v>54</v>
      </c>
      <c r="H40" s="151"/>
      <c r="I40" s="151"/>
      <c r="J40" s="152">
        <v>4540</v>
      </c>
      <c r="K40" s="153">
        <v>0</v>
      </c>
      <c r="L40" s="154">
        <v>0.01</v>
      </c>
      <c r="M40" s="155">
        <f t="shared" si="0"/>
        <v>4540</v>
      </c>
      <c r="N40" s="155">
        <f t="shared" si="1"/>
        <v>0</v>
      </c>
      <c r="O40" s="155">
        <f t="shared" si="2"/>
        <v>-45.4</v>
      </c>
      <c r="P40" s="155">
        <f t="shared" si="15"/>
        <v>4540</v>
      </c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>
        <f t="shared" si="4"/>
        <v>-4494.6000000000004</v>
      </c>
      <c r="AJ40" s="156">
        <f t="shared" si="5"/>
        <v>-3.6237679523765109E-13</v>
      </c>
    </row>
    <row r="41" spans="1:36" s="141" customFormat="1" ht="12.9" customHeight="1" x14ac:dyDescent="0.2">
      <c r="A41" s="161"/>
      <c r="B41" s="181">
        <v>1967</v>
      </c>
      <c r="C41" s="195">
        <v>75325</v>
      </c>
      <c r="D41" s="182" t="s">
        <v>39</v>
      </c>
      <c r="E41" s="181" t="s">
        <v>45</v>
      </c>
      <c r="F41" s="181"/>
      <c r="G41" s="182" t="s">
        <v>57</v>
      </c>
      <c r="H41" s="151"/>
      <c r="I41" s="151"/>
      <c r="J41" s="157">
        <v>1766</v>
      </c>
      <c r="K41" s="153"/>
      <c r="L41" s="154">
        <v>0.01</v>
      </c>
      <c r="M41" s="155">
        <f t="shared" si="0"/>
        <v>1766</v>
      </c>
      <c r="N41" s="155">
        <f t="shared" si="1"/>
        <v>0</v>
      </c>
      <c r="O41" s="155">
        <f t="shared" si="2"/>
        <v>-17.66</v>
      </c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>
        <f>M41</f>
        <v>1766</v>
      </c>
      <c r="AA41" s="155"/>
      <c r="AB41" s="155"/>
      <c r="AC41" s="155"/>
      <c r="AD41" s="155"/>
      <c r="AE41" s="155"/>
      <c r="AF41" s="155"/>
      <c r="AG41" s="155"/>
      <c r="AH41" s="155"/>
      <c r="AI41" s="155">
        <f t="shared" si="4"/>
        <v>-1748.34</v>
      </c>
      <c r="AJ41" s="156">
        <f t="shared" si="5"/>
        <v>8.1712414612411521E-14</v>
      </c>
    </row>
    <row r="42" spans="1:36" s="141" customFormat="1" ht="12.9" customHeight="1" x14ac:dyDescent="0.2">
      <c r="A42" s="161"/>
      <c r="B42" s="181">
        <v>1968</v>
      </c>
      <c r="C42" s="195">
        <v>32653</v>
      </c>
      <c r="D42" s="182" t="s">
        <v>74</v>
      </c>
      <c r="E42" s="181" t="s">
        <v>60</v>
      </c>
      <c r="F42" s="181"/>
      <c r="G42" s="182" t="s">
        <v>12</v>
      </c>
      <c r="H42" s="151"/>
      <c r="I42" s="151"/>
      <c r="J42" s="157"/>
      <c r="K42" s="153">
        <v>862.5</v>
      </c>
      <c r="L42" s="154">
        <v>0.01</v>
      </c>
      <c r="M42" s="155">
        <f t="shared" si="0"/>
        <v>770.08928571428567</v>
      </c>
      <c r="N42" s="155">
        <f t="shared" si="1"/>
        <v>92.410714285714278</v>
      </c>
      <c r="O42" s="155">
        <f t="shared" si="2"/>
        <v>-7.7008928571428568</v>
      </c>
      <c r="P42" s="155"/>
      <c r="Q42" s="155"/>
      <c r="R42" s="155"/>
      <c r="S42" s="155">
        <f>M42</f>
        <v>770.08928571428567</v>
      </c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>
        <f t="shared" si="4"/>
        <v>-854.79910714285711</v>
      </c>
      <c r="AJ42" s="156">
        <f t="shared" si="5"/>
        <v>3.2862601528904634E-14</v>
      </c>
    </row>
    <row r="43" spans="1:36" s="141" customFormat="1" ht="12.9" customHeight="1" x14ac:dyDescent="0.2">
      <c r="A43" s="161"/>
      <c r="B43" s="181">
        <v>1969</v>
      </c>
      <c r="C43" s="195">
        <v>27043</v>
      </c>
      <c r="D43" s="182" t="s">
        <v>88</v>
      </c>
      <c r="E43" s="181" t="s">
        <v>89</v>
      </c>
      <c r="F43" s="181"/>
      <c r="G43" s="182" t="s">
        <v>54</v>
      </c>
      <c r="H43" s="151"/>
      <c r="I43" s="151"/>
      <c r="J43" s="152">
        <v>5987.6</v>
      </c>
      <c r="K43" s="153"/>
      <c r="L43" s="154">
        <v>0.01</v>
      </c>
      <c r="M43" s="155">
        <f t="shared" si="0"/>
        <v>5987.6</v>
      </c>
      <c r="N43" s="155">
        <f t="shared" si="1"/>
        <v>0</v>
      </c>
      <c r="O43" s="155">
        <f t="shared" si="2"/>
        <v>-59.876000000000005</v>
      </c>
      <c r="P43" s="155">
        <f t="shared" ref="P43:P44" si="16">M43</f>
        <v>5987.6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4"/>
        <v>-5927.7240000000002</v>
      </c>
      <c r="AJ43" s="156">
        <f t="shared" si="5"/>
        <v>1.9895196601282805E-13</v>
      </c>
    </row>
    <row r="44" spans="1:36" s="141" customFormat="1" ht="12.9" customHeight="1" x14ac:dyDescent="0.2">
      <c r="A44" s="161">
        <v>43789</v>
      </c>
      <c r="B44" s="181">
        <v>1972</v>
      </c>
      <c r="C44" s="195">
        <v>8561</v>
      </c>
      <c r="D44" s="182" t="s">
        <v>1095</v>
      </c>
      <c r="E44" s="181" t="s">
        <v>1096</v>
      </c>
      <c r="F44" s="181"/>
      <c r="G44" s="182" t="s">
        <v>54</v>
      </c>
      <c r="H44" s="151"/>
      <c r="I44" s="151"/>
      <c r="J44" s="152"/>
      <c r="K44" s="153">
        <v>9408</v>
      </c>
      <c r="L44" s="154">
        <v>0.01</v>
      </c>
      <c r="M44" s="155">
        <f t="shared" si="0"/>
        <v>8400</v>
      </c>
      <c r="N44" s="155">
        <f t="shared" si="1"/>
        <v>1008</v>
      </c>
      <c r="O44" s="155">
        <f t="shared" si="2"/>
        <v>-84</v>
      </c>
      <c r="P44" s="155">
        <f t="shared" si="16"/>
        <v>8400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4"/>
        <v>-9324</v>
      </c>
      <c r="AJ44" s="156">
        <f t="shared" si="5"/>
        <v>0</v>
      </c>
    </row>
    <row r="45" spans="1:36" s="141" customFormat="1" ht="12.9" customHeight="1" x14ac:dyDescent="0.2">
      <c r="A45" s="161"/>
      <c r="B45" s="181">
        <v>1974</v>
      </c>
      <c r="C45" s="195">
        <v>511930077</v>
      </c>
      <c r="D45" s="182" t="s">
        <v>70</v>
      </c>
      <c r="E45" s="181" t="s">
        <v>50</v>
      </c>
      <c r="F45" s="181"/>
      <c r="G45" s="182" t="s">
        <v>55</v>
      </c>
      <c r="H45" s="151"/>
      <c r="I45" s="151"/>
      <c r="J45" s="157"/>
      <c r="K45" s="153">
        <v>9376</v>
      </c>
      <c r="L45" s="154">
        <v>0.01</v>
      </c>
      <c r="M45" s="155">
        <f t="shared" si="0"/>
        <v>8371.4285714285706</v>
      </c>
      <c r="N45" s="155">
        <f t="shared" si="1"/>
        <v>1004.5714285714284</v>
      </c>
      <c r="O45" s="155">
        <f t="shared" si="2"/>
        <v>-83.714285714285708</v>
      </c>
      <c r="P45" s="155"/>
      <c r="Q45" s="155">
        <f>M45</f>
        <v>8371.4285714285706</v>
      </c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4"/>
        <v>-9292.2857142857138</v>
      </c>
      <c r="AJ45" s="156">
        <f t="shared" si="5"/>
        <v>5.2580162446247414E-13</v>
      </c>
    </row>
    <row r="46" spans="1:36" s="141" customFormat="1" ht="12.9" customHeight="1" x14ac:dyDescent="0.2">
      <c r="A46" s="161"/>
      <c r="B46" s="181">
        <v>1975</v>
      </c>
      <c r="C46" s="195">
        <v>46440</v>
      </c>
      <c r="D46" s="182" t="s">
        <v>1085</v>
      </c>
      <c r="E46" s="181" t="s">
        <v>1086</v>
      </c>
      <c r="F46" s="181"/>
      <c r="G46" s="182" t="s">
        <v>54</v>
      </c>
      <c r="H46" s="151"/>
      <c r="I46" s="151"/>
      <c r="J46" s="157"/>
      <c r="K46" s="153">
        <v>11027</v>
      </c>
      <c r="L46" s="154">
        <v>0.01</v>
      </c>
      <c r="M46" s="155">
        <f t="shared" si="0"/>
        <v>9845.5357142857138</v>
      </c>
      <c r="N46" s="155">
        <f t="shared" si="1"/>
        <v>1181.4642857142856</v>
      </c>
      <c r="O46" s="155">
        <f t="shared" si="2"/>
        <v>-98.455357142857139</v>
      </c>
      <c r="P46" s="155">
        <f>M46</f>
        <v>9845.5357142857138</v>
      </c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4"/>
        <v>-10928.544642857141</v>
      </c>
      <c r="AJ46" s="156">
        <f t="shared" si="5"/>
        <v>1.5631940186722204E-12</v>
      </c>
    </row>
    <row r="47" spans="1:36" s="141" customFormat="1" ht="12.9" customHeight="1" x14ac:dyDescent="0.2">
      <c r="A47" s="161"/>
      <c r="B47" s="181">
        <v>1976</v>
      </c>
      <c r="C47" s="195">
        <v>7565</v>
      </c>
      <c r="D47" s="182" t="s">
        <v>1106</v>
      </c>
      <c r="E47" s="181"/>
      <c r="F47" s="181"/>
      <c r="G47" s="182" t="s">
        <v>56</v>
      </c>
      <c r="H47" s="151"/>
      <c r="I47" s="151"/>
      <c r="J47" s="157"/>
      <c r="K47" s="153">
        <v>2115</v>
      </c>
      <c r="L47" s="154">
        <v>0.01</v>
      </c>
      <c r="M47" s="155">
        <f t="shared" si="0"/>
        <v>1888.3928571428569</v>
      </c>
      <c r="N47" s="155">
        <f t="shared" si="1"/>
        <v>226.6071428571428</v>
      </c>
      <c r="O47" s="155">
        <f t="shared" si="2"/>
        <v>-18.883928571428569</v>
      </c>
      <c r="P47" s="155"/>
      <c r="Q47" s="155"/>
      <c r="R47" s="155"/>
      <c r="S47" s="155"/>
      <c r="T47" s="155"/>
      <c r="U47" s="155"/>
      <c r="V47" s="155"/>
      <c r="W47" s="155">
        <f>M47</f>
        <v>1888.3928571428569</v>
      </c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4"/>
        <v>-2096.1160714285711</v>
      </c>
      <c r="AJ47" s="156">
        <f t="shared" si="5"/>
        <v>3.2684965844964609E-13</v>
      </c>
    </row>
    <row r="48" spans="1:36" s="141" customFormat="1" ht="12.9" customHeight="1" x14ac:dyDescent="0.2">
      <c r="A48" s="161">
        <v>43791</v>
      </c>
      <c r="B48" s="181">
        <v>1977</v>
      </c>
      <c r="C48" s="195">
        <v>12514</v>
      </c>
      <c r="D48" s="182" t="s">
        <v>1065</v>
      </c>
      <c r="E48" s="181" t="s">
        <v>1064</v>
      </c>
      <c r="F48" s="181"/>
      <c r="G48" s="182" t="s">
        <v>54</v>
      </c>
      <c r="H48" s="151"/>
      <c r="I48" s="151"/>
      <c r="J48" s="157"/>
      <c r="K48" s="153">
        <v>6300</v>
      </c>
      <c r="L48" s="154">
        <v>0.01</v>
      </c>
      <c r="M48" s="155">
        <f t="shared" si="0"/>
        <v>5624.9999999999991</v>
      </c>
      <c r="N48" s="155">
        <f t="shared" si="1"/>
        <v>674.99999999999989</v>
      </c>
      <c r="O48" s="155">
        <f t="shared" si="2"/>
        <v>-56.249999999999993</v>
      </c>
      <c r="P48" s="155">
        <f t="shared" ref="P48:P53" si="17">M48</f>
        <v>5624.9999999999991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4"/>
        <v>-6243.7499999999991</v>
      </c>
      <c r="AJ48" s="156">
        <f t="shared" si="5"/>
        <v>9.1660012913052924E-13</v>
      </c>
    </row>
    <row r="49" spans="1:36" s="141" customFormat="1" ht="12.9" customHeight="1" x14ac:dyDescent="0.2">
      <c r="A49" s="161"/>
      <c r="B49" s="181">
        <v>1978</v>
      </c>
      <c r="C49" s="195">
        <v>271178</v>
      </c>
      <c r="D49" s="182" t="s">
        <v>88</v>
      </c>
      <c r="E49" s="181" t="s">
        <v>89</v>
      </c>
      <c r="F49" s="181"/>
      <c r="G49" s="182" t="s">
        <v>54</v>
      </c>
      <c r="H49" s="151"/>
      <c r="I49" s="151"/>
      <c r="J49" s="152">
        <v>1175</v>
      </c>
      <c r="K49" s="153">
        <v>0</v>
      </c>
      <c r="L49" s="154">
        <v>0.01</v>
      </c>
      <c r="M49" s="155">
        <f t="shared" si="0"/>
        <v>1175</v>
      </c>
      <c r="N49" s="155">
        <f t="shared" si="1"/>
        <v>0</v>
      </c>
      <c r="O49" s="155">
        <f t="shared" si="2"/>
        <v>-11.75</v>
      </c>
      <c r="P49" s="155">
        <f t="shared" si="17"/>
        <v>1175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4"/>
        <v>-1163.25</v>
      </c>
      <c r="AJ49" s="156">
        <f t="shared" si="5"/>
        <v>0</v>
      </c>
    </row>
    <row r="50" spans="1:36" s="141" customFormat="1" ht="12.9" customHeight="1" x14ac:dyDescent="0.2">
      <c r="A50" s="161"/>
      <c r="B50" s="181">
        <v>1979</v>
      </c>
      <c r="C50" s="195">
        <v>179112</v>
      </c>
      <c r="D50" s="182" t="s">
        <v>73</v>
      </c>
      <c r="E50" s="181" t="s">
        <v>75</v>
      </c>
      <c r="F50" s="181"/>
      <c r="G50" s="182" t="s">
        <v>54</v>
      </c>
      <c r="H50" s="151"/>
      <c r="I50" s="151"/>
      <c r="J50" s="152">
        <v>3400</v>
      </c>
      <c r="K50" s="153">
        <v>0</v>
      </c>
      <c r="L50" s="154">
        <v>0.01</v>
      </c>
      <c r="M50" s="155">
        <f t="shared" si="0"/>
        <v>3400</v>
      </c>
      <c r="N50" s="155">
        <f t="shared" si="1"/>
        <v>0</v>
      </c>
      <c r="O50" s="155">
        <f t="shared" si="2"/>
        <v>-34</v>
      </c>
      <c r="P50" s="155">
        <f t="shared" si="17"/>
        <v>3400</v>
      </c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4"/>
        <v>-3366</v>
      </c>
      <c r="AJ50" s="156">
        <f t="shared" si="5"/>
        <v>0</v>
      </c>
    </row>
    <row r="51" spans="1:36" s="141" customFormat="1" ht="12.9" customHeight="1" x14ac:dyDescent="0.2">
      <c r="A51" s="161"/>
      <c r="B51" s="181">
        <v>1980</v>
      </c>
      <c r="C51" s="195"/>
      <c r="D51" s="182" t="s">
        <v>1092</v>
      </c>
      <c r="E51" s="181" t="s">
        <v>1093</v>
      </c>
      <c r="F51" s="181"/>
      <c r="G51" s="182" t="s">
        <v>54</v>
      </c>
      <c r="H51" s="151"/>
      <c r="I51" s="151"/>
      <c r="J51" s="157"/>
      <c r="K51" s="153">
        <v>18793.5</v>
      </c>
      <c r="L51" s="154">
        <v>0.01</v>
      </c>
      <c r="M51" s="155">
        <f t="shared" si="0"/>
        <v>16779.910714285714</v>
      </c>
      <c r="N51" s="155">
        <f t="shared" si="1"/>
        <v>2013.5892857142856</v>
      </c>
      <c r="O51" s="155">
        <f t="shared" si="2"/>
        <v>-167.79910714285714</v>
      </c>
      <c r="P51" s="155">
        <f t="shared" si="17"/>
        <v>16779.910714285714</v>
      </c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>
        <f t="shared" si="4"/>
        <v>-18625.700892857141</v>
      </c>
      <c r="AJ51" s="156">
        <f t="shared" si="5"/>
        <v>1.5631940186722204E-12</v>
      </c>
    </row>
    <row r="52" spans="1:36" s="141" customFormat="1" ht="12.9" customHeight="1" x14ac:dyDescent="0.2">
      <c r="A52" s="161">
        <v>43794</v>
      </c>
      <c r="B52" s="181">
        <v>1981</v>
      </c>
      <c r="C52" s="195">
        <v>179378</v>
      </c>
      <c r="D52" s="182" t="s">
        <v>73</v>
      </c>
      <c r="E52" s="181" t="s">
        <v>75</v>
      </c>
      <c r="F52" s="181"/>
      <c r="G52" s="182" t="s">
        <v>54</v>
      </c>
      <c r="H52" s="151"/>
      <c r="I52" s="151"/>
      <c r="J52" s="157">
        <v>2450</v>
      </c>
      <c r="K52" s="153">
        <v>0</v>
      </c>
      <c r="L52" s="154">
        <v>0.01</v>
      </c>
      <c r="M52" s="155">
        <f t="shared" si="0"/>
        <v>2450</v>
      </c>
      <c r="N52" s="155">
        <f t="shared" si="1"/>
        <v>0</v>
      </c>
      <c r="O52" s="155">
        <f t="shared" si="2"/>
        <v>-24.5</v>
      </c>
      <c r="P52" s="155">
        <f t="shared" si="17"/>
        <v>2450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4"/>
        <v>-2425.5</v>
      </c>
      <c r="AJ52" s="156">
        <f t="shared" si="5"/>
        <v>0</v>
      </c>
    </row>
    <row r="53" spans="1:36" s="141" customFormat="1" ht="12.9" customHeight="1" x14ac:dyDescent="0.2">
      <c r="A53" s="161"/>
      <c r="B53" s="181">
        <v>1982</v>
      </c>
      <c r="C53" s="195">
        <v>75326</v>
      </c>
      <c r="D53" s="182" t="s">
        <v>39</v>
      </c>
      <c r="E53" s="181" t="s">
        <v>45</v>
      </c>
      <c r="F53" s="181"/>
      <c r="G53" s="182" t="s">
        <v>54</v>
      </c>
      <c r="H53" s="151"/>
      <c r="I53" s="151"/>
      <c r="J53" s="157">
        <v>6940</v>
      </c>
      <c r="K53" s="153">
        <v>0</v>
      </c>
      <c r="L53" s="154">
        <v>0.01</v>
      </c>
      <c r="M53" s="155">
        <f t="shared" si="0"/>
        <v>6940</v>
      </c>
      <c r="N53" s="155">
        <f t="shared" si="1"/>
        <v>0</v>
      </c>
      <c r="O53" s="155">
        <f t="shared" si="2"/>
        <v>-69.400000000000006</v>
      </c>
      <c r="P53" s="155">
        <f t="shared" si="17"/>
        <v>6940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4"/>
        <v>-6870.6</v>
      </c>
      <c r="AJ53" s="156">
        <f t="shared" si="5"/>
        <v>-3.694822225952521E-13</v>
      </c>
    </row>
    <row r="54" spans="1:36" s="141" customFormat="1" ht="12.9" customHeight="1" x14ac:dyDescent="0.2">
      <c r="A54" s="161"/>
      <c r="B54" s="181">
        <v>1983</v>
      </c>
      <c r="C54" s="195">
        <v>75327</v>
      </c>
      <c r="D54" s="182" t="s">
        <v>39</v>
      </c>
      <c r="E54" s="181" t="s">
        <v>45</v>
      </c>
      <c r="F54" s="181"/>
      <c r="G54" s="182" t="s">
        <v>57</v>
      </c>
      <c r="H54" s="151"/>
      <c r="I54" s="151"/>
      <c r="J54" s="157">
        <v>1740</v>
      </c>
      <c r="K54" s="153">
        <v>0</v>
      </c>
      <c r="L54" s="154">
        <v>0.01</v>
      </c>
      <c r="M54" s="155">
        <f t="shared" si="0"/>
        <v>1740</v>
      </c>
      <c r="N54" s="155">
        <f t="shared" si="1"/>
        <v>0</v>
      </c>
      <c r="O54" s="155">
        <f t="shared" si="2"/>
        <v>-17.400000000000002</v>
      </c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>
        <f>M54</f>
        <v>1740</v>
      </c>
      <c r="AA54" s="155"/>
      <c r="AB54" s="155"/>
      <c r="AC54" s="155"/>
      <c r="AD54" s="155"/>
      <c r="AE54" s="155"/>
      <c r="AF54" s="155"/>
      <c r="AG54" s="155"/>
      <c r="AH54" s="155"/>
      <c r="AI54" s="155">
        <f t="shared" si="4"/>
        <v>-1722.6</v>
      </c>
      <c r="AJ54" s="156">
        <f t="shared" si="5"/>
        <v>8.8817841970012523E-14</v>
      </c>
    </row>
    <row r="55" spans="1:36" s="141" customFormat="1" ht="12.9" customHeight="1" x14ac:dyDescent="0.2">
      <c r="A55" s="161"/>
      <c r="B55" s="181">
        <v>1984</v>
      </c>
      <c r="C55" s="195">
        <v>27277</v>
      </c>
      <c r="D55" s="182" t="s">
        <v>88</v>
      </c>
      <c r="E55" s="181" t="s">
        <v>89</v>
      </c>
      <c r="F55" s="181"/>
      <c r="G55" s="182" t="s">
        <v>54</v>
      </c>
      <c r="H55" s="151"/>
      <c r="I55" s="151"/>
      <c r="J55" s="157">
        <v>6360.85</v>
      </c>
      <c r="K55" s="153">
        <v>0</v>
      </c>
      <c r="L55" s="154">
        <v>0.01</v>
      </c>
      <c r="M55" s="155">
        <f t="shared" si="0"/>
        <v>6360.85</v>
      </c>
      <c r="N55" s="155">
        <f t="shared" si="1"/>
        <v>0</v>
      </c>
      <c r="O55" s="155">
        <f t="shared" si="2"/>
        <v>-63.608500000000006</v>
      </c>
      <c r="P55" s="155">
        <f>M55</f>
        <v>6360.85</v>
      </c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4"/>
        <v>-6297.2415000000001</v>
      </c>
      <c r="AJ55" s="156">
        <f t="shared" si="5"/>
        <v>2.7000623958883807E-13</v>
      </c>
    </row>
    <row r="56" spans="1:36" s="141" customFormat="1" ht="12.9" customHeight="1" x14ac:dyDescent="0.2">
      <c r="A56" s="161">
        <v>43795</v>
      </c>
      <c r="B56" s="181">
        <v>1987</v>
      </c>
      <c r="C56" s="195">
        <v>34077</v>
      </c>
      <c r="D56" s="182" t="s">
        <v>68</v>
      </c>
      <c r="E56" s="181" t="s">
        <v>52</v>
      </c>
      <c r="F56" s="181"/>
      <c r="G56" s="182" t="s">
        <v>24</v>
      </c>
      <c r="H56" s="151"/>
      <c r="I56" s="151"/>
      <c r="J56" s="157"/>
      <c r="K56" s="153">
        <v>1800</v>
      </c>
      <c r="L56" s="154">
        <v>0.01</v>
      </c>
      <c r="M56" s="155">
        <f t="shared" si="0"/>
        <v>1607.1428571428569</v>
      </c>
      <c r="N56" s="155">
        <f t="shared" si="1"/>
        <v>192.85714285714283</v>
      </c>
      <c r="O56" s="155">
        <f t="shared" si="2"/>
        <v>-16.071428571428569</v>
      </c>
      <c r="P56" s="155"/>
      <c r="Q56" s="155"/>
      <c r="R56" s="155"/>
      <c r="S56" s="155"/>
      <c r="T56" s="155"/>
      <c r="U56" s="155">
        <f>M56</f>
        <v>1607.1428571428569</v>
      </c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4"/>
        <v>-1783.9285714285711</v>
      </c>
      <c r="AJ56" s="156">
        <f t="shared" si="5"/>
        <v>3.2684965844964609E-13</v>
      </c>
    </row>
    <row r="57" spans="1:36" s="141" customFormat="1" ht="12.9" customHeight="1" x14ac:dyDescent="0.2">
      <c r="A57" s="161"/>
      <c r="B57" s="181">
        <v>1988</v>
      </c>
      <c r="C57" s="195">
        <v>120001396983</v>
      </c>
      <c r="D57" s="182" t="s">
        <v>66</v>
      </c>
      <c r="E57" s="181" t="s">
        <v>51</v>
      </c>
      <c r="F57" s="181"/>
      <c r="G57" s="182" t="s">
        <v>55</v>
      </c>
      <c r="H57" s="151"/>
      <c r="I57" s="151"/>
      <c r="J57" s="157"/>
      <c r="K57" s="153">
        <v>4474.04</v>
      </c>
      <c r="L57" s="154">
        <v>0.01</v>
      </c>
      <c r="M57" s="155">
        <f t="shared" si="0"/>
        <v>3994.6785714285711</v>
      </c>
      <c r="N57" s="155">
        <f t="shared" si="1"/>
        <v>479.36142857142852</v>
      </c>
      <c r="O57" s="155">
        <f t="shared" si="2"/>
        <v>-39.94678571428571</v>
      </c>
      <c r="P57" s="155"/>
      <c r="Q57" s="155">
        <f>M57</f>
        <v>3994.6785714285711</v>
      </c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4"/>
        <v>-4434.0932142857137</v>
      </c>
      <c r="AJ57" s="156">
        <f t="shared" si="5"/>
        <v>5.9685589803848416E-13</v>
      </c>
    </row>
    <row r="58" spans="1:36" s="141" customFormat="1" ht="12.9" customHeight="1" x14ac:dyDescent="0.2">
      <c r="A58" s="161">
        <v>43797</v>
      </c>
      <c r="B58" s="181">
        <v>1989</v>
      </c>
      <c r="C58" s="181">
        <v>27388</v>
      </c>
      <c r="D58" s="182" t="s">
        <v>88</v>
      </c>
      <c r="E58" s="181" t="s">
        <v>89</v>
      </c>
      <c r="F58" s="181"/>
      <c r="G58" s="182" t="s">
        <v>54</v>
      </c>
      <c r="H58" s="151"/>
      <c r="I58" s="151"/>
      <c r="J58" s="152">
        <v>570</v>
      </c>
      <c r="K58" s="153">
        <v>0</v>
      </c>
      <c r="L58" s="154">
        <v>0.01</v>
      </c>
      <c r="M58" s="155">
        <f t="shared" si="0"/>
        <v>570</v>
      </c>
      <c r="N58" s="155">
        <f t="shared" si="1"/>
        <v>0</v>
      </c>
      <c r="O58" s="155">
        <f t="shared" si="2"/>
        <v>-5.7</v>
      </c>
      <c r="P58" s="155">
        <f t="shared" ref="P58:P59" si="18">M58</f>
        <v>570</v>
      </c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4"/>
        <v>-564.29999999999995</v>
      </c>
      <c r="AJ58" s="156">
        <f t="shared" si="5"/>
        <v>4.5297099404706387E-14</v>
      </c>
    </row>
    <row r="59" spans="1:36" s="141" customFormat="1" ht="12.9" customHeight="1" x14ac:dyDescent="0.2">
      <c r="A59" s="161"/>
      <c r="B59" s="181">
        <v>1990</v>
      </c>
      <c r="C59" s="181">
        <v>24378</v>
      </c>
      <c r="D59" s="182" t="s">
        <v>1097</v>
      </c>
      <c r="E59" s="181" t="s">
        <v>44</v>
      </c>
      <c r="F59" s="181"/>
      <c r="G59" s="182" t="s">
        <v>54</v>
      </c>
      <c r="H59" s="151"/>
      <c r="I59" s="151"/>
      <c r="J59" s="152"/>
      <c r="K59" s="153">
        <v>17770</v>
      </c>
      <c r="L59" s="154">
        <v>0.01</v>
      </c>
      <c r="M59" s="155">
        <f t="shared" si="0"/>
        <v>15866.071428571428</v>
      </c>
      <c r="N59" s="155">
        <f t="shared" si="1"/>
        <v>1903.9285714285713</v>
      </c>
      <c r="O59" s="155">
        <f t="shared" si="2"/>
        <v>-158.66071428571428</v>
      </c>
      <c r="P59" s="155">
        <f t="shared" si="18"/>
        <v>15866.071428571428</v>
      </c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4"/>
        <v>-17611.339285714286</v>
      </c>
      <c r="AJ59" s="156">
        <f t="shared" si="5"/>
        <v>-5.1159076974727213E-13</v>
      </c>
    </row>
    <row r="60" spans="1:36" s="141" customFormat="1" ht="12.9" customHeight="1" x14ac:dyDescent="0.2">
      <c r="A60" s="161"/>
      <c r="B60" s="181"/>
      <c r="C60" s="181"/>
      <c r="D60" s="182"/>
      <c r="E60" s="181"/>
      <c r="F60" s="181"/>
      <c r="G60" s="182"/>
      <c r="H60" s="151"/>
      <c r="I60" s="151"/>
      <c r="J60" s="152"/>
      <c r="K60" s="153"/>
      <c r="L60" s="154">
        <v>0.01</v>
      </c>
      <c r="M60" s="155">
        <f t="shared" si="0"/>
        <v>0</v>
      </c>
      <c r="N60" s="155">
        <f t="shared" si="1"/>
        <v>0</v>
      </c>
      <c r="O60" s="155">
        <f t="shared" si="2"/>
        <v>0</v>
      </c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4"/>
        <v>0</v>
      </c>
      <c r="AJ60" s="156">
        <f t="shared" si="5"/>
        <v>0</v>
      </c>
    </row>
    <row r="61" spans="1:36" s="141" customFormat="1" ht="12.9" customHeight="1" x14ac:dyDescent="0.2">
      <c r="A61" s="161"/>
      <c r="B61" s="181"/>
      <c r="C61" s="181"/>
      <c r="D61" s="182"/>
      <c r="E61" s="181"/>
      <c r="F61" s="181"/>
      <c r="G61" s="182"/>
      <c r="H61" s="151"/>
      <c r="I61" s="151"/>
      <c r="J61" s="152"/>
      <c r="K61" s="153"/>
      <c r="L61" s="154">
        <v>0.01</v>
      </c>
      <c r="M61" s="155">
        <f t="shared" si="0"/>
        <v>0</v>
      </c>
      <c r="N61" s="155">
        <f t="shared" si="1"/>
        <v>0</v>
      </c>
      <c r="O61" s="155">
        <f t="shared" si="2"/>
        <v>0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4"/>
        <v>0</v>
      </c>
      <c r="AJ61" s="156">
        <f t="shared" si="5"/>
        <v>0</v>
      </c>
    </row>
    <row r="62" spans="1:36" s="141" customFormat="1" ht="12.9" customHeight="1" x14ac:dyDescent="0.2">
      <c r="A62" s="161"/>
      <c r="B62" s="181"/>
      <c r="C62" s="181"/>
      <c r="D62" s="182"/>
      <c r="E62" s="181"/>
      <c r="F62" s="181"/>
      <c r="G62" s="182"/>
      <c r="H62" s="151"/>
      <c r="I62" s="151"/>
      <c r="J62" s="152"/>
      <c r="K62" s="153"/>
      <c r="L62" s="154">
        <v>0.01</v>
      </c>
      <c r="M62" s="155">
        <f t="shared" si="0"/>
        <v>0</v>
      </c>
      <c r="N62" s="155">
        <f t="shared" si="1"/>
        <v>0</v>
      </c>
      <c r="O62" s="155">
        <f t="shared" si="2"/>
        <v>0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4"/>
        <v>0</v>
      </c>
      <c r="AJ62" s="156">
        <f t="shared" si="5"/>
        <v>0</v>
      </c>
    </row>
    <row r="63" spans="1:36" s="141" customFormat="1" ht="12.9" customHeight="1" x14ac:dyDescent="0.2">
      <c r="A63" s="161"/>
      <c r="B63" s="181"/>
      <c r="C63" s="181"/>
      <c r="D63" s="182"/>
      <c r="E63" s="181"/>
      <c r="F63" s="181"/>
      <c r="G63" s="182"/>
      <c r="H63" s="151"/>
      <c r="I63" s="151"/>
      <c r="J63" s="152"/>
      <c r="K63" s="153"/>
      <c r="L63" s="154">
        <v>0.01</v>
      </c>
      <c r="M63" s="155">
        <f t="shared" si="0"/>
        <v>0</v>
      </c>
      <c r="N63" s="155">
        <f t="shared" si="1"/>
        <v>0</v>
      </c>
      <c r="O63" s="155">
        <f t="shared" si="2"/>
        <v>0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4"/>
        <v>0</v>
      </c>
      <c r="AJ63" s="156">
        <f t="shared" si="5"/>
        <v>0</v>
      </c>
    </row>
    <row r="64" spans="1:36" s="141" customFormat="1" ht="12.9" customHeight="1" x14ac:dyDescent="0.2">
      <c r="A64" s="161"/>
      <c r="B64" s="181"/>
      <c r="C64" s="181"/>
      <c r="D64" s="182"/>
      <c r="E64" s="181"/>
      <c r="F64" s="181"/>
      <c r="G64" s="182"/>
      <c r="H64" s="151"/>
      <c r="I64" s="151"/>
      <c r="J64" s="152"/>
      <c r="K64" s="153"/>
      <c r="L64" s="154">
        <v>0.01</v>
      </c>
      <c r="M64" s="155">
        <f t="shared" si="0"/>
        <v>0</v>
      </c>
      <c r="N64" s="155">
        <f t="shared" si="1"/>
        <v>0</v>
      </c>
      <c r="O64" s="155">
        <f t="shared" si="2"/>
        <v>0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4"/>
        <v>0</v>
      </c>
      <c r="AJ64" s="156">
        <f t="shared" si="5"/>
        <v>0</v>
      </c>
    </row>
    <row r="65" spans="1:36" s="141" customFormat="1" ht="12.9" customHeight="1" x14ac:dyDescent="0.2">
      <c r="A65" s="161"/>
      <c r="B65" s="181"/>
      <c r="C65" s="181"/>
      <c r="D65" s="182"/>
      <c r="E65" s="181"/>
      <c r="F65" s="181"/>
      <c r="G65" s="182"/>
      <c r="H65" s="151"/>
      <c r="I65" s="151"/>
      <c r="J65" s="157"/>
      <c r="K65" s="153"/>
      <c r="L65" s="154">
        <v>0.01</v>
      </c>
      <c r="M65" s="155">
        <f t="shared" si="0"/>
        <v>0</v>
      </c>
      <c r="N65" s="155">
        <f t="shared" si="1"/>
        <v>0</v>
      </c>
      <c r="O65" s="155">
        <f t="shared" si="2"/>
        <v>0</v>
      </c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4"/>
        <v>0</v>
      </c>
      <c r="AJ65" s="156">
        <f t="shared" si="5"/>
        <v>0</v>
      </c>
    </row>
    <row r="66" spans="1:36" s="141" customFormat="1" ht="12.9" customHeight="1" x14ac:dyDescent="0.2">
      <c r="A66" s="161"/>
      <c r="B66" s="181"/>
      <c r="C66" s="181"/>
      <c r="D66" s="182"/>
      <c r="E66" s="181"/>
      <c r="F66" s="181"/>
      <c r="G66" s="182"/>
      <c r="H66" s="151"/>
      <c r="I66" s="151"/>
      <c r="J66" s="157"/>
      <c r="K66" s="153"/>
      <c r="L66" s="154">
        <v>0.01</v>
      </c>
      <c r="M66" s="155">
        <f t="shared" si="0"/>
        <v>0</v>
      </c>
      <c r="N66" s="155">
        <f t="shared" si="1"/>
        <v>0</v>
      </c>
      <c r="O66" s="155">
        <f t="shared" si="2"/>
        <v>0</v>
      </c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4"/>
        <v>0</v>
      </c>
      <c r="AJ66" s="156">
        <f t="shared" si="5"/>
        <v>0</v>
      </c>
    </row>
    <row r="67" spans="1:36" s="141" customFormat="1" ht="12.9" customHeight="1" x14ac:dyDescent="0.2">
      <c r="A67" s="161"/>
      <c r="B67" s="181"/>
      <c r="C67" s="181"/>
      <c r="D67" s="182"/>
      <c r="E67" s="181"/>
      <c r="F67" s="181"/>
      <c r="G67" s="182"/>
      <c r="H67" s="151"/>
      <c r="I67" s="151"/>
      <c r="J67" s="157"/>
      <c r="K67" s="153"/>
      <c r="L67" s="154">
        <v>0.01</v>
      </c>
      <c r="M67" s="155">
        <f t="shared" si="0"/>
        <v>0</v>
      </c>
      <c r="N67" s="155">
        <f t="shared" si="1"/>
        <v>0</v>
      </c>
      <c r="O67" s="155">
        <f t="shared" si="2"/>
        <v>0</v>
      </c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4"/>
        <v>0</v>
      </c>
      <c r="AJ67" s="156">
        <f t="shared" si="5"/>
        <v>0</v>
      </c>
    </row>
    <row r="68" spans="1:36" s="141" customFormat="1" ht="12.9" customHeight="1" x14ac:dyDescent="0.2">
      <c r="A68" s="161"/>
      <c r="B68" s="181"/>
      <c r="C68" s="181"/>
      <c r="D68" s="182"/>
      <c r="E68" s="181"/>
      <c r="F68" s="181"/>
      <c r="G68" s="182"/>
      <c r="H68" s="151"/>
      <c r="I68" s="151"/>
      <c r="J68" s="152"/>
      <c r="K68" s="153"/>
      <c r="L68" s="154">
        <v>0.01</v>
      </c>
      <c r="M68" s="155">
        <f t="shared" si="0"/>
        <v>0</v>
      </c>
      <c r="N68" s="155">
        <f t="shared" si="1"/>
        <v>0</v>
      </c>
      <c r="O68" s="155">
        <f t="shared" si="2"/>
        <v>0</v>
      </c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4"/>
        <v>0</v>
      </c>
      <c r="AJ68" s="156">
        <f t="shared" si="5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1"/>
      <c r="G69" s="182"/>
      <c r="H69" s="151"/>
      <c r="I69" s="151"/>
      <c r="J69" s="152"/>
      <c r="K69" s="153"/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4"/>
        <v>0</v>
      </c>
      <c r="AJ69" s="156">
        <f t="shared" si="5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1"/>
      <c r="G70" s="182"/>
      <c r="H70" s="151"/>
      <c r="I70" s="151"/>
      <c r="J70" s="152"/>
      <c r="K70" s="153"/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4"/>
        <v>0</v>
      </c>
      <c r="AJ70" s="156">
        <f t="shared" si="5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1"/>
      <c r="G71" s="182"/>
      <c r="H71" s="151"/>
      <c r="I71" s="151"/>
      <c r="J71" s="152"/>
      <c r="K71" s="153"/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4"/>
        <v>0</v>
      </c>
      <c r="AJ71" s="156">
        <f t="shared" si="5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/>
      <c r="K72" s="153"/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4"/>
        <v>0</v>
      </c>
      <c r="AJ72" s="156">
        <f t="shared" si="5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/>
      <c r="K73" s="153"/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4"/>
        <v>0</v>
      </c>
      <c r="AJ73" s="156">
        <f t="shared" si="5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/>
      <c r="K74" s="153"/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4"/>
        <v>0</v>
      </c>
      <c r="AJ74" s="156">
        <f t="shared" si="5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/>
      <c r="K75" s="153"/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4"/>
        <v>0</v>
      </c>
      <c r="AJ75" s="156">
        <f t="shared" si="5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/>
      <c r="K76" s="153"/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4"/>
        <v>0</v>
      </c>
      <c r="AJ76" s="156">
        <f t="shared" si="5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/>
      <c r="K77" s="153"/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4"/>
        <v>0</v>
      </c>
      <c r="AJ77" s="156">
        <f t="shared" si="5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/>
      <c r="K78" s="153"/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4"/>
        <v>0</v>
      </c>
      <c r="AJ78" s="156">
        <f t="shared" si="5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/>
      <c r="K79" s="153"/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4"/>
        <v>0</v>
      </c>
      <c r="AJ79" s="156">
        <f t="shared" si="5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/>
      <c r="K80" s="153"/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4"/>
        <v>0</v>
      </c>
      <c r="AJ80" s="156">
        <f t="shared" si="5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/>
      <c r="K81" s="153"/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4"/>
        <v>0</v>
      </c>
      <c r="AJ81" s="156">
        <f t="shared" si="5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/>
      <c r="K82" s="153"/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4"/>
        <v>0</v>
      </c>
      <c r="AJ82" s="156">
        <f t="shared" si="5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/>
      <c r="K83" s="153"/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4"/>
        <v>0</v>
      </c>
      <c r="AJ83" s="156">
        <f t="shared" si="5"/>
        <v>0</v>
      </c>
    </row>
    <row r="84" spans="1:36" s="141" customFormat="1" ht="12.9" customHeight="1" x14ac:dyDescent="0.2">
      <c r="A84" s="161"/>
      <c r="B84" s="181"/>
      <c r="C84" s="181"/>
      <c r="D84" s="182"/>
      <c r="E84" s="181"/>
      <c r="F84" s="181"/>
      <c r="G84" s="182"/>
      <c r="H84" s="151"/>
      <c r="I84" s="151"/>
      <c r="J84" s="152"/>
      <c r="K84" s="153"/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4"/>
        <v>0</v>
      </c>
      <c r="AJ84" s="156">
        <f t="shared" si="5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/>
      <c r="K85" s="153"/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4"/>
        <v>0</v>
      </c>
      <c r="AJ85" s="156">
        <f t="shared" si="5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/>
      <c r="K86" s="153"/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4"/>
        <v>0</v>
      </c>
      <c r="AJ86" s="156">
        <f t="shared" si="5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/>
      <c r="K87" s="153"/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4"/>
        <v>0</v>
      </c>
      <c r="AJ87" s="156">
        <f t="shared" si="5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/>
      <c r="K88" s="153"/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4"/>
        <v>0</v>
      </c>
      <c r="AJ88" s="156">
        <f t="shared" si="5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/>
      <c r="K89" s="153"/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4"/>
        <v>0</v>
      </c>
      <c r="AJ89" s="156">
        <f t="shared" si="5"/>
        <v>0</v>
      </c>
    </row>
    <row r="90" spans="1:36" s="141" customFormat="1" ht="12.9" customHeight="1" x14ac:dyDescent="0.2">
      <c r="A90" s="161"/>
      <c r="B90" s="181"/>
      <c r="C90" s="181"/>
      <c r="D90" s="183"/>
      <c r="E90" s="181"/>
      <c r="F90" s="181"/>
      <c r="G90" s="182"/>
      <c r="H90" s="151"/>
      <c r="I90" s="151"/>
      <c r="J90" s="152"/>
      <c r="K90" s="153"/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4"/>
        <v>0</v>
      </c>
      <c r="AJ90" s="156">
        <f t="shared" si="5"/>
        <v>0</v>
      </c>
    </row>
    <row r="91" spans="1:36" ht="12.9" customHeight="1" x14ac:dyDescent="0.2">
      <c r="A91" s="161"/>
      <c r="B91" s="181"/>
      <c r="C91" s="181"/>
      <c r="D91" s="183"/>
      <c r="E91" s="181"/>
      <c r="F91" s="181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4"/>
        <v>0</v>
      </c>
      <c r="AJ91" s="156">
        <f t="shared" si="5"/>
        <v>0</v>
      </c>
    </row>
    <row r="92" spans="1:36" ht="12.9" customHeight="1" x14ac:dyDescent="0.3">
      <c r="A92" s="161"/>
      <c r="B92" s="181"/>
      <c r="C92" s="181"/>
      <c r="D92" s="183"/>
      <c r="E92" s="181"/>
      <c r="F92" s="184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4"/>
        <v>0</v>
      </c>
      <c r="AJ92" s="156">
        <f t="shared" si="5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9"/>
      <c r="I93" s="159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4"/>
        <v>0</v>
      </c>
      <c r="AJ93" s="156">
        <f t="shared" si="5"/>
        <v>0</v>
      </c>
    </row>
    <row r="94" spans="1:36" ht="12.9" customHeight="1" x14ac:dyDescent="0.2">
      <c r="A94" s="161"/>
      <c r="B94" s="181"/>
      <c r="C94" s="181"/>
      <c r="D94" s="183"/>
      <c r="E94" s="181"/>
      <c r="F94" s="181"/>
      <c r="G94" s="182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4"/>
        <v>0</v>
      </c>
      <c r="AJ94" s="156">
        <f t="shared" si="5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4"/>
        <v>0</v>
      </c>
      <c r="AJ95" s="156">
        <f t="shared" si="5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4"/>
        <v>0</v>
      </c>
      <c r="AJ96" s="156">
        <f t="shared" si="5"/>
        <v>0</v>
      </c>
    </row>
    <row r="97" spans="1:36" ht="12.9" customHeight="1" x14ac:dyDescent="0.2">
      <c r="A97" s="161"/>
      <c r="B97" s="162"/>
      <c r="C97" s="163"/>
      <c r="D97" s="164"/>
      <c r="E97" s="165"/>
      <c r="F97" s="166"/>
      <c r="G97" s="167"/>
      <c r="H97" s="151"/>
      <c r="I97" s="151"/>
      <c r="J97" s="152">
        <v>0</v>
      </c>
      <c r="K97" s="153">
        <v>0</v>
      </c>
      <c r="L97" s="154">
        <v>0.01</v>
      </c>
      <c r="M97" s="155">
        <f t="shared" si="0"/>
        <v>0</v>
      </c>
      <c r="N97" s="155">
        <f t="shared" si="1"/>
        <v>0</v>
      </c>
      <c r="O97" s="155">
        <f t="shared" si="2"/>
        <v>0</v>
      </c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>
        <f t="shared" si="4"/>
        <v>0</v>
      </c>
      <c r="AJ97" s="156">
        <f t="shared" si="5"/>
        <v>0</v>
      </c>
    </row>
    <row r="98" spans="1:36" x14ac:dyDescent="0.2">
      <c r="A98" s="100"/>
      <c r="B98" s="99"/>
      <c r="C98" s="98"/>
      <c r="D98" s="168"/>
      <c r="E98" s="169"/>
      <c r="F98" s="169"/>
      <c r="G98" s="168"/>
      <c r="H98" s="170"/>
      <c r="I98" s="170"/>
      <c r="J98" s="170"/>
      <c r="K98" s="170"/>
      <c r="L98" s="171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</row>
    <row r="99" spans="1:36" s="88" customFormat="1" ht="10.8" thickBot="1" x14ac:dyDescent="0.25">
      <c r="A99" s="172"/>
      <c r="B99" s="173"/>
      <c r="C99" s="174"/>
      <c r="D99" s="175"/>
      <c r="E99" s="176"/>
      <c r="F99" s="176"/>
      <c r="G99" s="175"/>
      <c r="H99" s="177">
        <f>SUM(H6:H97)</f>
        <v>0</v>
      </c>
      <c r="I99" s="177">
        <f>SUM(I6:I97)</f>
        <v>0</v>
      </c>
      <c r="J99" s="177">
        <f>SUM(J5:J97)</f>
        <v>73146.700000000012</v>
      </c>
      <c r="K99" s="177">
        <f>SUM(K5:K97)</f>
        <v>251409.73</v>
      </c>
      <c r="L99" s="178"/>
      <c r="M99" s="177">
        <f t="shared" ref="M99:AI99" si="19">SUM(M5:M97)</f>
        <v>297619.67321428575</v>
      </c>
      <c r="N99" s="177">
        <f t="shared" si="19"/>
        <v>26936.756785714286</v>
      </c>
      <c r="O99" s="177">
        <f t="shared" si="19"/>
        <v>-2976.1967321428574</v>
      </c>
      <c r="P99" s="177">
        <f t="shared" si="19"/>
        <v>249145.14642857143</v>
      </c>
      <c r="Q99" s="177">
        <f t="shared" si="19"/>
        <v>21776.857142857145</v>
      </c>
      <c r="R99" s="177">
        <f t="shared" si="19"/>
        <v>0</v>
      </c>
      <c r="S99" s="177">
        <f t="shared" si="19"/>
        <v>770.08928571428567</v>
      </c>
      <c r="T99" s="177">
        <f t="shared" si="19"/>
        <v>0</v>
      </c>
      <c r="U99" s="177">
        <f t="shared" si="19"/>
        <v>2549.1071428571427</v>
      </c>
      <c r="V99" s="177">
        <f t="shared" si="19"/>
        <v>1068.4732142857142</v>
      </c>
      <c r="W99" s="177">
        <f t="shared" si="19"/>
        <v>10143.749999999998</v>
      </c>
      <c r="X99" s="177">
        <f t="shared" si="19"/>
        <v>0</v>
      </c>
      <c r="Y99" s="177">
        <f t="shared" si="19"/>
        <v>0</v>
      </c>
      <c r="Z99" s="177">
        <f t="shared" si="19"/>
        <v>7142</v>
      </c>
      <c r="AA99" s="177">
        <f t="shared" si="19"/>
        <v>0</v>
      </c>
      <c r="AB99" s="177">
        <f t="shared" si="19"/>
        <v>0</v>
      </c>
      <c r="AC99" s="177">
        <f t="shared" si="19"/>
        <v>0</v>
      </c>
      <c r="AD99" s="177">
        <f t="shared" si="19"/>
        <v>0</v>
      </c>
      <c r="AE99" s="177">
        <f t="shared" si="19"/>
        <v>0</v>
      </c>
      <c r="AF99" s="177">
        <f t="shared" si="19"/>
        <v>0</v>
      </c>
      <c r="AG99" s="177">
        <f t="shared" si="19"/>
        <v>0</v>
      </c>
      <c r="AH99" s="177">
        <f t="shared" si="19"/>
        <v>5024.25</v>
      </c>
      <c r="AI99" s="177">
        <f t="shared" si="19"/>
        <v>-321580.23326785711</v>
      </c>
    </row>
    <row r="100" spans="1:36" ht="10.8" thickTop="1" x14ac:dyDescent="0.2">
      <c r="AH100" s="141" t="s">
        <v>35</v>
      </c>
      <c r="AI100" s="141">
        <f>+N101+AI99</f>
        <v>2976.1967321429402</v>
      </c>
    </row>
    <row r="101" spans="1:36" x14ac:dyDescent="0.2">
      <c r="K101" s="141">
        <f>+K99+J99</f>
        <v>324556.43000000005</v>
      </c>
      <c r="N101" s="141">
        <f>+N99+M99</f>
        <v>324556.43000000005</v>
      </c>
      <c r="P101" s="141">
        <f>P99+Q99</f>
        <v>270922.00357142859</v>
      </c>
      <c r="AI101" s="141">
        <f>+AI99-AI100</f>
        <v>-324556.43000000005</v>
      </c>
    </row>
    <row r="103" spans="1:36" x14ac:dyDescent="0.2">
      <c r="A103" s="180"/>
      <c r="B103" s="85" t="s">
        <v>1067</v>
      </c>
    </row>
  </sheetData>
  <sheetProtection selectLockedCells="1" selectUnlockedCells="1"/>
  <pageMargins left="0.7" right="0.7" top="0.75" bottom="0.75" header="0.51180555555555551" footer="0.51180555555555551"/>
  <pageSetup paperSize="5"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C458-1C16-403B-9364-19300F7D2A22}">
  <dimension ref="A1:AJ103"/>
  <sheetViews>
    <sheetView topLeftCell="A43" workbookViewId="0">
      <selection activeCell="A12" sqref="A12"/>
    </sheetView>
  </sheetViews>
  <sheetFormatPr defaultColWidth="9.109375" defaultRowHeight="10.199999999999999" x14ac:dyDescent="0.2"/>
  <cols>
    <col min="1" max="1" width="10.109375" style="179" customWidth="1"/>
    <col min="2" max="2" width="9.6640625" style="85" customWidth="1"/>
    <col min="3" max="3" width="10.5546875" style="85" hidden="1" customWidth="1"/>
    <col min="4" max="4" width="30" style="84" customWidth="1"/>
    <col min="5" max="5" width="13.109375" style="85" customWidth="1"/>
    <col min="6" max="6" width="13.44140625" style="85" hidden="1" customWidth="1"/>
    <col min="7" max="7" width="15.5546875" style="84" customWidth="1"/>
    <col min="8" max="9" width="10.44140625" style="141" hidden="1" customWidth="1"/>
    <col min="10" max="10" width="10.44140625" style="141" customWidth="1"/>
    <col min="11" max="11" width="9.88671875" style="141" customWidth="1"/>
    <col min="12" max="12" width="8.109375" style="142" customWidth="1"/>
    <col min="13" max="13" width="9.88671875" style="141" customWidth="1"/>
    <col min="14" max="14" width="10.33203125" style="141" customWidth="1"/>
    <col min="15" max="15" width="8.6640625" style="141" customWidth="1"/>
    <col min="16" max="35" width="13.33203125" style="141" customWidth="1"/>
    <col min="36" max="36" width="9" style="84" customWidth="1"/>
    <col min="37" max="16384" width="9.109375" style="84"/>
  </cols>
  <sheetData>
    <row r="1" spans="1:36" x14ac:dyDescent="0.2">
      <c r="A1" s="140" t="s">
        <v>36</v>
      </c>
    </row>
    <row r="2" spans="1:36" x14ac:dyDescent="0.2">
      <c r="A2" s="123" t="s">
        <v>17</v>
      </c>
    </row>
    <row r="3" spans="1:36" x14ac:dyDescent="0.2">
      <c r="A3" s="140" t="s">
        <v>1107</v>
      </c>
      <c r="B3" s="121"/>
      <c r="N3" s="143">
        <v>1301</v>
      </c>
      <c r="O3" s="143">
        <v>2402</v>
      </c>
      <c r="P3" s="143">
        <v>5001</v>
      </c>
      <c r="Q3" s="143">
        <v>5002</v>
      </c>
      <c r="R3" s="143">
        <v>6214</v>
      </c>
      <c r="S3" s="143">
        <v>6212</v>
      </c>
      <c r="T3" s="143">
        <v>6218</v>
      </c>
      <c r="U3" s="143">
        <v>6217</v>
      </c>
      <c r="V3" s="143">
        <v>6219</v>
      </c>
      <c r="W3" s="143">
        <v>6220</v>
      </c>
      <c r="X3" s="143">
        <v>6229</v>
      </c>
      <c r="Y3" s="143">
        <v>6211</v>
      </c>
      <c r="Z3" s="143">
        <v>6109</v>
      </c>
      <c r="AA3" s="143">
        <v>6308</v>
      </c>
      <c r="AB3" s="143">
        <v>6312</v>
      </c>
      <c r="AC3" s="143">
        <v>6313</v>
      </c>
      <c r="AD3" s="143">
        <v>6234</v>
      </c>
      <c r="AE3" s="143">
        <v>6315</v>
      </c>
      <c r="AF3" s="143">
        <v>6316</v>
      </c>
      <c r="AG3" s="143">
        <v>6204</v>
      </c>
      <c r="AH3" s="143"/>
      <c r="AI3" s="143">
        <v>2101</v>
      </c>
    </row>
    <row r="4" spans="1:36" s="118" customFormat="1" ht="38.25" customHeight="1" x14ac:dyDescent="0.3">
      <c r="A4" s="144" t="s">
        <v>18</v>
      </c>
      <c r="B4" s="145" t="s">
        <v>19</v>
      </c>
      <c r="C4" s="145" t="s">
        <v>20</v>
      </c>
      <c r="D4" s="145" t="s">
        <v>21</v>
      </c>
      <c r="E4" s="145" t="s">
        <v>16</v>
      </c>
      <c r="F4" s="145" t="s">
        <v>0</v>
      </c>
      <c r="G4" s="145" t="s">
        <v>1</v>
      </c>
      <c r="H4" s="145" t="s">
        <v>2</v>
      </c>
      <c r="I4" s="145" t="s">
        <v>3</v>
      </c>
      <c r="J4" s="146" t="s">
        <v>4</v>
      </c>
      <c r="K4" s="145" t="s">
        <v>5</v>
      </c>
      <c r="L4" s="147" t="s">
        <v>6</v>
      </c>
      <c r="M4" s="145" t="s">
        <v>7</v>
      </c>
      <c r="N4" s="146" t="s">
        <v>8</v>
      </c>
      <c r="O4" s="146" t="s">
        <v>9</v>
      </c>
      <c r="P4" s="146" t="s">
        <v>10</v>
      </c>
      <c r="Q4" s="146" t="s">
        <v>11</v>
      </c>
      <c r="R4" s="146" t="s">
        <v>22</v>
      </c>
      <c r="S4" s="146" t="s">
        <v>12</v>
      </c>
      <c r="T4" s="146" t="s">
        <v>23</v>
      </c>
      <c r="U4" s="146" t="s">
        <v>24</v>
      </c>
      <c r="V4" s="146" t="s">
        <v>13</v>
      </c>
      <c r="W4" s="146" t="s">
        <v>14</v>
      </c>
      <c r="X4" s="146" t="s">
        <v>15</v>
      </c>
      <c r="Y4" s="146" t="s">
        <v>25</v>
      </c>
      <c r="Z4" s="146" t="s">
        <v>26</v>
      </c>
      <c r="AA4" s="146" t="s">
        <v>27</v>
      </c>
      <c r="AB4" s="146" t="s">
        <v>28</v>
      </c>
      <c r="AC4" s="146" t="s">
        <v>29</v>
      </c>
      <c r="AD4" s="146" t="s">
        <v>30</v>
      </c>
      <c r="AE4" s="146" t="s">
        <v>31</v>
      </c>
      <c r="AF4" s="146" t="s">
        <v>32</v>
      </c>
      <c r="AG4" s="146" t="s">
        <v>33</v>
      </c>
      <c r="AH4" s="146" t="s">
        <v>79</v>
      </c>
      <c r="AI4" s="146" t="s">
        <v>34</v>
      </c>
    </row>
    <row r="5" spans="1:36" s="117" customFormat="1" ht="12.75" customHeight="1" x14ac:dyDescent="0.2">
      <c r="A5" s="161">
        <v>43801</v>
      </c>
      <c r="B5" s="181">
        <v>1991</v>
      </c>
      <c r="C5" s="195"/>
      <c r="D5" s="182" t="s">
        <v>73</v>
      </c>
      <c r="E5" s="181" t="s">
        <v>75</v>
      </c>
      <c r="F5" s="181"/>
      <c r="G5" s="182" t="s">
        <v>54</v>
      </c>
      <c r="H5" s="151"/>
      <c r="I5" s="151"/>
      <c r="J5" s="152">
        <v>2450</v>
      </c>
      <c r="K5" s="153">
        <v>0</v>
      </c>
      <c r="L5" s="154">
        <v>0.01</v>
      </c>
      <c r="M5" s="155">
        <f t="shared" ref="M5:M97" si="0">SUM(H5:J5,K5/1.12)</f>
        <v>2450</v>
      </c>
      <c r="N5" s="155">
        <f t="shared" ref="N5:N97" si="1">K5/1.12*0.12</f>
        <v>0</v>
      </c>
      <c r="O5" s="155">
        <f t="shared" ref="O5:O97" si="2">-SUM(I5:J5,K5/1.12)*L5</f>
        <v>-24.5</v>
      </c>
      <c r="P5" s="155">
        <f>M5</f>
        <v>2450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>
        <f t="shared" ref="AI5:AI36" si="3">-SUM(N5:AH5)</f>
        <v>-2425.5</v>
      </c>
      <c r="AJ5" s="156">
        <f t="shared" ref="AJ5:AJ36" si="4">SUM(H5:K5)+AI5+O5</f>
        <v>0</v>
      </c>
    </row>
    <row r="6" spans="1:36" ht="12.9" customHeight="1" x14ac:dyDescent="0.2">
      <c r="A6" s="161">
        <v>43801</v>
      </c>
      <c r="B6" s="181">
        <f t="shared" ref="B6:B8" si="5">B5+1</f>
        <v>1992</v>
      </c>
      <c r="C6" s="195"/>
      <c r="D6" s="182" t="s">
        <v>39</v>
      </c>
      <c r="E6" s="181" t="s">
        <v>45</v>
      </c>
      <c r="F6" s="181"/>
      <c r="G6" s="182" t="s">
        <v>54</v>
      </c>
      <c r="H6" s="151"/>
      <c r="I6" s="151"/>
      <c r="J6" s="152">
        <v>5310</v>
      </c>
      <c r="K6" s="153">
        <v>0</v>
      </c>
      <c r="L6" s="154">
        <v>0.01</v>
      </c>
      <c r="M6" s="155">
        <f t="shared" si="0"/>
        <v>5310</v>
      </c>
      <c r="N6" s="155">
        <f t="shared" si="1"/>
        <v>0</v>
      </c>
      <c r="O6" s="155">
        <f t="shared" si="2"/>
        <v>-53.1</v>
      </c>
      <c r="P6" s="155">
        <f>M6</f>
        <v>5310</v>
      </c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>
        <f t="shared" si="3"/>
        <v>-5256.9</v>
      </c>
      <c r="AJ6" s="156">
        <f t="shared" si="4"/>
        <v>3.6237679523765109E-13</v>
      </c>
    </row>
    <row r="7" spans="1:36" ht="12.9" customHeight="1" x14ac:dyDescent="0.2">
      <c r="A7" s="161">
        <v>43801</v>
      </c>
      <c r="B7" s="181">
        <f t="shared" si="5"/>
        <v>1993</v>
      </c>
      <c r="C7" s="195"/>
      <c r="D7" s="182" t="s">
        <v>39</v>
      </c>
      <c r="E7" s="181" t="s">
        <v>45</v>
      </c>
      <c r="F7" s="181"/>
      <c r="G7" s="182" t="s">
        <v>57</v>
      </c>
      <c r="H7" s="151"/>
      <c r="I7" s="151"/>
      <c r="J7" s="152">
        <v>1120</v>
      </c>
      <c r="K7" s="153">
        <v>0</v>
      </c>
      <c r="L7" s="154">
        <v>0.01</v>
      </c>
      <c r="M7" s="155">
        <f t="shared" si="0"/>
        <v>1120</v>
      </c>
      <c r="N7" s="155">
        <f t="shared" si="1"/>
        <v>0</v>
      </c>
      <c r="O7" s="155">
        <f t="shared" si="2"/>
        <v>-11.200000000000001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>
        <v>1120</v>
      </c>
      <c r="AA7" s="155"/>
      <c r="AB7" s="155"/>
      <c r="AC7" s="155"/>
      <c r="AD7" s="155"/>
      <c r="AE7" s="155"/>
      <c r="AF7" s="155"/>
      <c r="AG7" s="155"/>
      <c r="AH7" s="155"/>
      <c r="AI7" s="155">
        <f t="shared" si="3"/>
        <v>-1108.8</v>
      </c>
      <c r="AJ7" s="156">
        <f t="shared" si="4"/>
        <v>4.4408920985006262E-14</v>
      </c>
    </row>
    <row r="8" spans="1:36" ht="12.9" customHeight="1" x14ac:dyDescent="0.2">
      <c r="A8" s="161">
        <v>43801</v>
      </c>
      <c r="B8" s="181">
        <f t="shared" si="5"/>
        <v>1994</v>
      </c>
      <c r="C8" s="195"/>
      <c r="D8" s="182" t="s">
        <v>88</v>
      </c>
      <c r="E8" s="181" t="s">
        <v>89</v>
      </c>
      <c r="F8" s="181"/>
      <c r="G8" s="182" t="s">
        <v>54</v>
      </c>
      <c r="H8" s="151"/>
      <c r="I8" s="151"/>
      <c r="J8" s="152">
        <v>5544.7</v>
      </c>
      <c r="K8" s="153">
        <v>0</v>
      </c>
      <c r="L8" s="154">
        <v>0.01</v>
      </c>
      <c r="M8" s="155">
        <f t="shared" si="0"/>
        <v>5544.7</v>
      </c>
      <c r="N8" s="155">
        <f t="shared" si="1"/>
        <v>0</v>
      </c>
      <c r="O8" s="155">
        <f t="shared" si="2"/>
        <v>-55.447000000000003</v>
      </c>
      <c r="P8" s="155">
        <f>M8</f>
        <v>5544.7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>
        <f t="shared" si="3"/>
        <v>-5489.2529999999997</v>
      </c>
      <c r="AJ8" s="156">
        <f t="shared" si="4"/>
        <v>1.1368683772161603E-13</v>
      </c>
    </row>
    <row r="9" spans="1:36" ht="12.9" customHeight="1" x14ac:dyDescent="0.2">
      <c r="A9" s="161">
        <v>43801</v>
      </c>
      <c r="B9" s="181">
        <v>1996</v>
      </c>
      <c r="C9" s="195"/>
      <c r="D9" s="182" t="s">
        <v>88</v>
      </c>
      <c r="E9" s="181" t="s">
        <v>89</v>
      </c>
      <c r="F9" s="181"/>
      <c r="G9" s="182" t="s">
        <v>57</v>
      </c>
      <c r="H9" s="151"/>
      <c r="I9" s="151"/>
      <c r="J9" s="157">
        <v>516.5</v>
      </c>
      <c r="K9" s="153">
        <v>0</v>
      </c>
      <c r="L9" s="154">
        <v>0.01</v>
      </c>
      <c r="M9" s="155">
        <f t="shared" si="0"/>
        <v>516.5</v>
      </c>
      <c r="N9" s="155">
        <f t="shared" si="1"/>
        <v>0</v>
      </c>
      <c r="O9" s="155">
        <f t="shared" si="2"/>
        <v>-5.165</v>
      </c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>
        <f>M9</f>
        <v>516.5</v>
      </c>
      <c r="AA9" s="155"/>
      <c r="AB9" s="155"/>
      <c r="AC9" s="155"/>
      <c r="AD9" s="155"/>
      <c r="AE9" s="155"/>
      <c r="AF9" s="155"/>
      <c r="AG9" s="155"/>
      <c r="AH9" s="155"/>
      <c r="AI9" s="155">
        <f t="shared" si="3"/>
        <v>-511.33499999999998</v>
      </c>
      <c r="AJ9" s="156">
        <f t="shared" si="4"/>
        <v>2.042810365310288E-14</v>
      </c>
    </row>
    <row r="10" spans="1:36" ht="12.9" customHeight="1" x14ac:dyDescent="0.2">
      <c r="A10" s="161">
        <v>43802</v>
      </c>
      <c r="B10" s="181">
        <f t="shared" ref="B10:B22" si="6">B9+1</f>
        <v>1997</v>
      </c>
      <c r="C10" s="195"/>
      <c r="D10" s="182" t="s">
        <v>63</v>
      </c>
      <c r="E10" s="181"/>
      <c r="F10" s="181"/>
      <c r="G10" s="182" t="s">
        <v>62</v>
      </c>
      <c r="H10" s="151"/>
      <c r="I10" s="151"/>
      <c r="J10" s="157"/>
      <c r="K10" s="153">
        <v>4551.16</v>
      </c>
      <c r="L10" s="154">
        <v>0.01</v>
      </c>
      <c r="M10" s="155">
        <f t="shared" si="0"/>
        <v>4063.5357142857138</v>
      </c>
      <c r="N10" s="155">
        <f t="shared" si="1"/>
        <v>487.62428571428563</v>
      </c>
      <c r="O10" s="155">
        <f t="shared" si="2"/>
        <v>-40.635357142857139</v>
      </c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>
        <f>M10</f>
        <v>4063.5357142857138</v>
      </c>
      <c r="AI10" s="155">
        <f t="shared" si="3"/>
        <v>-4510.5246428571427</v>
      </c>
      <c r="AJ10" s="156">
        <f t="shared" si="4"/>
        <v>0</v>
      </c>
    </row>
    <row r="11" spans="1:36" ht="12.9" customHeight="1" x14ac:dyDescent="0.2">
      <c r="A11" s="161">
        <v>43802</v>
      </c>
      <c r="B11" s="181">
        <f t="shared" si="6"/>
        <v>1998</v>
      </c>
      <c r="C11" s="195"/>
      <c r="D11" s="182" t="s">
        <v>37</v>
      </c>
      <c r="E11" s="181" t="s">
        <v>42</v>
      </c>
      <c r="F11" s="181"/>
      <c r="G11" s="182" t="s">
        <v>163</v>
      </c>
      <c r="H11" s="151"/>
      <c r="I11" s="151"/>
      <c r="J11" s="157"/>
      <c r="K11" s="153">
        <v>1412.07</v>
      </c>
      <c r="L11" s="154">
        <v>0.01</v>
      </c>
      <c r="M11" s="155">
        <f t="shared" si="0"/>
        <v>1260.7767857142856</v>
      </c>
      <c r="N11" s="155">
        <f t="shared" si="1"/>
        <v>151.29321428571427</v>
      </c>
      <c r="O11" s="155">
        <f t="shared" si="2"/>
        <v>-12.607767857142855</v>
      </c>
      <c r="P11" s="155"/>
      <c r="Q11" s="155"/>
      <c r="R11" s="155"/>
      <c r="S11" s="155"/>
      <c r="T11" s="155"/>
      <c r="U11" s="155"/>
      <c r="V11" s="155">
        <f>M11</f>
        <v>1260.7767857142856</v>
      </c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>
        <f t="shared" si="3"/>
        <v>-1399.4622321428569</v>
      </c>
      <c r="AJ11" s="156">
        <f t="shared" si="4"/>
        <v>1.6164847238542279E-13</v>
      </c>
    </row>
    <row r="12" spans="1:36" ht="12.9" customHeight="1" x14ac:dyDescent="0.2">
      <c r="A12" s="161">
        <v>43802</v>
      </c>
      <c r="B12" s="181">
        <f t="shared" si="6"/>
        <v>1999</v>
      </c>
      <c r="C12" s="195"/>
      <c r="D12" s="182" t="s">
        <v>77</v>
      </c>
      <c r="E12" s="181" t="s">
        <v>78</v>
      </c>
      <c r="F12" s="181"/>
      <c r="G12" s="182" t="s">
        <v>54</v>
      </c>
      <c r="H12" s="151"/>
      <c r="I12" s="151"/>
      <c r="J12" s="152"/>
      <c r="K12" s="153">
        <v>2540</v>
      </c>
      <c r="L12" s="154">
        <v>0.01</v>
      </c>
      <c r="M12" s="155">
        <f t="shared" si="0"/>
        <v>2267.8571428571427</v>
      </c>
      <c r="N12" s="155">
        <f t="shared" si="1"/>
        <v>272.14285714285711</v>
      </c>
      <c r="O12" s="155">
        <f t="shared" si="2"/>
        <v>-22.678571428571427</v>
      </c>
      <c r="P12" s="155">
        <f>M12</f>
        <v>2267.8571428571427</v>
      </c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>
        <f t="shared" si="3"/>
        <v>-2517.3214285714284</v>
      </c>
      <c r="AJ12" s="156">
        <f t="shared" si="4"/>
        <v>1.3145040611561853E-13</v>
      </c>
    </row>
    <row r="13" spans="1:36" ht="12.9" customHeight="1" x14ac:dyDescent="0.2">
      <c r="A13" s="161">
        <v>43804</v>
      </c>
      <c r="B13" s="181">
        <f t="shared" si="6"/>
        <v>2000</v>
      </c>
      <c r="C13" s="195"/>
      <c r="D13" s="182" t="s">
        <v>1085</v>
      </c>
      <c r="E13" s="181" t="s">
        <v>1086</v>
      </c>
      <c r="F13" s="181"/>
      <c r="G13" s="182" t="s">
        <v>54</v>
      </c>
      <c r="H13" s="151"/>
      <c r="I13" s="151"/>
      <c r="J13" s="152"/>
      <c r="K13" s="153">
        <v>9306.2000000000007</v>
      </c>
      <c r="L13" s="154">
        <v>0.01</v>
      </c>
      <c r="M13" s="155">
        <f t="shared" si="0"/>
        <v>8309.1071428571431</v>
      </c>
      <c r="N13" s="155">
        <f t="shared" si="1"/>
        <v>997.09285714285716</v>
      </c>
      <c r="O13" s="155">
        <f t="shared" si="2"/>
        <v>-83.091071428571439</v>
      </c>
      <c r="P13" s="155">
        <f>M13</f>
        <v>8309.1071428571431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>
        <f t="shared" si="3"/>
        <v>-9223.1089285714297</v>
      </c>
      <c r="AJ13" s="156">
        <f t="shared" si="4"/>
        <v>-4.2632564145606011E-13</v>
      </c>
    </row>
    <row r="14" spans="1:36" ht="12.9" customHeight="1" x14ac:dyDescent="0.2">
      <c r="A14" s="161">
        <v>43804</v>
      </c>
      <c r="B14" s="181">
        <f t="shared" si="6"/>
        <v>2001</v>
      </c>
      <c r="C14" s="195"/>
      <c r="D14" s="182" t="s">
        <v>1105</v>
      </c>
      <c r="E14" s="181" t="s">
        <v>1108</v>
      </c>
      <c r="F14" s="181"/>
      <c r="G14" s="182" t="s">
        <v>54</v>
      </c>
      <c r="H14" s="151"/>
      <c r="I14" s="151"/>
      <c r="J14" s="152"/>
      <c r="K14" s="153">
        <v>3200</v>
      </c>
      <c r="L14" s="154">
        <v>0.01</v>
      </c>
      <c r="M14" s="155">
        <f t="shared" si="0"/>
        <v>2857.1428571428569</v>
      </c>
      <c r="N14" s="155">
        <f t="shared" si="1"/>
        <v>342.85714285714283</v>
      </c>
      <c r="O14" s="155">
        <f t="shared" si="2"/>
        <v>-28.571428571428569</v>
      </c>
      <c r="P14" s="155">
        <f>M14</f>
        <v>2857.1428571428569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>
        <f t="shared" si="3"/>
        <v>-3171.4285714285711</v>
      </c>
      <c r="AJ14" s="156">
        <f t="shared" si="4"/>
        <v>3.2684965844964609E-13</v>
      </c>
    </row>
    <row r="15" spans="1:36" ht="12.9" customHeight="1" x14ac:dyDescent="0.2">
      <c r="A15" s="161">
        <v>43804</v>
      </c>
      <c r="B15" s="181">
        <f t="shared" si="6"/>
        <v>2002</v>
      </c>
      <c r="C15" s="195"/>
      <c r="D15" s="182" t="s">
        <v>1092</v>
      </c>
      <c r="E15" s="181" t="s">
        <v>1093</v>
      </c>
      <c r="F15" s="181"/>
      <c r="G15" s="182" t="s">
        <v>54</v>
      </c>
      <c r="H15" s="151"/>
      <c r="I15" s="151"/>
      <c r="J15" s="152"/>
      <c r="K15" s="153">
        <v>17952</v>
      </c>
      <c r="L15" s="154">
        <v>0.01</v>
      </c>
      <c r="M15" s="155">
        <f t="shared" si="0"/>
        <v>16028.571428571428</v>
      </c>
      <c r="N15" s="155">
        <f t="shared" si="1"/>
        <v>1923.4285714285713</v>
      </c>
      <c r="O15" s="155">
        <f t="shared" si="2"/>
        <v>-160.28571428571428</v>
      </c>
      <c r="P15" s="155">
        <f>M15</f>
        <v>16028.571428571428</v>
      </c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>
        <f t="shared" si="3"/>
        <v>-17791.714285714286</v>
      </c>
      <c r="AJ15" s="156">
        <f t="shared" si="4"/>
        <v>-5.1159076974727213E-13</v>
      </c>
    </row>
    <row r="16" spans="1:36" ht="12.9" customHeight="1" x14ac:dyDescent="0.2">
      <c r="A16" s="161">
        <v>43804</v>
      </c>
      <c r="B16" s="181">
        <f t="shared" si="6"/>
        <v>2003</v>
      </c>
      <c r="C16" s="195"/>
      <c r="D16" s="182" t="s">
        <v>1097</v>
      </c>
      <c r="E16" s="181" t="s">
        <v>44</v>
      </c>
      <c r="F16" s="181"/>
      <c r="G16" s="182" t="s">
        <v>54</v>
      </c>
      <c r="H16" s="151"/>
      <c r="I16" s="151"/>
      <c r="J16" s="152"/>
      <c r="K16" s="153">
        <v>14475</v>
      </c>
      <c r="L16" s="154">
        <v>0.01</v>
      </c>
      <c r="M16" s="155">
        <f t="shared" si="0"/>
        <v>12924.107142857141</v>
      </c>
      <c r="N16" s="155">
        <f t="shared" si="1"/>
        <v>1550.8928571428569</v>
      </c>
      <c r="O16" s="155">
        <f t="shared" si="2"/>
        <v>-129.24107142857142</v>
      </c>
      <c r="P16" s="155">
        <f>M16</f>
        <v>12924.107142857141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>
        <f t="shared" si="3"/>
        <v>-14345.758928571428</v>
      </c>
      <c r="AJ16" s="156">
        <f t="shared" si="4"/>
        <v>1.0516032489249483E-12</v>
      </c>
    </row>
    <row r="17" spans="1:36" ht="12.9" customHeight="1" x14ac:dyDescent="0.2">
      <c r="A17" s="161">
        <v>43805</v>
      </c>
      <c r="B17" s="181">
        <f t="shared" si="6"/>
        <v>2004</v>
      </c>
      <c r="C17" s="195"/>
      <c r="D17" s="182" t="s">
        <v>70</v>
      </c>
      <c r="E17" s="181" t="s">
        <v>50</v>
      </c>
      <c r="F17" s="181"/>
      <c r="G17" s="182" t="s">
        <v>55</v>
      </c>
      <c r="H17" s="151"/>
      <c r="I17" s="151"/>
      <c r="J17" s="152"/>
      <c r="K17" s="153">
        <v>6688</v>
      </c>
      <c r="L17" s="154">
        <v>0.01</v>
      </c>
      <c r="M17" s="155">
        <f t="shared" si="0"/>
        <v>5971.4285714285706</v>
      </c>
      <c r="N17" s="155">
        <f t="shared" si="1"/>
        <v>716.57142857142844</v>
      </c>
      <c r="O17" s="155">
        <f t="shared" si="2"/>
        <v>-59.714285714285708</v>
      </c>
      <c r="P17" s="155"/>
      <c r="Q17" s="155">
        <f>M17</f>
        <v>5971.4285714285706</v>
      </c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>
        <f t="shared" si="3"/>
        <v>-6628.2857142857138</v>
      </c>
      <c r="AJ17" s="156">
        <f t="shared" si="4"/>
        <v>5.2580162446247414E-13</v>
      </c>
    </row>
    <row r="18" spans="1:36" ht="12.9" customHeight="1" x14ac:dyDescent="0.2">
      <c r="A18" s="161">
        <v>43806</v>
      </c>
      <c r="B18" s="181">
        <f t="shared" si="6"/>
        <v>2005</v>
      </c>
      <c r="C18" s="195"/>
      <c r="D18" s="182" t="s">
        <v>73</v>
      </c>
      <c r="E18" s="181" t="s">
        <v>75</v>
      </c>
      <c r="F18" s="181"/>
      <c r="G18" s="182" t="s">
        <v>54</v>
      </c>
      <c r="H18" s="151"/>
      <c r="I18" s="151"/>
      <c r="J18" s="157">
        <v>2500</v>
      </c>
      <c r="K18" s="153">
        <v>0</v>
      </c>
      <c r="L18" s="154">
        <v>0.01</v>
      </c>
      <c r="M18" s="155">
        <f t="shared" si="0"/>
        <v>2500</v>
      </c>
      <c r="N18" s="155">
        <f t="shared" si="1"/>
        <v>0</v>
      </c>
      <c r="O18" s="155">
        <f t="shared" si="2"/>
        <v>-25</v>
      </c>
      <c r="P18" s="155">
        <f>M18</f>
        <v>2500</v>
      </c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>
        <f t="shared" si="3"/>
        <v>-2475</v>
      </c>
      <c r="AJ18" s="156">
        <f t="shared" si="4"/>
        <v>0</v>
      </c>
    </row>
    <row r="19" spans="1:36" ht="12.9" customHeight="1" x14ac:dyDescent="0.2">
      <c r="A19" s="161">
        <v>43808</v>
      </c>
      <c r="B19" s="181">
        <f t="shared" si="6"/>
        <v>2006</v>
      </c>
      <c r="C19" s="195"/>
      <c r="D19" s="182" t="s">
        <v>73</v>
      </c>
      <c r="E19" s="181" t="s">
        <v>75</v>
      </c>
      <c r="F19" s="181"/>
      <c r="G19" s="182" t="s">
        <v>54</v>
      </c>
      <c r="H19" s="151"/>
      <c r="I19" s="151"/>
      <c r="J19" s="157">
        <v>2400</v>
      </c>
      <c r="K19" s="153">
        <v>0</v>
      </c>
      <c r="L19" s="154">
        <v>0.01</v>
      </c>
      <c r="M19" s="155">
        <f t="shared" si="0"/>
        <v>2400</v>
      </c>
      <c r="N19" s="155">
        <f t="shared" si="1"/>
        <v>0</v>
      </c>
      <c r="O19" s="155">
        <f t="shared" si="2"/>
        <v>-24</v>
      </c>
      <c r="P19" s="155">
        <f>M19</f>
        <v>2400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>
        <f t="shared" si="3"/>
        <v>-2376</v>
      </c>
      <c r="AJ19" s="156">
        <f t="shared" si="4"/>
        <v>0</v>
      </c>
    </row>
    <row r="20" spans="1:36" ht="12.9" customHeight="1" x14ac:dyDescent="0.2">
      <c r="A20" s="161">
        <v>43808</v>
      </c>
      <c r="B20" s="181">
        <f t="shared" si="6"/>
        <v>2007</v>
      </c>
      <c r="C20" s="195"/>
      <c r="D20" s="182" t="s">
        <v>39</v>
      </c>
      <c r="E20" s="181" t="s">
        <v>45</v>
      </c>
      <c r="F20" s="181"/>
      <c r="G20" s="182" t="s">
        <v>57</v>
      </c>
      <c r="H20" s="151"/>
      <c r="I20" s="151"/>
      <c r="J20" s="157">
        <v>2930</v>
      </c>
      <c r="K20" s="153">
        <v>0</v>
      </c>
      <c r="L20" s="154">
        <v>0.01</v>
      </c>
      <c r="M20" s="155">
        <f t="shared" si="0"/>
        <v>2930</v>
      </c>
      <c r="N20" s="155">
        <f t="shared" si="1"/>
        <v>0</v>
      </c>
      <c r="O20" s="155">
        <f t="shared" si="2"/>
        <v>-29.3</v>
      </c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>
        <f>M20</f>
        <v>2930</v>
      </c>
      <c r="AA20" s="155"/>
      <c r="AB20" s="155"/>
      <c r="AC20" s="155"/>
      <c r="AD20" s="155"/>
      <c r="AE20" s="155"/>
      <c r="AF20" s="155"/>
      <c r="AG20" s="155"/>
      <c r="AH20" s="155"/>
      <c r="AI20" s="155">
        <f t="shared" si="3"/>
        <v>-2900.7</v>
      </c>
      <c r="AJ20" s="156">
        <f t="shared" si="4"/>
        <v>1.8118839761882555E-13</v>
      </c>
    </row>
    <row r="21" spans="1:36" s="141" customFormat="1" ht="12.9" customHeight="1" x14ac:dyDescent="0.2">
      <c r="A21" s="161">
        <v>43808</v>
      </c>
      <c r="B21" s="181">
        <f t="shared" si="6"/>
        <v>2008</v>
      </c>
      <c r="C21" s="195"/>
      <c r="D21" s="182" t="s">
        <v>39</v>
      </c>
      <c r="E21" s="181" t="s">
        <v>45</v>
      </c>
      <c r="F21" s="181"/>
      <c r="G21" s="182" t="s">
        <v>54</v>
      </c>
      <c r="H21" s="151"/>
      <c r="I21" s="151"/>
      <c r="J21" s="152">
        <v>8586</v>
      </c>
      <c r="K21" s="153">
        <v>0</v>
      </c>
      <c r="L21" s="154">
        <v>0.01</v>
      </c>
      <c r="M21" s="155">
        <f t="shared" si="0"/>
        <v>8586</v>
      </c>
      <c r="N21" s="155">
        <f t="shared" si="1"/>
        <v>0</v>
      </c>
      <c r="O21" s="155">
        <f t="shared" si="2"/>
        <v>-85.86</v>
      </c>
      <c r="P21" s="155">
        <f>M21</f>
        <v>8586</v>
      </c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>
        <f t="shared" si="3"/>
        <v>-8500.14</v>
      </c>
      <c r="AJ21" s="156">
        <f t="shared" si="4"/>
        <v>5.8264504332328215E-13</v>
      </c>
    </row>
    <row r="22" spans="1:36" s="141" customFormat="1" ht="12.9" customHeight="1" x14ac:dyDescent="0.2">
      <c r="A22" s="161">
        <v>43808</v>
      </c>
      <c r="B22" s="181">
        <f t="shared" si="6"/>
        <v>2009</v>
      </c>
      <c r="C22" s="195"/>
      <c r="D22" s="182" t="s">
        <v>88</v>
      </c>
      <c r="E22" s="181" t="s">
        <v>89</v>
      </c>
      <c r="F22" s="181"/>
      <c r="G22" s="182" t="s">
        <v>54</v>
      </c>
      <c r="H22" s="151"/>
      <c r="I22" s="151"/>
      <c r="J22" s="152">
        <v>6420.95</v>
      </c>
      <c r="K22" s="153">
        <v>0</v>
      </c>
      <c r="L22" s="154">
        <v>0.01</v>
      </c>
      <c r="M22" s="155">
        <f t="shared" si="0"/>
        <v>6420.95</v>
      </c>
      <c r="N22" s="155">
        <f t="shared" si="1"/>
        <v>0</v>
      </c>
      <c r="O22" s="155">
        <f t="shared" si="2"/>
        <v>-64.209500000000006</v>
      </c>
      <c r="P22" s="155">
        <f>M22</f>
        <v>6420.95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>
        <f t="shared" si="3"/>
        <v>-6356.7404999999999</v>
      </c>
      <c r="AJ22" s="156">
        <f t="shared" si="4"/>
        <v>0</v>
      </c>
    </row>
    <row r="23" spans="1:36" s="141" customFormat="1" ht="12.9" customHeight="1" x14ac:dyDescent="0.2">
      <c r="A23" s="161">
        <v>43808</v>
      </c>
      <c r="B23" s="181">
        <v>2012</v>
      </c>
      <c r="C23" s="195"/>
      <c r="D23" s="182" t="s">
        <v>88</v>
      </c>
      <c r="E23" s="181" t="s">
        <v>89</v>
      </c>
      <c r="F23" s="181"/>
      <c r="G23" s="182" t="s">
        <v>54</v>
      </c>
      <c r="H23" s="151"/>
      <c r="I23" s="151"/>
      <c r="J23" s="152">
        <v>545</v>
      </c>
      <c r="K23" s="153">
        <v>0</v>
      </c>
      <c r="L23" s="154">
        <v>0.01</v>
      </c>
      <c r="M23" s="155">
        <f t="shared" si="0"/>
        <v>545</v>
      </c>
      <c r="N23" s="155">
        <f t="shared" si="1"/>
        <v>0</v>
      </c>
      <c r="O23" s="155">
        <f t="shared" si="2"/>
        <v>-5.45</v>
      </c>
      <c r="P23" s="155">
        <f>M23</f>
        <v>545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>
        <f t="shared" si="3"/>
        <v>-539.54999999999995</v>
      </c>
      <c r="AJ23" s="156">
        <f t="shared" si="4"/>
        <v>4.5297099404706387E-14</v>
      </c>
    </row>
    <row r="24" spans="1:36" ht="12.9" customHeight="1" x14ac:dyDescent="0.2">
      <c r="A24" s="161">
        <v>43808</v>
      </c>
      <c r="B24" s="181">
        <f>B23+1</f>
        <v>2013</v>
      </c>
      <c r="C24" s="195"/>
      <c r="D24" s="182" t="s">
        <v>748</v>
      </c>
      <c r="E24" s="181" t="s">
        <v>749</v>
      </c>
      <c r="F24" s="181"/>
      <c r="G24" s="182" t="s">
        <v>54</v>
      </c>
      <c r="H24" s="151"/>
      <c r="I24" s="151"/>
      <c r="J24" s="152"/>
      <c r="K24" s="194">
        <v>16289</v>
      </c>
      <c r="L24" s="154">
        <v>0.01</v>
      </c>
      <c r="M24" s="155">
        <f t="shared" si="0"/>
        <v>14543.749999999998</v>
      </c>
      <c r="N24" s="155">
        <f t="shared" si="1"/>
        <v>1745.2499999999998</v>
      </c>
      <c r="O24" s="155">
        <f t="shared" si="2"/>
        <v>-145.43749999999997</v>
      </c>
      <c r="P24" s="155">
        <f>M24</f>
        <v>14543.749999999998</v>
      </c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>
        <f t="shared" si="3"/>
        <v>-16143.562499999998</v>
      </c>
      <c r="AJ24" s="156">
        <f t="shared" si="4"/>
        <v>1.8474111129762605E-12</v>
      </c>
    </row>
    <row r="25" spans="1:36" s="141" customFormat="1" ht="12.9" customHeight="1" x14ac:dyDescent="0.2">
      <c r="A25" s="161">
        <v>43809</v>
      </c>
      <c r="B25" s="181">
        <v>2015</v>
      </c>
      <c r="C25" s="195"/>
      <c r="D25" s="182" t="s">
        <v>1106</v>
      </c>
      <c r="E25" s="181"/>
      <c r="F25" s="181"/>
      <c r="G25" s="182" t="s">
        <v>56</v>
      </c>
      <c r="H25" s="151"/>
      <c r="I25" s="151"/>
      <c r="J25" s="152"/>
      <c r="K25" s="194">
        <v>2635</v>
      </c>
      <c r="L25" s="154">
        <v>0.01</v>
      </c>
      <c r="M25" s="155">
        <f t="shared" si="0"/>
        <v>2352.6785714285711</v>
      </c>
      <c r="N25" s="155">
        <f t="shared" si="1"/>
        <v>282.3214285714285</v>
      </c>
      <c r="O25" s="155">
        <f t="shared" si="2"/>
        <v>-23.526785714285712</v>
      </c>
      <c r="P25" s="155"/>
      <c r="Q25" s="155"/>
      <c r="R25" s="155"/>
      <c r="S25" s="155"/>
      <c r="T25" s="155"/>
      <c r="U25" s="155"/>
      <c r="V25" s="155"/>
      <c r="W25" s="155">
        <f>M25</f>
        <v>2352.6785714285711</v>
      </c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>
        <f t="shared" si="3"/>
        <v>-2611.4732142857138</v>
      </c>
      <c r="AJ25" s="156">
        <f t="shared" si="4"/>
        <v>5.2224891078367364E-13</v>
      </c>
    </row>
    <row r="26" spans="1:36" s="141" customFormat="1" ht="12.9" customHeight="1" x14ac:dyDescent="0.2">
      <c r="A26" s="161">
        <v>43809</v>
      </c>
      <c r="B26" s="181">
        <f t="shared" ref="B26:B40" si="7">B25+1</f>
        <v>2016</v>
      </c>
      <c r="C26" s="195"/>
      <c r="D26" s="182" t="s">
        <v>74</v>
      </c>
      <c r="E26" s="181" t="s">
        <v>60</v>
      </c>
      <c r="F26" s="181"/>
      <c r="G26" s="182" t="s">
        <v>56</v>
      </c>
      <c r="H26" s="151"/>
      <c r="I26" s="151"/>
      <c r="J26" s="157"/>
      <c r="K26" s="153">
        <v>3155</v>
      </c>
      <c r="L26" s="154">
        <v>0.01</v>
      </c>
      <c r="M26" s="155">
        <f t="shared" si="0"/>
        <v>2816.9642857142853</v>
      </c>
      <c r="N26" s="155">
        <f t="shared" si="1"/>
        <v>338.03571428571422</v>
      </c>
      <c r="O26" s="155">
        <f t="shared" si="2"/>
        <v>-28.169642857142854</v>
      </c>
      <c r="P26" s="155"/>
      <c r="Q26" s="155"/>
      <c r="R26" s="155"/>
      <c r="S26" s="155"/>
      <c r="T26" s="155"/>
      <c r="U26" s="155"/>
      <c r="V26" s="155"/>
      <c r="W26" s="155">
        <f>M26</f>
        <v>2816.9642857142853</v>
      </c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>
        <f t="shared" si="3"/>
        <v>-3126.8303571428569</v>
      </c>
      <c r="AJ26" s="156">
        <f t="shared" si="4"/>
        <v>2.6290081223123707E-13</v>
      </c>
    </row>
    <row r="27" spans="1:36" s="141" customFormat="1" ht="12.9" customHeight="1" x14ac:dyDescent="0.2">
      <c r="A27" s="161">
        <v>43809</v>
      </c>
      <c r="B27" s="181">
        <f t="shared" si="7"/>
        <v>2017</v>
      </c>
      <c r="C27" s="195"/>
      <c r="D27" s="182" t="s">
        <v>76</v>
      </c>
      <c r="E27" s="181" t="s">
        <v>87</v>
      </c>
      <c r="F27" s="181"/>
      <c r="G27" s="182" t="s">
        <v>55</v>
      </c>
      <c r="H27" s="151"/>
      <c r="I27" s="151"/>
      <c r="J27" s="157"/>
      <c r="K27" s="153">
        <v>4324</v>
      </c>
      <c r="L27" s="154">
        <v>0.01</v>
      </c>
      <c r="M27" s="155">
        <f t="shared" si="0"/>
        <v>3860.7142857142853</v>
      </c>
      <c r="N27" s="155">
        <f t="shared" si="1"/>
        <v>463.28571428571422</v>
      </c>
      <c r="O27" s="155">
        <f t="shared" si="2"/>
        <v>-38.607142857142854</v>
      </c>
      <c r="P27" s="155"/>
      <c r="Q27" s="155">
        <f>M27</f>
        <v>3860.7142857142853</v>
      </c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>
        <f t="shared" si="3"/>
        <v>-4285.3928571428569</v>
      </c>
      <c r="AJ27" s="156">
        <f t="shared" si="4"/>
        <v>2.6290081223123707E-13</v>
      </c>
    </row>
    <row r="28" spans="1:36" s="141" customFormat="1" ht="12.9" customHeight="1" x14ac:dyDescent="0.2">
      <c r="A28" s="161">
        <v>43810</v>
      </c>
      <c r="B28" s="181">
        <f t="shared" si="7"/>
        <v>2018</v>
      </c>
      <c r="C28" s="195"/>
      <c r="D28" s="182" t="s">
        <v>73</v>
      </c>
      <c r="E28" s="181" t="s">
        <v>75</v>
      </c>
      <c r="F28" s="181"/>
      <c r="G28" s="182" t="s">
        <v>54</v>
      </c>
      <c r="H28" s="151"/>
      <c r="I28" s="151"/>
      <c r="J28" s="157">
        <v>3350</v>
      </c>
      <c r="K28" s="153">
        <v>0</v>
      </c>
      <c r="L28" s="154">
        <v>0.01</v>
      </c>
      <c r="M28" s="155">
        <f t="shared" si="0"/>
        <v>3350</v>
      </c>
      <c r="N28" s="155">
        <f t="shared" si="1"/>
        <v>0</v>
      </c>
      <c r="O28" s="155">
        <f t="shared" si="2"/>
        <v>-33.5</v>
      </c>
      <c r="P28" s="155">
        <f>M28</f>
        <v>3350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>
        <f t="shared" si="3"/>
        <v>-3316.5</v>
      </c>
      <c r="AJ28" s="156">
        <f t="shared" si="4"/>
        <v>0</v>
      </c>
    </row>
    <row r="29" spans="1:36" s="141" customFormat="1" ht="12.9" customHeight="1" x14ac:dyDescent="0.2">
      <c r="A29" s="161">
        <v>43810</v>
      </c>
      <c r="B29" s="181">
        <f t="shared" si="7"/>
        <v>2019</v>
      </c>
      <c r="C29" s="195"/>
      <c r="D29" s="182" t="s">
        <v>88</v>
      </c>
      <c r="E29" s="181" t="s">
        <v>89</v>
      </c>
      <c r="F29" s="181"/>
      <c r="G29" s="182" t="s">
        <v>54</v>
      </c>
      <c r="H29" s="151"/>
      <c r="I29" s="151"/>
      <c r="J29" s="157">
        <v>1780</v>
      </c>
      <c r="K29" s="153">
        <v>0</v>
      </c>
      <c r="L29" s="154">
        <v>0.01</v>
      </c>
      <c r="M29" s="155">
        <f t="shared" si="0"/>
        <v>1780</v>
      </c>
      <c r="N29" s="155">
        <f t="shared" si="1"/>
        <v>0</v>
      </c>
      <c r="O29" s="155">
        <f t="shared" si="2"/>
        <v>-17.8</v>
      </c>
      <c r="P29" s="155">
        <f>M29</f>
        <v>1780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>
        <f t="shared" si="3"/>
        <v>-1762.2</v>
      </c>
      <c r="AJ29" s="156">
        <f t="shared" si="4"/>
        <v>-4.6185277824406512E-14</v>
      </c>
    </row>
    <row r="30" spans="1:36" s="141" customFormat="1" ht="12.9" customHeight="1" x14ac:dyDescent="0.2">
      <c r="A30" s="161">
        <v>43810</v>
      </c>
      <c r="B30" s="181">
        <f t="shared" si="7"/>
        <v>2020</v>
      </c>
      <c r="C30" s="195"/>
      <c r="D30" s="182" t="s">
        <v>1097</v>
      </c>
      <c r="E30" s="181" t="s">
        <v>44</v>
      </c>
      <c r="F30" s="181"/>
      <c r="G30" s="182" t="s">
        <v>54</v>
      </c>
      <c r="H30" s="151"/>
      <c r="I30" s="151"/>
      <c r="J30" s="157"/>
      <c r="K30" s="153">
        <v>3635</v>
      </c>
      <c r="L30" s="154">
        <v>0.01</v>
      </c>
      <c r="M30" s="155">
        <f t="shared" si="0"/>
        <v>3245.5357142857138</v>
      </c>
      <c r="N30" s="155">
        <f t="shared" si="1"/>
        <v>389.46428571428567</v>
      </c>
      <c r="O30" s="155">
        <f t="shared" si="2"/>
        <v>-32.455357142857139</v>
      </c>
      <c r="P30" s="155">
        <f>M30</f>
        <v>3245.5357142857138</v>
      </c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>
        <f t="shared" si="3"/>
        <v>-3602.5446428571422</v>
      </c>
      <c r="AJ30" s="156">
        <f t="shared" si="4"/>
        <v>6.5369931689929217E-13</v>
      </c>
    </row>
    <row r="31" spans="1:36" s="141" customFormat="1" ht="12.9" customHeight="1" x14ac:dyDescent="0.2">
      <c r="A31" s="161">
        <v>43810</v>
      </c>
      <c r="B31" s="181">
        <f t="shared" si="7"/>
        <v>2021</v>
      </c>
      <c r="C31" s="195"/>
      <c r="D31" s="182" t="s">
        <v>1090</v>
      </c>
      <c r="E31" s="181" t="s">
        <v>1091</v>
      </c>
      <c r="F31" s="181"/>
      <c r="G31" s="182" t="s">
        <v>55</v>
      </c>
      <c r="H31" s="151"/>
      <c r="I31" s="151"/>
      <c r="J31" s="152"/>
      <c r="K31" s="153">
        <v>7500</v>
      </c>
      <c r="L31" s="154">
        <v>0.01</v>
      </c>
      <c r="M31" s="155">
        <f t="shared" si="0"/>
        <v>6696.4285714285706</v>
      </c>
      <c r="N31" s="155">
        <f t="shared" si="1"/>
        <v>803.57142857142844</v>
      </c>
      <c r="O31" s="155">
        <f t="shared" si="2"/>
        <v>-66.964285714285708</v>
      </c>
      <c r="P31" s="155"/>
      <c r="Q31" s="155">
        <f>M31</f>
        <v>6696.4285714285706</v>
      </c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>
        <f t="shared" si="3"/>
        <v>-7433.0357142857138</v>
      </c>
      <c r="AJ31" s="156">
        <f t="shared" si="4"/>
        <v>5.2580162446247414E-13</v>
      </c>
    </row>
    <row r="32" spans="1:36" s="141" customFormat="1" ht="12.9" customHeight="1" x14ac:dyDescent="0.2">
      <c r="A32" s="161">
        <v>43811</v>
      </c>
      <c r="B32" s="181">
        <f t="shared" si="7"/>
        <v>2022</v>
      </c>
      <c r="C32" s="195"/>
      <c r="D32" s="182" t="s">
        <v>66</v>
      </c>
      <c r="E32" s="181" t="s">
        <v>51</v>
      </c>
      <c r="F32" s="181"/>
      <c r="G32" s="182" t="s">
        <v>55</v>
      </c>
      <c r="H32" s="151"/>
      <c r="I32" s="151"/>
      <c r="J32" s="152"/>
      <c r="K32" s="153">
        <v>3409</v>
      </c>
      <c r="L32" s="154">
        <v>0.01</v>
      </c>
      <c r="M32" s="155">
        <f t="shared" si="0"/>
        <v>3043.7499999999995</v>
      </c>
      <c r="N32" s="155">
        <f t="shared" si="1"/>
        <v>365.24999999999994</v>
      </c>
      <c r="O32" s="155">
        <f t="shared" si="2"/>
        <v>-30.437499999999996</v>
      </c>
      <c r="P32" s="155"/>
      <c r="Q32" s="155">
        <f>M32</f>
        <v>3043.7499999999995</v>
      </c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>
        <f t="shared" si="3"/>
        <v>-3378.5624999999995</v>
      </c>
      <c r="AJ32" s="156">
        <f t="shared" si="4"/>
        <v>4.5830006456526462E-13</v>
      </c>
    </row>
    <row r="33" spans="1:36" s="141" customFormat="1" ht="12.9" customHeight="1" x14ac:dyDescent="0.2">
      <c r="A33" s="161">
        <v>43811</v>
      </c>
      <c r="B33" s="181">
        <f t="shared" si="7"/>
        <v>2023</v>
      </c>
      <c r="C33" s="195"/>
      <c r="D33" s="182" t="s">
        <v>1092</v>
      </c>
      <c r="E33" s="181" t="s">
        <v>1093</v>
      </c>
      <c r="F33" s="181"/>
      <c r="G33" s="182" t="s">
        <v>54</v>
      </c>
      <c r="H33" s="151"/>
      <c r="I33" s="151"/>
      <c r="J33" s="152"/>
      <c r="K33" s="153">
        <v>18595.900000000001</v>
      </c>
      <c r="L33" s="154">
        <v>0.01</v>
      </c>
      <c r="M33" s="155">
        <f t="shared" si="0"/>
        <v>16603.482142857141</v>
      </c>
      <c r="N33" s="155">
        <f t="shared" si="1"/>
        <v>1992.417857142857</v>
      </c>
      <c r="O33" s="155">
        <f t="shared" si="2"/>
        <v>-166.03482142857141</v>
      </c>
      <c r="P33" s="155">
        <f>M33</f>
        <v>16603.482142857141</v>
      </c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>
        <f t="shared" si="3"/>
        <v>-18429.865178571428</v>
      </c>
      <c r="AJ33" s="156">
        <f t="shared" si="4"/>
        <v>1.7905676941154525E-12</v>
      </c>
    </row>
    <row r="34" spans="1:36" s="141" customFormat="1" ht="12.9" customHeight="1" x14ac:dyDescent="0.2">
      <c r="A34" s="161">
        <v>43811</v>
      </c>
      <c r="B34" s="181">
        <f t="shared" si="7"/>
        <v>2024</v>
      </c>
      <c r="C34" s="195"/>
      <c r="D34" s="182" t="s">
        <v>1095</v>
      </c>
      <c r="E34" s="181" t="s">
        <v>1096</v>
      </c>
      <c r="F34" s="181"/>
      <c r="G34" s="182" t="s">
        <v>54</v>
      </c>
      <c r="H34" s="151"/>
      <c r="I34" s="151"/>
      <c r="J34" s="152"/>
      <c r="K34" s="153">
        <v>4778.5</v>
      </c>
      <c r="L34" s="154">
        <v>0.01</v>
      </c>
      <c r="M34" s="155">
        <f t="shared" si="0"/>
        <v>4266.5178571428569</v>
      </c>
      <c r="N34" s="155">
        <f t="shared" si="1"/>
        <v>511.98214285714283</v>
      </c>
      <c r="O34" s="155">
        <f t="shared" si="2"/>
        <v>-42.665178571428569</v>
      </c>
      <c r="P34" s="155">
        <f>M34</f>
        <v>4266.5178571428569</v>
      </c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>
        <f t="shared" si="3"/>
        <v>-4735.8348214285716</v>
      </c>
      <c r="AJ34" s="156">
        <f t="shared" si="4"/>
        <v>-1.2789769243681803E-13</v>
      </c>
    </row>
    <row r="35" spans="1:36" s="141" customFormat="1" ht="12.9" customHeight="1" x14ac:dyDescent="0.2">
      <c r="A35" s="161">
        <v>43812</v>
      </c>
      <c r="B35" s="181">
        <f t="shared" si="7"/>
        <v>2025</v>
      </c>
      <c r="C35" s="195"/>
      <c r="D35" s="182" t="s">
        <v>88</v>
      </c>
      <c r="E35" s="181" t="s">
        <v>89</v>
      </c>
      <c r="F35" s="181"/>
      <c r="G35" s="182" t="s">
        <v>54</v>
      </c>
      <c r="H35" s="151"/>
      <c r="I35" s="151"/>
      <c r="J35" s="152">
        <v>900</v>
      </c>
      <c r="K35" s="153">
        <v>0</v>
      </c>
      <c r="L35" s="154">
        <v>0.01</v>
      </c>
      <c r="M35" s="155">
        <f t="shared" si="0"/>
        <v>900</v>
      </c>
      <c r="N35" s="155">
        <f t="shared" si="1"/>
        <v>0</v>
      </c>
      <c r="O35" s="155">
        <f t="shared" si="2"/>
        <v>-9</v>
      </c>
      <c r="P35" s="155">
        <f>M35</f>
        <v>900</v>
      </c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>
        <f t="shared" si="3"/>
        <v>-891</v>
      </c>
      <c r="AJ35" s="156">
        <f t="shared" si="4"/>
        <v>0</v>
      </c>
    </row>
    <row r="36" spans="1:36" s="141" customFormat="1" ht="12.9" customHeight="1" x14ac:dyDescent="0.2">
      <c r="A36" s="161">
        <v>43815</v>
      </c>
      <c r="B36" s="181">
        <f t="shared" si="7"/>
        <v>2026</v>
      </c>
      <c r="C36" s="195"/>
      <c r="D36" s="182" t="s">
        <v>1099</v>
      </c>
      <c r="E36" s="181"/>
      <c r="F36" s="181"/>
      <c r="G36" s="182" t="s">
        <v>54</v>
      </c>
      <c r="H36" s="151"/>
      <c r="I36" s="151"/>
      <c r="J36" s="152"/>
      <c r="K36" s="153">
        <v>6144</v>
      </c>
      <c r="L36" s="154">
        <v>0.01</v>
      </c>
      <c r="M36" s="155">
        <f t="shared" si="0"/>
        <v>5485.7142857142853</v>
      </c>
      <c r="N36" s="155">
        <f t="shared" si="1"/>
        <v>658.28571428571422</v>
      </c>
      <c r="O36" s="155">
        <f t="shared" si="2"/>
        <v>-54.857142857142854</v>
      </c>
      <c r="P36" s="155">
        <f>M36</f>
        <v>5485.7142857142853</v>
      </c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>
        <f t="shared" si="3"/>
        <v>-6089.1428571428569</v>
      </c>
      <c r="AJ36" s="156">
        <f t="shared" si="4"/>
        <v>2.6290081223123707E-13</v>
      </c>
    </row>
    <row r="37" spans="1:36" s="141" customFormat="1" ht="12.9" customHeight="1" x14ac:dyDescent="0.2">
      <c r="A37" s="161">
        <v>43815</v>
      </c>
      <c r="B37" s="181">
        <f t="shared" si="7"/>
        <v>2027</v>
      </c>
      <c r="C37" s="195"/>
      <c r="D37" s="182" t="s">
        <v>39</v>
      </c>
      <c r="E37" s="181" t="s">
        <v>45</v>
      </c>
      <c r="F37" s="181"/>
      <c r="G37" s="182" t="s">
        <v>54</v>
      </c>
      <c r="H37" s="151"/>
      <c r="I37" s="151"/>
      <c r="J37" s="152">
        <v>8865</v>
      </c>
      <c r="K37" s="153">
        <v>0</v>
      </c>
      <c r="L37" s="154">
        <v>0.01</v>
      </c>
      <c r="M37" s="155">
        <f t="shared" si="0"/>
        <v>8865</v>
      </c>
      <c r="N37" s="155">
        <f t="shared" si="1"/>
        <v>0</v>
      </c>
      <c r="O37" s="155">
        <f t="shared" si="2"/>
        <v>-88.65</v>
      </c>
      <c r="P37" s="155">
        <f>M37</f>
        <v>8865</v>
      </c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>
        <f t="shared" ref="AI37:AI97" si="8">-SUM(N37:AH37)</f>
        <v>-8776.35</v>
      </c>
      <c r="AJ37" s="156">
        <f t="shared" ref="AJ37:AJ97" si="9">SUM(H37:K37)+AI37+O37</f>
        <v>-3.694822225952521E-13</v>
      </c>
    </row>
    <row r="38" spans="1:36" s="141" customFormat="1" ht="12.9" customHeight="1" x14ac:dyDescent="0.2">
      <c r="A38" s="161">
        <v>43815</v>
      </c>
      <c r="B38" s="181">
        <f t="shared" si="7"/>
        <v>2028</v>
      </c>
      <c r="C38" s="195"/>
      <c r="D38" s="182" t="s">
        <v>39</v>
      </c>
      <c r="E38" s="181" t="s">
        <v>45</v>
      </c>
      <c r="F38" s="181"/>
      <c r="G38" s="182" t="s">
        <v>57</v>
      </c>
      <c r="H38" s="151"/>
      <c r="I38" s="151"/>
      <c r="J38" s="152">
        <v>1418</v>
      </c>
      <c r="K38" s="153">
        <v>0</v>
      </c>
      <c r="L38" s="154">
        <v>0.01</v>
      </c>
      <c r="M38" s="155">
        <f t="shared" si="0"/>
        <v>1418</v>
      </c>
      <c r="N38" s="155">
        <f t="shared" si="1"/>
        <v>0</v>
      </c>
      <c r="O38" s="155">
        <f t="shared" si="2"/>
        <v>-14.18</v>
      </c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>
        <f>M38</f>
        <v>1418</v>
      </c>
      <c r="AA38" s="155"/>
      <c r="AB38" s="155"/>
      <c r="AC38" s="155"/>
      <c r="AD38" s="155"/>
      <c r="AE38" s="155"/>
      <c r="AF38" s="155"/>
      <c r="AG38" s="155"/>
      <c r="AH38" s="155"/>
      <c r="AI38" s="155">
        <f t="shared" si="8"/>
        <v>-1403.82</v>
      </c>
      <c r="AJ38" s="156">
        <f t="shared" si="9"/>
        <v>6.3948846218409017E-14</v>
      </c>
    </row>
    <row r="39" spans="1:36" s="141" customFormat="1" ht="12.9" customHeight="1" x14ac:dyDescent="0.2">
      <c r="A39" s="161">
        <v>43815</v>
      </c>
      <c r="B39" s="181">
        <f t="shared" si="7"/>
        <v>2029</v>
      </c>
      <c r="C39" s="195"/>
      <c r="D39" s="182" t="s">
        <v>88</v>
      </c>
      <c r="E39" s="181" t="s">
        <v>89</v>
      </c>
      <c r="F39" s="181"/>
      <c r="G39" s="182" t="s">
        <v>54</v>
      </c>
      <c r="H39" s="151"/>
      <c r="I39" s="151"/>
      <c r="J39" s="152">
        <v>6091.8</v>
      </c>
      <c r="K39" s="153">
        <v>0</v>
      </c>
      <c r="L39" s="154">
        <v>0.01</v>
      </c>
      <c r="M39" s="155">
        <f t="shared" si="0"/>
        <v>6091.8</v>
      </c>
      <c r="N39" s="155">
        <f t="shared" si="1"/>
        <v>0</v>
      </c>
      <c r="O39" s="155">
        <f t="shared" si="2"/>
        <v>-60.918000000000006</v>
      </c>
      <c r="P39" s="155">
        <f>M39</f>
        <v>6091.8</v>
      </c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>
        <f t="shared" si="8"/>
        <v>-6030.8820000000005</v>
      </c>
      <c r="AJ39" s="156">
        <f t="shared" si="9"/>
        <v>-3.4106051316484809E-13</v>
      </c>
    </row>
    <row r="40" spans="1:36" s="141" customFormat="1" ht="12.9" customHeight="1" x14ac:dyDescent="0.2">
      <c r="A40" s="161">
        <v>43815</v>
      </c>
      <c r="B40" s="181">
        <f t="shared" si="7"/>
        <v>2030</v>
      </c>
      <c r="C40" s="195"/>
      <c r="D40" s="182" t="s">
        <v>88</v>
      </c>
      <c r="E40" s="181" t="s">
        <v>89</v>
      </c>
      <c r="F40" s="181"/>
      <c r="G40" s="182" t="s">
        <v>57</v>
      </c>
      <c r="H40" s="151"/>
      <c r="I40" s="151"/>
      <c r="J40" s="152">
        <v>385.5</v>
      </c>
      <c r="K40" s="153">
        <v>0</v>
      </c>
      <c r="L40" s="154">
        <v>0.01</v>
      </c>
      <c r="M40" s="155">
        <f t="shared" si="0"/>
        <v>385.5</v>
      </c>
      <c r="N40" s="155">
        <f t="shared" si="1"/>
        <v>0</v>
      </c>
      <c r="O40" s="155">
        <f t="shared" si="2"/>
        <v>-3.855</v>
      </c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>
        <f>M40</f>
        <v>385.5</v>
      </c>
      <c r="AA40" s="155"/>
      <c r="AB40" s="155"/>
      <c r="AC40" s="155"/>
      <c r="AD40" s="155"/>
      <c r="AE40" s="155"/>
      <c r="AF40" s="155"/>
      <c r="AG40" s="155"/>
      <c r="AH40" s="155"/>
      <c r="AI40" s="155">
        <f t="shared" si="8"/>
        <v>-381.64499999999998</v>
      </c>
      <c r="AJ40" s="156">
        <f t="shared" si="9"/>
        <v>1.8207657603852567E-14</v>
      </c>
    </row>
    <row r="41" spans="1:36" s="141" customFormat="1" ht="12.9" customHeight="1" x14ac:dyDescent="0.2">
      <c r="A41" s="161">
        <v>43815</v>
      </c>
      <c r="B41" s="181">
        <v>2033</v>
      </c>
      <c r="C41" s="195"/>
      <c r="D41" s="182" t="s">
        <v>63</v>
      </c>
      <c r="E41" s="181"/>
      <c r="F41" s="181"/>
      <c r="G41" s="182" t="s">
        <v>62</v>
      </c>
      <c r="H41" s="151"/>
      <c r="I41" s="151"/>
      <c r="J41" s="157"/>
      <c r="K41" s="153">
        <v>3941.53</v>
      </c>
      <c r="L41" s="154">
        <v>0.01</v>
      </c>
      <c r="M41" s="155">
        <f t="shared" si="0"/>
        <v>3519.2232142857142</v>
      </c>
      <c r="N41" s="155">
        <f t="shared" si="1"/>
        <v>422.3067857142857</v>
      </c>
      <c r="O41" s="155">
        <f t="shared" si="2"/>
        <v>-35.192232142857144</v>
      </c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>
        <f>M41</f>
        <v>3519.2232142857142</v>
      </c>
      <c r="AI41" s="155">
        <f t="shared" si="8"/>
        <v>-3906.3377678571428</v>
      </c>
      <c r="AJ41" s="156">
        <f t="shared" si="9"/>
        <v>2.4868995751603507E-13</v>
      </c>
    </row>
    <row r="42" spans="1:36" s="141" customFormat="1" ht="12.9" customHeight="1" x14ac:dyDescent="0.2">
      <c r="A42" s="161">
        <v>43815</v>
      </c>
      <c r="B42" s="181">
        <f t="shared" ref="B42:B52" si="10">B41+1</f>
        <v>2034</v>
      </c>
      <c r="C42" s="195"/>
      <c r="D42" s="182" t="s">
        <v>73</v>
      </c>
      <c r="E42" s="181" t="s">
        <v>75</v>
      </c>
      <c r="F42" s="181"/>
      <c r="G42" s="182" t="s">
        <v>54</v>
      </c>
      <c r="H42" s="151"/>
      <c r="I42" s="151"/>
      <c r="J42" s="157">
        <v>3650</v>
      </c>
      <c r="K42" s="153">
        <v>0</v>
      </c>
      <c r="L42" s="154">
        <v>0.01</v>
      </c>
      <c r="M42" s="155">
        <f t="shared" si="0"/>
        <v>3650</v>
      </c>
      <c r="N42" s="155">
        <f t="shared" si="1"/>
        <v>0</v>
      </c>
      <c r="O42" s="155">
        <f t="shared" si="2"/>
        <v>-36.5</v>
      </c>
      <c r="P42" s="155">
        <f>M42</f>
        <v>3650</v>
      </c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>
        <f t="shared" si="8"/>
        <v>-3613.5</v>
      </c>
      <c r="AJ42" s="156">
        <f t="shared" si="9"/>
        <v>0</v>
      </c>
    </row>
    <row r="43" spans="1:36" s="141" customFormat="1" ht="12.9" customHeight="1" x14ac:dyDescent="0.2">
      <c r="A43" s="161">
        <v>43816</v>
      </c>
      <c r="B43" s="181">
        <f t="shared" si="10"/>
        <v>2035</v>
      </c>
      <c r="C43" s="195"/>
      <c r="D43" s="182" t="s">
        <v>67</v>
      </c>
      <c r="E43" s="181" t="s">
        <v>49</v>
      </c>
      <c r="F43" s="181"/>
      <c r="G43" s="182" t="s">
        <v>54</v>
      </c>
      <c r="H43" s="151"/>
      <c r="I43" s="151"/>
      <c r="J43" s="152"/>
      <c r="K43" s="153">
        <v>2600</v>
      </c>
      <c r="L43" s="154">
        <v>0.01</v>
      </c>
      <c r="M43" s="155">
        <f t="shared" si="0"/>
        <v>2321.4285714285711</v>
      </c>
      <c r="N43" s="155">
        <f t="shared" si="1"/>
        <v>278.5714285714285</v>
      </c>
      <c r="O43" s="155">
        <f t="shared" si="2"/>
        <v>-23.214285714285712</v>
      </c>
      <c r="P43" s="155">
        <f>M43</f>
        <v>2321.4285714285711</v>
      </c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>
        <f t="shared" si="8"/>
        <v>-2576.7857142857138</v>
      </c>
      <c r="AJ43" s="156">
        <f t="shared" si="9"/>
        <v>5.2224891078367364E-13</v>
      </c>
    </row>
    <row r="44" spans="1:36" s="141" customFormat="1" ht="12.9" customHeight="1" x14ac:dyDescent="0.2">
      <c r="A44" s="161">
        <v>43817</v>
      </c>
      <c r="B44" s="181">
        <f t="shared" si="10"/>
        <v>2036</v>
      </c>
      <c r="C44" s="195"/>
      <c r="D44" s="182" t="s">
        <v>1085</v>
      </c>
      <c r="E44" s="181" t="s">
        <v>1086</v>
      </c>
      <c r="F44" s="181"/>
      <c r="G44" s="182" t="s">
        <v>54</v>
      </c>
      <c r="H44" s="151"/>
      <c r="I44" s="151"/>
      <c r="J44" s="152"/>
      <c r="K44" s="153">
        <v>7540</v>
      </c>
      <c r="L44" s="154">
        <v>0.01</v>
      </c>
      <c r="M44" s="155">
        <f t="shared" si="0"/>
        <v>6732.1428571428569</v>
      </c>
      <c r="N44" s="155">
        <f t="shared" si="1"/>
        <v>807.85714285714278</v>
      </c>
      <c r="O44" s="155">
        <f t="shared" si="2"/>
        <v>-67.321428571428569</v>
      </c>
      <c r="P44" s="155">
        <f>M44</f>
        <v>6732.1428571428569</v>
      </c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>
        <f t="shared" si="8"/>
        <v>-7472.6785714285706</v>
      </c>
      <c r="AJ44" s="156">
        <f t="shared" si="9"/>
        <v>7.815970093361102E-13</v>
      </c>
    </row>
    <row r="45" spans="1:36" s="141" customFormat="1" ht="12.9" customHeight="1" x14ac:dyDescent="0.2">
      <c r="A45" s="161">
        <v>43817</v>
      </c>
      <c r="B45" s="181">
        <f t="shared" si="10"/>
        <v>2037</v>
      </c>
      <c r="C45" s="195"/>
      <c r="D45" s="182" t="s">
        <v>73</v>
      </c>
      <c r="E45" s="181" t="s">
        <v>75</v>
      </c>
      <c r="F45" s="181"/>
      <c r="G45" s="182" t="s">
        <v>54</v>
      </c>
      <c r="H45" s="151"/>
      <c r="I45" s="151"/>
      <c r="J45" s="157">
        <v>1200</v>
      </c>
      <c r="K45" s="153">
        <v>0</v>
      </c>
      <c r="L45" s="154">
        <v>0.01</v>
      </c>
      <c r="M45" s="155">
        <f t="shared" si="0"/>
        <v>1200</v>
      </c>
      <c r="N45" s="155">
        <f t="shared" si="1"/>
        <v>0</v>
      </c>
      <c r="O45" s="155">
        <f t="shared" si="2"/>
        <v>-12</v>
      </c>
      <c r="P45" s="155">
        <f>M45</f>
        <v>1200</v>
      </c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>
        <f t="shared" si="8"/>
        <v>-1188</v>
      </c>
      <c r="AJ45" s="156">
        <f t="shared" si="9"/>
        <v>0</v>
      </c>
    </row>
    <row r="46" spans="1:36" s="141" customFormat="1" ht="12.9" customHeight="1" x14ac:dyDescent="0.2">
      <c r="A46" s="161">
        <v>43817</v>
      </c>
      <c r="B46" s="181">
        <f t="shared" si="10"/>
        <v>2038</v>
      </c>
      <c r="C46" s="195"/>
      <c r="D46" s="182" t="s">
        <v>74</v>
      </c>
      <c r="E46" s="181" t="s">
        <v>60</v>
      </c>
      <c r="F46" s="181"/>
      <c r="G46" s="182" t="s">
        <v>56</v>
      </c>
      <c r="H46" s="151"/>
      <c r="I46" s="151"/>
      <c r="J46" s="157"/>
      <c r="K46" s="153">
        <v>1617.5</v>
      </c>
      <c r="L46" s="154">
        <v>0.01</v>
      </c>
      <c r="M46" s="155">
        <f t="shared" si="0"/>
        <v>1444.1964285714284</v>
      </c>
      <c r="N46" s="155">
        <f t="shared" si="1"/>
        <v>173.30357142857142</v>
      </c>
      <c r="O46" s="155">
        <f t="shared" si="2"/>
        <v>-14.441964285714285</v>
      </c>
      <c r="P46" s="155"/>
      <c r="Q46" s="155"/>
      <c r="R46" s="155"/>
      <c r="S46" s="155"/>
      <c r="T46" s="155"/>
      <c r="U46" s="155"/>
      <c r="V46" s="155"/>
      <c r="W46" s="155">
        <f>M46</f>
        <v>1444.1964285714284</v>
      </c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>
        <f t="shared" si="8"/>
        <v>-1603.0580357142856</v>
      </c>
      <c r="AJ46" s="156">
        <f t="shared" si="9"/>
        <v>1.6342482922482304E-13</v>
      </c>
    </row>
    <row r="47" spans="1:36" s="141" customFormat="1" ht="12.9" customHeight="1" x14ac:dyDescent="0.2">
      <c r="A47" s="161">
        <v>43818</v>
      </c>
      <c r="B47" s="181">
        <f t="shared" si="10"/>
        <v>2039</v>
      </c>
      <c r="C47" s="195"/>
      <c r="D47" s="182" t="s">
        <v>1092</v>
      </c>
      <c r="E47" s="181" t="s">
        <v>1093</v>
      </c>
      <c r="F47" s="181"/>
      <c r="G47" s="182" t="s">
        <v>54</v>
      </c>
      <c r="H47" s="151"/>
      <c r="I47" s="151"/>
      <c r="J47" s="157"/>
      <c r="K47" s="153">
        <v>18463.5</v>
      </c>
      <c r="L47" s="154">
        <v>0.01</v>
      </c>
      <c r="M47" s="155">
        <f t="shared" si="0"/>
        <v>16485.267857142855</v>
      </c>
      <c r="N47" s="155">
        <f t="shared" si="1"/>
        <v>1978.2321428571424</v>
      </c>
      <c r="O47" s="155">
        <f t="shared" si="2"/>
        <v>-164.85267857142856</v>
      </c>
      <c r="P47" s="155">
        <f>M47</f>
        <v>16485.267857142855</v>
      </c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>
        <f t="shared" si="8"/>
        <v>-18298.647321428569</v>
      </c>
      <c r="AJ47" s="156">
        <f t="shared" si="9"/>
        <v>2.6147972675971687E-12</v>
      </c>
    </row>
    <row r="48" spans="1:36" s="141" customFormat="1" ht="12.9" customHeight="1" x14ac:dyDescent="0.2">
      <c r="A48" s="161">
        <v>43818</v>
      </c>
      <c r="B48" s="181">
        <f t="shared" si="10"/>
        <v>2040</v>
      </c>
      <c r="C48" s="195"/>
      <c r="D48" s="182" t="s">
        <v>88</v>
      </c>
      <c r="E48" s="181" t="s">
        <v>89</v>
      </c>
      <c r="F48" s="181"/>
      <c r="G48" s="182" t="s">
        <v>54</v>
      </c>
      <c r="H48" s="151"/>
      <c r="I48" s="151"/>
      <c r="J48" s="157">
        <v>2035</v>
      </c>
      <c r="K48" s="153">
        <v>0</v>
      </c>
      <c r="L48" s="154">
        <v>0.01</v>
      </c>
      <c r="M48" s="155">
        <f t="shared" si="0"/>
        <v>2035</v>
      </c>
      <c r="N48" s="155">
        <f t="shared" si="1"/>
        <v>0</v>
      </c>
      <c r="O48" s="155">
        <f t="shared" si="2"/>
        <v>-20.350000000000001</v>
      </c>
      <c r="P48" s="155">
        <f>M48</f>
        <v>2035</v>
      </c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>
        <f t="shared" si="8"/>
        <v>-2014.65</v>
      </c>
      <c r="AJ48" s="156">
        <f t="shared" si="9"/>
        <v>-9.2370555648813024E-14</v>
      </c>
    </row>
    <row r="49" spans="1:36" s="141" customFormat="1" ht="12.9" customHeight="1" x14ac:dyDescent="0.2">
      <c r="A49" s="161">
        <v>43822</v>
      </c>
      <c r="B49" s="181">
        <f t="shared" si="10"/>
        <v>2041</v>
      </c>
      <c r="C49" s="195"/>
      <c r="D49" s="182" t="s">
        <v>73</v>
      </c>
      <c r="E49" s="181" t="s">
        <v>75</v>
      </c>
      <c r="F49" s="181"/>
      <c r="G49" s="182" t="s">
        <v>54</v>
      </c>
      <c r="H49" s="151"/>
      <c r="I49" s="151"/>
      <c r="J49" s="152">
        <v>950</v>
      </c>
      <c r="K49" s="153">
        <v>0</v>
      </c>
      <c r="L49" s="154">
        <v>0.01</v>
      </c>
      <c r="M49" s="155">
        <f t="shared" si="0"/>
        <v>950</v>
      </c>
      <c r="N49" s="155">
        <f t="shared" si="1"/>
        <v>0</v>
      </c>
      <c r="O49" s="155">
        <f t="shared" si="2"/>
        <v>-9.5</v>
      </c>
      <c r="P49" s="155">
        <f>M49</f>
        <v>950</v>
      </c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>
        <f t="shared" si="8"/>
        <v>-940.5</v>
      </c>
      <c r="AJ49" s="156">
        <f t="shared" si="9"/>
        <v>0</v>
      </c>
    </row>
    <row r="50" spans="1:36" s="141" customFormat="1" ht="12.9" customHeight="1" x14ac:dyDescent="0.2">
      <c r="A50" s="161">
        <v>43822</v>
      </c>
      <c r="B50" s="181">
        <f t="shared" si="10"/>
        <v>2042</v>
      </c>
      <c r="C50" s="195"/>
      <c r="D50" s="182" t="s">
        <v>39</v>
      </c>
      <c r="E50" s="181" t="s">
        <v>45</v>
      </c>
      <c r="F50" s="181"/>
      <c r="G50" s="182" t="s">
        <v>54</v>
      </c>
      <c r="H50" s="151"/>
      <c r="I50" s="151"/>
      <c r="J50" s="152">
        <v>4920</v>
      </c>
      <c r="K50" s="153">
        <v>0</v>
      </c>
      <c r="L50" s="154">
        <v>0.01</v>
      </c>
      <c r="M50" s="155">
        <f t="shared" si="0"/>
        <v>4920</v>
      </c>
      <c r="N50" s="155">
        <f t="shared" si="1"/>
        <v>0</v>
      </c>
      <c r="O50" s="155">
        <f t="shared" si="2"/>
        <v>-49.2</v>
      </c>
      <c r="P50" s="155">
        <f>M50</f>
        <v>4920</v>
      </c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>
        <f t="shared" si="8"/>
        <v>-4870.8</v>
      </c>
      <c r="AJ50" s="156">
        <f t="shared" si="9"/>
        <v>-1.8474111129762605E-13</v>
      </c>
    </row>
    <row r="51" spans="1:36" s="141" customFormat="1" ht="12.9" customHeight="1" x14ac:dyDescent="0.2">
      <c r="A51" s="161">
        <v>43822</v>
      </c>
      <c r="B51" s="181">
        <f t="shared" si="10"/>
        <v>2043</v>
      </c>
      <c r="C51" s="195"/>
      <c r="D51" s="182" t="s">
        <v>39</v>
      </c>
      <c r="E51" s="181" t="s">
        <v>45</v>
      </c>
      <c r="F51" s="181"/>
      <c r="G51" s="182" t="s">
        <v>57</v>
      </c>
      <c r="H51" s="151"/>
      <c r="I51" s="151"/>
      <c r="J51" s="157">
        <v>1240</v>
      </c>
      <c r="K51" s="153">
        <v>0</v>
      </c>
      <c r="L51" s="154">
        <v>0.01</v>
      </c>
      <c r="M51" s="155">
        <f t="shared" si="0"/>
        <v>1240</v>
      </c>
      <c r="N51" s="155">
        <f t="shared" si="1"/>
        <v>0</v>
      </c>
      <c r="O51" s="155">
        <f t="shared" si="2"/>
        <v>-12.4</v>
      </c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>
        <f>M51</f>
        <v>1240</v>
      </c>
      <c r="AA51" s="155"/>
      <c r="AB51" s="155"/>
      <c r="AC51" s="155"/>
      <c r="AD51" s="155"/>
      <c r="AE51" s="155"/>
      <c r="AF51" s="155"/>
      <c r="AG51" s="155"/>
      <c r="AH51" s="155"/>
      <c r="AI51" s="155">
        <f t="shared" si="8"/>
        <v>-1227.5999999999999</v>
      </c>
      <c r="AJ51" s="156">
        <f t="shared" si="9"/>
        <v>9.0594198809412774E-14</v>
      </c>
    </row>
    <row r="52" spans="1:36" s="141" customFormat="1" ht="12.9" customHeight="1" x14ac:dyDescent="0.2">
      <c r="A52" s="161">
        <v>43822</v>
      </c>
      <c r="B52" s="181">
        <f t="shared" si="10"/>
        <v>2044</v>
      </c>
      <c r="C52" s="195"/>
      <c r="D52" s="182" t="s">
        <v>88</v>
      </c>
      <c r="E52" s="181" t="s">
        <v>89</v>
      </c>
      <c r="F52" s="181"/>
      <c r="G52" s="182" t="s">
        <v>54</v>
      </c>
      <c r="H52" s="151"/>
      <c r="I52" s="151"/>
      <c r="J52" s="157">
        <v>4511.1000000000004</v>
      </c>
      <c r="K52" s="153">
        <v>0</v>
      </c>
      <c r="L52" s="154">
        <v>0.01</v>
      </c>
      <c r="M52" s="155">
        <f t="shared" si="0"/>
        <v>4511.1000000000004</v>
      </c>
      <c r="N52" s="155">
        <f t="shared" si="1"/>
        <v>0</v>
      </c>
      <c r="O52" s="155">
        <f t="shared" si="2"/>
        <v>-45.111000000000004</v>
      </c>
      <c r="P52" s="155">
        <f>M52</f>
        <v>4511.1000000000004</v>
      </c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>
        <f t="shared" si="8"/>
        <v>-4465.9890000000005</v>
      </c>
      <c r="AJ52" s="156">
        <f t="shared" si="9"/>
        <v>-1.2789769243681803E-13</v>
      </c>
    </row>
    <row r="53" spans="1:36" s="141" customFormat="1" ht="12.9" customHeight="1" x14ac:dyDescent="0.2">
      <c r="A53" s="161">
        <v>43826</v>
      </c>
      <c r="B53" s="181">
        <v>2046</v>
      </c>
      <c r="C53" s="195"/>
      <c r="D53" s="182" t="s">
        <v>39</v>
      </c>
      <c r="E53" s="181" t="s">
        <v>45</v>
      </c>
      <c r="F53" s="181"/>
      <c r="G53" s="182" t="s">
        <v>54</v>
      </c>
      <c r="H53" s="151"/>
      <c r="I53" s="151"/>
      <c r="J53" s="157">
        <v>1260</v>
      </c>
      <c r="K53" s="153">
        <v>0</v>
      </c>
      <c r="L53" s="154">
        <v>0.01</v>
      </c>
      <c r="M53" s="155">
        <f t="shared" si="0"/>
        <v>1260</v>
      </c>
      <c r="N53" s="155">
        <f t="shared" si="1"/>
        <v>0</v>
      </c>
      <c r="O53" s="155">
        <f t="shared" si="2"/>
        <v>-12.6</v>
      </c>
      <c r="P53" s="155">
        <f>M53</f>
        <v>1260</v>
      </c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>
        <f t="shared" si="8"/>
        <v>-1247.4000000000001</v>
      </c>
      <c r="AJ53" s="156">
        <f t="shared" si="9"/>
        <v>-9.0594198809412774E-14</v>
      </c>
    </row>
    <row r="54" spans="1:36" s="141" customFormat="1" ht="12.9" customHeight="1" x14ac:dyDescent="0.2">
      <c r="A54" s="161"/>
      <c r="B54" s="181"/>
      <c r="C54" s="195"/>
      <c r="D54" s="182"/>
      <c r="E54" s="181"/>
      <c r="F54" s="181"/>
      <c r="G54" s="182"/>
      <c r="H54" s="151"/>
      <c r="I54" s="151"/>
      <c r="J54" s="157"/>
      <c r="K54" s="153"/>
      <c r="L54" s="154">
        <v>0.01</v>
      </c>
      <c r="M54" s="155">
        <f t="shared" si="0"/>
        <v>0</v>
      </c>
      <c r="N54" s="155">
        <f t="shared" si="1"/>
        <v>0</v>
      </c>
      <c r="O54" s="155">
        <f t="shared" si="2"/>
        <v>0</v>
      </c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>
        <f t="shared" si="8"/>
        <v>0</v>
      </c>
      <c r="AJ54" s="156">
        <f t="shared" si="9"/>
        <v>0</v>
      </c>
    </row>
    <row r="55" spans="1:36" s="141" customFormat="1" ht="12.9" customHeight="1" x14ac:dyDescent="0.2">
      <c r="A55" s="161"/>
      <c r="B55" s="181"/>
      <c r="C55" s="195"/>
      <c r="D55" s="182"/>
      <c r="E55" s="181"/>
      <c r="F55" s="181"/>
      <c r="G55" s="182"/>
      <c r="H55" s="151"/>
      <c r="I55" s="151"/>
      <c r="J55" s="157"/>
      <c r="K55" s="153"/>
      <c r="L55" s="154">
        <v>0.01</v>
      </c>
      <c r="M55" s="155">
        <f t="shared" si="0"/>
        <v>0</v>
      </c>
      <c r="N55" s="155">
        <f t="shared" si="1"/>
        <v>0</v>
      </c>
      <c r="O55" s="155">
        <f t="shared" si="2"/>
        <v>0</v>
      </c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>
        <f t="shared" si="8"/>
        <v>0</v>
      </c>
      <c r="AJ55" s="156">
        <f t="shared" si="9"/>
        <v>0</v>
      </c>
    </row>
    <row r="56" spans="1:36" s="141" customFormat="1" ht="12.9" customHeight="1" x14ac:dyDescent="0.2">
      <c r="A56" s="161"/>
      <c r="B56" s="181"/>
      <c r="C56" s="195"/>
      <c r="D56" s="182"/>
      <c r="E56" s="181"/>
      <c r="F56" s="181"/>
      <c r="G56" s="182"/>
      <c r="H56" s="151"/>
      <c r="I56" s="151"/>
      <c r="J56" s="157"/>
      <c r="K56" s="153"/>
      <c r="L56" s="154">
        <v>0.01</v>
      </c>
      <c r="M56" s="155">
        <f t="shared" si="0"/>
        <v>0</v>
      </c>
      <c r="N56" s="155">
        <f t="shared" si="1"/>
        <v>0</v>
      </c>
      <c r="O56" s="155">
        <f t="shared" si="2"/>
        <v>0</v>
      </c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>
        <f t="shared" si="8"/>
        <v>0</v>
      </c>
      <c r="AJ56" s="156">
        <f t="shared" si="9"/>
        <v>0</v>
      </c>
    </row>
    <row r="57" spans="1:36" s="141" customFormat="1" ht="12.9" customHeight="1" x14ac:dyDescent="0.2">
      <c r="A57" s="161"/>
      <c r="B57" s="181"/>
      <c r="C57" s="195"/>
      <c r="D57" s="182"/>
      <c r="E57" s="181"/>
      <c r="F57" s="181"/>
      <c r="G57" s="182"/>
      <c r="H57" s="151"/>
      <c r="I57" s="151"/>
      <c r="J57" s="157"/>
      <c r="K57" s="153"/>
      <c r="L57" s="154">
        <v>0.01</v>
      </c>
      <c r="M57" s="155">
        <f t="shared" si="0"/>
        <v>0</v>
      </c>
      <c r="N57" s="155">
        <f t="shared" si="1"/>
        <v>0</v>
      </c>
      <c r="O57" s="155">
        <f t="shared" si="2"/>
        <v>0</v>
      </c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>
        <f t="shared" si="8"/>
        <v>0</v>
      </c>
      <c r="AJ57" s="156">
        <f t="shared" si="9"/>
        <v>0</v>
      </c>
    </row>
    <row r="58" spans="1:36" s="141" customFormat="1" ht="12.9" customHeight="1" x14ac:dyDescent="0.2">
      <c r="A58" s="161"/>
      <c r="B58" s="181"/>
      <c r="C58" s="181"/>
      <c r="D58" s="182"/>
      <c r="E58" s="181"/>
      <c r="F58" s="181"/>
      <c r="G58" s="182"/>
      <c r="H58" s="151"/>
      <c r="I58" s="151"/>
      <c r="J58" s="152"/>
      <c r="K58" s="153"/>
      <c r="L58" s="154">
        <v>0.01</v>
      </c>
      <c r="M58" s="155">
        <f t="shared" si="0"/>
        <v>0</v>
      </c>
      <c r="N58" s="155">
        <f t="shared" si="1"/>
        <v>0</v>
      </c>
      <c r="O58" s="155">
        <f t="shared" si="2"/>
        <v>0</v>
      </c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>
        <f t="shared" si="8"/>
        <v>0</v>
      </c>
      <c r="AJ58" s="156">
        <f t="shared" si="9"/>
        <v>0</v>
      </c>
    </row>
    <row r="59" spans="1:36" s="141" customFormat="1" ht="12.9" customHeight="1" x14ac:dyDescent="0.2">
      <c r="A59" s="161"/>
      <c r="B59" s="181"/>
      <c r="C59" s="181"/>
      <c r="D59" s="182"/>
      <c r="E59" s="181"/>
      <c r="F59" s="181"/>
      <c r="G59" s="182"/>
      <c r="H59" s="151"/>
      <c r="I59" s="151"/>
      <c r="J59" s="152"/>
      <c r="K59" s="153"/>
      <c r="L59" s="154">
        <v>0.01</v>
      </c>
      <c r="M59" s="155">
        <f t="shared" si="0"/>
        <v>0</v>
      </c>
      <c r="N59" s="155">
        <f t="shared" si="1"/>
        <v>0</v>
      </c>
      <c r="O59" s="155">
        <f t="shared" si="2"/>
        <v>0</v>
      </c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>
        <f t="shared" si="8"/>
        <v>0</v>
      </c>
      <c r="AJ59" s="156">
        <f t="shared" si="9"/>
        <v>0</v>
      </c>
    </row>
    <row r="60" spans="1:36" s="141" customFormat="1" ht="12.9" customHeight="1" x14ac:dyDescent="0.2">
      <c r="A60" s="161"/>
      <c r="B60" s="181"/>
      <c r="C60" s="181"/>
      <c r="D60" s="182"/>
      <c r="E60" s="181"/>
      <c r="F60" s="181"/>
      <c r="G60" s="182"/>
      <c r="H60" s="151"/>
      <c r="I60" s="151"/>
      <c r="J60" s="152"/>
      <c r="K60" s="153"/>
      <c r="L60" s="154">
        <v>0.01</v>
      </c>
      <c r="M60" s="155">
        <f t="shared" si="0"/>
        <v>0</v>
      </c>
      <c r="N60" s="155">
        <f t="shared" si="1"/>
        <v>0</v>
      </c>
      <c r="O60" s="155">
        <f t="shared" si="2"/>
        <v>0</v>
      </c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>
        <f t="shared" si="8"/>
        <v>0</v>
      </c>
      <c r="AJ60" s="156">
        <f t="shared" si="9"/>
        <v>0</v>
      </c>
    </row>
    <row r="61" spans="1:36" s="141" customFormat="1" ht="12.9" customHeight="1" x14ac:dyDescent="0.2">
      <c r="A61" s="161"/>
      <c r="B61" s="181"/>
      <c r="C61" s="181"/>
      <c r="D61" s="182"/>
      <c r="E61" s="181"/>
      <c r="F61" s="181"/>
      <c r="G61" s="182"/>
      <c r="H61" s="151"/>
      <c r="I61" s="151"/>
      <c r="J61" s="152"/>
      <c r="K61" s="153"/>
      <c r="L61" s="154">
        <v>0.01</v>
      </c>
      <c r="M61" s="155">
        <f t="shared" si="0"/>
        <v>0</v>
      </c>
      <c r="N61" s="155">
        <f t="shared" si="1"/>
        <v>0</v>
      </c>
      <c r="O61" s="155">
        <f t="shared" si="2"/>
        <v>0</v>
      </c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>
        <f t="shared" si="8"/>
        <v>0</v>
      </c>
      <c r="AJ61" s="156">
        <f t="shared" si="9"/>
        <v>0</v>
      </c>
    </row>
    <row r="62" spans="1:36" s="141" customFormat="1" ht="12.9" customHeight="1" x14ac:dyDescent="0.2">
      <c r="A62" s="161"/>
      <c r="B62" s="181"/>
      <c r="C62" s="181"/>
      <c r="D62" s="182"/>
      <c r="E62" s="181"/>
      <c r="F62" s="181"/>
      <c r="G62" s="182"/>
      <c r="H62" s="151"/>
      <c r="I62" s="151"/>
      <c r="J62" s="152"/>
      <c r="K62" s="153"/>
      <c r="L62" s="154">
        <v>0.01</v>
      </c>
      <c r="M62" s="155">
        <f t="shared" si="0"/>
        <v>0</v>
      </c>
      <c r="N62" s="155">
        <f t="shared" si="1"/>
        <v>0</v>
      </c>
      <c r="O62" s="155">
        <f t="shared" si="2"/>
        <v>0</v>
      </c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>
        <f t="shared" si="8"/>
        <v>0</v>
      </c>
      <c r="AJ62" s="156">
        <f t="shared" si="9"/>
        <v>0</v>
      </c>
    </row>
    <row r="63" spans="1:36" s="141" customFormat="1" ht="12.9" customHeight="1" x14ac:dyDescent="0.2">
      <c r="A63" s="161"/>
      <c r="B63" s="181"/>
      <c r="C63" s="181"/>
      <c r="D63" s="182"/>
      <c r="E63" s="181"/>
      <c r="F63" s="181"/>
      <c r="G63" s="182"/>
      <c r="H63" s="151"/>
      <c r="I63" s="151"/>
      <c r="J63" s="152"/>
      <c r="K63" s="153"/>
      <c r="L63" s="154">
        <v>0.01</v>
      </c>
      <c r="M63" s="155">
        <f t="shared" si="0"/>
        <v>0</v>
      </c>
      <c r="N63" s="155">
        <f t="shared" si="1"/>
        <v>0</v>
      </c>
      <c r="O63" s="155">
        <f t="shared" si="2"/>
        <v>0</v>
      </c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>
        <f t="shared" si="8"/>
        <v>0</v>
      </c>
      <c r="AJ63" s="156">
        <f t="shared" si="9"/>
        <v>0</v>
      </c>
    </row>
    <row r="64" spans="1:36" s="141" customFormat="1" ht="12.9" customHeight="1" x14ac:dyDescent="0.2">
      <c r="A64" s="161"/>
      <c r="B64" s="181"/>
      <c r="C64" s="181"/>
      <c r="D64" s="182"/>
      <c r="E64" s="181"/>
      <c r="F64" s="181"/>
      <c r="G64" s="182"/>
      <c r="H64" s="151"/>
      <c r="I64" s="151"/>
      <c r="J64" s="152"/>
      <c r="K64" s="153"/>
      <c r="L64" s="154">
        <v>0.01</v>
      </c>
      <c r="M64" s="155">
        <f t="shared" si="0"/>
        <v>0</v>
      </c>
      <c r="N64" s="155">
        <f t="shared" si="1"/>
        <v>0</v>
      </c>
      <c r="O64" s="155">
        <f t="shared" si="2"/>
        <v>0</v>
      </c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>
        <f t="shared" si="8"/>
        <v>0</v>
      </c>
      <c r="AJ64" s="156">
        <f t="shared" si="9"/>
        <v>0</v>
      </c>
    </row>
    <row r="65" spans="1:36" s="141" customFormat="1" ht="12.9" customHeight="1" x14ac:dyDescent="0.2">
      <c r="A65" s="161"/>
      <c r="B65" s="181"/>
      <c r="C65" s="181"/>
      <c r="D65" s="182"/>
      <c r="E65" s="181"/>
      <c r="F65" s="181"/>
      <c r="G65" s="182"/>
      <c r="H65" s="151"/>
      <c r="I65" s="151"/>
      <c r="J65" s="157"/>
      <c r="K65" s="153"/>
      <c r="L65" s="154">
        <v>0.01</v>
      </c>
      <c r="M65" s="155">
        <f t="shared" si="0"/>
        <v>0</v>
      </c>
      <c r="N65" s="155">
        <f t="shared" si="1"/>
        <v>0</v>
      </c>
      <c r="O65" s="155">
        <f t="shared" si="2"/>
        <v>0</v>
      </c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>
        <f t="shared" si="8"/>
        <v>0</v>
      </c>
      <c r="AJ65" s="156">
        <f t="shared" si="9"/>
        <v>0</v>
      </c>
    </row>
    <row r="66" spans="1:36" s="141" customFormat="1" ht="12.9" customHeight="1" x14ac:dyDescent="0.2">
      <c r="A66" s="161"/>
      <c r="B66" s="181"/>
      <c r="C66" s="181"/>
      <c r="D66" s="182"/>
      <c r="E66" s="181"/>
      <c r="F66" s="181"/>
      <c r="G66" s="182"/>
      <c r="H66" s="151"/>
      <c r="I66" s="151"/>
      <c r="J66" s="157"/>
      <c r="K66" s="153"/>
      <c r="L66" s="154">
        <v>0.01</v>
      </c>
      <c r="M66" s="155">
        <f t="shared" si="0"/>
        <v>0</v>
      </c>
      <c r="N66" s="155">
        <f t="shared" si="1"/>
        <v>0</v>
      </c>
      <c r="O66" s="155">
        <f t="shared" si="2"/>
        <v>0</v>
      </c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155"/>
      <c r="AB66" s="155"/>
      <c r="AC66" s="155"/>
      <c r="AD66" s="155"/>
      <c r="AE66" s="155"/>
      <c r="AF66" s="155"/>
      <c r="AG66" s="155"/>
      <c r="AH66" s="155"/>
      <c r="AI66" s="155">
        <f t="shared" si="8"/>
        <v>0</v>
      </c>
      <c r="AJ66" s="156">
        <f t="shared" si="9"/>
        <v>0</v>
      </c>
    </row>
    <row r="67" spans="1:36" s="141" customFormat="1" ht="12.9" customHeight="1" x14ac:dyDescent="0.2">
      <c r="A67" s="161"/>
      <c r="B67" s="181"/>
      <c r="C67" s="181"/>
      <c r="D67" s="182"/>
      <c r="E67" s="181"/>
      <c r="F67" s="181"/>
      <c r="G67" s="182"/>
      <c r="H67" s="151"/>
      <c r="I67" s="151"/>
      <c r="J67" s="157"/>
      <c r="K67" s="153"/>
      <c r="L67" s="154">
        <v>0.01</v>
      </c>
      <c r="M67" s="155">
        <f t="shared" si="0"/>
        <v>0</v>
      </c>
      <c r="N67" s="155">
        <f t="shared" si="1"/>
        <v>0</v>
      </c>
      <c r="O67" s="155">
        <f t="shared" si="2"/>
        <v>0</v>
      </c>
      <c r="P67" s="155"/>
      <c r="Q67" s="155"/>
      <c r="R67" s="155"/>
      <c r="S67" s="155"/>
      <c r="T67" s="155"/>
      <c r="U67" s="155"/>
      <c r="V67" s="155"/>
      <c r="W67" s="155"/>
      <c r="X67" s="155"/>
      <c r="Y67" s="155"/>
      <c r="Z67" s="155"/>
      <c r="AA67" s="155"/>
      <c r="AB67" s="155"/>
      <c r="AC67" s="155"/>
      <c r="AD67" s="155"/>
      <c r="AE67" s="155"/>
      <c r="AF67" s="155"/>
      <c r="AG67" s="155"/>
      <c r="AH67" s="155"/>
      <c r="AI67" s="155">
        <f t="shared" si="8"/>
        <v>0</v>
      </c>
      <c r="AJ67" s="156">
        <f t="shared" si="9"/>
        <v>0</v>
      </c>
    </row>
    <row r="68" spans="1:36" s="141" customFormat="1" ht="12.9" customHeight="1" x14ac:dyDescent="0.2">
      <c r="A68" s="161"/>
      <c r="B68" s="181"/>
      <c r="C68" s="181"/>
      <c r="D68" s="182"/>
      <c r="E68" s="181"/>
      <c r="F68" s="181"/>
      <c r="G68" s="182"/>
      <c r="H68" s="151"/>
      <c r="I68" s="151"/>
      <c r="J68" s="152"/>
      <c r="K68" s="153"/>
      <c r="L68" s="154">
        <v>0.01</v>
      </c>
      <c r="M68" s="155">
        <f t="shared" si="0"/>
        <v>0</v>
      </c>
      <c r="N68" s="155">
        <f t="shared" si="1"/>
        <v>0</v>
      </c>
      <c r="O68" s="155">
        <f t="shared" si="2"/>
        <v>0</v>
      </c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>
        <f t="shared" si="8"/>
        <v>0</v>
      </c>
      <c r="AJ68" s="156">
        <f t="shared" si="9"/>
        <v>0</v>
      </c>
    </row>
    <row r="69" spans="1:36" s="141" customFormat="1" ht="12.9" customHeight="1" x14ac:dyDescent="0.2">
      <c r="A69" s="161"/>
      <c r="B69" s="181"/>
      <c r="C69" s="181"/>
      <c r="D69" s="182"/>
      <c r="E69" s="181"/>
      <c r="F69" s="181"/>
      <c r="G69" s="182"/>
      <c r="H69" s="151"/>
      <c r="I69" s="151"/>
      <c r="J69" s="152"/>
      <c r="K69" s="153"/>
      <c r="L69" s="154">
        <v>0.01</v>
      </c>
      <c r="M69" s="155">
        <f t="shared" si="0"/>
        <v>0</v>
      </c>
      <c r="N69" s="155">
        <f t="shared" si="1"/>
        <v>0</v>
      </c>
      <c r="O69" s="155">
        <f t="shared" si="2"/>
        <v>0</v>
      </c>
      <c r="P69" s="155"/>
      <c r="Q69" s="155"/>
      <c r="R69" s="155"/>
      <c r="S69" s="155"/>
      <c r="T69" s="155"/>
      <c r="U69" s="155"/>
      <c r="V69" s="155"/>
      <c r="W69" s="155"/>
      <c r="X69" s="155"/>
      <c r="Y69" s="155"/>
      <c r="Z69" s="155"/>
      <c r="AA69" s="155"/>
      <c r="AB69" s="155"/>
      <c r="AC69" s="155"/>
      <c r="AD69" s="155"/>
      <c r="AE69" s="155"/>
      <c r="AF69" s="155"/>
      <c r="AG69" s="155"/>
      <c r="AH69" s="155"/>
      <c r="AI69" s="155">
        <f t="shared" si="8"/>
        <v>0</v>
      </c>
      <c r="AJ69" s="156">
        <f t="shared" si="9"/>
        <v>0</v>
      </c>
    </row>
    <row r="70" spans="1:36" s="141" customFormat="1" ht="12.9" customHeight="1" x14ac:dyDescent="0.2">
      <c r="A70" s="161"/>
      <c r="B70" s="181"/>
      <c r="C70" s="181"/>
      <c r="D70" s="182"/>
      <c r="E70" s="181"/>
      <c r="F70" s="181"/>
      <c r="G70" s="182"/>
      <c r="H70" s="151"/>
      <c r="I70" s="151"/>
      <c r="J70" s="152"/>
      <c r="K70" s="153"/>
      <c r="L70" s="154">
        <v>0.01</v>
      </c>
      <c r="M70" s="155">
        <f t="shared" si="0"/>
        <v>0</v>
      </c>
      <c r="N70" s="155">
        <f t="shared" si="1"/>
        <v>0</v>
      </c>
      <c r="O70" s="155">
        <f t="shared" si="2"/>
        <v>0</v>
      </c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5"/>
      <c r="AA70" s="155"/>
      <c r="AB70" s="155"/>
      <c r="AC70" s="155"/>
      <c r="AD70" s="155"/>
      <c r="AE70" s="155"/>
      <c r="AF70" s="155"/>
      <c r="AG70" s="155"/>
      <c r="AH70" s="155"/>
      <c r="AI70" s="155">
        <f t="shared" si="8"/>
        <v>0</v>
      </c>
      <c r="AJ70" s="156">
        <f t="shared" si="9"/>
        <v>0</v>
      </c>
    </row>
    <row r="71" spans="1:36" s="141" customFormat="1" ht="12.9" customHeight="1" x14ac:dyDescent="0.2">
      <c r="A71" s="161"/>
      <c r="B71" s="181"/>
      <c r="C71" s="181"/>
      <c r="D71" s="182"/>
      <c r="E71" s="181"/>
      <c r="F71" s="181"/>
      <c r="G71" s="182"/>
      <c r="H71" s="151"/>
      <c r="I71" s="151"/>
      <c r="J71" s="152"/>
      <c r="K71" s="153"/>
      <c r="L71" s="154">
        <v>0.01</v>
      </c>
      <c r="M71" s="155">
        <f t="shared" si="0"/>
        <v>0</v>
      </c>
      <c r="N71" s="155">
        <f t="shared" si="1"/>
        <v>0</v>
      </c>
      <c r="O71" s="155">
        <f t="shared" si="2"/>
        <v>0</v>
      </c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5"/>
      <c r="AA71" s="155"/>
      <c r="AB71" s="155"/>
      <c r="AC71" s="155"/>
      <c r="AD71" s="155"/>
      <c r="AE71" s="155"/>
      <c r="AF71" s="155"/>
      <c r="AG71" s="155"/>
      <c r="AH71" s="155"/>
      <c r="AI71" s="155">
        <f t="shared" si="8"/>
        <v>0</v>
      </c>
      <c r="AJ71" s="156">
        <f t="shared" si="9"/>
        <v>0</v>
      </c>
    </row>
    <row r="72" spans="1:36" s="141" customFormat="1" ht="12.9" customHeight="1" x14ac:dyDescent="0.2">
      <c r="A72" s="161"/>
      <c r="B72" s="181"/>
      <c r="C72" s="181"/>
      <c r="D72" s="182"/>
      <c r="E72" s="181"/>
      <c r="F72" s="181"/>
      <c r="G72" s="182"/>
      <c r="H72" s="151"/>
      <c r="I72" s="151"/>
      <c r="J72" s="152"/>
      <c r="K72" s="153"/>
      <c r="L72" s="154">
        <v>0.01</v>
      </c>
      <c r="M72" s="155">
        <f t="shared" si="0"/>
        <v>0</v>
      </c>
      <c r="N72" s="155">
        <f t="shared" si="1"/>
        <v>0</v>
      </c>
      <c r="O72" s="155">
        <f t="shared" si="2"/>
        <v>0</v>
      </c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5"/>
      <c r="AA72" s="155"/>
      <c r="AB72" s="155"/>
      <c r="AC72" s="155"/>
      <c r="AD72" s="155"/>
      <c r="AE72" s="155"/>
      <c r="AF72" s="155"/>
      <c r="AG72" s="155"/>
      <c r="AH72" s="155"/>
      <c r="AI72" s="155">
        <f t="shared" si="8"/>
        <v>0</v>
      </c>
      <c r="AJ72" s="156">
        <f t="shared" si="9"/>
        <v>0</v>
      </c>
    </row>
    <row r="73" spans="1:36" s="141" customFormat="1" ht="12.9" customHeight="1" x14ac:dyDescent="0.2">
      <c r="A73" s="161"/>
      <c r="B73" s="181"/>
      <c r="C73" s="181"/>
      <c r="D73" s="182"/>
      <c r="E73" s="181"/>
      <c r="F73" s="181"/>
      <c r="G73" s="182"/>
      <c r="H73" s="151"/>
      <c r="I73" s="151"/>
      <c r="J73" s="152"/>
      <c r="K73" s="153"/>
      <c r="L73" s="154">
        <v>0.01</v>
      </c>
      <c r="M73" s="155">
        <f t="shared" si="0"/>
        <v>0</v>
      </c>
      <c r="N73" s="155">
        <f t="shared" si="1"/>
        <v>0</v>
      </c>
      <c r="O73" s="155">
        <f t="shared" si="2"/>
        <v>0</v>
      </c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5"/>
      <c r="AA73" s="155"/>
      <c r="AB73" s="155"/>
      <c r="AC73" s="155"/>
      <c r="AD73" s="155"/>
      <c r="AE73" s="155"/>
      <c r="AF73" s="155"/>
      <c r="AG73" s="155"/>
      <c r="AH73" s="155"/>
      <c r="AI73" s="155">
        <f t="shared" si="8"/>
        <v>0</v>
      </c>
      <c r="AJ73" s="156">
        <f t="shared" si="9"/>
        <v>0</v>
      </c>
    </row>
    <row r="74" spans="1:36" s="141" customFormat="1" ht="12.9" customHeight="1" x14ac:dyDescent="0.2">
      <c r="A74" s="161"/>
      <c r="B74" s="181"/>
      <c r="C74" s="181"/>
      <c r="D74" s="182"/>
      <c r="E74" s="181"/>
      <c r="F74" s="181"/>
      <c r="G74" s="182"/>
      <c r="H74" s="151"/>
      <c r="I74" s="151"/>
      <c r="J74" s="152"/>
      <c r="K74" s="153"/>
      <c r="L74" s="154">
        <v>0.01</v>
      </c>
      <c r="M74" s="155">
        <f t="shared" si="0"/>
        <v>0</v>
      </c>
      <c r="N74" s="155">
        <f t="shared" si="1"/>
        <v>0</v>
      </c>
      <c r="O74" s="155">
        <f t="shared" si="2"/>
        <v>0</v>
      </c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5"/>
      <c r="AA74" s="155"/>
      <c r="AB74" s="155"/>
      <c r="AC74" s="155"/>
      <c r="AD74" s="155"/>
      <c r="AE74" s="155"/>
      <c r="AF74" s="155"/>
      <c r="AG74" s="155"/>
      <c r="AH74" s="155"/>
      <c r="AI74" s="155">
        <f t="shared" si="8"/>
        <v>0</v>
      </c>
      <c r="AJ74" s="156">
        <f t="shared" si="9"/>
        <v>0</v>
      </c>
    </row>
    <row r="75" spans="1:36" s="141" customFormat="1" ht="12.9" customHeight="1" x14ac:dyDescent="0.2">
      <c r="A75" s="161"/>
      <c r="B75" s="181"/>
      <c r="C75" s="181"/>
      <c r="D75" s="182"/>
      <c r="E75" s="181"/>
      <c r="F75" s="181"/>
      <c r="G75" s="182"/>
      <c r="H75" s="151"/>
      <c r="I75" s="151"/>
      <c r="J75" s="152"/>
      <c r="K75" s="153"/>
      <c r="L75" s="154">
        <v>0.01</v>
      </c>
      <c r="M75" s="155">
        <f t="shared" si="0"/>
        <v>0</v>
      </c>
      <c r="N75" s="155">
        <f t="shared" si="1"/>
        <v>0</v>
      </c>
      <c r="O75" s="155">
        <f t="shared" si="2"/>
        <v>0</v>
      </c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5"/>
      <c r="AA75" s="155"/>
      <c r="AB75" s="155"/>
      <c r="AC75" s="155"/>
      <c r="AD75" s="155"/>
      <c r="AE75" s="155"/>
      <c r="AF75" s="155"/>
      <c r="AG75" s="155"/>
      <c r="AH75" s="155"/>
      <c r="AI75" s="155">
        <f t="shared" si="8"/>
        <v>0</v>
      </c>
      <c r="AJ75" s="156">
        <f t="shared" si="9"/>
        <v>0</v>
      </c>
    </row>
    <row r="76" spans="1:36" s="141" customFormat="1" ht="12.9" customHeight="1" x14ac:dyDescent="0.2">
      <c r="A76" s="161"/>
      <c r="B76" s="181"/>
      <c r="C76" s="181"/>
      <c r="D76" s="182"/>
      <c r="E76" s="181"/>
      <c r="F76" s="181"/>
      <c r="G76" s="182"/>
      <c r="H76" s="151"/>
      <c r="I76" s="151"/>
      <c r="J76" s="152"/>
      <c r="K76" s="153"/>
      <c r="L76" s="154">
        <v>0.01</v>
      </c>
      <c r="M76" s="155">
        <f t="shared" si="0"/>
        <v>0</v>
      </c>
      <c r="N76" s="155">
        <f t="shared" si="1"/>
        <v>0</v>
      </c>
      <c r="O76" s="155">
        <f t="shared" si="2"/>
        <v>0</v>
      </c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5"/>
      <c r="AA76" s="155"/>
      <c r="AB76" s="155"/>
      <c r="AC76" s="155"/>
      <c r="AD76" s="155"/>
      <c r="AE76" s="155"/>
      <c r="AF76" s="155"/>
      <c r="AG76" s="155"/>
      <c r="AH76" s="155"/>
      <c r="AI76" s="155">
        <f t="shared" si="8"/>
        <v>0</v>
      </c>
      <c r="AJ76" s="156">
        <f t="shared" si="9"/>
        <v>0</v>
      </c>
    </row>
    <row r="77" spans="1:36" s="141" customFormat="1" ht="12.9" customHeight="1" x14ac:dyDescent="0.2">
      <c r="A77" s="161"/>
      <c r="B77" s="181"/>
      <c r="C77" s="181"/>
      <c r="D77" s="182"/>
      <c r="E77" s="181"/>
      <c r="F77" s="181"/>
      <c r="G77" s="182"/>
      <c r="H77" s="151"/>
      <c r="I77" s="151"/>
      <c r="J77" s="152"/>
      <c r="K77" s="153"/>
      <c r="L77" s="154">
        <v>0.01</v>
      </c>
      <c r="M77" s="155">
        <f t="shared" si="0"/>
        <v>0</v>
      </c>
      <c r="N77" s="155">
        <f t="shared" si="1"/>
        <v>0</v>
      </c>
      <c r="O77" s="155">
        <f t="shared" si="2"/>
        <v>0</v>
      </c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>
        <f t="shared" si="8"/>
        <v>0</v>
      </c>
      <c r="AJ77" s="156">
        <f t="shared" si="9"/>
        <v>0</v>
      </c>
    </row>
    <row r="78" spans="1:36" s="141" customFormat="1" ht="12.9" customHeight="1" x14ac:dyDescent="0.2">
      <c r="A78" s="161"/>
      <c r="B78" s="181"/>
      <c r="C78" s="181"/>
      <c r="D78" s="182"/>
      <c r="E78" s="181"/>
      <c r="F78" s="181"/>
      <c r="G78" s="182"/>
      <c r="H78" s="151"/>
      <c r="I78" s="151"/>
      <c r="J78" s="152"/>
      <c r="K78" s="153"/>
      <c r="L78" s="154">
        <v>0.01</v>
      </c>
      <c r="M78" s="155">
        <f t="shared" si="0"/>
        <v>0</v>
      </c>
      <c r="N78" s="155">
        <f t="shared" si="1"/>
        <v>0</v>
      </c>
      <c r="O78" s="155">
        <f t="shared" si="2"/>
        <v>0</v>
      </c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  <c r="AC78" s="155"/>
      <c r="AD78" s="155"/>
      <c r="AE78" s="155"/>
      <c r="AF78" s="155"/>
      <c r="AG78" s="155"/>
      <c r="AH78" s="155"/>
      <c r="AI78" s="155">
        <f t="shared" si="8"/>
        <v>0</v>
      </c>
      <c r="AJ78" s="156">
        <f t="shared" si="9"/>
        <v>0</v>
      </c>
    </row>
    <row r="79" spans="1:36" s="141" customFormat="1" ht="12.9" customHeight="1" x14ac:dyDescent="0.2">
      <c r="A79" s="161"/>
      <c r="B79" s="181"/>
      <c r="C79" s="181"/>
      <c r="D79" s="182"/>
      <c r="E79" s="181"/>
      <c r="F79" s="181"/>
      <c r="G79" s="182"/>
      <c r="H79" s="151"/>
      <c r="I79" s="151"/>
      <c r="J79" s="152"/>
      <c r="K79" s="153"/>
      <c r="L79" s="154">
        <v>0.01</v>
      </c>
      <c r="M79" s="155">
        <f t="shared" si="0"/>
        <v>0</v>
      </c>
      <c r="N79" s="155">
        <f t="shared" si="1"/>
        <v>0</v>
      </c>
      <c r="O79" s="155">
        <f t="shared" si="2"/>
        <v>0</v>
      </c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5"/>
      <c r="AA79" s="155"/>
      <c r="AB79" s="155"/>
      <c r="AC79" s="155"/>
      <c r="AD79" s="155"/>
      <c r="AE79" s="155"/>
      <c r="AF79" s="155"/>
      <c r="AG79" s="155"/>
      <c r="AH79" s="155"/>
      <c r="AI79" s="155">
        <f t="shared" si="8"/>
        <v>0</v>
      </c>
      <c r="AJ79" s="156">
        <f t="shared" si="9"/>
        <v>0</v>
      </c>
    </row>
    <row r="80" spans="1:36" s="141" customFormat="1" ht="12.9" customHeight="1" x14ac:dyDescent="0.2">
      <c r="A80" s="161"/>
      <c r="B80" s="181"/>
      <c r="C80" s="181"/>
      <c r="D80" s="182"/>
      <c r="E80" s="181"/>
      <c r="F80" s="181"/>
      <c r="G80" s="182"/>
      <c r="H80" s="151"/>
      <c r="I80" s="151"/>
      <c r="J80" s="152"/>
      <c r="K80" s="153"/>
      <c r="L80" s="154">
        <v>0.01</v>
      </c>
      <c r="M80" s="155">
        <f t="shared" si="0"/>
        <v>0</v>
      </c>
      <c r="N80" s="155">
        <f t="shared" si="1"/>
        <v>0</v>
      </c>
      <c r="O80" s="155">
        <f t="shared" si="2"/>
        <v>0</v>
      </c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>
        <f t="shared" si="8"/>
        <v>0</v>
      </c>
      <c r="AJ80" s="156">
        <f t="shared" si="9"/>
        <v>0</v>
      </c>
    </row>
    <row r="81" spans="1:36" s="141" customFormat="1" ht="12.9" customHeight="1" x14ac:dyDescent="0.2">
      <c r="A81" s="161"/>
      <c r="B81" s="181"/>
      <c r="C81" s="181"/>
      <c r="D81" s="182"/>
      <c r="E81" s="181"/>
      <c r="F81" s="181"/>
      <c r="G81" s="182"/>
      <c r="H81" s="151"/>
      <c r="I81" s="151"/>
      <c r="J81" s="152"/>
      <c r="K81" s="153"/>
      <c r="L81" s="154">
        <v>0.01</v>
      </c>
      <c r="M81" s="155">
        <f t="shared" si="0"/>
        <v>0</v>
      </c>
      <c r="N81" s="155">
        <f t="shared" si="1"/>
        <v>0</v>
      </c>
      <c r="O81" s="155">
        <f t="shared" si="2"/>
        <v>0</v>
      </c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5"/>
      <c r="AH81" s="155"/>
      <c r="AI81" s="155">
        <f t="shared" si="8"/>
        <v>0</v>
      </c>
      <c r="AJ81" s="156">
        <f t="shared" si="9"/>
        <v>0</v>
      </c>
    </row>
    <row r="82" spans="1:36" s="141" customFormat="1" ht="12.9" customHeight="1" x14ac:dyDescent="0.2">
      <c r="A82" s="161"/>
      <c r="B82" s="181"/>
      <c r="C82" s="181"/>
      <c r="D82" s="182"/>
      <c r="E82" s="181"/>
      <c r="F82" s="181"/>
      <c r="G82" s="182"/>
      <c r="H82" s="151"/>
      <c r="I82" s="151"/>
      <c r="J82" s="152"/>
      <c r="K82" s="153"/>
      <c r="L82" s="154">
        <v>0.01</v>
      </c>
      <c r="M82" s="155">
        <f t="shared" si="0"/>
        <v>0</v>
      </c>
      <c r="N82" s="155">
        <f t="shared" si="1"/>
        <v>0</v>
      </c>
      <c r="O82" s="155">
        <f t="shared" si="2"/>
        <v>0</v>
      </c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5"/>
      <c r="AA82" s="155"/>
      <c r="AB82" s="155"/>
      <c r="AC82" s="155"/>
      <c r="AD82" s="155"/>
      <c r="AE82" s="155"/>
      <c r="AF82" s="155"/>
      <c r="AG82" s="155"/>
      <c r="AH82" s="155"/>
      <c r="AI82" s="155">
        <f t="shared" si="8"/>
        <v>0</v>
      </c>
      <c r="AJ82" s="156">
        <f t="shared" si="9"/>
        <v>0</v>
      </c>
    </row>
    <row r="83" spans="1:36" s="141" customFormat="1" ht="12.9" customHeight="1" x14ac:dyDescent="0.2">
      <c r="A83" s="161"/>
      <c r="B83" s="181"/>
      <c r="C83" s="181"/>
      <c r="D83" s="182"/>
      <c r="E83" s="181"/>
      <c r="F83" s="181"/>
      <c r="G83" s="182"/>
      <c r="H83" s="151"/>
      <c r="I83" s="151"/>
      <c r="J83" s="152"/>
      <c r="K83" s="153"/>
      <c r="L83" s="154">
        <v>0.01</v>
      </c>
      <c r="M83" s="155">
        <f t="shared" si="0"/>
        <v>0</v>
      </c>
      <c r="N83" s="155">
        <f t="shared" si="1"/>
        <v>0</v>
      </c>
      <c r="O83" s="155">
        <f t="shared" si="2"/>
        <v>0</v>
      </c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5"/>
      <c r="AA83" s="155"/>
      <c r="AB83" s="155"/>
      <c r="AC83" s="155"/>
      <c r="AD83" s="155"/>
      <c r="AE83" s="155"/>
      <c r="AF83" s="155"/>
      <c r="AG83" s="155"/>
      <c r="AH83" s="155"/>
      <c r="AI83" s="155">
        <f t="shared" si="8"/>
        <v>0</v>
      </c>
      <c r="AJ83" s="156">
        <f t="shared" si="9"/>
        <v>0</v>
      </c>
    </row>
    <row r="84" spans="1:36" s="141" customFormat="1" ht="12.9" customHeight="1" x14ac:dyDescent="0.2">
      <c r="A84" s="161"/>
      <c r="B84" s="181"/>
      <c r="C84" s="181"/>
      <c r="D84" s="182"/>
      <c r="E84" s="181"/>
      <c r="F84" s="181"/>
      <c r="G84" s="182"/>
      <c r="H84" s="151"/>
      <c r="I84" s="151"/>
      <c r="J84" s="152"/>
      <c r="K84" s="153"/>
      <c r="L84" s="154">
        <v>0.01</v>
      </c>
      <c r="M84" s="155">
        <f t="shared" si="0"/>
        <v>0</v>
      </c>
      <c r="N84" s="155">
        <f t="shared" si="1"/>
        <v>0</v>
      </c>
      <c r="O84" s="155">
        <f t="shared" si="2"/>
        <v>0</v>
      </c>
      <c r="P84" s="155"/>
      <c r="Q84" s="155"/>
      <c r="R84" s="155"/>
      <c r="S84" s="155"/>
      <c r="T84" s="155"/>
      <c r="U84" s="155"/>
      <c r="V84" s="155"/>
      <c r="W84" s="155"/>
      <c r="X84" s="155"/>
      <c r="Y84" s="155"/>
      <c r="Z84" s="155"/>
      <c r="AA84" s="155"/>
      <c r="AB84" s="155"/>
      <c r="AC84" s="155"/>
      <c r="AD84" s="155"/>
      <c r="AE84" s="155"/>
      <c r="AF84" s="155"/>
      <c r="AG84" s="155"/>
      <c r="AH84" s="155"/>
      <c r="AI84" s="155">
        <f t="shared" si="8"/>
        <v>0</v>
      </c>
      <c r="AJ84" s="156">
        <f t="shared" si="9"/>
        <v>0</v>
      </c>
    </row>
    <row r="85" spans="1:36" s="141" customFormat="1" ht="12.9" customHeight="1" x14ac:dyDescent="0.2">
      <c r="A85" s="161"/>
      <c r="B85" s="181"/>
      <c r="C85" s="181"/>
      <c r="D85" s="183"/>
      <c r="E85" s="181"/>
      <c r="F85" s="181"/>
      <c r="G85" s="182"/>
      <c r="H85" s="151"/>
      <c r="I85" s="151"/>
      <c r="J85" s="152"/>
      <c r="K85" s="153"/>
      <c r="L85" s="154">
        <v>0.01</v>
      </c>
      <c r="M85" s="155">
        <f t="shared" si="0"/>
        <v>0</v>
      </c>
      <c r="N85" s="155">
        <f t="shared" si="1"/>
        <v>0</v>
      </c>
      <c r="O85" s="155">
        <f t="shared" si="2"/>
        <v>0</v>
      </c>
      <c r="P85" s="155"/>
      <c r="Q85" s="155"/>
      <c r="R85" s="155"/>
      <c r="S85" s="155"/>
      <c r="T85" s="155"/>
      <c r="U85" s="155"/>
      <c r="V85" s="155"/>
      <c r="W85" s="155"/>
      <c r="X85" s="155"/>
      <c r="Y85" s="155"/>
      <c r="Z85" s="155"/>
      <c r="AA85" s="155"/>
      <c r="AB85" s="155"/>
      <c r="AC85" s="155"/>
      <c r="AD85" s="155"/>
      <c r="AE85" s="155"/>
      <c r="AF85" s="155"/>
      <c r="AG85" s="155"/>
      <c r="AH85" s="155"/>
      <c r="AI85" s="155">
        <f t="shared" si="8"/>
        <v>0</v>
      </c>
      <c r="AJ85" s="156">
        <f t="shared" si="9"/>
        <v>0</v>
      </c>
    </row>
    <row r="86" spans="1:36" s="141" customFormat="1" ht="12.9" customHeight="1" x14ac:dyDescent="0.2">
      <c r="A86" s="161"/>
      <c r="B86" s="181"/>
      <c r="C86" s="181"/>
      <c r="D86" s="183"/>
      <c r="E86" s="181"/>
      <c r="F86" s="181"/>
      <c r="G86" s="182"/>
      <c r="H86" s="151"/>
      <c r="I86" s="151"/>
      <c r="J86" s="152"/>
      <c r="K86" s="153"/>
      <c r="L86" s="154">
        <v>0.01</v>
      </c>
      <c r="M86" s="155">
        <f t="shared" si="0"/>
        <v>0</v>
      </c>
      <c r="N86" s="155">
        <f t="shared" si="1"/>
        <v>0</v>
      </c>
      <c r="O86" s="155">
        <f t="shared" si="2"/>
        <v>0</v>
      </c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5"/>
      <c r="AI86" s="155">
        <f t="shared" si="8"/>
        <v>0</v>
      </c>
      <c r="AJ86" s="156">
        <f t="shared" si="9"/>
        <v>0</v>
      </c>
    </row>
    <row r="87" spans="1:36" s="141" customFormat="1" ht="12.9" customHeight="1" x14ac:dyDescent="0.2">
      <c r="A87" s="161"/>
      <c r="B87" s="181"/>
      <c r="C87" s="181"/>
      <c r="D87" s="183"/>
      <c r="E87" s="181"/>
      <c r="F87" s="181"/>
      <c r="G87" s="182"/>
      <c r="H87" s="151"/>
      <c r="I87" s="151"/>
      <c r="J87" s="152"/>
      <c r="K87" s="153"/>
      <c r="L87" s="154">
        <v>0.01</v>
      </c>
      <c r="M87" s="155">
        <f t="shared" si="0"/>
        <v>0</v>
      </c>
      <c r="N87" s="155">
        <f t="shared" si="1"/>
        <v>0</v>
      </c>
      <c r="O87" s="155">
        <f t="shared" si="2"/>
        <v>0</v>
      </c>
      <c r="P87" s="155"/>
      <c r="Q87" s="155"/>
      <c r="R87" s="155"/>
      <c r="S87" s="155"/>
      <c r="T87" s="155"/>
      <c r="U87" s="155"/>
      <c r="V87" s="155"/>
      <c r="W87" s="155"/>
      <c r="X87" s="155"/>
      <c r="Y87" s="155"/>
      <c r="Z87" s="155"/>
      <c r="AA87" s="155"/>
      <c r="AB87" s="155"/>
      <c r="AC87" s="155"/>
      <c r="AD87" s="155"/>
      <c r="AE87" s="155"/>
      <c r="AF87" s="155"/>
      <c r="AG87" s="155"/>
      <c r="AH87" s="155"/>
      <c r="AI87" s="155">
        <f t="shared" si="8"/>
        <v>0</v>
      </c>
      <c r="AJ87" s="156">
        <f t="shared" si="9"/>
        <v>0</v>
      </c>
    </row>
    <row r="88" spans="1:36" s="141" customFormat="1" ht="12.9" customHeight="1" x14ac:dyDescent="0.2">
      <c r="A88" s="161"/>
      <c r="B88" s="181"/>
      <c r="C88" s="181"/>
      <c r="D88" s="183"/>
      <c r="E88" s="181"/>
      <c r="F88" s="181"/>
      <c r="G88" s="182"/>
      <c r="H88" s="151"/>
      <c r="I88" s="151"/>
      <c r="J88" s="152"/>
      <c r="K88" s="153"/>
      <c r="L88" s="154">
        <v>0.01</v>
      </c>
      <c r="M88" s="155">
        <f t="shared" si="0"/>
        <v>0</v>
      </c>
      <c r="N88" s="155">
        <f t="shared" si="1"/>
        <v>0</v>
      </c>
      <c r="O88" s="155">
        <f t="shared" si="2"/>
        <v>0</v>
      </c>
      <c r="P88" s="155"/>
      <c r="Q88" s="155"/>
      <c r="R88" s="155"/>
      <c r="S88" s="155"/>
      <c r="T88" s="155"/>
      <c r="U88" s="155"/>
      <c r="V88" s="155"/>
      <c r="W88" s="155"/>
      <c r="X88" s="155"/>
      <c r="Y88" s="155"/>
      <c r="Z88" s="155"/>
      <c r="AA88" s="155"/>
      <c r="AB88" s="155"/>
      <c r="AC88" s="155"/>
      <c r="AD88" s="155"/>
      <c r="AE88" s="155"/>
      <c r="AF88" s="155"/>
      <c r="AG88" s="155"/>
      <c r="AH88" s="155"/>
      <c r="AI88" s="155">
        <f t="shared" si="8"/>
        <v>0</v>
      </c>
      <c r="AJ88" s="156">
        <f t="shared" si="9"/>
        <v>0</v>
      </c>
    </row>
    <row r="89" spans="1:36" s="141" customFormat="1" ht="12.9" customHeight="1" x14ac:dyDescent="0.2">
      <c r="A89" s="161"/>
      <c r="B89" s="181"/>
      <c r="C89" s="181"/>
      <c r="D89" s="183"/>
      <c r="E89" s="181"/>
      <c r="F89" s="181"/>
      <c r="G89" s="182"/>
      <c r="H89" s="151"/>
      <c r="I89" s="151"/>
      <c r="J89" s="152"/>
      <c r="K89" s="153"/>
      <c r="L89" s="154">
        <v>0.01</v>
      </c>
      <c r="M89" s="155">
        <f t="shared" si="0"/>
        <v>0</v>
      </c>
      <c r="N89" s="155">
        <f t="shared" si="1"/>
        <v>0</v>
      </c>
      <c r="O89" s="155">
        <f t="shared" si="2"/>
        <v>0</v>
      </c>
      <c r="P89" s="155"/>
      <c r="Q89" s="155"/>
      <c r="R89" s="155"/>
      <c r="S89" s="155"/>
      <c r="T89" s="155"/>
      <c r="U89" s="155"/>
      <c r="V89" s="155"/>
      <c r="W89" s="155"/>
      <c r="X89" s="155"/>
      <c r="Y89" s="155"/>
      <c r="Z89" s="155"/>
      <c r="AA89" s="155"/>
      <c r="AB89" s="155"/>
      <c r="AC89" s="155"/>
      <c r="AD89" s="155"/>
      <c r="AE89" s="155"/>
      <c r="AF89" s="155"/>
      <c r="AG89" s="155"/>
      <c r="AH89" s="155"/>
      <c r="AI89" s="155">
        <f t="shared" si="8"/>
        <v>0</v>
      </c>
      <c r="AJ89" s="156">
        <f t="shared" si="9"/>
        <v>0</v>
      </c>
    </row>
    <row r="90" spans="1:36" s="141" customFormat="1" ht="12.9" customHeight="1" x14ac:dyDescent="0.2">
      <c r="A90" s="161"/>
      <c r="B90" s="181"/>
      <c r="C90" s="181"/>
      <c r="D90" s="183"/>
      <c r="E90" s="181"/>
      <c r="F90" s="181"/>
      <c r="G90" s="182"/>
      <c r="H90" s="151"/>
      <c r="I90" s="151"/>
      <c r="J90" s="152"/>
      <c r="K90" s="153"/>
      <c r="L90" s="154">
        <v>0.01</v>
      </c>
      <c r="M90" s="155">
        <f t="shared" si="0"/>
        <v>0</v>
      </c>
      <c r="N90" s="155">
        <f t="shared" si="1"/>
        <v>0</v>
      </c>
      <c r="O90" s="155">
        <f t="shared" si="2"/>
        <v>0</v>
      </c>
      <c r="P90" s="155"/>
      <c r="Q90" s="155"/>
      <c r="R90" s="155"/>
      <c r="S90" s="155"/>
      <c r="T90" s="155"/>
      <c r="U90" s="155"/>
      <c r="V90" s="155"/>
      <c r="W90" s="155"/>
      <c r="X90" s="155"/>
      <c r="Y90" s="155"/>
      <c r="Z90" s="155"/>
      <c r="AA90" s="155"/>
      <c r="AB90" s="155"/>
      <c r="AC90" s="155"/>
      <c r="AD90" s="155"/>
      <c r="AE90" s="155"/>
      <c r="AF90" s="155"/>
      <c r="AG90" s="155"/>
      <c r="AH90" s="155"/>
      <c r="AI90" s="155">
        <f t="shared" si="8"/>
        <v>0</v>
      </c>
      <c r="AJ90" s="156">
        <f t="shared" si="9"/>
        <v>0</v>
      </c>
    </row>
    <row r="91" spans="1:36" ht="12.9" customHeight="1" x14ac:dyDescent="0.2">
      <c r="A91" s="161"/>
      <c r="B91" s="181"/>
      <c r="C91" s="181"/>
      <c r="D91" s="183"/>
      <c r="E91" s="181"/>
      <c r="F91" s="181"/>
      <c r="G91" s="182"/>
      <c r="H91" s="159"/>
      <c r="I91" s="159"/>
      <c r="J91" s="152">
        <v>0</v>
      </c>
      <c r="K91" s="153">
        <v>0</v>
      </c>
      <c r="L91" s="154">
        <v>0.01</v>
      </c>
      <c r="M91" s="155">
        <f t="shared" si="0"/>
        <v>0</v>
      </c>
      <c r="N91" s="155">
        <f t="shared" si="1"/>
        <v>0</v>
      </c>
      <c r="O91" s="155">
        <f t="shared" si="2"/>
        <v>0</v>
      </c>
      <c r="P91" s="155"/>
      <c r="Q91" s="155"/>
      <c r="R91" s="155"/>
      <c r="S91" s="155"/>
      <c r="T91" s="155"/>
      <c r="U91" s="155"/>
      <c r="V91" s="155"/>
      <c r="W91" s="155"/>
      <c r="X91" s="155"/>
      <c r="Y91" s="155"/>
      <c r="Z91" s="155"/>
      <c r="AA91" s="155"/>
      <c r="AB91" s="155"/>
      <c r="AC91" s="155"/>
      <c r="AD91" s="155"/>
      <c r="AE91" s="155"/>
      <c r="AF91" s="155"/>
      <c r="AG91" s="155"/>
      <c r="AH91" s="155"/>
      <c r="AI91" s="155">
        <f t="shared" si="8"/>
        <v>0</v>
      </c>
      <c r="AJ91" s="156">
        <f t="shared" si="9"/>
        <v>0</v>
      </c>
    </row>
    <row r="92" spans="1:36" ht="12.9" customHeight="1" x14ac:dyDescent="0.3">
      <c r="A92" s="161"/>
      <c r="B92" s="181"/>
      <c r="C92" s="181"/>
      <c r="D92" s="183"/>
      <c r="E92" s="181"/>
      <c r="F92" s="184"/>
      <c r="G92" s="182"/>
      <c r="H92" s="159"/>
      <c r="I92" s="159"/>
      <c r="J92" s="152">
        <v>0</v>
      </c>
      <c r="K92" s="153">
        <v>0</v>
      </c>
      <c r="L92" s="154">
        <v>0.01</v>
      </c>
      <c r="M92" s="155">
        <f t="shared" si="0"/>
        <v>0</v>
      </c>
      <c r="N92" s="155">
        <f t="shared" si="1"/>
        <v>0</v>
      </c>
      <c r="O92" s="155">
        <f t="shared" si="2"/>
        <v>0</v>
      </c>
      <c r="P92" s="155"/>
      <c r="Q92" s="155"/>
      <c r="R92" s="155"/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5"/>
      <c r="AE92" s="155"/>
      <c r="AF92" s="155"/>
      <c r="AG92" s="155"/>
      <c r="AH92" s="155"/>
      <c r="AI92" s="155">
        <f t="shared" si="8"/>
        <v>0</v>
      </c>
      <c r="AJ92" s="156">
        <f t="shared" si="9"/>
        <v>0</v>
      </c>
    </row>
    <row r="93" spans="1:36" ht="12.9" customHeight="1" x14ac:dyDescent="0.2">
      <c r="A93" s="161"/>
      <c r="B93" s="181"/>
      <c r="C93" s="181"/>
      <c r="D93" s="183"/>
      <c r="E93" s="181"/>
      <c r="F93" s="181"/>
      <c r="G93" s="182"/>
      <c r="H93" s="159"/>
      <c r="I93" s="159"/>
      <c r="J93" s="152">
        <v>0</v>
      </c>
      <c r="K93" s="153">
        <v>0</v>
      </c>
      <c r="L93" s="154">
        <v>0.01</v>
      </c>
      <c r="M93" s="155">
        <f t="shared" si="0"/>
        <v>0</v>
      </c>
      <c r="N93" s="155">
        <f t="shared" si="1"/>
        <v>0</v>
      </c>
      <c r="O93" s="155">
        <f t="shared" si="2"/>
        <v>0</v>
      </c>
      <c r="P93" s="155"/>
      <c r="Q93" s="155"/>
      <c r="R93" s="155"/>
      <c r="S93" s="155"/>
      <c r="T93" s="155"/>
      <c r="U93" s="155"/>
      <c r="V93" s="155"/>
      <c r="W93" s="155"/>
      <c r="X93" s="155"/>
      <c r="Y93" s="155"/>
      <c r="Z93" s="155"/>
      <c r="AA93" s="155"/>
      <c r="AB93" s="155"/>
      <c r="AC93" s="155"/>
      <c r="AD93" s="155"/>
      <c r="AE93" s="155"/>
      <c r="AF93" s="155"/>
      <c r="AG93" s="155"/>
      <c r="AH93" s="155"/>
      <c r="AI93" s="155">
        <f t="shared" si="8"/>
        <v>0</v>
      </c>
      <c r="AJ93" s="156">
        <f t="shared" si="9"/>
        <v>0</v>
      </c>
    </row>
    <row r="94" spans="1:36" ht="12.9" customHeight="1" x14ac:dyDescent="0.2">
      <c r="A94" s="161"/>
      <c r="B94" s="181"/>
      <c r="C94" s="181"/>
      <c r="D94" s="183"/>
      <c r="E94" s="181"/>
      <c r="F94" s="181"/>
      <c r="G94" s="182"/>
      <c r="H94" s="151"/>
      <c r="I94" s="151"/>
      <c r="J94" s="152">
        <v>0</v>
      </c>
      <c r="K94" s="153">
        <v>0</v>
      </c>
      <c r="L94" s="154">
        <v>0.01</v>
      </c>
      <c r="M94" s="155">
        <f t="shared" si="0"/>
        <v>0</v>
      </c>
      <c r="N94" s="155">
        <f t="shared" si="1"/>
        <v>0</v>
      </c>
      <c r="O94" s="155">
        <f t="shared" si="2"/>
        <v>0</v>
      </c>
      <c r="P94" s="155"/>
      <c r="Q94" s="155"/>
      <c r="R94" s="155"/>
      <c r="S94" s="155"/>
      <c r="T94" s="155"/>
      <c r="U94" s="155"/>
      <c r="V94" s="155"/>
      <c r="W94" s="155"/>
      <c r="X94" s="155"/>
      <c r="Y94" s="155"/>
      <c r="Z94" s="155"/>
      <c r="AA94" s="155"/>
      <c r="AB94" s="155"/>
      <c r="AC94" s="155"/>
      <c r="AD94" s="155"/>
      <c r="AE94" s="155"/>
      <c r="AF94" s="155"/>
      <c r="AG94" s="155"/>
      <c r="AH94" s="155"/>
      <c r="AI94" s="155">
        <f t="shared" si="8"/>
        <v>0</v>
      </c>
      <c r="AJ94" s="156">
        <f t="shared" si="9"/>
        <v>0</v>
      </c>
    </row>
    <row r="95" spans="1:36" ht="12.9" customHeight="1" x14ac:dyDescent="0.2">
      <c r="A95" s="161"/>
      <c r="B95" s="162"/>
      <c r="C95" s="163"/>
      <c r="D95" s="164"/>
      <c r="E95" s="165"/>
      <c r="F95" s="166"/>
      <c r="G95" s="167"/>
      <c r="H95" s="151"/>
      <c r="I95" s="151"/>
      <c r="J95" s="152">
        <v>0</v>
      </c>
      <c r="K95" s="153">
        <v>0</v>
      </c>
      <c r="L95" s="154">
        <v>0.01</v>
      </c>
      <c r="M95" s="155">
        <f t="shared" si="0"/>
        <v>0</v>
      </c>
      <c r="N95" s="155">
        <f t="shared" si="1"/>
        <v>0</v>
      </c>
      <c r="O95" s="155">
        <f t="shared" si="2"/>
        <v>0</v>
      </c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5"/>
      <c r="AD95" s="155"/>
      <c r="AE95" s="155"/>
      <c r="AF95" s="155"/>
      <c r="AG95" s="155"/>
      <c r="AH95" s="155"/>
      <c r="AI95" s="155">
        <f t="shared" si="8"/>
        <v>0</v>
      </c>
      <c r="AJ95" s="156">
        <f t="shared" si="9"/>
        <v>0</v>
      </c>
    </row>
    <row r="96" spans="1:36" ht="12.9" customHeight="1" x14ac:dyDescent="0.2">
      <c r="A96" s="161"/>
      <c r="B96" s="162"/>
      <c r="C96" s="163"/>
      <c r="D96" s="164"/>
      <c r="E96" s="165"/>
      <c r="F96" s="166"/>
      <c r="G96" s="167"/>
      <c r="H96" s="151"/>
      <c r="I96" s="151"/>
      <c r="J96" s="152">
        <v>0</v>
      </c>
      <c r="K96" s="153">
        <v>0</v>
      </c>
      <c r="L96" s="154">
        <v>0.01</v>
      </c>
      <c r="M96" s="155">
        <f t="shared" si="0"/>
        <v>0</v>
      </c>
      <c r="N96" s="155">
        <f t="shared" si="1"/>
        <v>0</v>
      </c>
      <c r="O96" s="155">
        <f t="shared" si="2"/>
        <v>0</v>
      </c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>
        <f t="shared" si="8"/>
        <v>0</v>
      </c>
      <c r="AJ96" s="156">
        <f t="shared" si="9"/>
        <v>0</v>
      </c>
    </row>
    <row r="97" spans="1:36" ht="12.9" customHeight="1" x14ac:dyDescent="0.2">
      <c r="A97" s="161"/>
      <c r="B97" s="162"/>
      <c r="C97" s="163"/>
      <c r="D97" s="164"/>
      <c r="E97" s="165"/>
      <c r="F97" s="166"/>
      <c r="G97" s="167"/>
      <c r="H97" s="151"/>
      <c r="I97" s="151"/>
      <c r="J97" s="152">
        <v>0</v>
      </c>
      <c r="K97" s="153">
        <v>0</v>
      </c>
      <c r="L97" s="154">
        <v>0.01</v>
      </c>
      <c r="M97" s="155">
        <f t="shared" si="0"/>
        <v>0</v>
      </c>
      <c r="N97" s="155">
        <f t="shared" si="1"/>
        <v>0</v>
      </c>
      <c r="O97" s="155">
        <f t="shared" si="2"/>
        <v>0</v>
      </c>
      <c r="P97" s="155"/>
      <c r="Q97" s="155"/>
      <c r="R97" s="155"/>
      <c r="S97" s="155"/>
      <c r="T97" s="155"/>
      <c r="U97" s="155"/>
      <c r="V97" s="155"/>
      <c r="W97" s="155"/>
      <c r="X97" s="155"/>
      <c r="Y97" s="155"/>
      <c r="Z97" s="155"/>
      <c r="AA97" s="155"/>
      <c r="AB97" s="155"/>
      <c r="AC97" s="155"/>
      <c r="AD97" s="155"/>
      <c r="AE97" s="155"/>
      <c r="AF97" s="155"/>
      <c r="AG97" s="155"/>
      <c r="AH97" s="155"/>
      <c r="AI97" s="155">
        <f t="shared" si="8"/>
        <v>0</v>
      </c>
      <c r="AJ97" s="156">
        <f t="shared" si="9"/>
        <v>0</v>
      </c>
    </row>
    <row r="98" spans="1:36" x14ac:dyDescent="0.2">
      <c r="A98" s="100"/>
      <c r="B98" s="99"/>
      <c r="C98" s="98"/>
      <c r="D98" s="168"/>
      <c r="E98" s="169"/>
      <c r="F98" s="169"/>
      <c r="G98" s="168"/>
      <c r="H98" s="170"/>
      <c r="I98" s="170"/>
      <c r="J98" s="170"/>
      <c r="K98" s="170"/>
      <c r="L98" s="171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170"/>
      <c r="X98" s="170"/>
      <c r="Y98" s="170"/>
      <c r="Z98" s="170"/>
      <c r="AA98" s="170"/>
      <c r="AB98" s="170"/>
      <c r="AC98" s="170"/>
      <c r="AD98" s="170"/>
      <c r="AE98" s="170"/>
      <c r="AF98" s="170"/>
      <c r="AG98" s="170"/>
      <c r="AH98" s="170"/>
      <c r="AI98" s="170"/>
    </row>
    <row r="99" spans="1:36" s="88" customFormat="1" ht="10.8" thickBot="1" x14ac:dyDescent="0.25">
      <c r="A99" s="172"/>
      <c r="B99" s="173"/>
      <c r="C99" s="174"/>
      <c r="D99" s="175"/>
      <c r="E99" s="176"/>
      <c r="F99" s="176"/>
      <c r="G99" s="175"/>
      <c r="H99" s="177">
        <f>SUM(H6:H97)</f>
        <v>0</v>
      </c>
      <c r="I99" s="177">
        <f>SUM(I6:I97)</f>
        <v>0</v>
      </c>
      <c r="J99" s="177">
        <f>SUM(J5:J97)</f>
        <v>80879.550000000017</v>
      </c>
      <c r="K99" s="177">
        <f>SUM(K5:K97)</f>
        <v>164752.35999999999</v>
      </c>
      <c r="L99" s="178"/>
      <c r="M99" s="177">
        <f>SUM(M5:M97)</f>
        <v>227979.87142857138</v>
      </c>
      <c r="N99" s="177">
        <f>SUM(N5:N97)</f>
        <v>17652.038571428566</v>
      </c>
      <c r="O99" s="177">
        <f>SUM(O5:O97)</f>
        <v>-2279.7987142857141</v>
      </c>
      <c r="P99" s="177">
        <f t="shared" ref="P99:AI99" si="11">SUM(P5:P97)</f>
        <v>185340.17500000002</v>
      </c>
      <c r="Q99" s="177">
        <f t="shared" si="11"/>
        <v>19572.321428571428</v>
      </c>
      <c r="R99" s="177">
        <f t="shared" si="11"/>
        <v>0</v>
      </c>
      <c r="S99" s="177">
        <f t="shared" si="11"/>
        <v>0</v>
      </c>
      <c r="T99" s="177">
        <f t="shared" si="11"/>
        <v>0</v>
      </c>
      <c r="U99" s="177">
        <f t="shared" si="11"/>
        <v>0</v>
      </c>
      <c r="V99" s="177">
        <f t="shared" si="11"/>
        <v>1260.7767857142856</v>
      </c>
      <c r="W99" s="177">
        <f t="shared" si="11"/>
        <v>6613.8392857142853</v>
      </c>
      <c r="X99" s="177">
        <f t="shared" si="11"/>
        <v>0</v>
      </c>
      <c r="Y99" s="177">
        <f t="shared" si="11"/>
        <v>0</v>
      </c>
      <c r="Z99" s="177">
        <f t="shared" si="11"/>
        <v>7610</v>
      </c>
      <c r="AA99" s="177">
        <f t="shared" si="11"/>
        <v>0</v>
      </c>
      <c r="AB99" s="177">
        <f t="shared" si="11"/>
        <v>0</v>
      </c>
      <c r="AC99" s="177">
        <f t="shared" si="11"/>
        <v>0</v>
      </c>
      <c r="AD99" s="177">
        <f t="shared" si="11"/>
        <v>0</v>
      </c>
      <c r="AE99" s="177">
        <f t="shared" si="11"/>
        <v>0</v>
      </c>
      <c r="AF99" s="177">
        <f t="shared" si="11"/>
        <v>0</v>
      </c>
      <c r="AG99" s="177">
        <f t="shared" si="11"/>
        <v>0</v>
      </c>
      <c r="AH99" s="177">
        <f t="shared" si="11"/>
        <v>7582.7589285714275</v>
      </c>
      <c r="AI99" s="177">
        <f t="shared" si="11"/>
        <v>-243352.11128571432</v>
      </c>
    </row>
    <row r="100" spans="1:36" ht="10.8" thickTop="1" x14ac:dyDescent="0.2">
      <c r="AH100" s="141" t="s">
        <v>35</v>
      </c>
      <c r="AI100" s="141">
        <f>+N101+AI99</f>
        <v>2279.7987142856291</v>
      </c>
    </row>
    <row r="101" spans="1:36" x14ac:dyDescent="0.2">
      <c r="K101" s="141">
        <f>+K99+J99</f>
        <v>245631.91</v>
      </c>
      <c r="N101" s="141">
        <f>+N99+M99</f>
        <v>245631.90999999995</v>
      </c>
      <c r="P101" s="141">
        <f>P99+Q99</f>
        <v>204912.49642857144</v>
      </c>
      <c r="AI101" s="141">
        <f>+AI99-AI100</f>
        <v>-245631.90999999995</v>
      </c>
    </row>
    <row r="103" spans="1:36" x14ac:dyDescent="0.2">
      <c r="A103" s="180"/>
      <c r="B103" s="85" t="s">
        <v>1067</v>
      </c>
      <c r="K103" s="141">
        <f>K99/1.12</f>
        <v>147100.32142857139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199D-68FB-4096-BC28-A7AEDBFA198B}">
  <dimension ref="A1:AJ103"/>
  <sheetViews>
    <sheetView topLeftCell="A31"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bestFit="1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1111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>
        <v>43832</v>
      </c>
      <c r="B5" s="56">
        <v>2051</v>
      </c>
      <c r="C5" s="196">
        <v>50</v>
      </c>
      <c r="D5" s="57" t="s">
        <v>1106</v>
      </c>
      <c r="E5" s="56"/>
      <c r="F5" s="56"/>
      <c r="G5" s="57" t="s">
        <v>56</v>
      </c>
      <c r="H5" s="102"/>
      <c r="I5" s="102"/>
      <c r="J5" s="23"/>
      <c r="K5" s="125">
        <v>2935</v>
      </c>
      <c r="L5" s="13">
        <v>0.01</v>
      </c>
      <c r="M5" s="128">
        <f>SUM(H5:J5,K5/1.12)</f>
        <v>2620.5357142857142</v>
      </c>
      <c r="N5" s="128">
        <f>K5/1.12*0.12</f>
        <v>314.46428571428572</v>
      </c>
      <c r="O5" s="14">
        <f>-SUM(I5:J5,K5/1.12)*L5</f>
        <v>-26.205357142857142</v>
      </c>
      <c r="P5" s="14"/>
      <c r="Q5" s="14"/>
      <c r="R5" s="14"/>
      <c r="S5" s="14"/>
      <c r="T5" s="14"/>
      <c r="U5" s="14"/>
      <c r="V5" s="14"/>
      <c r="W5" s="14">
        <f>M5</f>
        <v>2620.5357142857142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-2908.7946428571427</v>
      </c>
      <c r="AJ5" s="101">
        <f>SUM(H5:K5)+AI5+O5</f>
        <v>1.9539925233402755E-13</v>
      </c>
    </row>
    <row r="6" spans="1:36" ht="12.9" customHeight="1" x14ac:dyDescent="0.2">
      <c r="A6" s="55"/>
      <c r="B6" s="56">
        <f>B5+1</f>
        <v>2052</v>
      </c>
      <c r="C6" s="196">
        <f>C5+1</f>
        <v>51</v>
      </c>
      <c r="D6" s="57" t="s">
        <v>77</v>
      </c>
      <c r="E6" s="56" t="s">
        <v>78</v>
      </c>
      <c r="F6" s="56"/>
      <c r="G6" s="57" t="s">
        <v>54</v>
      </c>
      <c r="H6" s="102"/>
      <c r="I6" s="102"/>
      <c r="J6" s="23"/>
      <c r="K6" s="125">
        <v>2540</v>
      </c>
      <c r="L6" s="13">
        <v>0.01</v>
      </c>
      <c r="M6" s="128">
        <f>SUM(H6:J6,K6/1.12)</f>
        <v>2267.8571428571427</v>
      </c>
      <c r="N6" s="128">
        <f>K6/1.12*0.12</f>
        <v>272.14285714285711</v>
      </c>
      <c r="O6" s="14">
        <f>-SUM(I6:J6,K6/1.12)*L6</f>
        <v>-22.678571428571427</v>
      </c>
      <c r="P6" s="14">
        <f>M6</f>
        <v>2267.8571428571427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-2517.3214285714284</v>
      </c>
      <c r="AJ6" s="101">
        <f>SUM(H6:K6)+AI6+O6</f>
        <v>1.3145040611561853E-13</v>
      </c>
    </row>
    <row r="7" spans="1:36" ht="12.9" customHeight="1" x14ac:dyDescent="0.2">
      <c r="A7" s="55"/>
      <c r="B7" s="56">
        <f>B6+1</f>
        <v>2053</v>
      </c>
      <c r="C7" s="196">
        <f>C6+1</f>
        <v>52</v>
      </c>
      <c r="D7" s="57" t="s">
        <v>88</v>
      </c>
      <c r="E7" s="56" t="s">
        <v>89</v>
      </c>
      <c r="F7" s="56"/>
      <c r="G7" s="57" t="s">
        <v>54</v>
      </c>
      <c r="H7" s="102"/>
      <c r="I7" s="102"/>
      <c r="J7" s="23">
        <v>3166.7</v>
      </c>
      <c r="K7" s="125">
        <v>0</v>
      </c>
      <c r="L7" s="13">
        <v>0.01</v>
      </c>
      <c r="M7" s="128">
        <f>SUM(H7:J7,K7/1.12)</f>
        <v>3166.7</v>
      </c>
      <c r="N7" s="128">
        <f>K7/1.12*0.12</f>
        <v>0</v>
      </c>
      <c r="O7" s="14">
        <f>-SUM(I7:J7,K7/1.12)*L7</f>
        <v>-31.666999999999998</v>
      </c>
      <c r="P7" s="14">
        <f>M7</f>
        <v>3166.7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-3135.0329999999999</v>
      </c>
      <c r="AJ7" s="101">
        <f>SUM(H7:K7)+AI7+O7</f>
        <v>-8.1712414612411521E-14</v>
      </c>
    </row>
    <row r="8" spans="1:36" ht="12.9" customHeight="1" x14ac:dyDescent="0.2">
      <c r="A8" s="55"/>
      <c r="B8" s="56">
        <f>B7+1</f>
        <v>2054</v>
      </c>
      <c r="C8" s="196">
        <f>C7+1</f>
        <v>53</v>
      </c>
      <c r="D8" s="57" t="s">
        <v>88</v>
      </c>
      <c r="E8" s="56" t="s">
        <v>89</v>
      </c>
      <c r="F8" s="56"/>
      <c r="G8" s="57" t="s">
        <v>57</v>
      </c>
      <c r="H8" s="102"/>
      <c r="I8" s="102"/>
      <c r="J8" s="23">
        <v>42.25</v>
      </c>
      <c r="K8" s="125">
        <v>0</v>
      </c>
      <c r="L8" s="13">
        <v>0.01</v>
      </c>
      <c r="M8" s="128">
        <f>SUM(H8:J8,K8/1.12)</f>
        <v>42.25</v>
      </c>
      <c r="N8" s="128">
        <f>K8/1.12*0.12</f>
        <v>0</v>
      </c>
      <c r="O8" s="14">
        <f>-SUM(I8:J8,K8/1.12)*L8</f>
        <v>-0.42249999999999999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42.25</v>
      </c>
      <c r="AA8" s="14"/>
      <c r="AB8" s="14"/>
      <c r="AC8" s="14"/>
      <c r="AD8" s="14"/>
      <c r="AE8" s="14"/>
      <c r="AF8" s="14"/>
      <c r="AG8" s="14"/>
      <c r="AH8" s="14"/>
      <c r="AI8" s="14">
        <f>-SUM(N8:AH8)</f>
        <v>-41.827500000000001</v>
      </c>
      <c r="AJ8" s="101">
        <f>SUM(H8:K8)+AI8+O8</f>
        <v>-5.5511151231257827E-16</v>
      </c>
    </row>
    <row r="9" spans="1:36" ht="12.9" customHeight="1" x14ac:dyDescent="0.2">
      <c r="A9" s="55">
        <v>43833</v>
      </c>
      <c r="B9" s="56">
        <f>B8+1</f>
        <v>2055</v>
      </c>
      <c r="C9" s="196">
        <f>C8+1</f>
        <v>54</v>
      </c>
      <c r="D9" s="57" t="s">
        <v>1105</v>
      </c>
      <c r="E9" s="56"/>
      <c r="F9" s="56"/>
      <c r="G9" s="57" t="s">
        <v>54</v>
      </c>
      <c r="H9" s="102"/>
      <c r="I9" s="102"/>
      <c r="J9" s="131"/>
      <c r="K9" s="125">
        <v>3128</v>
      </c>
      <c r="L9" s="13">
        <v>0.01</v>
      </c>
      <c r="M9" s="128">
        <f>SUM(H9:J9,K9/1.12)</f>
        <v>2792.8571428571427</v>
      </c>
      <c r="N9" s="128">
        <f>K9/1.12*0.12</f>
        <v>335.14285714285711</v>
      </c>
      <c r="O9" s="14">
        <f>-SUM(I9:J9,K9/1.12)*L9</f>
        <v>-27.928571428571427</v>
      </c>
      <c r="P9" s="14">
        <f>M9</f>
        <v>2792.8571428571427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-3100.0714285714284</v>
      </c>
      <c r="AJ9" s="101">
        <f>SUM(H9:K9)+AI9+O9</f>
        <v>1.3145040611561853E-13</v>
      </c>
    </row>
    <row r="10" spans="1:36" ht="12.9" customHeight="1" x14ac:dyDescent="0.2">
      <c r="A10" s="55"/>
      <c r="B10" s="56">
        <f>B9+1</f>
        <v>2056</v>
      </c>
      <c r="C10" s="196">
        <f>C9+1</f>
        <v>55</v>
      </c>
      <c r="D10" s="57" t="s">
        <v>73</v>
      </c>
      <c r="E10" s="56" t="s">
        <v>75</v>
      </c>
      <c r="F10" s="56"/>
      <c r="G10" s="57" t="s">
        <v>54</v>
      </c>
      <c r="H10" s="102"/>
      <c r="I10" s="102"/>
      <c r="J10" s="131">
        <v>2400</v>
      </c>
      <c r="K10" s="125">
        <v>0</v>
      </c>
      <c r="L10" s="13">
        <v>0.01</v>
      </c>
      <c r="M10" s="128">
        <f>SUM(H10:J10,K10/1.12)</f>
        <v>2400</v>
      </c>
      <c r="N10" s="128">
        <f>K10/1.12*0.12</f>
        <v>0</v>
      </c>
      <c r="O10" s="14">
        <f>-SUM(I10:J10,K10/1.12)*L10</f>
        <v>-24</v>
      </c>
      <c r="P10" s="14">
        <f>M10</f>
        <v>2400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-2376</v>
      </c>
      <c r="AJ10" s="101">
        <f>SUM(H10:K10)+AI10+O10</f>
        <v>0</v>
      </c>
    </row>
    <row r="11" spans="1:36" ht="12.9" customHeight="1" x14ac:dyDescent="0.2">
      <c r="A11" s="55"/>
      <c r="B11" s="56">
        <f>B10+1</f>
        <v>2057</v>
      </c>
      <c r="C11" s="196">
        <f>C10+1</f>
        <v>56</v>
      </c>
      <c r="D11" s="57" t="s">
        <v>88</v>
      </c>
      <c r="E11" s="56" t="s">
        <v>89</v>
      </c>
      <c r="F11" s="56"/>
      <c r="G11" s="57" t="s">
        <v>54</v>
      </c>
      <c r="H11" s="102"/>
      <c r="I11" s="102"/>
      <c r="J11" s="131">
        <v>1305</v>
      </c>
      <c r="K11" s="125">
        <v>0</v>
      </c>
      <c r="L11" s="13">
        <v>0.01</v>
      </c>
      <c r="M11" s="128">
        <f>SUM(H11:J11,K11/1.12)</f>
        <v>1305</v>
      </c>
      <c r="N11" s="128">
        <f>K11/1.12*0.12</f>
        <v>0</v>
      </c>
      <c r="O11" s="14">
        <f>-SUM(I11:J11,K11/1.12)*L11</f>
        <v>-13.05</v>
      </c>
      <c r="P11" s="14">
        <f>M11</f>
        <v>1305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-1291.95</v>
      </c>
      <c r="AJ11" s="101">
        <f>SUM(H11:K11)+AI11+O11</f>
        <v>-4.6185277824406512E-14</v>
      </c>
    </row>
    <row r="12" spans="1:36" ht="12.9" customHeight="1" x14ac:dyDescent="0.2">
      <c r="A12" s="55">
        <v>43834</v>
      </c>
      <c r="B12" s="56">
        <f>B11+1</f>
        <v>2058</v>
      </c>
      <c r="C12" s="196">
        <f>C11+1</f>
        <v>57</v>
      </c>
      <c r="D12" s="57" t="s">
        <v>1110</v>
      </c>
      <c r="E12" s="56" t="s">
        <v>1109</v>
      </c>
      <c r="F12" s="56"/>
      <c r="G12" s="57" t="s">
        <v>54</v>
      </c>
      <c r="H12" s="102"/>
      <c r="I12" s="102"/>
      <c r="J12" s="23"/>
      <c r="K12" s="125">
        <v>6091.4</v>
      </c>
      <c r="L12" s="13">
        <v>0.01</v>
      </c>
      <c r="M12" s="128">
        <f>SUM(H12:J12,K12/1.12)</f>
        <v>5438.7499999999991</v>
      </c>
      <c r="N12" s="128">
        <f>K12/1.12*0.12</f>
        <v>652.64999999999986</v>
      </c>
      <c r="O12" s="14">
        <f>-SUM(I12:J12,K12/1.12)*L12</f>
        <v>-54.387499999999989</v>
      </c>
      <c r="P12" s="14">
        <f>M12</f>
        <v>5438.7499999999991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-6037.0124999999989</v>
      </c>
      <c r="AJ12" s="101">
        <f>SUM(H12:K12)+AI12+O12</f>
        <v>7.3896444519050419E-13</v>
      </c>
    </row>
    <row r="13" spans="1:36" ht="12.9" customHeight="1" x14ac:dyDescent="0.2">
      <c r="A13" s="55"/>
      <c r="B13" s="56">
        <f>B12+1</f>
        <v>2059</v>
      </c>
      <c r="C13" s="196">
        <f>C12+1</f>
        <v>58</v>
      </c>
      <c r="D13" s="57" t="s">
        <v>1065</v>
      </c>
      <c r="E13" s="56" t="s">
        <v>1064</v>
      </c>
      <c r="F13" s="56"/>
      <c r="G13" s="57" t="s">
        <v>54</v>
      </c>
      <c r="H13" s="102"/>
      <c r="I13" s="102"/>
      <c r="J13" s="23"/>
      <c r="K13" s="125">
        <v>6300</v>
      </c>
      <c r="L13" s="13">
        <v>0.01</v>
      </c>
      <c r="M13" s="128">
        <f>SUM(H13:J13,K13/1.12)</f>
        <v>5624.9999999999991</v>
      </c>
      <c r="N13" s="128">
        <f>K13/1.12*0.12</f>
        <v>674.99999999999989</v>
      </c>
      <c r="O13" s="14">
        <f>-SUM(I13:J13,K13/1.12)*L13</f>
        <v>-56.249999999999993</v>
      </c>
      <c r="P13" s="14">
        <f>M13</f>
        <v>5624.9999999999991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-6243.7499999999991</v>
      </c>
      <c r="AJ13" s="101">
        <f>SUM(H13:K13)+AI13+O13</f>
        <v>9.1660012913052924E-13</v>
      </c>
    </row>
    <row r="14" spans="1:36" ht="12.9" customHeight="1" x14ac:dyDescent="0.2">
      <c r="A14" s="55">
        <v>43836</v>
      </c>
      <c r="B14" s="56">
        <f>B13+1</f>
        <v>2060</v>
      </c>
      <c r="C14" s="196">
        <f>C13+1</f>
        <v>59</v>
      </c>
      <c r="D14" s="57" t="s">
        <v>73</v>
      </c>
      <c r="E14" s="56" t="s">
        <v>75</v>
      </c>
      <c r="F14" s="56"/>
      <c r="G14" s="57" t="s">
        <v>54</v>
      </c>
      <c r="H14" s="102"/>
      <c r="I14" s="102"/>
      <c r="J14" s="23">
        <v>4600</v>
      </c>
      <c r="K14" s="125">
        <v>0</v>
      </c>
      <c r="L14" s="13">
        <v>0.01</v>
      </c>
      <c r="M14" s="128">
        <f>SUM(H14:J14,K14/1.12)</f>
        <v>4600</v>
      </c>
      <c r="N14" s="128">
        <f>K14/1.12*0.12</f>
        <v>0</v>
      </c>
      <c r="O14" s="14">
        <f>-SUM(I14:J14,K14/1.12)*L14</f>
        <v>-46</v>
      </c>
      <c r="P14" s="14">
        <f>M14</f>
        <v>4600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-4554</v>
      </c>
      <c r="AJ14" s="101">
        <f>SUM(H14:K14)+AI14+O14</f>
        <v>0</v>
      </c>
    </row>
    <row r="15" spans="1:36" ht="12.9" customHeight="1" x14ac:dyDescent="0.2">
      <c r="A15" s="55"/>
      <c r="B15" s="56">
        <f>B14+1</f>
        <v>2061</v>
      </c>
      <c r="C15" s="196">
        <f>C14+1</f>
        <v>60</v>
      </c>
      <c r="D15" s="57" t="s">
        <v>39</v>
      </c>
      <c r="E15" s="56" t="s">
        <v>45</v>
      </c>
      <c r="F15" s="56"/>
      <c r="G15" s="57" t="s">
        <v>54</v>
      </c>
      <c r="H15" s="102"/>
      <c r="I15" s="102"/>
      <c r="J15" s="23">
        <v>4195</v>
      </c>
      <c r="K15" s="125">
        <v>0</v>
      </c>
      <c r="L15" s="13">
        <v>0.01</v>
      </c>
      <c r="M15" s="128">
        <f>SUM(H15:J15,K15/1.12)</f>
        <v>4195</v>
      </c>
      <c r="N15" s="128">
        <f>K15/1.12*0.12</f>
        <v>0</v>
      </c>
      <c r="O15" s="14">
        <f>-SUM(I15:J15,K15/1.12)*L15</f>
        <v>-41.95</v>
      </c>
      <c r="P15" s="14">
        <f>M15</f>
        <v>4195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-4153.05</v>
      </c>
      <c r="AJ15" s="101">
        <f>SUM(H15:K15)+AI15+O15</f>
        <v>-1.8474111129762605E-13</v>
      </c>
    </row>
    <row r="16" spans="1:36" ht="12.9" customHeight="1" x14ac:dyDescent="0.2">
      <c r="A16" s="55"/>
      <c r="B16" s="56">
        <f>B15+1</f>
        <v>2062</v>
      </c>
      <c r="C16" s="196">
        <f>C15+1</f>
        <v>61</v>
      </c>
      <c r="D16" s="57" t="s">
        <v>39</v>
      </c>
      <c r="E16" s="56" t="s">
        <v>45</v>
      </c>
      <c r="F16" s="56"/>
      <c r="G16" s="57" t="s">
        <v>57</v>
      </c>
      <c r="H16" s="102"/>
      <c r="I16" s="102"/>
      <c r="J16" s="23">
        <v>3064</v>
      </c>
      <c r="K16" s="125">
        <v>0</v>
      </c>
      <c r="L16" s="13">
        <v>0.01</v>
      </c>
      <c r="M16" s="128">
        <f>SUM(H16:J16,K16/1.12)</f>
        <v>3064</v>
      </c>
      <c r="N16" s="128">
        <f>K16/1.12*0.12</f>
        <v>0</v>
      </c>
      <c r="O16" s="14">
        <f>-SUM(I16:J16,K16/1.12)*L16</f>
        <v>-30.64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3064</v>
      </c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-3033.36</v>
      </c>
      <c r="AJ16" s="101">
        <f>SUM(H16:K16)+AI16+O16</f>
        <v>-1.2789769243681803E-13</v>
      </c>
    </row>
    <row r="17" spans="1:36" ht="12.9" customHeight="1" x14ac:dyDescent="0.2">
      <c r="A17" s="55"/>
      <c r="B17" s="56">
        <f>B16+1</f>
        <v>2063</v>
      </c>
      <c r="C17" s="196">
        <f>C16+1</f>
        <v>62</v>
      </c>
      <c r="D17" s="57" t="s">
        <v>67</v>
      </c>
      <c r="E17" s="56" t="s">
        <v>49</v>
      </c>
      <c r="F17" s="56"/>
      <c r="G17" s="57" t="s">
        <v>54</v>
      </c>
      <c r="H17" s="102"/>
      <c r="I17" s="102"/>
      <c r="J17" s="23"/>
      <c r="K17" s="125">
        <v>2600</v>
      </c>
      <c r="L17" s="13">
        <v>0.01</v>
      </c>
      <c r="M17" s="128">
        <f>SUM(H17:J17,K17/1.12)</f>
        <v>2321.4285714285711</v>
      </c>
      <c r="N17" s="128">
        <f>K17/1.12*0.12</f>
        <v>278.5714285714285</v>
      </c>
      <c r="O17" s="14">
        <f>-SUM(I17:J17,K17/1.12)*L17</f>
        <v>-23.214285714285712</v>
      </c>
      <c r="P17" s="14">
        <f>M17</f>
        <v>2321.4285714285711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-2576.7857142857138</v>
      </c>
      <c r="AJ17" s="101">
        <f>SUM(H17:K17)+AI17+O17</f>
        <v>5.2224891078367364E-13</v>
      </c>
    </row>
    <row r="18" spans="1:36" ht="12.9" customHeight="1" x14ac:dyDescent="0.2">
      <c r="A18" s="55"/>
      <c r="B18" s="56">
        <f>B17+1</f>
        <v>2064</v>
      </c>
      <c r="C18" s="196">
        <f>C17+1</f>
        <v>63</v>
      </c>
      <c r="D18" s="57" t="s">
        <v>63</v>
      </c>
      <c r="E18" s="56"/>
      <c r="F18" s="56"/>
      <c r="G18" s="57" t="s">
        <v>62</v>
      </c>
      <c r="H18" s="102"/>
      <c r="I18" s="102"/>
      <c r="J18" s="131"/>
      <c r="K18" s="125">
        <v>5258.59</v>
      </c>
      <c r="L18" s="13">
        <v>0.01</v>
      </c>
      <c r="M18" s="128">
        <f>SUM(H18:J18,K18/1.12)</f>
        <v>4695.1696428571422</v>
      </c>
      <c r="N18" s="128">
        <f>K18/1.12*0.12</f>
        <v>563.42035714285703</v>
      </c>
      <c r="O18" s="14">
        <f>-SUM(I18:J18,K18/1.12)*L18</f>
        <v>-46.951696428571424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>
        <f>M18</f>
        <v>4695.1696428571422</v>
      </c>
      <c r="AI18" s="14">
        <f>-SUM(N18:AH18)</f>
        <v>-5211.638303571428</v>
      </c>
      <c r="AJ18" s="101">
        <f>SUM(H18:K18)+AI18+O18</f>
        <v>7.531752999057062E-13</v>
      </c>
    </row>
    <row r="19" spans="1:36" ht="12.9" customHeight="1" x14ac:dyDescent="0.2">
      <c r="A19" s="55"/>
      <c r="B19" s="56">
        <f>B18+1</f>
        <v>2065</v>
      </c>
      <c r="C19" s="196">
        <f>C18+1</f>
        <v>64</v>
      </c>
      <c r="D19" s="57" t="s">
        <v>88</v>
      </c>
      <c r="E19" s="56" t="s">
        <v>89</v>
      </c>
      <c r="F19" s="56"/>
      <c r="G19" s="57" t="s">
        <v>54</v>
      </c>
      <c r="H19" s="102"/>
      <c r="I19" s="102"/>
      <c r="J19" s="131">
        <v>6297.5</v>
      </c>
      <c r="K19" s="125">
        <v>0</v>
      </c>
      <c r="L19" s="13">
        <v>0.01</v>
      </c>
      <c r="M19" s="128">
        <f>SUM(H19:J19,K19/1.12)</f>
        <v>6297.5</v>
      </c>
      <c r="N19" s="128">
        <f>K19/1.12*0.12</f>
        <v>0</v>
      </c>
      <c r="O19" s="14">
        <f>-SUM(I19:J19,K19/1.12)*L19</f>
        <v>-62.975000000000001</v>
      </c>
      <c r="P19" s="14">
        <f>M19</f>
        <v>6297.5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-6234.5249999999996</v>
      </c>
      <c r="AJ19" s="101">
        <f>SUM(H19:K19)+AI19+O19</f>
        <v>3.6237679523765109E-13</v>
      </c>
    </row>
    <row r="20" spans="1:36" ht="12.9" customHeight="1" x14ac:dyDescent="0.2">
      <c r="A20" s="55">
        <v>43837</v>
      </c>
      <c r="B20" s="56">
        <v>2068</v>
      </c>
      <c r="C20" s="196">
        <f>C19+1</f>
        <v>65</v>
      </c>
      <c r="D20" s="57" t="s">
        <v>70</v>
      </c>
      <c r="E20" s="56" t="s">
        <v>50</v>
      </c>
      <c r="F20" s="56"/>
      <c r="G20" s="57" t="s">
        <v>55</v>
      </c>
      <c r="H20" s="102"/>
      <c r="I20" s="102"/>
      <c r="J20" s="131"/>
      <c r="K20" s="125">
        <v>4890</v>
      </c>
      <c r="L20" s="13">
        <v>0.01</v>
      </c>
      <c r="M20" s="128">
        <f>SUM(H20:J20,K20/1.12)</f>
        <v>4366.0714285714284</v>
      </c>
      <c r="N20" s="128">
        <f>K20/1.12*0.12</f>
        <v>523.92857142857144</v>
      </c>
      <c r="O20" s="14">
        <f>-SUM(I20:J20,K20/1.12)*L20</f>
        <v>-43.660714285714285</v>
      </c>
      <c r="P20" s="14"/>
      <c r="Q20" s="14">
        <f>M20</f>
        <v>4366.0714285714284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-4846.3392857142853</v>
      </c>
      <c r="AJ20" s="101">
        <f>SUM(H20:K20)+AI20+O20</f>
        <v>3.907985046680551E-13</v>
      </c>
    </row>
    <row r="21" spans="1:36" s="5" customFormat="1" ht="12.9" customHeight="1" x14ac:dyDescent="0.2">
      <c r="A21" s="55"/>
      <c r="B21" s="56">
        <f>B20+1</f>
        <v>2069</v>
      </c>
      <c r="C21" s="196">
        <f>C20+1</f>
        <v>66</v>
      </c>
      <c r="D21" s="57" t="s">
        <v>66</v>
      </c>
      <c r="E21" s="56" t="s">
        <v>51</v>
      </c>
      <c r="F21" s="56"/>
      <c r="G21" s="57" t="s">
        <v>55</v>
      </c>
      <c r="H21" s="102"/>
      <c r="I21" s="102"/>
      <c r="J21" s="23"/>
      <c r="K21" s="125">
        <v>1172.02</v>
      </c>
      <c r="L21" s="13">
        <v>0.01</v>
      </c>
      <c r="M21" s="128">
        <f>SUM(H21:J21,K21/1.12)</f>
        <v>1046.4464285714284</v>
      </c>
      <c r="N21" s="128">
        <f>K21/1.12*0.12</f>
        <v>125.57357142857141</v>
      </c>
      <c r="O21" s="14">
        <f>-SUM(I21:J21,K21/1.12)*L21</f>
        <v>-10.464464285714284</v>
      </c>
      <c r="P21" s="14"/>
      <c r="Q21" s="14">
        <f>M21</f>
        <v>1046.4464285714284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-1161.5555357142855</v>
      </c>
      <c r="AJ21" s="101">
        <f>SUM(H21:K21)+AI21+O21</f>
        <v>2.007283228522283E-13</v>
      </c>
    </row>
    <row r="22" spans="1:36" s="5" customFormat="1" ht="12.9" customHeight="1" x14ac:dyDescent="0.2">
      <c r="A22" s="55"/>
      <c r="B22" s="56">
        <f>B21+1</f>
        <v>2070</v>
      </c>
      <c r="C22" s="196">
        <f>C21+1</f>
        <v>67</v>
      </c>
      <c r="D22" s="57" t="s">
        <v>175</v>
      </c>
      <c r="E22" s="56" t="s">
        <v>176</v>
      </c>
      <c r="F22" s="56"/>
      <c r="G22" s="57" t="s">
        <v>54</v>
      </c>
      <c r="H22" s="102"/>
      <c r="I22" s="102"/>
      <c r="J22" s="23"/>
      <c r="K22" s="125">
        <v>6054.23</v>
      </c>
      <c r="L22" s="13">
        <v>0.01</v>
      </c>
      <c r="M22" s="128">
        <f>SUM(H22:J22,K22/1.12)</f>
        <v>5405.5624999999991</v>
      </c>
      <c r="N22" s="128">
        <f>K22/1.12*0.12</f>
        <v>648.6674999999999</v>
      </c>
      <c r="O22" s="14">
        <f>-SUM(I22:J22,K22/1.12)*L22</f>
        <v>-54.055624999999992</v>
      </c>
      <c r="P22" s="14">
        <f>M22</f>
        <v>5405.5624999999991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-6000.1743749999987</v>
      </c>
      <c r="AJ22" s="101">
        <f>SUM(H22:K22)+AI22+O22</f>
        <v>8.8107299234252423E-13</v>
      </c>
    </row>
    <row r="23" spans="1:36" s="5" customFormat="1" ht="12.9" customHeight="1" x14ac:dyDescent="0.2">
      <c r="A23" s="55">
        <v>43838</v>
      </c>
      <c r="B23" s="56">
        <f>B22+1</f>
        <v>2071</v>
      </c>
      <c r="C23" s="196">
        <f>C22+1</f>
        <v>68</v>
      </c>
      <c r="D23" s="57" t="s">
        <v>748</v>
      </c>
      <c r="E23" s="56" t="s">
        <v>749</v>
      </c>
      <c r="F23" s="56"/>
      <c r="G23" s="57" t="s">
        <v>54</v>
      </c>
      <c r="H23" s="102"/>
      <c r="I23" s="102"/>
      <c r="J23" s="23"/>
      <c r="K23" s="125">
        <v>32241.5</v>
      </c>
      <c r="L23" s="13">
        <v>0.01</v>
      </c>
      <c r="M23" s="128">
        <f>SUM(H23:J23,K23/1.12)</f>
        <v>28787.053571428569</v>
      </c>
      <c r="N23" s="128">
        <f>K23/1.12*0.12</f>
        <v>3454.446428571428</v>
      </c>
      <c r="O23" s="14">
        <f>-SUM(I23:J23,K23/1.12)*L23</f>
        <v>-287.87053571428572</v>
      </c>
      <c r="P23" s="14">
        <f>M23</f>
        <v>28787.053571428569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-31953.62946428571</v>
      </c>
      <c r="AJ23" s="101">
        <f>SUM(H23:K23)+AI23+O23</f>
        <v>4.1495695768389851E-12</v>
      </c>
    </row>
    <row r="24" spans="1:36" ht="12.9" customHeight="1" x14ac:dyDescent="0.2">
      <c r="A24" s="55"/>
      <c r="B24" s="56">
        <v>2074</v>
      </c>
      <c r="C24" s="196">
        <f>C23+1</f>
        <v>69</v>
      </c>
      <c r="D24" s="57" t="s">
        <v>37</v>
      </c>
      <c r="E24" s="56" t="s">
        <v>42</v>
      </c>
      <c r="F24" s="56"/>
      <c r="G24" s="57" t="s">
        <v>163</v>
      </c>
      <c r="H24" s="102"/>
      <c r="I24" s="102"/>
      <c r="J24" s="23"/>
      <c r="K24" s="53">
        <v>1412.07</v>
      </c>
      <c r="L24" s="13">
        <v>0.01</v>
      </c>
      <c r="M24" s="128">
        <f>SUM(H24:J24,K24/1.12)</f>
        <v>1260.7767857142856</v>
      </c>
      <c r="N24" s="128">
        <f>K24/1.12*0.12</f>
        <v>151.29321428571427</v>
      </c>
      <c r="O24" s="14">
        <f>-SUM(I24:J24,K24/1.12)*L24</f>
        <v>-12.607767857142855</v>
      </c>
      <c r="P24" s="14"/>
      <c r="Q24" s="14"/>
      <c r="R24" s="14"/>
      <c r="S24" s="14"/>
      <c r="T24" s="14"/>
      <c r="U24" s="14"/>
      <c r="V24" s="14">
        <f>M24</f>
        <v>1260.7767857142856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-1399.4622321428569</v>
      </c>
      <c r="AJ24" s="101">
        <f>SUM(H24:K24)+AI24+O24</f>
        <v>1.6164847238542279E-13</v>
      </c>
    </row>
    <row r="25" spans="1:36" s="5" customFormat="1" ht="12.9" customHeight="1" x14ac:dyDescent="0.2">
      <c r="A25" s="55"/>
      <c r="B25" s="56">
        <f>B24+1</f>
        <v>2075</v>
      </c>
      <c r="C25" s="196">
        <f>C24+1</f>
        <v>70</v>
      </c>
      <c r="D25" s="57" t="s">
        <v>1092</v>
      </c>
      <c r="E25" s="56" t="s">
        <v>1093</v>
      </c>
      <c r="F25" s="56"/>
      <c r="G25" s="57" t="s">
        <v>54</v>
      </c>
      <c r="H25" s="102"/>
      <c r="I25" s="102"/>
      <c r="J25" s="23"/>
      <c r="K25" s="53">
        <v>18080</v>
      </c>
      <c r="L25" s="13">
        <v>0.01</v>
      </c>
      <c r="M25" s="128">
        <f>SUM(H25:J25,K25/1.12)</f>
        <v>16142.857142857141</v>
      </c>
      <c r="N25" s="128">
        <f>K25/1.12*0.12</f>
        <v>1937.1428571428569</v>
      </c>
      <c r="O25" s="14">
        <f>-SUM(I25:J25,K25/1.12)*L25</f>
        <v>-161.42857142857142</v>
      </c>
      <c r="P25" s="14">
        <f>M25</f>
        <v>16142.857142857141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-17918.571428571428</v>
      </c>
      <c r="AJ25" s="101">
        <f>SUM(H25:K25)+AI25+O25</f>
        <v>1.0516032489249483E-12</v>
      </c>
    </row>
    <row r="26" spans="1:36" s="5" customFormat="1" ht="12.9" customHeight="1" x14ac:dyDescent="0.2">
      <c r="A26" s="55">
        <v>43839</v>
      </c>
      <c r="B26" s="56">
        <f>B25+1</f>
        <v>2076</v>
      </c>
      <c r="C26" s="196">
        <f>C25+1</f>
        <v>71</v>
      </c>
      <c r="D26" s="57" t="s">
        <v>88</v>
      </c>
      <c r="E26" s="56" t="s">
        <v>89</v>
      </c>
      <c r="F26" s="56"/>
      <c r="G26" s="57" t="s">
        <v>54</v>
      </c>
      <c r="H26" s="102"/>
      <c r="I26" s="102"/>
      <c r="J26" s="131">
        <v>925</v>
      </c>
      <c r="K26" s="125">
        <v>0</v>
      </c>
      <c r="L26" s="13">
        <v>0.01</v>
      </c>
      <c r="M26" s="128">
        <f>SUM(H26:J26,K26/1.12)</f>
        <v>925</v>
      </c>
      <c r="N26" s="128">
        <f>K26/1.12*0.12</f>
        <v>0</v>
      </c>
      <c r="O26" s="14">
        <f>-SUM(I26:J26,K26/1.12)*L26</f>
        <v>-9.25</v>
      </c>
      <c r="P26" s="14">
        <f>M26</f>
        <v>925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-915.75</v>
      </c>
      <c r="AJ26" s="101">
        <f>SUM(H26:K26)+AI26+O26</f>
        <v>0</v>
      </c>
    </row>
    <row r="27" spans="1:36" s="5" customFormat="1" ht="12.9" customHeight="1" x14ac:dyDescent="0.2">
      <c r="A27" s="55"/>
      <c r="B27" s="56">
        <f>B26+1</f>
        <v>2077</v>
      </c>
      <c r="C27" s="196">
        <f>C26+1</f>
        <v>72</v>
      </c>
      <c r="D27" s="57" t="s">
        <v>1097</v>
      </c>
      <c r="E27" s="56" t="s">
        <v>44</v>
      </c>
      <c r="F27" s="56"/>
      <c r="G27" s="57" t="s">
        <v>54</v>
      </c>
      <c r="H27" s="102"/>
      <c r="I27" s="102"/>
      <c r="J27" s="131"/>
      <c r="K27" s="125">
        <v>13775</v>
      </c>
      <c r="L27" s="13">
        <v>0.01</v>
      </c>
      <c r="M27" s="128">
        <f>SUM(H27:J27,K27/1.12)</f>
        <v>12299.107142857141</v>
      </c>
      <c r="N27" s="128">
        <f>K27/1.12*0.12</f>
        <v>1475.8928571428569</v>
      </c>
      <c r="O27" s="14">
        <f>-SUM(I27:J27,K27/1.12)*L27</f>
        <v>-122.99107142857142</v>
      </c>
      <c r="P27" s="14">
        <f>M27</f>
        <v>12299.107142857141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-13652.008928571428</v>
      </c>
      <c r="AJ27" s="101">
        <f>SUM(H27:K27)+AI27+O27</f>
        <v>1.0516032489249483E-12</v>
      </c>
    </row>
    <row r="28" spans="1:36" s="5" customFormat="1" ht="12.9" customHeight="1" x14ac:dyDescent="0.2">
      <c r="A28" s="55">
        <v>43840</v>
      </c>
      <c r="B28" s="56">
        <f>B27+1</f>
        <v>2078</v>
      </c>
      <c r="C28" s="196">
        <f>C27+1</f>
        <v>73</v>
      </c>
      <c r="D28" s="57" t="s">
        <v>70</v>
      </c>
      <c r="E28" s="56" t="s">
        <v>50</v>
      </c>
      <c r="F28" s="56"/>
      <c r="G28" s="57" t="s">
        <v>55</v>
      </c>
      <c r="H28" s="102"/>
      <c r="I28" s="102"/>
      <c r="J28" s="131"/>
      <c r="K28" s="125">
        <v>1798</v>
      </c>
      <c r="L28" s="13">
        <v>0.01</v>
      </c>
      <c r="M28" s="128">
        <f>SUM(H28:J28,K28/1.12)</f>
        <v>1605.3571428571427</v>
      </c>
      <c r="N28" s="128">
        <f>K28/1.12*0.12</f>
        <v>192.64285714285711</v>
      </c>
      <c r="O28" s="14">
        <f>-SUM(I28:J28,K28/1.12)*L28</f>
        <v>-16.053571428571427</v>
      </c>
      <c r="P28" s="14"/>
      <c r="Q28" s="14">
        <f>M28</f>
        <v>1605.3571428571427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-1781.9464285714284</v>
      </c>
      <c r="AJ28" s="101">
        <f>SUM(H28:K28)+AI28+O28</f>
        <v>1.3145040611561853E-13</v>
      </c>
    </row>
    <row r="29" spans="1:36" s="5" customFormat="1" ht="12.9" customHeight="1" x14ac:dyDescent="0.2">
      <c r="A29" s="55"/>
      <c r="B29" s="56">
        <f>B28+1</f>
        <v>2079</v>
      </c>
      <c r="C29" s="196">
        <f>C28+1</f>
        <v>74</v>
      </c>
      <c r="D29" s="57" t="s">
        <v>1110</v>
      </c>
      <c r="E29" s="56" t="s">
        <v>1109</v>
      </c>
      <c r="F29" s="56"/>
      <c r="G29" s="57" t="s">
        <v>54</v>
      </c>
      <c r="H29" s="102"/>
      <c r="I29" s="102"/>
      <c r="J29" s="131"/>
      <c r="K29" s="125">
        <v>11999</v>
      </c>
      <c r="L29" s="13">
        <v>0.01</v>
      </c>
      <c r="M29" s="128">
        <f>SUM(H29:J29,K29/1.12)</f>
        <v>10713.392857142857</v>
      </c>
      <c r="N29" s="128">
        <f>K29/1.12*0.12</f>
        <v>1285.6071428571429</v>
      </c>
      <c r="O29" s="14">
        <f>-SUM(I29:J29,K29/1.12)*L29</f>
        <v>-107.13392857142857</v>
      </c>
      <c r="P29" s="14">
        <f>M29</f>
        <v>10713.392857142857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-11891.866071428571</v>
      </c>
      <c r="AJ29" s="101">
        <f>SUM(H29:K29)+AI29+O29</f>
        <v>7.815970093361102E-13</v>
      </c>
    </row>
    <row r="30" spans="1:36" s="5" customFormat="1" ht="12.9" customHeight="1" x14ac:dyDescent="0.2">
      <c r="A30" s="55"/>
      <c r="B30" s="56">
        <f>B29+1</f>
        <v>2080</v>
      </c>
      <c r="C30" s="196">
        <f>C29+1</f>
        <v>75</v>
      </c>
      <c r="D30" s="57" t="s">
        <v>74</v>
      </c>
      <c r="E30" s="56" t="s">
        <v>60</v>
      </c>
      <c r="F30" s="56"/>
      <c r="G30" s="57" t="s">
        <v>56</v>
      </c>
      <c r="H30" s="102"/>
      <c r="I30" s="102"/>
      <c r="J30" s="131"/>
      <c r="K30" s="125">
        <v>2482.5</v>
      </c>
      <c r="L30" s="13">
        <v>0.01</v>
      </c>
      <c r="M30" s="128">
        <f>SUM(H30:J30,K30/1.12)</f>
        <v>2216.5178571428569</v>
      </c>
      <c r="N30" s="128">
        <f>K30/1.12*0.12</f>
        <v>265.98214285714283</v>
      </c>
      <c r="O30" s="14">
        <f>-SUM(I30:J30,K30/1.12)*L30</f>
        <v>-22.165178571428569</v>
      </c>
      <c r="P30" s="14"/>
      <c r="Q30" s="14"/>
      <c r="R30" s="14"/>
      <c r="S30" s="14"/>
      <c r="T30" s="14"/>
      <c r="U30" s="14"/>
      <c r="V30" s="14"/>
      <c r="W30" s="14">
        <f>M30</f>
        <v>2216.5178571428569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-2460.3348214285711</v>
      </c>
      <c r="AJ30" s="101">
        <f>SUM(H30:K30)+AI30+O30</f>
        <v>3.2684965844964609E-13</v>
      </c>
    </row>
    <row r="31" spans="1:36" s="5" customFormat="1" ht="12.9" customHeight="1" x14ac:dyDescent="0.2">
      <c r="A31" s="55">
        <v>43843</v>
      </c>
      <c r="B31" s="56">
        <f>B30+1</f>
        <v>2081</v>
      </c>
      <c r="C31" s="196">
        <f>C30+1</f>
        <v>76</v>
      </c>
      <c r="D31" s="57" t="s">
        <v>73</v>
      </c>
      <c r="E31" s="56" t="s">
        <v>75</v>
      </c>
      <c r="F31" s="56"/>
      <c r="G31" s="57" t="s">
        <v>54</v>
      </c>
      <c r="H31" s="102"/>
      <c r="I31" s="102"/>
      <c r="J31" s="23">
        <v>3650</v>
      </c>
      <c r="K31" s="125">
        <v>0</v>
      </c>
      <c r="L31" s="13">
        <v>0.01</v>
      </c>
      <c r="M31" s="128">
        <f>SUM(H31:J31,K31/1.12)</f>
        <v>3650</v>
      </c>
      <c r="N31" s="128">
        <f>K31/1.12*0.12</f>
        <v>0</v>
      </c>
      <c r="O31" s="14">
        <f>-SUM(I31:J31,K31/1.12)*L31</f>
        <v>-36.5</v>
      </c>
      <c r="P31" s="14">
        <f>M31</f>
        <v>3650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-3613.5</v>
      </c>
      <c r="AJ31" s="101">
        <f>SUM(H31:K31)+AI31+O31</f>
        <v>0</v>
      </c>
    </row>
    <row r="32" spans="1:36" s="5" customFormat="1" ht="12.9" customHeight="1" x14ac:dyDescent="0.2">
      <c r="A32" s="55"/>
      <c r="B32" s="56">
        <f>B31+1</f>
        <v>2082</v>
      </c>
      <c r="C32" s="196">
        <f>C31+1</f>
        <v>77</v>
      </c>
      <c r="D32" s="57" t="s">
        <v>39</v>
      </c>
      <c r="E32" s="56" t="s">
        <v>45</v>
      </c>
      <c r="F32" s="56"/>
      <c r="G32" s="57" t="s">
        <v>54</v>
      </c>
      <c r="H32" s="102"/>
      <c r="I32" s="102"/>
      <c r="J32" s="23">
        <v>8387</v>
      </c>
      <c r="K32" s="125">
        <v>0</v>
      </c>
      <c r="L32" s="13">
        <v>0.01</v>
      </c>
      <c r="M32" s="128">
        <f>SUM(H32:J32,K32/1.12)</f>
        <v>8387</v>
      </c>
      <c r="N32" s="128">
        <f>K32/1.12*0.12</f>
        <v>0</v>
      </c>
      <c r="O32" s="14">
        <f>-SUM(I32:J32,K32/1.12)*L32</f>
        <v>-83.87</v>
      </c>
      <c r="P32" s="14">
        <f>M32</f>
        <v>8387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-8303.1299999999992</v>
      </c>
      <c r="AJ32" s="101">
        <f>SUM(H32:K32)+AI32+O32</f>
        <v>7.9580786405131221E-13</v>
      </c>
    </row>
    <row r="33" spans="1:36" s="5" customFormat="1" ht="12.9" customHeight="1" x14ac:dyDescent="0.2">
      <c r="A33" s="55"/>
      <c r="B33" s="56">
        <f>B32+1</f>
        <v>2083</v>
      </c>
      <c r="C33" s="196">
        <f>C32+1</f>
        <v>78</v>
      </c>
      <c r="D33" s="57" t="s">
        <v>39</v>
      </c>
      <c r="E33" s="56" t="s">
        <v>45</v>
      </c>
      <c r="F33" s="56"/>
      <c r="G33" s="57" t="s">
        <v>57</v>
      </c>
      <c r="H33" s="102"/>
      <c r="I33" s="102"/>
      <c r="J33" s="23">
        <v>1556</v>
      </c>
      <c r="K33" s="125">
        <v>0</v>
      </c>
      <c r="L33" s="13">
        <v>0.01</v>
      </c>
      <c r="M33" s="128">
        <f>SUM(H33:J33,K33/1.12)</f>
        <v>1556</v>
      </c>
      <c r="N33" s="128">
        <f>K33/1.12*0.12</f>
        <v>0</v>
      </c>
      <c r="O33" s="14">
        <f>-SUM(I33:J33,K33/1.12)*L33</f>
        <v>-15.56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>
        <f>M33</f>
        <v>1556</v>
      </c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-1540.44</v>
      </c>
      <c r="AJ33" s="101">
        <f>SUM(H33:K33)+AI33+O33</f>
        <v>-5.5067062021407764E-14</v>
      </c>
    </row>
    <row r="34" spans="1:36" s="5" customFormat="1" ht="12.9" customHeight="1" x14ac:dyDescent="0.2">
      <c r="A34" s="55"/>
      <c r="B34" s="56">
        <f>B33+1</f>
        <v>2084</v>
      </c>
      <c r="C34" s="196">
        <f>C33+1</f>
        <v>79</v>
      </c>
      <c r="D34" s="57" t="s">
        <v>66</v>
      </c>
      <c r="E34" s="56" t="s">
        <v>51</v>
      </c>
      <c r="F34" s="56"/>
      <c r="G34" s="57" t="s">
        <v>55</v>
      </c>
      <c r="H34" s="102"/>
      <c r="I34" s="102"/>
      <c r="J34" s="23"/>
      <c r="K34" s="125">
        <v>4367</v>
      </c>
      <c r="L34" s="13">
        <v>0.01</v>
      </c>
      <c r="M34" s="128">
        <f>SUM(H34:J34,K34/1.12)</f>
        <v>3899.1071428571427</v>
      </c>
      <c r="N34" s="128">
        <f>K34/1.12*0.12</f>
        <v>467.89285714285711</v>
      </c>
      <c r="O34" s="14">
        <f>-SUM(I34:J34,K34/1.12)*L34</f>
        <v>-38.991071428571431</v>
      </c>
      <c r="P34" s="14"/>
      <c r="Q34" s="14">
        <f>M34</f>
        <v>3899.1071428571427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-4328.0089285714284</v>
      </c>
      <c r="AJ34" s="101">
        <f>SUM(H34:K34)+AI34+O34</f>
        <v>1.2789769243681803E-13</v>
      </c>
    </row>
    <row r="35" spans="1:36" s="5" customFormat="1" ht="12.9" customHeight="1" x14ac:dyDescent="0.2">
      <c r="A35" s="55">
        <v>43844</v>
      </c>
      <c r="B35" s="56">
        <f>B34+1</f>
        <v>2085</v>
      </c>
      <c r="C35" s="196">
        <f>C34+1</f>
        <v>80</v>
      </c>
      <c r="D35" s="57" t="s">
        <v>88</v>
      </c>
      <c r="E35" s="56" t="s">
        <v>89</v>
      </c>
      <c r="F35" s="56"/>
      <c r="G35" s="57" t="s">
        <v>54</v>
      </c>
      <c r="H35" s="102"/>
      <c r="I35" s="102"/>
      <c r="J35" s="23">
        <v>5942.9</v>
      </c>
      <c r="K35" s="125">
        <v>0</v>
      </c>
      <c r="L35" s="13">
        <v>0.01</v>
      </c>
      <c r="M35" s="128">
        <f>SUM(H35:J35,K35/1.12)</f>
        <v>5942.9</v>
      </c>
      <c r="N35" s="128">
        <f>K35/1.12*0.12</f>
        <v>0</v>
      </c>
      <c r="O35" s="14">
        <f>-SUM(I35:J35,K35/1.12)*L35</f>
        <v>-59.428999999999995</v>
      </c>
      <c r="P35" s="14">
        <f>M35</f>
        <v>5942.9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-5883.4709999999995</v>
      </c>
      <c r="AJ35" s="101">
        <f>SUM(H35:K35)+AI35+O35</f>
        <v>9.2370555648813024E-14</v>
      </c>
    </row>
    <row r="36" spans="1:36" s="5" customFormat="1" ht="12.9" customHeight="1" x14ac:dyDescent="0.2">
      <c r="A36" s="55"/>
      <c r="B36" s="56">
        <v>2087</v>
      </c>
      <c r="C36" s="196">
        <f>C35+1</f>
        <v>81</v>
      </c>
      <c r="D36" s="57" t="s">
        <v>88</v>
      </c>
      <c r="E36" s="56" t="s">
        <v>89</v>
      </c>
      <c r="F36" s="56"/>
      <c r="G36" s="57" t="s">
        <v>57</v>
      </c>
      <c r="H36" s="102"/>
      <c r="I36" s="102"/>
      <c r="J36" s="23">
        <v>271</v>
      </c>
      <c r="K36" s="125">
        <v>0</v>
      </c>
      <c r="L36" s="13">
        <v>0.01</v>
      </c>
      <c r="M36" s="128">
        <f>SUM(H36:J36,K36/1.12)</f>
        <v>271</v>
      </c>
      <c r="N36" s="128">
        <f>K36/1.12*0.12</f>
        <v>0</v>
      </c>
      <c r="O36" s="14">
        <f>-SUM(I36:J36,K36/1.12)*L36</f>
        <v>-2.71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>
        <f>M36</f>
        <v>271</v>
      </c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-268.29000000000002</v>
      </c>
      <c r="AJ36" s="101">
        <f>SUM(H36:K36)+AI36+O36</f>
        <v>-2.042810365310288E-14</v>
      </c>
    </row>
    <row r="37" spans="1:36" s="5" customFormat="1" ht="12.9" customHeight="1" x14ac:dyDescent="0.2">
      <c r="A37" s="55"/>
      <c r="B37" s="56">
        <f>B36+1</f>
        <v>2088</v>
      </c>
      <c r="C37" s="196">
        <f>C36+1</f>
        <v>82</v>
      </c>
      <c r="D37" s="57" t="s">
        <v>1092</v>
      </c>
      <c r="E37" s="56" t="s">
        <v>1093</v>
      </c>
      <c r="F37" s="56"/>
      <c r="G37" s="57" t="s">
        <v>54</v>
      </c>
      <c r="H37" s="102"/>
      <c r="I37" s="102"/>
      <c r="J37" s="23"/>
      <c r="K37" s="125">
        <v>16845</v>
      </c>
      <c r="L37" s="13">
        <v>0.01</v>
      </c>
      <c r="M37" s="128">
        <f>SUM(H37:J37,K37/1.12)</f>
        <v>15040.178571428571</v>
      </c>
      <c r="N37" s="128">
        <f>K37/1.12*0.12</f>
        <v>1804.8214285714284</v>
      </c>
      <c r="O37" s="14">
        <f>-SUM(I37:J37,K37/1.12)*L37</f>
        <v>-150.40178571428572</v>
      </c>
      <c r="P37" s="14">
        <f>M37</f>
        <v>15040.178571428571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-16694.598214285714</v>
      </c>
      <c r="AJ37" s="101">
        <f>SUM(H37:K37)+AI37+O37</f>
        <v>5.1159076974727213E-13</v>
      </c>
    </row>
    <row r="38" spans="1:36" s="5" customFormat="1" ht="12.9" customHeight="1" x14ac:dyDescent="0.2">
      <c r="A38" s="55">
        <v>43846</v>
      </c>
      <c r="B38" s="56">
        <f>B37+1</f>
        <v>2089</v>
      </c>
      <c r="C38" s="196">
        <f>C37+1</f>
        <v>83</v>
      </c>
      <c r="D38" s="57" t="s">
        <v>63</v>
      </c>
      <c r="E38" s="56"/>
      <c r="F38" s="56"/>
      <c r="G38" s="57" t="s">
        <v>62</v>
      </c>
      <c r="H38" s="102"/>
      <c r="I38" s="102"/>
      <c r="J38" s="23"/>
      <c r="K38" s="125">
        <v>3353.54</v>
      </c>
      <c r="L38" s="13">
        <v>0.01</v>
      </c>
      <c r="M38" s="128">
        <f>SUM(H38:J38,K38/1.12)</f>
        <v>2994.2321428571427</v>
      </c>
      <c r="N38" s="128">
        <f>K38/1.12*0.12</f>
        <v>359.30785714285713</v>
      </c>
      <c r="O38" s="14">
        <f>-SUM(I38:J38,K38/1.12)*L38</f>
        <v>-29.942321428571429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>
        <f>M38</f>
        <v>2994.2321428571427</v>
      </c>
      <c r="AI38" s="14">
        <f>-SUM(N38:AH38)</f>
        <v>-3323.5976785714283</v>
      </c>
      <c r="AJ38" s="101">
        <f>SUM(H38:K38)+AI38+O38</f>
        <v>2.0250467969162855E-13</v>
      </c>
    </row>
    <row r="39" spans="1:36" s="5" customFormat="1" ht="12.9" customHeight="1" x14ac:dyDescent="0.2">
      <c r="A39" s="55"/>
      <c r="B39" s="56">
        <f>B38+1</f>
        <v>2090</v>
      </c>
      <c r="C39" s="196">
        <f>C38+1</f>
        <v>84</v>
      </c>
      <c r="D39" s="57" t="s">
        <v>68</v>
      </c>
      <c r="E39" s="56" t="s">
        <v>52</v>
      </c>
      <c r="F39" s="56"/>
      <c r="G39" s="57" t="s">
        <v>24</v>
      </c>
      <c r="H39" s="102"/>
      <c r="I39" s="102"/>
      <c r="J39" s="23"/>
      <c r="K39" s="125">
        <v>1800</v>
      </c>
      <c r="L39" s="13">
        <v>0.01</v>
      </c>
      <c r="M39" s="128">
        <f>SUM(H39:J39,K39/1.12)</f>
        <v>1607.1428571428569</v>
      </c>
      <c r="N39" s="128">
        <f>K39/1.12*0.12</f>
        <v>192.85714285714283</v>
      </c>
      <c r="O39" s="14">
        <f>-SUM(I39:J39,K39/1.12)*L39</f>
        <v>-16.071428571428569</v>
      </c>
      <c r="P39" s="14"/>
      <c r="Q39" s="14"/>
      <c r="R39" s="14"/>
      <c r="S39" s="14"/>
      <c r="T39" s="14"/>
      <c r="U39" s="14">
        <f>M39</f>
        <v>1607.1428571428569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-1783.9285714285711</v>
      </c>
      <c r="AJ39" s="101">
        <f>SUM(H39:K39)+AI39+O39</f>
        <v>3.2684965844964609E-13</v>
      </c>
    </row>
    <row r="40" spans="1:36" s="5" customFormat="1" ht="12.9" customHeight="1" x14ac:dyDescent="0.2">
      <c r="A40" s="55">
        <v>43847</v>
      </c>
      <c r="B40" s="56">
        <f>B39+1</f>
        <v>2091</v>
      </c>
      <c r="C40" s="196">
        <f>C39+1</f>
        <v>85</v>
      </c>
      <c r="D40" s="57" t="s">
        <v>67</v>
      </c>
      <c r="E40" s="56" t="s">
        <v>49</v>
      </c>
      <c r="F40" s="56"/>
      <c r="G40" s="57" t="s">
        <v>54</v>
      </c>
      <c r="H40" s="102"/>
      <c r="I40" s="102"/>
      <c r="J40" s="23"/>
      <c r="K40" s="125">
        <v>2600</v>
      </c>
      <c r="L40" s="13">
        <v>0.01</v>
      </c>
      <c r="M40" s="128">
        <f>SUM(H40:J40,K40/1.12)</f>
        <v>2321.4285714285711</v>
      </c>
      <c r="N40" s="128">
        <f>K40/1.12*0.12</f>
        <v>278.5714285714285</v>
      </c>
      <c r="O40" s="14">
        <f>-SUM(I40:J40,K40/1.12)*L40</f>
        <v>-23.214285714285712</v>
      </c>
      <c r="P40" s="14">
        <f>M40</f>
        <v>2321.4285714285711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-2576.7857142857138</v>
      </c>
      <c r="AJ40" s="101">
        <f>SUM(H40:K40)+AI40+O40</f>
        <v>5.2224891078367364E-13</v>
      </c>
    </row>
    <row r="41" spans="1:36" s="5" customFormat="1" ht="12.9" customHeight="1" x14ac:dyDescent="0.2">
      <c r="A41" s="55"/>
      <c r="B41" s="56">
        <f>B40+1</f>
        <v>2092</v>
      </c>
      <c r="C41" s="196">
        <f>C40+1</f>
        <v>86</v>
      </c>
      <c r="D41" s="57" t="s">
        <v>88</v>
      </c>
      <c r="E41" s="56" t="s">
        <v>89</v>
      </c>
      <c r="F41" s="56"/>
      <c r="G41" s="57" t="s">
        <v>54</v>
      </c>
      <c r="H41" s="102"/>
      <c r="I41" s="102"/>
      <c r="J41" s="131">
        <v>956</v>
      </c>
      <c r="K41" s="125">
        <v>0</v>
      </c>
      <c r="L41" s="13">
        <v>0.01</v>
      </c>
      <c r="M41" s="128">
        <f>SUM(H41:J41,K41/1.12)</f>
        <v>956</v>
      </c>
      <c r="N41" s="128">
        <f>K41/1.12*0.12</f>
        <v>0</v>
      </c>
      <c r="O41" s="14">
        <f>-SUM(I41:J41,K41/1.12)*L41</f>
        <v>-9.56</v>
      </c>
      <c r="P41" s="14">
        <f>M41</f>
        <v>956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-946.44</v>
      </c>
      <c r="AJ41" s="101">
        <f>SUM(H41:K41)+AI41+O41</f>
        <v>-5.5067062021407764E-14</v>
      </c>
    </row>
    <row r="42" spans="1:36" s="5" customFormat="1" ht="12.9" customHeight="1" x14ac:dyDescent="0.2">
      <c r="A42" s="55"/>
      <c r="B42" s="56">
        <f>B41+1</f>
        <v>2093</v>
      </c>
      <c r="C42" s="196">
        <f>C41+1</f>
        <v>87</v>
      </c>
      <c r="D42" s="57" t="s">
        <v>1106</v>
      </c>
      <c r="E42" s="56"/>
      <c r="F42" s="56"/>
      <c r="G42" s="57" t="s">
        <v>56</v>
      </c>
      <c r="H42" s="102"/>
      <c r="I42" s="102"/>
      <c r="J42" s="131"/>
      <c r="K42" s="125">
        <v>2405</v>
      </c>
      <c r="L42" s="13">
        <v>0.01</v>
      </c>
      <c r="M42" s="128">
        <f>SUM(H42:J42,K42/1.12)</f>
        <v>2147.3214285714284</v>
      </c>
      <c r="N42" s="128">
        <f>K42/1.12*0.12</f>
        <v>257.67857142857139</v>
      </c>
      <c r="O42" s="14">
        <f>-SUM(I42:J42,K42/1.12)*L42</f>
        <v>-21.473214285714285</v>
      </c>
      <c r="P42" s="14"/>
      <c r="Q42" s="14"/>
      <c r="R42" s="14"/>
      <c r="S42" s="14"/>
      <c r="T42" s="14"/>
      <c r="U42" s="14"/>
      <c r="V42" s="14"/>
      <c r="W42" s="14">
        <f>M42</f>
        <v>2147.3214285714284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-2383.5267857142853</v>
      </c>
      <c r="AJ42" s="101">
        <f>SUM(H42:K42)+AI42+O42</f>
        <v>3.907985046680551E-13</v>
      </c>
    </row>
    <row r="43" spans="1:36" s="5" customFormat="1" ht="12.9" customHeight="1" x14ac:dyDescent="0.2">
      <c r="A43" s="55">
        <v>43850</v>
      </c>
      <c r="B43" s="56">
        <f>B42+1</f>
        <v>2094</v>
      </c>
      <c r="C43" s="196">
        <f>C42+1</f>
        <v>88</v>
      </c>
      <c r="D43" s="57" t="s">
        <v>1095</v>
      </c>
      <c r="E43" s="56" t="s">
        <v>1096</v>
      </c>
      <c r="F43" s="56"/>
      <c r="G43" s="57" t="s">
        <v>54</v>
      </c>
      <c r="H43" s="102"/>
      <c r="I43" s="102"/>
      <c r="J43" s="23"/>
      <c r="K43" s="125">
        <v>7914.5</v>
      </c>
      <c r="L43" s="13">
        <v>0.01</v>
      </c>
      <c r="M43" s="128">
        <f>SUM(H43:J43,K43/1.12)</f>
        <v>7066.5178571428569</v>
      </c>
      <c r="N43" s="128">
        <f>K43/1.12*0.12</f>
        <v>847.98214285714278</v>
      </c>
      <c r="O43" s="14">
        <f>-SUM(I43:J43,K43/1.12)*L43</f>
        <v>-70.665178571428569</v>
      </c>
      <c r="P43" s="14">
        <f>M43</f>
        <v>7066.5178571428569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-7843.8348214285706</v>
      </c>
      <c r="AJ43" s="101">
        <f>SUM(H43:K43)+AI43+O43</f>
        <v>7.815970093361102E-13</v>
      </c>
    </row>
    <row r="44" spans="1:36" s="5" customFormat="1" ht="12.9" customHeight="1" x14ac:dyDescent="0.2">
      <c r="A44" s="55"/>
      <c r="B44" s="56">
        <f>B43+1</f>
        <v>2095</v>
      </c>
      <c r="C44" s="196">
        <f>C43+1</f>
        <v>89</v>
      </c>
      <c r="D44" s="57" t="s">
        <v>39</v>
      </c>
      <c r="E44" s="56" t="s">
        <v>45</v>
      </c>
      <c r="F44" s="56"/>
      <c r="G44" s="57" t="s">
        <v>54</v>
      </c>
      <c r="H44" s="102"/>
      <c r="I44" s="102"/>
      <c r="J44" s="23">
        <v>7412</v>
      </c>
      <c r="K44" s="125">
        <v>0</v>
      </c>
      <c r="L44" s="13">
        <v>0.01</v>
      </c>
      <c r="M44" s="128">
        <f>SUM(H44:J44,K44/1.12)</f>
        <v>7412</v>
      </c>
      <c r="N44" s="128">
        <f>K44/1.12*0.12</f>
        <v>0</v>
      </c>
      <c r="O44" s="14">
        <f>-SUM(I44:J44,K44/1.12)*L44</f>
        <v>-74.12</v>
      </c>
      <c r="P44" s="14">
        <f>M44</f>
        <v>7412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-7337.88</v>
      </c>
      <c r="AJ44" s="101">
        <f>SUM(H44:K44)+AI44+O44</f>
        <v>-1.1368683772161603E-13</v>
      </c>
    </row>
    <row r="45" spans="1:36" s="5" customFormat="1" ht="12.9" customHeight="1" x14ac:dyDescent="0.2">
      <c r="A45" s="55"/>
      <c r="B45" s="56">
        <f>B44+1</f>
        <v>2096</v>
      </c>
      <c r="C45" s="196">
        <f>C44+1</f>
        <v>90</v>
      </c>
      <c r="D45" s="57" t="s">
        <v>39</v>
      </c>
      <c r="E45" s="56" t="s">
        <v>45</v>
      </c>
      <c r="F45" s="56"/>
      <c r="G45" s="57" t="s">
        <v>57</v>
      </c>
      <c r="H45" s="102"/>
      <c r="I45" s="102"/>
      <c r="J45" s="131">
        <v>1810</v>
      </c>
      <c r="K45" s="125">
        <v>0</v>
      </c>
      <c r="L45" s="13">
        <v>0.01</v>
      </c>
      <c r="M45" s="128">
        <f>SUM(H45:J45,K45/1.12)</f>
        <v>1810</v>
      </c>
      <c r="N45" s="128">
        <f>K45/1.12*0.12</f>
        <v>0</v>
      </c>
      <c r="O45" s="14">
        <f>-SUM(I45:J45,K45/1.12)*L45</f>
        <v>-18.100000000000001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>
        <f>M45</f>
        <v>1810</v>
      </c>
      <c r="AA45" s="14"/>
      <c r="AB45" s="14"/>
      <c r="AC45" s="14"/>
      <c r="AD45" s="14"/>
      <c r="AE45" s="14"/>
      <c r="AF45" s="14"/>
      <c r="AG45" s="14"/>
      <c r="AH45" s="14"/>
      <c r="AI45" s="14">
        <f>-SUM(N45:AH45)</f>
        <v>-1791.9</v>
      </c>
      <c r="AJ45" s="101">
        <f>SUM(H45:K45)+AI45+O45</f>
        <v>-9.2370555648813024E-14</v>
      </c>
    </row>
    <row r="46" spans="1:36" s="5" customFormat="1" ht="12.9" customHeight="1" x14ac:dyDescent="0.2">
      <c r="A46" s="55"/>
      <c r="B46" s="56">
        <f>B45+1</f>
        <v>2097</v>
      </c>
      <c r="C46" s="196">
        <f>C45+1</f>
        <v>91</v>
      </c>
      <c r="D46" s="57" t="s">
        <v>88</v>
      </c>
      <c r="E46" s="56" t="s">
        <v>89</v>
      </c>
      <c r="F46" s="56"/>
      <c r="G46" s="57" t="s">
        <v>54</v>
      </c>
      <c r="H46" s="102"/>
      <c r="I46" s="102"/>
      <c r="J46" s="131">
        <v>5929.1</v>
      </c>
      <c r="K46" s="125">
        <v>0</v>
      </c>
      <c r="L46" s="13">
        <v>0.01</v>
      </c>
      <c r="M46" s="128">
        <f>SUM(H46:J46,K46/1.12)</f>
        <v>5929.1</v>
      </c>
      <c r="N46" s="128">
        <f>K46/1.12*0.12</f>
        <v>0</v>
      </c>
      <c r="O46" s="14">
        <f>-SUM(I46:J46,K46/1.12)*L46</f>
        <v>-59.291000000000004</v>
      </c>
      <c r="P46" s="14">
        <f>M46</f>
        <v>5929.1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-5869.8090000000002</v>
      </c>
      <c r="AJ46" s="101">
        <f>SUM(H46:K46)+AI46+O46</f>
        <v>1.6342482922482304E-13</v>
      </c>
    </row>
    <row r="47" spans="1:36" s="5" customFormat="1" ht="12.9" customHeight="1" x14ac:dyDescent="0.2">
      <c r="A47" s="55"/>
      <c r="B47" s="56">
        <v>2099</v>
      </c>
      <c r="C47" s="196">
        <f>C46+1</f>
        <v>92</v>
      </c>
      <c r="D47" s="57" t="s">
        <v>88</v>
      </c>
      <c r="E47" s="56" t="s">
        <v>89</v>
      </c>
      <c r="F47" s="56"/>
      <c r="G47" s="57" t="s">
        <v>57</v>
      </c>
      <c r="H47" s="102"/>
      <c r="I47" s="102"/>
      <c r="J47" s="131">
        <v>470.2</v>
      </c>
      <c r="K47" s="125">
        <v>0</v>
      </c>
      <c r="L47" s="13">
        <v>0.01</v>
      </c>
      <c r="M47" s="128">
        <f>SUM(H47:J47,K47/1.12)</f>
        <v>470.2</v>
      </c>
      <c r="N47" s="128">
        <f>K47/1.12*0.12</f>
        <v>0</v>
      </c>
      <c r="O47" s="14">
        <f>-SUM(I47:J47,K47/1.12)*L47</f>
        <v>-4.702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>
        <f>M47</f>
        <v>470.2</v>
      </c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-465.49799999999999</v>
      </c>
      <c r="AJ47" s="101">
        <f>SUM(H47:K47)+AI47+O47</f>
        <v>0</v>
      </c>
    </row>
    <row r="48" spans="1:36" s="5" customFormat="1" ht="12.9" customHeight="1" x14ac:dyDescent="0.2">
      <c r="A48" s="55"/>
      <c r="B48" s="56">
        <f>B47+1</f>
        <v>2100</v>
      </c>
      <c r="C48" s="196">
        <f>C47+1</f>
        <v>93</v>
      </c>
      <c r="D48" s="57" t="s">
        <v>73</v>
      </c>
      <c r="E48" s="56" t="s">
        <v>75</v>
      </c>
      <c r="F48" s="56"/>
      <c r="G48" s="57" t="s">
        <v>54</v>
      </c>
      <c r="H48" s="102"/>
      <c r="I48" s="102"/>
      <c r="J48" s="131">
        <v>2400</v>
      </c>
      <c r="K48" s="125">
        <v>0</v>
      </c>
      <c r="L48" s="13">
        <v>0.01</v>
      </c>
      <c r="M48" s="128">
        <f>SUM(H48:J48,K48/1.12)</f>
        <v>2400</v>
      </c>
      <c r="N48" s="128">
        <f>K48/1.12*0.12</f>
        <v>0</v>
      </c>
      <c r="O48" s="14">
        <f>-SUM(I48:J48,K48/1.12)*L48</f>
        <v>-24</v>
      </c>
      <c r="P48" s="14">
        <f>M48</f>
        <v>2400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-2376</v>
      </c>
      <c r="AJ48" s="101">
        <f>SUM(H48:K48)+AI48+O48</f>
        <v>0</v>
      </c>
    </row>
    <row r="49" spans="1:36" s="5" customFormat="1" ht="12.9" customHeight="1" x14ac:dyDescent="0.2">
      <c r="A49" s="55"/>
      <c r="B49" s="56">
        <f>B48+1</f>
        <v>2101</v>
      </c>
      <c r="C49" s="196">
        <f>C48+1</f>
        <v>94</v>
      </c>
      <c r="D49" s="57" t="s">
        <v>1090</v>
      </c>
      <c r="E49" s="56" t="s">
        <v>1091</v>
      </c>
      <c r="F49" s="56"/>
      <c r="G49" s="57" t="s">
        <v>55</v>
      </c>
      <c r="H49" s="102"/>
      <c r="I49" s="102"/>
      <c r="J49" s="23"/>
      <c r="K49" s="125">
        <v>7500</v>
      </c>
      <c r="L49" s="13">
        <v>0.01</v>
      </c>
      <c r="M49" s="128">
        <f>SUM(H49:J49,K49/1.12)</f>
        <v>6696.4285714285706</v>
      </c>
      <c r="N49" s="128">
        <f>K49/1.12*0.12</f>
        <v>803.57142857142844</v>
      </c>
      <c r="O49" s="14">
        <f>-SUM(I49:J49,K49/1.12)*L49</f>
        <v>-66.964285714285708</v>
      </c>
      <c r="P49" s="14"/>
      <c r="Q49" s="14">
        <f>M49</f>
        <v>6696.4285714285706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-7433.0357142857138</v>
      </c>
      <c r="AJ49" s="101">
        <f>SUM(H49:K49)+AI49+O49</f>
        <v>5.2580162446247414E-13</v>
      </c>
    </row>
    <row r="50" spans="1:36" s="5" customFormat="1" ht="12.9" customHeight="1" x14ac:dyDescent="0.2">
      <c r="A50" s="55">
        <v>43852</v>
      </c>
      <c r="B50" s="56">
        <f>B49+1</f>
        <v>2102</v>
      </c>
      <c r="C50" s="196">
        <f>C49+1</f>
        <v>95</v>
      </c>
      <c r="D50" s="57" t="s">
        <v>66</v>
      </c>
      <c r="E50" s="56" t="s">
        <v>51</v>
      </c>
      <c r="F50" s="56"/>
      <c r="G50" s="57" t="s">
        <v>55</v>
      </c>
      <c r="H50" s="102"/>
      <c r="I50" s="102"/>
      <c r="J50" s="23"/>
      <c r="K50" s="125">
        <v>3409</v>
      </c>
      <c r="L50" s="13">
        <v>0.01</v>
      </c>
      <c r="M50" s="128">
        <f>SUM(H50:J50,K50/1.12)</f>
        <v>3043.7499999999995</v>
      </c>
      <c r="N50" s="128">
        <f>K50/1.12*0.12</f>
        <v>365.24999999999994</v>
      </c>
      <c r="O50" s="14">
        <f>-SUM(I50:J50,K50/1.12)*L50</f>
        <v>-30.437499999999996</v>
      </c>
      <c r="P50" s="14"/>
      <c r="Q50" s="14">
        <f>M50</f>
        <v>3043.7499999999995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-3378.5624999999995</v>
      </c>
      <c r="AJ50" s="101">
        <f>SUM(H50:K50)+AI50+O50</f>
        <v>4.5830006456526462E-13</v>
      </c>
    </row>
    <row r="51" spans="1:36" s="5" customFormat="1" ht="12.9" customHeight="1" x14ac:dyDescent="0.2">
      <c r="A51" s="55">
        <v>43853</v>
      </c>
      <c r="B51" s="56">
        <f>B50+1</f>
        <v>2103</v>
      </c>
      <c r="C51" s="196">
        <f>C50+1</f>
        <v>96</v>
      </c>
      <c r="D51" s="57" t="s">
        <v>88</v>
      </c>
      <c r="E51" s="56" t="s">
        <v>89</v>
      </c>
      <c r="F51" s="56"/>
      <c r="G51" s="57" t="s">
        <v>54</v>
      </c>
      <c r="H51" s="102"/>
      <c r="I51" s="102"/>
      <c r="J51" s="131">
        <v>1145</v>
      </c>
      <c r="K51" s="125">
        <v>0</v>
      </c>
      <c r="L51" s="13">
        <v>0.01</v>
      </c>
      <c r="M51" s="128">
        <f>SUM(H51:J51,K51/1.12)</f>
        <v>1145</v>
      </c>
      <c r="N51" s="128">
        <f>K51/1.12*0.12</f>
        <v>0</v>
      </c>
      <c r="O51" s="14">
        <f>-SUM(I51:J51,K51/1.12)*L51</f>
        <v>-11.450000000000001</v>
      </c>
      <c r="P51" s="14">
        <f>M51</f>
        <v>1145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-1133.55</v>
      </c>
      <c r="AJ51" s="101">
        <f>SUM(H51:K51)+AI51+O51</f>
        <v>4.4408920985006262E-14</v>
      </c>
    </row>
    <row r="52" spans="1:36" s="5" customFormat="1" ht="12.9" customHeight="1" x14ac:dyDescent="0.2">
      <c r="A52" s="55"/>
      <c r="B52" s="56">
        <f>B51+1</f>
        <v>2104</v>
      </c>
      <c r="C52" s="196">
        <f>C51+1</f>
        <v>97</v>
      </c>
      <c r="D52" s="57" t="s">
        <v>1097</v>
      </c>
      <c r="E52" s="56" t="s">
        <v>44</v>
      </c>
      <c r="F52" s="56"/>
      <c r="G52" s="57" t="s">
        <v>54</v>
      </c>
      <c r="H52" s="102"/>
      <c r="I52" s="102"/>
      <c r="J52" s="131"/>
      <c r="K52" s="125">
        <v>17132</v>
      </c>
      <c r="L52" s="13">
        <v>0.01</v>
      </c>
      <c r="M52" s="128">
        <f>SUM(H52:J52,K52/1.12)</f>
        <v>15296.428571428571</v>
      </c>
      <c r="N52" s="128">
        <f>K52/1.12*0.12</f>
        <v>1835.5714285714284</v>
      </c>
      <c r="O52" s="14">
        <f>-SUM(I52:J52,K52/1.12)*L52</f>
        <v>-152.96428571428572</v>
      </c>
      <c r="P52" s="14">
        <f>M52</f>
        <v>15296.428571428571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-16979.035714285714</v>
      </c>
      <c r="AJ52" s="101">
        <f>SUM(H52:K52)+AI52+O52</f>
        <v>5.1159076974727213E-13</v>
      </c>
    </row>
    <row r="53" spans="1:36" s="5" customFormat="1" ht="12.9" customHeight="1" x14ac:dyDescent="0.2">
      <c r="A53" s="55">
        <v>43854</v>
      </c>
      <c r="B53" s="56">
        <f>B52+1</f>
        <v>2105</v>
      </c>
      <c r="C53" s="196">
        <f>C52+1</f>
        <v>98</v>
      </c>
      <c r="D53" s="57" t="s">
        <v>70</v>
      </c>
      <c r="E53" s="56" t="s">
        <v>50</v>
      </c>
      <c r="F53" s="56"/>
      <c r="G53" s="57" t="s">
        <v>55</v>
      </c>
      <c r="H53" s="102"/>
      <c r="I53" s="102"/>
      <c r="J53" s="131"/>
      <c r="K53" s="125">
        <v>7468</v>
      </c>
      <c r="L53" s="13">
        <v>0.01</v>
      </c>
      <c r="M53" s="128">
        <f>SUM(H53:J53,K53/1.12)</f>
        <v>6667.8571428571422</v>
      </c>
      <c r="N53" s="128">
        <f>K53/1.12*0.12</f>
        <v>800.142857142857</v>
      </c>
      <c r="O53" s="14">
        <f>-SUM(I53:J53,K53/1.12)*L53</f>
        <v>-66.678571428571416</v>
      </c>
      <c r="P53" s="14"/>
      <c r="Q53" s="14">
        <f>M53</f>
        <v>6667.8571428571422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-7401.3214285714275</v>
      </c>
      <c r="AJ53" s="101">
        <f>SUM(H53:K53)+AI53+O53</f>
        <v>1.0516032489249483E-12</v>
      </c>
    </row>
    <row r="54" spans="1:36" s="5" customFormat="1" ht="12.9" customHeight="1" x14ac:dyDescent="0.2">
      <c r="A54" s="55">
        <v>43857</v>
      </c>
      <c r="B54" s="56">
        <f>B53+1</f>
        <v>2106</v>
      </c>
      <c r="C54" s="196">
        <f>C53+1</f>
        <v>99</v>
      </c>
      <c r="D54" s="57" t="s">
        <v>73</v>
      </c>
      <c r="E54" s="56" t="s">
        <v>75</v>
      </c>
      <c r="F54" s="56"/>
      <c r="G54" s="57" t="s">
        <v>54</v>
      </c>
      <c r="H54" s="102"/>
      <c r="I54" s="102"/>
      <c r="J54" s="131">
        <v>4130</v>
      </c>
      <c r="K54" s="125">
        <v>0</v>
      </c>
      <c r="L54" s="13">
        <v>0.01</v>
      </c>
      <c r="M54" s="128">
        <f>SUM(H54:J54,K54/1.12)</f>
        <v>4130</v>
      </c>
      <c r="N54" s="128">
        <f>K54/1.12*0.12</f>
        <v>0</v>
      </c>
      <c r="O54" s="14">
        <f>-SUM(I54:J54,K54/1.12)*L54</f>
        <v>-41.300000000000004</v>
      </c>
      <c r="P54" s="14">
        <f>M54</f>
        <v>4130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-4088.7</v>
      </c>
      <c r="AJ54" s="101">
        <f>SUM(H54:K54)+AI54+O54</f>
        <v>1.7763568394002505E-13</v>
      </c>
    </row>
    <row r="55" spans="1:36" s="5" customFormat="1" ht="12.9" customHeight="1" x14ac:dyDescent="0.2">
      <c r="A55" s="55"/>
      <c r="B55" s="56">
        <f>B54+1</f>
        <v>2107</v>
      </c>
      <c r="C55" s="196">
        <f>C54+1</f>
        <v>100</v>
      </c>
      <c r="D55" s="57" t="s">
        <v>39</v>
      </c>
      <c r="E55" s="56" t="s">
        <v>45</v>
      </c>
      <c r="F55" s="56"/>
      <c r="G55" s="57" t="s">
        <v>54</v>
      </c>
      <c r="H55" s="102"/>
      <c r="I55" s="102"/>
      <c r="J55" s="131">
        <v>7690</v>
      </c>
      <c r="K55" s="125">
        <v>0</v>
      </c>
      <c r="L55" s="13">
        <v>0.01</v>
      </c>
      <c r="M55" s="128">
        <f>SUM(H55:J55,K55/1.12)</f>
        <v>7690</v>
      </c>
      <c r="N55" s="128">
        <f>K55/1.12*0.12</f>
        <v>0</v>
      </c>
      <c r="O55" s="14">
        <f>-SUM(I55:J55,K55/1.12)*L55</f>
        <v>-76.900000000000006</v>
      </c>
      <c r="P55" s="14">
        <f>M55</f>
        <v>7690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-7613.1</v>
      </c>
      <c r="AJ55" s="101">
        <f>SUM(H55:K55)+AI55+O55</f>
        <v>-3.694822225952521E-13</v>
      </c>
    </row>
    <row r="56" spans="1:36" s="5" customFormat="1" ht="12.9" customHeight="1" x14ac:dyDescent="0.2">
      <c r="A56" s="55"/>
      <c r="B56" s="56">
        <f>B55+1</f>
        <v>2108</v>
      </c>
      <c r="C56" s="196">
        <f>C55+1</f>
        <v>101</v>
      </c>
      <c r="D56" s="57" t="s">
        <v>39</v>
      </c>
      <c r="E56" s="56" t="s">
        <v>45</v>
      </c>
      <c r="F56" s="56"/>
      <c r="G56" s="57" t="s">
        <v>57</v>
      </c>
      <c r="H56" s="102"/>
      <c r="I56" s="102"/>
      <c r="J56" s="131">
        <v>1847</v>
      </c>
      <c r="K56" s="125">
        <v>0</v>
      </c>
      <c r="L56" s="13">
        <v>0.01</v>
      </c>
      <c r="M56" s="128">
        <f>SUM(H56:J56,K56/1.12)</f>
        <v>1847</v>
      </c>
      <c r="N56" s="128">
        <f>K56/1.12*0.12</f>
        <v>0</v>
      </c>
      <c r="O56" s="14">
        <f>-SUM(I56:J56,K56/1.12)*L56</f>
        <v>-18.47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>
        <f>M56</f>
        <v>1847</v>
      </c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-1828.53</v>
      </c>
      <c r="AJ56" s="101">
        <f>SUM(H56:K56)+AI56+O56</f>
        <v>2.8421709430404007E-14</v>
      </c>
    </row>
    <row r="57" spans="1:36" s="5" customFormat="1" ht="12.9" customHeight="1" x14ac:dyDescent="0.2">
      <c r="A57" s="55"/>
      <c r="B57" s="56">
        <f>B56+1</f>
        <v>2109</v>
      </c>
      <c r="C57" s="196">
        <f>C56+1</f>
        <v>102</v>
      </c>
      <c r="D57" s="57" t="s">
        <v>88</v>
      </c>
      <c r="E57" s="56" t="s">
        <v>89</v>
      </c>
      <c r="F57" s="56"/>
      <c r="G57" s="57" t="s">
        <v>54</v>
      </c>
      <c r="H57" s="102"/>
      <c r="I57" s="102"/>
      <c r="J57" s="131">
        <v>4881.3999999999996</v>
      </c>
      <c r="K57" s="125">
        <v>0</v>
      </c>
      <c r="L57" s="13">
        <v>0.01</v>
      </c>
      <c r="M57" s="128">
        <f>SUM(H57:J57,K57/1.12)</f>
        <v>4881.3999999999996</v>
      </c>
      <c r="N57" s="128">
        <f>K57/1.12*0.12</f>
        <v>0</v>
      </c>
      <c r="O57" s="14">
        <f>-SUM(I57:J57,K57/1.12)*L57</f>
        <v>-48.814</v>
      </c>
      <c r="P57" s="14">
        <f>M57</f>
        <v>4881.3999999999996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-4832.5859999999993</v>
      </c>
      <c r="AJ57" s="101">
        <f>SUM(H57:K57)+AI57+O57</f>
        <v>3.0553337637684308E-13</v>
      </c>
    </row>
    <row r="58" spans="1:36" s="5" customFormat="1" ht="12.9" customHeight="1" x14ac:dyDescent="0.2">
      <c r="A58" s="55"/>
      <c r="B58" s="56">
        <f>B57+1</f>
        <v>2110</v>
      </c>
      <c r="C58" s="196">
        <f>C57+1</f>
        <v>103</v>
      </c>
      <c r="D58" s="57" t="s">
        <v>88</v>
      </c>
      <c r="E58" s="56" t="s">
        <v>89</v>
      </c>
      <c r="F58" s="56"/>
      <c r="G58" s="57" t="s">
        <v>57</v>
      </c>
      <c r="H58" s="102"/>
      <c r="I58" s="102"/>
      <c r="J58" s="23">
        <v>321</v>
      </c>
      <c r="K58" s="125">
        <v>0</v>
      </c>
      <c r="L58" s="13">
        <v>0.01</v>
      </c>
      <c r="M58" s="128">
        <f>SUM(H58:J58,K58/1.12)</f>
        <v>321</v>
      </c>
      <c r="N58" s="128">
        <f>K58/1.12*0.12</f>
        <v>0</v>
      </c>
      <c r="O58" s="14">
        <f>-SUM(I58:J58,K58/1.12)*L58</f>
        <v>-3.21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>
        <f>M58</f>
        <v>321</v>
      </c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-317.79000000000002</v>
      </c>
      <c r="AJ58" s="101">
        <f>SUM(H58:K58)+AI58+O58</f>
        <v>-2.042810365310288E-14</v>
      </c>
    </row>
    <row r="59" spans="1:36" s="5" customFormat="1" ht="12.9" customHeight="1" x14ac:dyDescent="0.2">
      <c r="A59" s="55"/>
      <c r="B59" s="56">
        <v>2112</v>
      </c>
      <c r="C59" s="196">
        <f>C58+1</f>
        <v>104</v>
      </c>
      <c r="D59" s="57" t="s">
        <v>1092</v>
      </c>
      <c r="E59" s="56" t="s">
        <v>1093</v>
      </c>
      <c r="F59" s="56"/>
      <c r="G59" s="57" t="s">
        <v>54</v>
      </c>
      <c r="H59" s="102"/>
      <c r="I59" s="102"/>
      <c r="J59" s="23"/>
      <c r="K59" s="125">
        <v>13527</v>
      </c>
      <c r="L59" s="13">
        <v>0.01</v>
      </c>
      <c r="M59" s="128">
        <f>SUM(H59:J59,K59/1.12)</f>
        <v>12077.678571428571</v>
      </c>
      <c r="N59" s="128">
        <f>K59/1.12*0.12</f>
        <v>1449.3214285714284</v>
      </c>
      <c r="O59" s="14">
        <f>-SUM(I59:J59,K59/1.12)*L59</f>
        <v>-120.77678571428571</v>
      </c>
      <c r="P59" s="14">
        <f>M59</f>
        <v>12077.678571428571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-13406.223214285714</v>
      </c>
      <c r="AJ59" s="101">
        <f>SUM(H59:K59)+AI59+O59</f>
        <v>5.2580162446247414E-13</v>
      </c>
    </row>
    <row r="60" spans="1:36" s="5" customFormat="1" ht="12.9" customHeight="1" x14ac:dyDescent="0.2">
      <c r="A60" s="55">
        <v>43858</v>
      </c>
      <c r="B60" s="56">
        <f>B59+1</f>
        <v>2113</v>
      </c>
      <c r="C60" s="196">
        <f>C59+1</f>
        <v>105</v>
      </c>
      <c r="D60" s="57" t="s">
        <v>68</v>
      </c>
      <c r="E60" s="56" t="s">
        <v>52</v>
      </c>
      <c r="F60" s="56"/>
      <c r="G60" s="57" t="s">
        <v>24</v>
      </c>
      <c r="H60" s="102"/>
      <c r="I60" s="102"/>
      <c r="J60" s="23"/>
      <c r="K60" s="125">
        <v>1055</v>
      </c>
      <c r="L60" s="13">
        <v>0.01</v>
      </c>
      <c r="M60" s="128">
        <f>SUM(H60:J60,K60/1.12)</f>
        <v>941.96428571428567</v>
      </c>
      <c r="N60" s="128">
        <f>K60/1.12*0.12</f>
        <v>113.03571428571428</v>
      </c>
      <c r="O60" s="14">
        <f>-SUM(I60:J60,K60/1.12)*L60</f>
        <v>-9.4196428571428577</v>
      </c>
      <c r="P60" s="14"/>
      <c r="Q60" s="14"/>
      <c r="R60" s="14"/>
      <c r="S60" s="14"/>
      <c r="T60" s="14"/>
      <c r="U60" s="14">
        <f>M60</f>
        <v>941.96428571428567</v>
      </c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-1045.5803571428571</v>
      </c>
      <c r="AJ60" s="101">
        <f>SUM(H60:K60)+AI60+O60</f>
        <v>3.1974423109204508E-14</v>
      </c>
    </row>
    <row r="61" spans="1:36" s="5" customFormat="1" ht="12.9" customHeight="1" x14ac:dyDescent="0.2">
      <c r="A61" s="55">
        <v>43860</v>
      </c>
      <c r="B61" s="56">
        <f>B60+1</f>
        <v>2114</v>
      </c>
      <c r="C61" s="196">
        <f>C60+1</f>
        <v>106</v>
      </c>
      <c r="D61" s="57" t="s">
        <v>88</v>
      </c>
      <c r="E61" s="56" t="s">
        <v>89</v>
      </c>
      <c r="F61" s="56"/>
      <c r="G61" s="57" t="s">
        <v>54</v>
      </c>
      <c r="H61" s="102"/>
      <c r="I61" s="102"/>
      <c r="J61" s="23">
        <v>1645</v>
      </c>
      <c r="K61" s="125">
        <v>0</v>
      </c>
      <c r="L61" s="13">
        <v>0.01</v>
      </c>
      <c r="M61" s="128">
        <f>SUM(H61:J61,K61/1.12)</f>
        <v>1645</v>
      </c>
      <c r="N61" s="128">
        <f>K61/1.12*0.12</f>
        <v>0</v>
      </c>
      <c r="O61" s="14">
        <f>-SUM(I61:J61,K61/1.12)*L61</f>
        <v>-16.45</v>
      </c>
      <c r="P61" s="14">
        <f>M61</f>
        <v>1645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-1628.55</v>
      </c>
      <c r="AJ61" s="101">
        <f>SUM(H61:K61)+AI61+O61</f>
        <v>4.6185277824406512E-14</v>
      </c>
    </row>
    <row r="62" spans="1:36" s="5" customFormat="1" ht="12.9" customHeight="1" x14ac:dyDescent="0.2">
      <c r="A62" s="55">
        <v>43861</v>
      </c>
      <c r="B62" s="56">
        <f>B61+1</f>
        <v>2115</v>
      </c>
      <c r="C62" s="196">
        <f>C61+1</f>
        <v>107</v>
      </c>
      <c r="D62" s="57" t="s">
        <v>63</v>
      </c>
      <c r="E62" s="56"/>
      <c r="F62" s="56"/>
      <c r="G62" s="57" t="s">
        <v>62</v>
      </c>
      <c r="H62" s="102"/>
      <c r="I62" s="102"/>
      <c r="J62" s="23"/>
      <c r="K62" s="125">
        <v>5107.45</v>
      </c>
      <c r="L62" s="13">
        <v>0.01</v>
      </c>
      <c r="M62" s="128">
        <f>SUM(H62:J62,K62/1.12)</f>
        <v>4560.2232142857138</v>
      </c>
      <c r="N62" s="128">
        <f>K62/1.12*0.12</f>
        <v>547.2267857142856</v>
      </c>
      <c r="O62" s="14">
        <f>-SUM(I62:J62,K62/1.12)*L62</f>
        <v>-45.60223214285714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>
        <f>M62</f>
        <v>4560.2232142857138</v>
      </c>
      <c r="AI62" s="14">
        <f>-SUM(N62:AH62)</f>
        <v>-5061.8477678571426</v>
      </c>
      <c r="AJ62" s="101">
        <f>SUM(H62:K62)+AI62+O62</f>
        <v>1.0658141036401503E-13</v>
      </c>
    </row>
    <row r="63" spans="1:36" s="5" customFormat="1" ht="12.9" customHeight="1" x14ac:dyDescent="0.2">
      <c r="A63" s="55"/>
      <c r="B63" s="56">
        <f>B62+1</f>
        <v>2116</v>
      </c>
      <c r="C63" s="196">
        <f>C62+1</f>
        <v>108</v>
      </c>
      <c r="D63" s="57" t="s">
        <v>37</v>
      </c>
      <c r="E63" s="56" t="s">
        <v>42</v>
      </c>
      <c r="F63" s="56"/>
      <c r="G63" s="57" t="s">
        <v>163</v>
      </c>
      <c r="H63" s="102"/>
      <c r="I63" s="102"/>
      <c r="J63" s="23"/>
      <c r="K63" s="125">
        <v>1412.07</v>
      </c>
      <c r="L63" s="13">
        <v>0.01</v>
      </c>
      <c r="M63" s="128">
        <f>SUM(H63:J63,K63/1.12)</f>
        <v>1260.7767857142856</v>
      </c>
      <c r="N63" s="128">
        <f>K63/1.12*0.12</f>
        <v>151.29321428571427</v>
      </c>
      <c r="O63" s="14">
        <f>-SUM(I63:J63,K63/1.12)*L63</f>
        <v>-12.607767857142855</v>
      </c>
      <c r="P63" s="14"/>
      <c r="Q63" s="14"/>
      <c r="R63" s="14"/>
      <c r="S63" s="14"/>
      <c r="T63" s="14"/>
      <c r="U63" s="14"/>
      <c r="V63" s="14">
        <f>M63</f>
        <v>1260.7767857142856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-1399.4622321428569</v>
      </c>
      <c r="AJ63" s="101">
        <f>SUM(H63:K63)+AI63+O63</f>
        <v>1.6164847238542279E-13</v>
      </c>
    </row>
    <row r="64" spans="1:36" s="5" customFormat="1" ht="12.9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23"/>
      <c r="K64" s="125"/>
      <c r="L64" s="13">
        <v>0.01</v>
      </c>
      <c r="M64" s="128">
        <f>SUM(H64:J64,K64/1.12)</f>
        <v>0</v>
      </c>
      <c r="N64" s="128">
        <f>K64/1.12*0.12</f>
        <v>0</v>
      </c>
      <c r="O64" s="14">
        <f>-SUM(I64:J64,K64/1.12)*L64</f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0</v>
      </c>
      <c r="AJ64" s="101">
        <f>SUM(H64:K64)+AI64+O64</f>
        <v>0</v>
      </c>
    </row>
    <row r="65" spans="1:36" s="5" customFormat="1" ht="12.9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25"/>
      <c r="L65" s="13">
        <v>0.01</v>
      </c>
      <c r="M65" s="128">
        <f>SUM(H65:J65,K65/1.12)</f>
        <v>0</v>
      </c>
      <c r="N65" s="128">
        <f>K65/1.12*0.12</f>
        <v>0</v>
      </c>
      <c r="O65" s="14">
        <f>-SUM(I65:J65,K65/1.12)*L65</f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0</v>
      </c>
      <c r="AJ65" s="101">
        <f>SUM(H65:K65)+AI65+O65</f>
        <v>0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/>
      <c r="K66" s="125"/>
      <c r="L66" s="13">
        <v>0.01</v>
      </c>
      <c r="M66" s="128">
        <f>SUM(H66:J66,K66/1.12)</f>
        <v>0</v>
      </c>
      <c r="N66" s="128">
        <f>K66/1.12*0.12</f>
        <v>0</v>
      </c>
      <c r="O66" s="14">
        <f>-SUM(I66:J66,K66/1.12)*L66</f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0</v>
      </c>
      <c r="AJ66" s="101">
        <f>SUM(H66:K66)+AI66+O66</f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131"/>
      <c r="K67" s="125"/>
      <c r="L67" s="13">
        <v>0.01</v>
      </c>
      <c r="M67" s="128">
        <f>SUM(H67:J67,K67/1.12)</f>
        <v>0</v>
      </c>
      <c r="N67" s="128">
        <f>K67/1.12*0.12</f>
        <v>0</v>
      </c>
      <c r="O67" s="14">
        <f>-SUM(I67:J67,K67/1.12)*L67</f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0</v>
      </c>
      <c r="AJ67" s="101">
        <f>SUM(H67:K67)+AI67+O67</f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/>
      <c r="K68" s="125"/>
      <c r="L68" s="13">
        <v>0.01</v>
      </c>
      <c r="M68" s="128">
        <f>SUM(H68:J68,K68/1.12)</f>
        <v>0</v>
      </c>
      <c r="N68" s="128">
        <f>K68/1.12*0.12</f>
        <v>0</v>
      </c>
      <c r="O68" s="14">
        <f>-SUM(I68:J68,K68/1.12)*L68</f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>-SUM(N68:AH68)</f>
        <v>0</v>
      </c>
      <c r="AJ68" s="101">
        <f>SUM(H68:K68)+AI68+O68</f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/>
      <c r="K69" s="125"/>
      <c r="L69" s="13">
        <v>0.01</v>
      </c>
      <c r="M69" s="128">
        <f>SUM(H69:J69,K69/1.12)</f>
        <v>0</v>
      </c>
      <c r="N69" s="128">
        <f>K69/1.12*0.12</f>
        <v>0</v>
      </c>
      <c r="O69" s="14">
        <f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0</v>
      </c>
      <c r="AJ69" s="101">
        <f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/>
      <c r="K70" s="125"/>
      <c r="L70" s="13">
        <v>0.01</v>
      </c>
      <c r="M70" s="128">
        <f>SUM(H70:J70,K70/1.12)</f>
        <v>0</v>
      </c>
      <c r="N70" s="128">
        <f>K70/1.12*0.12</f>
        <v>0</v>
      </c>
      <c r="O70" s="14">
        <f>-SUM(I70:J70,K70/1.12)*L70</f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0</v>
      </c>
      <c r="AJ70" s="101">
        <f>SUM(H70:K70)+AI70+O70</f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86439.049999999988</v>
      </c>
      <c r="K99" s="24">
        <f>SUM(K5:K97)</f>
        <v>218652.87000000002</v>
      </c>
      <c r="L99" s="41"/>
      <c r="M99" s="24">
        <f>SUM(M5:M97)</f>
        <v>281664.82678571431</v>
      </c>
      <c r="N99" s="24">
        <f>SUM(N5:N97)</f>
        <v>23427.093214285713</v>
      </c>
      <c r="O99" s="24">
        <f>SUM(O5:O97)</f>
        <v>-2816.6482678571429</v>
      </c>
      <c r="P99" s="24">
        <f>SUM(P5:P97)</f>
        <v>220653.69821428575</v>
      </c>
      <c r="Q99" s="24">
        <f>SUM(Q5:Q97)</f>
        <v>27325.017857142855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2549.1071428571427</v>
      </c>
      <c r="V99" s="24">
        <f>SUM(V5:V97)</f>
        <v>2521.5535714285711</v>
      </c>
      <c r="W99" s="24">
        <f>SUM(W5:W97)</f>
        <v>6984.3749999999991</v>
      </c>
      <c r="X99" s="24">
        <f>SUM(X5:X97)</f>
        <v>0</v>
      </c>
      <c r="Y99" s="24">
        <f>SUM(Y5:Y97)</f>
        <v>0</v>
      </c>
      <c r="Z99" s="24">
        <f>SUM(Z5:Z97)</f>
        <v>9381.4500000000007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12249.624999999998</v>
      </c>
      <c r="AI99" s="24">
        <f>SUM(AI5:AI97)</f>
        <v>-302275.27173214284</v>
      </c>
    </row>
    <row r="100" spans="1:36" ht="10.8" thickTop="1" x14ac:dyDescent="0.2">
      <c r="AH100" s="5" t="s">
        <v>35</v>
      </c>
      <c r="AI100" s="5">
        <f>+N101+AI99</f>
        <v>2816.6482678572065</v>
      </c>
    </row>
    <row r="101" spans="1:36" x14ac:dyDescent="0.2">
      <c r="K101" s="5">
        <f>+K99+J99</f>
        <v>305091.92000000004</v>
      </c>
      <c r="N101" s="5">
        <f>+N99+M99</f>
        <v>305091.92000000004</v>
      </c>
      <c r="P101" s="5">
        <f>P99+Q99</f>
        <v>247978.71607142861</v>
      </c>
      <c r="AI101" s="5">
        <f>+AI99-AI100</f>
        <v>-305091.92000000004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pageSetup paperSize="5" orientation="portrait" horizontalDpi="4294967293" verticalDpi="4294967293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72B4-4312-4D1A-9FCD-4B25D5C9A0FF}">
  <dimension ref="A1:AJ103"/>
  <sheetViews>
    <sheetView topLeftCell="A43"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bestFit="1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1115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>
        <v>43864</v>
      </c>
      <c r="B5" s="56">
        <v>2117</v>
      </c>
      <c r="C5" s="196">
        <v>109</v>
      </c>
      <c r="D5" s="57" t="s">
        <v>1113</v>
      </c>
      <c r="E5" s="56" t="s">
        <v>1112</v>
      </c>
      <c r="F5" s="56"/>
      <c r="G5" s="57" t="s">
        <v>54</v>
      </c>
      <c r="H5" s="102"/>
      <c r="I5" s="102"/>
      <c r="J5" s="23"/>
      <c r="K5" s="125">
        <v>18620</v>
      </c>
      <c r="L5" s="13">
        <v>0.01</v>
      </c>
      <c r="M5" s="128">
        <f>SUM(H5:J5,K5/1.12)</f>
        <v>16625</v>
      </c>
      <c r="N5" s="128">
        <f>K5/1.12*0.12</f>
        <v>1995</v>
      </c>
      <c r="O5" s="14">
        <f>-SUM(I5:J5,K5/1.12)*L5</f>
        <v>-166.25</v>
      </c>
      <c r="P5" s="14">
        <f>M5</f>
        <v>16625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-18453.75</v>
      </c>
      <c r="AJ5" s="101">
        <f>SUM(H5:K5)+AI5+O5</f>
        <v>0</v>
      </c>
    </row>
    <row r="6" spans="1:36" ht="12.9" customHeight="1" x14ac:dyDescent="0.2">
      <c r="A6" s="55"/>
      <c r="B6" s="56">
        <f>B5+1</f>
        <v>2118</v>
      </c>
      <c r="C6" s="196">
        <f>C5+1</f>
        <v>110</v>
      </c>
      <c r="D6" s="57" t="s">
        <v>66</v>
      </c>
      <c r="E6" s="56" t="s">
        <v>51</v>
      </c>
      <c r="F6" s="56"/>
      <c r="G6" s="57" t="s">
        <v>55</v>
      </c>
      <c r="H6" s="102"/>
      <c r="I6" s="102"/>
      <c r="J6" s="23"/>
      <c r="K6" s="125">
        <v>2344</v>
      </c>
      <c r="L6" s="13">
        <v>0.01</v>
      </c>
      <c r="M6" s="128">
        <f>SUM(H6:J6,K6/1.12)</f>
        <v>2092.8571428571427</v>
      </c>
      <c r="N6" s="128">
        <f>K6/1.12*0.12</f>
        <v>251.14285714285711</v>
      </c>
      <c r="O6" s="14">
        <f>-SUM(I6:J6,K6/1.12)*L6</f>
        <v>-20.928571428571427</v>
      </c>
      <c r="P6" s="14"/>
      <c r="Q6" s="14">
        <f>M6</f>
        <v>2092.8571428571427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-2323.0714285714284</v>
      </c>
      <c r="AJ6" s="101">
        <f>SUM(H6:K6)+AI6+O6</f>
        <v>1.3145040611561853E-13</v>
      </c>
    </row>
    <row r="7" spans="1:36" ht="12.9" customHeight="1" x14ac:dyDescent="0.2">
      <c r="A7" s="55"/>
      <c r="B7" s="56">
        <f>B6+1</f>
        <v>2119</v>
      </c>
      <c r="C7" s="196">
        <f>C6+1</f>
        <v>111</v>
      </c>
      <c r="D7" s="57" t="s">
        <v>39</v>
      </c>
      <c r="E7" s="56" t="s">
        <v>45</v>
      </c>
      <c r="F7" s="56"/>
      <c r="G7" s="57" t="s">
        <v>54</v>
      </c>
      <c r="H7" s="102"/>
      <c r="I7" s="102"/>
      <c r="J7" s="23">
        <v>710</v>
      </c>
      <c r="K7" s="125">
        <v>0</v>
      </c>
      <c r="L7" s="13">
        <v>0.01</v>
      </c>
      <c r="M7" s="128">
        <f>SUM(H7:J7,K7/1.12)</f>
        <v>710</v>
      </c>
      <c r="N7" s="128">
        <f>K7/1.12*0.12</f>
        <v>0</v>
      </c>
      <c r="O7" s="14">
        <f>-SUM(I7:J7,K7/1.12)*L7</f>
        <v>-7.1000000000000005</v>
      </c>
      <c r="P7" s="14">
        <f>M7</f>
        <v>710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-702.9</v>
      </c>
      <c r="AJ7" s="101">
        <f>SUM(H7:K7)+AI7+O7</f>
        <v>2.2204460492503131E-14</v>
      </c>
    </row>
    <row r="8" spans="1:36" ht="12.9" customHeight="1" x14ac:dyDescent="0.2">
      <c r="A8" s="55"/>
      <c r="B8" s="56">
        <f>B7+1</f>
        <v>2120</v>
      </c>
      <c r="C8" s="196">
        <f>C7+1</f>
        <v>112</v>
      </c>
      <c r="D8" s="57" t="s">
        <v>39</v>
      </c>
      <c r="E8" s="56" t="s">
        <v>45</v>
      </c>
      <c r="F8" s="56"/>
      <c r="G8" s="57" t="s">
        <v>57</v>
      </c>
      <c r="H8" s="102"/>
      <c r="I8" s="102"/>
      <c r="J8" s="23">
        <v>2080</v>
      </c>
      <c r="K8" s="125">
        <v>0</v>
      </c>
      <c r="L8" s="13">
        <v>0.01</v>
      </c>
      <c r="M8" s="128">
        <f>SUM(H8:J8,K8/1.12)</f>
        <v>2080</v>
      </c>
      <c r="N8" s="128">
        <f>K8/1.12*0.12</f>
        <v>0</v>
      </c>
      <c r="O8" s="14">
        <f>-SUM(I8:J8,K8/1.12)*L8</f>
        <v>-20.8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2080</v>
      </c>
      <c r="AA8" s="14"/>
      <c r="AB8" s="14"/>
      <c r="AC8" s="14"/>
      <c r="AD8" s="14"/>
      <c r="AE8" s="14"/>
      <c r="AF8" s="14"/>
      <c r="AG8" s="14"/>
      <c r="AH8" s="14"/>
      <c r="AI8" s="14">
        <f>-SUM(N8:AH8)</f>
        <v>-2059.1999999999998</v>
      </c>
      <c r="AJ8" s="101">
        <f>SUM(H8:K8)+AI8+O8</f>
        <v>1.8118839761882555E-13</v>
      </c>
    </row>
    <row r="9" spans="1:36" ht="12.9" customHeight="1" x14ac:dyDescent="0.2">
      <c r="A9" s="55"/>
      <c r="B9" s="56">
        <f>B8+1</f>
        <v>2121</v>
      </c>
      <c r="C9" s="196">
        <f>C8+1</f>
        <v>113</v>
      </c>
      <c r="D9" s="57" t="s">
        <v>88</v>
      </c>
      <c r="E9" s="56" t="s">
        <v>89</v>
      </c>
      <c r="F9" s="56"/>
      <c r="G9" s="57" t="s">
        <v>54</v>
      </c>
      <c r="H9" s="102"/>
      <c r="I9" s="102"/>
      <c r="J9" s="131">
        <v>6312.85</v>
      </c>
      <c r="K9" s="125">
        <v>0</v>
      </c>
      <c r="L9" s="13">
        <v>0.01</v>
      </c>
      <c r="M9" s="128">
        <f>SUM(H9:J9,K9/1.12)</f>
        <v>6312.85</v>
      </c>
      <c r="N9" s="128">
        <f>K9/1.12*0.12</f>
        <v>0</v>
      </c>
      <c r="O9" s="14">
        <f>-SUM(I9:J9,K9/1.12)*L9</f>
        <v>-63.128500000000003</v>
      </c>
      <c r="P9" s="14">
        <f>M9</f>
        <v>6312.85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-6249.7215000000006</v>
      </c>
      <c r="AJ9" s="101">
        <f>SUM(H9:K9)+AI9+O9</f>
        <v>-1.9895196601282805E-13</v>
      </c>
    </row>
    <row r="10" spans="1:36" ht="12.9" customHeight="1" x14ac:dyDescent="0.2">
      <c r="A10" s="55"/>
      <c r="B10" s="56">
        <v>2124</v>
      </c>
      <c r="C10" s="196">
        <f>C9+1</f>
        <v>114</v>
      </c>
      <c r="D10" s="57" t="s">
        <v>88</v>
      </c>
      <c r="E10" s="56" t="s">
        <v>89</v>
      </c>
      <c r="F10" s="56"/>
      <c r="G10" s="57" t="s">
        <v>57</v>
      </c>
      <c r="H10" s="102"/>
      <c r="I10" s="102"/>
      <c r="J10" s="131">
        <v>260</v>
      </c>
      <c r="K10" s="125">
        <v>0</v>
      </c>
      <c r="L10" s="13">
        <v>0.01</v>
      </c>
      <c r="M10" s="128">
        <f>SUM(H10:J10,K10/1.12)</f>
        <v>260</v>
      </c>
      <c r="N10" s="128">
        <f>K10/1.12*0.12</f>
        <v>0</v>
      </c>
      <c r="O10" s="14">
        <f>-SUM(I10:J10,K10/1.12)*L10</f>
        <v>-2.6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>
        <f>M10</f>
        <v>260</v>
      </c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-257.39999999999998</v>
      </c>
      <c r="AJ10" s="101">
        <f>SUM(H10:K10)+AI10+O10</f>
        <v>2.2648549702353193E-14</v>
      </c>
    </row>
    <row r="11" spans="1:36" ht="12.9" customHeight="1" x14ac:dyDescent="0.2">
      <c r="A11" s="55">
        <v>43865</v>
      </c>
      <c r="B11" s="56">
        <f>B10+1</f>
        <v>2125</v>
      </c>
      <c r="C11" s="196">
        <f>C10+1</f>
        <v>115</v>
      </c>
      <c r="D11" s="57" t="s">
        <v>1105</v>
      </c>
      <c r="E11" s="56"/>
      <c r="F11" s="56"/>
      <c r="G11" s="57" t="s">
        <v>54</v>
      </c>
      <c r="H11" s="102"/>
      <c r="I11" s="102"/>
      <c r="J11" s="131"/>
      <c r="K11" s="125">
        <v>3300</v>
      </c>
      <c r="L11" s="13">
        <v>0.01</v>
      </c>
      <c r="M11" s="128">
        <f>SUM(H11:J11,K11/1.12)</f>
        <v>2946.4285714285711</v>
      </c>
      <c r="N11" s="128">
        <f>K11/1.12*0.12</f>
        <v>353.5714285714285</v>
      </c>
      <c r="O11" s="14">
        <f>-SUM(I11:J11,K11/1.12)*L11</f>
        <v>-29.464285714285712</v>
      </c>
      <c r="P11" s="14">
        <f>M11</f>
        <v>2946.4285714285711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-3270.5357142857138</v>
      </c>
      <c r="AJ11" s="101">
        <f>SUM(H11:K11)+AI11+O11</f>
        <v>5.2224891078367364E-13</v>
      </c>
    </row>
    <row r="12" spans="1:36" ht="12.9" customHeight="1" x14ac:dyDescent="0.2">
      <c r="A12" s="55"/>
      <c r="B12" s="56">
        <f>B11+1</f>
        <v>2126</v>
      </c>
      <c r="C12" s="196">
        <f>C11+1</f>
        <v>116</v>
      </c>
      <c r="D12" s="57" t="s">
        <v>88</v>
      </c>
      <c r="E12" s="56" t="s">
        <v>89</v>
      </c>
      <c r="F12" s="56"/>
      <c r="G12" s="57" t="s">
        <v>54</v>
      </c>
      <c r="H12" s="102"/>
      <c r="I12" s="102"/>
      <c r="J12" s="23">
        <v>690</v>
      </c>
      <c r="K12" s="125">
        <v>0</v>
      </c>
      <c r="L12" s="13">
        <v>0.01</v>
      </c>
      <c r="M12" s="128">
        <f>SUM(H12:J12,K12/1.12)</f>
        <v>690</v>
      </c>
      <c r="N12" s="128">
        <f>K12/1.12*0.12</f>
        <v>0</v>
      </c>
      <c r="O12" s="14">
        <f>-SUM(I12:J12,K12/1.12)*L12</f>
        <v>-6.9</v>
      </c>
      <c r="P12" s="14">
        <f>M12</f>
        <v>690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-683.1</v>
      </c>
      <c r="AJ12" s="101">
        <f>SUM(H12:K12)+AI12+O12</f>
        <v>-2.3092638912203256E-14</v>
      </c>
    </row>
    <row r="13" spans="1:36" ht="12.9" customHeight="1" x14ac:dyDescent="0.2">
      <c r="A13" s="55"/>
      <c r="B13" s="56">
        <f>B12+1</f>
        <v>2127</v>
      </c>
      <c r="C13" s="196">
        <f>C12+1</f>
        <v>117</v>
      </c>
      <c r="D13" s="57" t="s">
        <v>74</v>
      </c>
      <c r="E13" s="56" t="s">
        <v>60</v>
      </c>
      <c r="F13" s="56"/>
      <c r="G13" s="57" t="s">
        <v>56</v>
      </c>
      <c r="H13" s="102"/>
      <c r="I13" s="102"/>
      <c r="J13" s="23"/>
      <c r="K13" s="125">
        <v>2582.5</v>
      </c>
      <c r="L13" s="13">
        <v>0.01</v>
      </c>
      <c r="M13" s="128">
        <f>SUM(H13:J13,K13/1.12)</f>
        <v>2305.8035714285711</v>
      </c>
      <c r="N13" s="128">
        <f>K13/1.12*0.12</f>
        <v>276.6964285714285</v>
      </c>
      <c r="O13" s="14">
        <f>-SUM(I13:J13,K13/1.12)*L13</f>
        <v>-23.058035714285712</v>
      </c>
      <c r="P13" s="14"/>
      <c r="Q13" s="14"/>
      <c r="R13" s="14"/>
      <c r="S13" s="14"/>
      <c r="T13" s="14"/>
      <c r="U13" s="14"/>
      <c r="V13" s="14"/>
      <c r="W13" s="14">
        <f>M13</f>
        <v>2305.8035714285711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-2559.4419642857138</v>
      </c>
      <c r="AJ13" s="101">
        <f>SUM(H13:K13)+AI13+O13</f>
        <v>5.2224891078367364E-13</v>
      </c>
    </row>
    <row r="14" spans="1:36" ht="12.9" customHeight="1" x14ac:dyDescent="0.2">
      <c r="A14" s="55"/>
      <c r="B14" s="56">
        <f>B13+1</f>
        <v>2128</v>
      </c>
      <c r="C14" s="196">
        <f>C13+1</f>
        <v>118</v>
      </c>
      <c r="D14" s="57" t="s">
        <v>1114</v>
      </c>
      <c r="E14" s="56"/>
      <c r="F14" s="56"/>
      <c r="G14" s="57" t="s">
        <v>54</v>
      </c>
      <c r="H14" s="102"/>
      <c r="I14" s="102"/>
      <c r="J14" s="23"/>
      <c r="K14" s="125">
        <v>8246.74</v>
      </c>
      <c r="L14" s="13">
        <v>0.01</v>
      </c>
      <c r="M14" s="128">
        <f>SUM(H14:J14,K14/1.12)</f>
        <v>7363.1607142857138</v>
      </c>
      <c r="N14" s="128">
        <f>K14/1.12*0.12</f>
        <v>883.57928571428567</v>
      </c>
      <c r="O14" s="14">
        <f>-SUM(I14:J14,K14/1.12)*L14</f>
        <v>-73.631607142857135</v>
      </c>
      <c r="P14" s="14">
        <f>M14</f>
        <v>7363.1607142857138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-8173.1083928571425</v>
      </c>
      <c r="AJ14" s="101">
        <f>SUM(H14:K14)+AI14+O14</f>
        <v>1.8474111129762605E-13</v>
      </c>
    </row>
    <row r="15" spans="1:36" ht="12.9" customHeight="1" x14ac:dyDescent="0.2">
      <c r="A15" s="55"/>
      <c r="B15" s="56">
        <f>B14+1</f>
        <v>2129</v>
      </c>
      <c r="C15" s="196">
        <f>C14+1</f>
        <v>119</v>
      </c>
      <c r="D15" s="57" t="s">
        <v>1106</v>
      </c>
      <c r="E15" s="56"/>
      <c r="F15" s="56"/>
      <c r="G15" s="57" t="s">
        <v>56</v>
      </c>
      <c r="H15" s="102"/>
      <c r="I15" s="102"/>
      <c r="J15" s="23"/>
      <c r="K15" s="125">
        <v>3695</v>
      </c>
      <c r="L15" s="13">
        <v>0.01</v>
      </c>
      <c r="M15" s="128">
        <f>SUM(H15:J15,K15/1.12)</f>
        <v>3299.1071428571427</v>
      </c>
      <c r="N15" s="128">
        <f>K15/1.12*0.12</f>
        <v>395.89285714285711</v>
      </c>
      <c r="O15" s="14">
        <f>-SUM(I15:J15,K15/1.12)*L15</f>
        <v>-32.991071428571431</v>
      </c>
      <c r="P15" s="14"/>
      <c r="Q15" s="14"/>
      <c r="R15" s="14"/>
      <c r="S15" s="14"/>
      <c r="T15" s="14"/>
      <c r="U15" s="14"/>
      <c r="V15" s="14"/>
      <c r="W15" s="14">
        <f>M15</f>
        <v>3299.1071428571427</v>
      </c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-3662.0089285714284</v>
      </c>
      <c r="AJ15" s="101">
        <f>SUM(H15:K15)+AI15+O15</f>
        <v>1.2789769243681803E-13</v>
      </c>
    </row>
    <row r="16" spans="1:36" ht="12.9" customHeight="1" x14ac:dyDescent="0.2">
      <c r="A16" s="55">
        <v>43866</v>
      </c>
      <c r="B16" s="56">
        <f>B15+1</f>
        <v>2130</v>
      </c>
      <c r="C16" s="196">
        <f>C15+1</f>
        <v>120</v>
      </c>
      <c r="D16" s="57" t="s">
        <v>1065</v>
      </c>
      <c r="E16" s="56" t="s">
        <v>1064</v>
      </c>
      <c r="F16" s="56"/>
      <c r="G16" s="57" t="s">
        <v>54</v>
      </c>
      <c r="H16" s="102"/>
      <c r="I16" s="102"/>
      <c r="J16" s="23"/>
      <c r="K16" s="125">
        <v>6300</v>
      </c>
      <c r="L16" s="13">
        <v>0.01</v>
      </c>
      <c r="M16" s="128">
        <f>SUM(H16:J16,K16/1.12)</f>
        <v>5624.9999999999991</v>
      </c>
      <c r="N16" s="128">
        <f>K16/1.12*0.12</f>
        <v>674.99999999999989</v>
      </c>
      <c r="O16" s="14">
        <f>-SUM(I16:J16,K16/1.12)*L16</f>
        <v>-56.249999999999993</v>
      </c>
      <c r="P16" s="14">
        <f>M16</f>
        <v>5624.9999999999991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-6243.7499999999991</v>
      </c>
      <c r="AJ16" s="101">
        <f>SUM(H16:K16)+AI16+O16</f>
        <v>9.1660012913052924E-13</v>
      </c>
    </row>
    <row r="17" spans="1:36" ht="12.9" customHeight="1" x14ac:dyDescent="0.2">
      <c r="A17" s="55"/>
      <c r="B17" s="56">
        <f>B16+1</f>
        <v>2131</v>
      </c>
      <c r="C17" s="196">
        <f>C16+1</f>
        <v>121</v>
      </c>
      <c r="D17" s="57" t="s">
        <v>88</v>
      </c>
      <c r="E17" s="56" t="s">
        <v>89</v>
      </c>
      <c r="F17" s="56"/>
      <c r="G17" s="57" t="s">
        <v>54</v>
      </c>
      <c r="H17" s="102"/>
      <c r="I17" s="102"/>
      <c r="J17" s="23">
        <v>520</v>
      </c>
      <c r="K17" s="125">
        <v>0</v>
      </c>
      <c r="L17" s="13">
        <v>0.01</v>
      </c>
      <c r="M17" s="128">
        <f>SUM(H17:J17,K17/1.12)</f>
        <v>520</v>
      </c>
      <c r="N17" s="128">
        <f>K17/1.12*0.12</f>
        <v>0</v>
      </c>
      <c r="O17" s="14">
        <f>-SUM(I17:J17,K17/1.12)*L17</f>
        <v>-5.2</v>
      </c>
      <c r="P17" s="14">
        <f>M17</f>
        <v>520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-514.79999999999995</v>
      </c>
      <c r="AJ17" s="101">
        <f>SUM(H17:K17)+AI17+O17</f>
        <v>4.5297099404706387E-14</v>
      </c>
    </row>
    <row r="18" spans="1:36" ht="12.9" customHeight="1" x14ac:dyDescent="0.2">
      <c r="A18" s="55"/>
      <c r="B18" s="56">
        <f>B17+1</f>
        <v>2132</v>
      </c>
      <c r="C18" s="196">
        <f>C17+1</f>
        <v>122</v>
      </c>
      <c r="D18" s="57" t="s">
        <v>1110</v>
      </c>
      <c r="E18" s="56" t="s">
        <v>1109</v>
      </c>
      <c r="F18" s="56"/>
      <c r="G18" s="57" t="s">
        <v>54</v>
      </c>
      <c r="H18" s="102"/>
      <c r="I18" s="102"/>
      <c r="J18" s="131"/>
      <c r="K18" s="125">
        <v>15555.5</v>
      </c>
      <c r="L18" s="13">
        <v>0.01</v>
      </c>
      <c r="M18" s="128">
        <f>SUM(H18:J18,K18/1.12)</f>
        <v>13888.839285714284</v>
      </c>
      <c r="N18" s="128">
        <f>K18/1.12*0.12</f>
        <v>1666.660714285714</v>
      </c>
      <c r="O18" s="14">
        <f>-SUM(I18:J18,K18/1.12)*L18</f>
        <v>-138.88839285714286</v>
      </c>
      <c r="P18" s="14">
        <f>M18</f>
        <v>13888.839285714284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-15416.611607142855</v>
      </c>
      <c r="AJ18" s="101">
        <f>SUM(H18:K18)+AI18+O18</f>
        <v>2.0747847884194925E-12</v>
      </c>
    </row>
    <row r="19" spans="1:36" ht="12.9" customHeight="1" x14ac:dyDescent="0.2">
      <c r="A19" s="55"/>
      <c r="B19" s="56">
        <f>B18+1</f>
        <v>2133</v>
      </c>
      <c r="C19" s="196">
        <f>C18+1</f>
        <v>123</v>
      </c>
      <c r="D19" s="57" t="s">
        <v>67</v>
      </c>
      <c r="E19" s="56" t="s">
        <v>49</v>
      </c>
      <c r="F19" s="56"/>
      <c r="G19" s="57" t="s">
        <v>54</v>
      </c>
      <c r="H19" s="102"/>
      <c r="I19" s="102"/>
      <c r="J19" s="131"/>
      <c r="K19" s="125">
        <v>2600</v>
      </c>
      <c r="L19" s="13">
        <v>0.01</v>
      </c>
      <c r="M19" s="128">
        <f>SUM(H19:J19,K19/1.12)</f>
        <v>2321.4285714285711</v>
      </c>
      <c r="N19" s="128">
        <f>K19/1.12*0.12</f>
        <v>278.5714285714285</v>
      </c>
      <c r="O19" s="14">
        <f>-SUM(I19:J19,K19/1.12)*L19</f>
        <v>-23.214285714285712</v>
      </c>
      <c r="P19" s="14">
        <f>M19</f>
        <v>2321.4285714285711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-2576.7857142857138</v>
      </c>
      <c r="AJ19" s="101">
        <f>SUM(H19:K19)+AI19+O19</f>
        <v>5.2224891078367364E-13</v>
      </c>
    </row>
    <row r="20" spans="1:36" ht="12.9" customHeight="1" x14ac:dyDescent="0.2">
      <c r="A20" s="55">
        <v>43867</v>
      </c>
      <c r="B20" s="56">
        <f>B19+1</f>
        <v>2134</v>
      </c>
      <c r="C20" s="196">
        <f>C19+1</f>
        <v>124</v>
      </c>
      <c r="D20" s="57" t="s">
        <v>77</v>
      </c>
      <c r="E20" s="56" t="s">
        <v>78</v>
      </c>
      <c r="F20" s="56"/>
      <c r="G20" s="57" t="s">
        <v>54</v>
      </c>
      <c r="H20" s="102"/>
      <c r="I20" s="102"/>
      <c r="J20" s="131"/>
      <c r="K20" s="125">
        <v>2540</v>
      </c>
      <c r="L20" s="13">
        <v>0.01</v>
      </c>
      <c r="M20" s="128">
        <f>SUM(H20:J20,K20/1.12)</f>
        <v>2267.8571428571427</v>
      </c>
      <c r="N20" s="128">
        <f>K20/1.12*0.12</f>
        <v>272.14285714285711</v>
      </c>
      <c r="O20" s="14">
        <f>-SUM(I20:J20,K20/1.12)*L20</f>
        <v>-22.678571428571427</v>
      </c>
      <c r="P20" s="14">
        <f>M20</f>
        <v>2267.8571428571427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-2517.3214285714284</v>
      </c>
      <c r="AJ20" s="101">
        <f>SUM(H20:K20)+AI20+O20</f>
        <v>1.3145040611561853E-13</v>
      </c>
    </row>
    <row r="21" spans="1:36" s="5" customFormat="1" ht="12.9" customHeight="1" x14ac:dyDescent="0.2">
      <c r="A21" s="55"/>
      <c r="B21" s="56">
        <f>B20+1</f>
        <v>2135</v>
      </c>
      <c r="C21" s="196">
        <f>C20+1</f>
        <v>125</v>
      </c>
      <c r="D21" s="57" t="s">
        <v>1106</v>
      </c>
      <c r="E21" s="56"/>
      <c r="F21" s="56"/>
      <c r="G21" s="57" t="s">
        <v>56</v>
      </c>
      <c r="H21" s="102"/>
      <c r="I21" s="102"/>
      <c r="J21" s="23"/>
      <c r="K21" s="125">
        <v>1890</v>
      </c>
      <c r="L21" s="13">
        <v>0.01</v>
      </c>
      <c r="M21" s="128">
        <f>SUM(H21:J21,K21/1.12)</f>
        <v>1687.4999999999998</v>
      </c>
      <c r="N21" s="128">
        <f>K21/1.12*0.12</f>
        <v>202.49999999999997</v>
      </c>
      <c r="O21" s="14">
        <f>-SUM(I21:J21,K21/1.12)*L21</f>
        <v>-16.874999999999996</v>
      </c>
      <c r="P21" s="14"/>
      <c r="Q21" s="14"/>
      <c r="R21" s="14"/>
      <c r="S21" s="14"/>
      <c r="T21" s="14"/>
      <c r="U21" s="14"/>
      <c r="V21" s="14"/>
      <c r="W21" s="14">
        <f>M21</f>
        <v>1687.4999999999998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-1873.1249999999998</v>
      </c>
      <c r="AJ21" s="101">
        <f>SUM(H21:K21)+AI21+O21</f>
        <v>2.3092638912203256E-13</v>
      </c>
    </row>
    <row r="22" spans="1:36" s="5" customFormat="1" ht="12.9" customHeight="1" x14ac:dyDescent="0.2">
      <c r="A22" s="55"/>
      <c r="B22" s="56">
        <f>B21+1</f>
        <v>2136</v>
      </c>
      <c r="C22" s="196">
        <f>C21+1</f>
        <v>126</v>
      </c>
      <c r="D22" s="57" t="s">
        <v>1095</v>
      </c>
      <c r="E22" s="56" t="s">
        <v>1096</v>
      </c>
      <c r="F22" s="56"/>
      <c r="G22" s="57" t="s">
        <v>54</v>
      </c>
      <c r="H22" s="102"/>
      <c r="I22" s="102"/>
      <c r="J22" s="23"/>
      <c r="K22" s="125">
        <v>3539</v>
      </c>
      <c r="L22" s="13">
        <v>0.01</v>
      </c>
      <c r="M22" s="128">
        <f>SUM(H22:J22,K22/1.12)</f>
        <v>3159.8214285714284</v>
      </c>
      <c r="N22" s="128">
        <f>K22/1.12*0.12</f>
        <v>379.17857142857139</v>
      </c>
      <c r="O22" s="14">
        <f>-SUM(I22:J22,K22/1.12)*L22</f>
        <v>-31.598214285714285</v>
      </c>
      <c r="P22" s="14">
        <f>M22</f>
        <v>3159.8214285714284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-3507.4017857142853</v>
      </c>
      <c r="AJ22" s="101">
        <f>SUM(H22:K22)+AI22+O22</f>
        <v>3.907985046680551E-13</v>
      </c>
    </row>
    <row r="23" spans="1:36" s="5" customFormat="1" ht="12.9" customHeight="1" x14ac:dyDescent="0.2">
      <c r="A23" s="55">
        <v>43869</v>
      </c>
      <c r="B23" s="56">
        <f>B22+1</f>
        <v>2137</v>
      </c>
      <c r="C23" s="196">
        <f>C22+1</f>
        <v>127</v>
      </c>
      <c r="D23" s="57" t="s">
        <v>1097</v>
      </c>
      <c r="E23" s="56" t="s">
        <v>44</v>
      </c>
      <c r="F23" s="56"/>
      <c r="G23" s="57" t="s">
        <v>54</v>
      </c>
      <c r="H23" s="102"/>
      <c r="I23" s="102"/>
      <c r="J23" s="23"/>
      <c r="K23" s="125">
        <v>17227</v>
      </c>
      <c r="L23" s="13">
        <v>0.01</v>
      </c>
      <c r="M23" s="128">
        <f>SUM(H23:J23,K23/1.12)</f>
        <v>15381.249999999998</v>
      </c>
      <c r="N23" s="128">
        <f>K23/1.12*0.12</f>
        <v>1845.7499999999998</v>
      </c>
      <c r="O23" s="14">
        <f>-SUM(I23:J23,K23/1.12)*L23</f>
        <v>-153.81249999999997</v>
      </c>
      <c r="P23" s="14">
        <f>M23</f>
        <v>15381.249999999998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-17073.187499999996</v>
      </c>
      <c r="AJ23" s="101">
        <f>SUM(H23:K23)+AI23+O23</f>
        <v>3.666400516522117E-12</v>
      </c>
    </row>
    <row r="24" spans="1:36" ht="12.9" customHeight="1" x14ac:dyDescent="0.2">
      <c r="A24" s="55"/>
      <c r="B24" s="56">
        <f>B23+1</f>
        <v>2138</v>
      </c>
      <c r="C24" s="196">
        <f>C23+1</f>
        <v>128</v>
      </c>
      <c r="D24" s="57" t="s">
        <v>63</v>
      </c>
      <c r="E24" s="56"/>
      <c r="F24" s="56"/>
      <c r="G24" s="57" t="s">
        <v>62</v>
      </c>
      <c r="H24" s="102"/>
      <c r="I24" s="102"/>
      <c r="J24" s="23"/>
      <c r="K24" s="53">
        <v>2734.17</v>
      </c>
      <c r="L24" s="13">
        <v>0.01</v>
      </c>
      <c r="M24" s="128">
        <f>SUM(H24:J24,K24/1.12)</f>
        <v>2441.2232142857142</v>
      </c>
      <c r="N24" s="128">
        <f>K24/1.12*0.12</f>
        <v>292.94678571428568</v>
      </c>
      <c r="O24" s="14">
        <f>-SUM(I24:J24,K24/1.12)*L24</f>
        <v>-24.412232142857142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>
        <f>M24</f>
        <v>2441.2232142857142</v>
      </c>
      <c r="AI24" s="14">
        <f>-SUM(N24:AH24)</f>
        <v>-2709.7577678571429</v>
      </c>
      <c r="AJ24" s="101">
        <f>SUM(H24:K24)+AI24+O24</f>
        <v>4.9737991503207013E-14</v>
      </c>
    </row>
    <row r="25" spans="1:36" s="5" customFormat="1" ht="12.9" customHeight="1" x14ac:dyDescent="0.2">
      <c r="A25" s="55"/>
      <c r="B25" s="56">
        <f>B24+1</f>
        <v>2139</v>
      </c>
      <c r="C25" s="196">
        <f>C24+1</f>
        <v>129</v>
      </c>
      <c r="D25" s="57" t="s">
        <v>1113</v>
      </c>
      <c r="E25" s="56" t="s">
        <v>1112</v>
      </c>
      <c r="F25" s="56"/>
      <c r="G25" s="57" t="s">
        <v>54</v>
      </c>
      <c r="H25" s="102"/>
      <c r="I25" s="102"/>
      <c r="J25" s="23"/>
      <c r="K25" s="53">
        <v>18620</v>
      </c>
      <c r="L25" s="13">
        <v>0.01</v>
      </c>
      <c r="M25" s="128">
        <f>SUM(H25:J25,K25/1.12)</f>
        <v>16625</v>
      </c>
      <c r="N25" s="128">
        <f>K25/1.12*0.12</f>
        <v>1995</v>
      </c>
      <c r="O25" s="14">
        <f>-SUM(I25:J25,K25/1.12)*L25</f>
        <v>-166.25</v>
      </c>
      <c r="P25" s="14">
        <f>M25</f>
        <v>16625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-18453.75</v>
      </c>
      <c r="AJ25" s="101">
        <f>SUM(H25:K25)+AI25+O25</f>
        <v>0</v>
      </c>
    </row>
    <row r="26" spans="1:36" s="5" customFormat="1" ht="12.9" customHeight="1" x14ac:dyDescent="0.2">
      <c r="A26" s="55"/>
      <c r="B26" s="56">
        <f>B25+1</f>
        <v>2140</v>
      </c>
      <c r="C26" s="196">
        <f>C25+1</f>
        <v>130</v>
      </c>
      <c r="D26" s="57" t="s">
        <v>88</v>
      </c>
      <c r="E26" s="56" t="s">
        <v>89</v>
      </c>
      <c r="F26" s="56"/>
      <c r="G26" s="57" t="s">
        <v>54</v>
      </c>
      <c r="H26" s="102"/>
      <c r="I26" s="102"/>
      <c r="J26" s="131">
        <v>1806</v>
      </c>
      <c r="K26" s="125"/>
      <c r="L26" s="13">
        <v>0.01</v>
      </c>
      <c r="M26" s="128">
        <f>SUM(H26:J26,K26/1.12)</f>
        <v>1806</v>
      </c>
      <c r="N26" s="128">
        <f>K26/1.12*0.12</f>
        <v>0</v>
      </c>
      <c r="O26" s="14">
        <f>-SUM(I26:J26,K26/1.12)*L26</f>
        <v>-18.059999999999999</v>
      </c>
      <c r="P26" s="14">
        <f>M26</f>
        <v>1806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-1787.94</v>
      </c>
      <c r="AJ26" s="101">
        <f>SUM(H26:K26)+AI26+O26</f>
        <v>-5.3290705182007514E-14</v>
      </c>
    </row>
    <row r="27" spans="1:36" s="5" customFormat="1" ht="12.9" customHeight="1" x14ac:dyDescent="0.2">
      <c r="A27" s="55"/>
      <c r="B27" s="56">
        <f>B26+1</f>
        <v>2141</v>
      </c>
      <c r="C27" s="196">
        <f>C26+1</f>
        <v>131</v>
      </c>
      <c r="D27" s="57" t="s">
        <v>1099</v>
      </c>
      <c r="E27" s="56"/>
      <c r="F27" s="56"/>
      <c r="G27" s="57" t="s">
        <v>54</v>
      </c>
      <c r="H27" s="102"/>
      <c r="I27" s="102"/>
      <c r="J27" s="131"/>
      <c r="K27" s="125">
        <v>6144</v>
      </c>
      <c r="L27" s="13">
        <v>0.01</v>
      </c>
      <c r="M27" s="128">
        <f>SUM(H27:J27,K27/1.12)</f>
        <v>5485.7142857142853</v>
      </c>
      <c r="N27" s="128">
        <f>K27/1.12*0.12</f>
        <v>658.28571428571422</v>
      </c>
      <c r="O27" s="14">
        <f>-SUM(I27:J27,K27/1.12)*L27</f>
        <v>-54.857142857142854</v>
      </c>
      <c r="P27" s="14">
        <f>M27</f>
        <v>5485.7142857142853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-6089.1428571428569</v>
      </c>
      <c r="AJ27" s="101">
        <f>SUM(H27:K27)+AI27+O27</f>
        <v>2.6290081223123707E-13</v>
      </c>
    </row>
    <row r="28" spans="1:36" s="5" customFormat="1" ht="12.9" customHeight="1" x14ac:dyDescent="0.2">
      <c r="A28" s="55"/>
      <c r="B28" s="56">
        <f>B27+1</f>
        <v>2142</v>
      </c>
      <c r="C28" s="196">
        <f>C27+1</f>
        <v>132</v>
      </c>
      <c r="D28" s="57" t="s">
        <v>748</v>
      </c>
      <c r="E28" s="56" t="s">
        <v>749</v>
      </c>
      <c r="F28" s="56"/>
      <c r="G28" s="57" t="s">
        <v>54</v>
      </c>
      <c r="H28" s="102"/>
      <c r="I28" s="102"/>
      <c r="J28" s="131"/>
      <c r="K28" s="125">
        <v>19895</v>
      </c>
      <c r="L28" s="13">
        <v>0.01</v>
      </c>
      <c r="M28" s="128">
        <f>SUM(H28:J28,K28/1.12)</f>
        <v>17763.392857142855</v>
      </c>
      <c r="N28" s="128">
        <f>K28/1.12*0.12</f>
        <v>2131.6071428571427</v>
      </c>
      <c r="O28" s="14">
        <f>-SUM(I28:J28,K28/1.12)*L28</f>
        <v>-177.63392857142856</v>
      </c>
      <c r="P28" s="14">
        <f>M28</f>
        <v>17763.392857142855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-19717.366071428569</v>
      </c>
      <c r="AJ28" s="101">
        <f>SUM(H28:K28)+AI28+O28</f>
        <v>2.6147972675971687E-12</v>
      </c>
    </row>
    <row r="29" spans="1:36" s="5" customFormat="1" ht="12.9" customHeight="1" x14ac:dyDescent="0.2">
      <c r="A29" s="55"/>
      <c r="B29" s="56">
        <v>2144</v>
      </c>
      <c r="C29" s="196">
        <f>C28+1</f>
        <v>133</v>
      </c>
      <c r="D29" s="57" t="s">
        <v>1101</v>
      </c>
      <c r="E29" s="56"/>
      <c r="F29" s="56"/>
      <c r="G29" s="57" t="s">
        <v>55</v>
      </c>
      <c r="H29" s="102"/>
      <c r="I29" s="102"/>
      <c r="J29" s="131"/>
      <c r="K29" s="125">
        <v>3835</v>
      </c>
      <c r="L29" s="13">
        <v>0.01</v>
      </c>
      <c r="M29" s="128">
        <f>SUM(H29:J29,K29/1.12)</f>
        <v>3424.1071428571427</v>
      </c>
      <c r="N29" s="128">
        <f>K29/1.12*0.12</f>
        <v>410.89285714285711</v>
      </c>
      <c r="O29" s="14">
        <f>-SUM(I29:J29,K29/1.12)*L29</f>
        <v>-34.241071428571431</v>
      </c>
      <c r="P29" s="14"/>
      <c r="Q29" s="14">
        <f>M29</f>
        <v>3424.1071428571427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-3800.7589285714284</v>
      </c>
      <c r="AJ29" s="101">
        <f>SUM(H29:K29)+AI29+O29</f>
        <v>1.2789769243681803E-13</v>
      </c>
    </row>
    <row r="30" spans="1:36" s="5" customFormat="1" ht="12.9" customHeight="1" x14ac:dyDescent="0.2">
      <c r="A30" s="55"/>
      <c r="B30" s="56">
        <f>B29+1</f>
        <v>2145</v>
      </c>
      <c r="C30" s="196">
        <f>C29+1</f>
        <v>134</v>
      </c>
      <c r="D30" s="57" t="s">
        <v>73</v>
      </c>
      <c r="E30" s="56" t="s">
        <v>75</v>
      </c>
      <c r="F30" s="56"/>
      <c r="G30" s="57" t="s">
        <v>54</v>
      </c>
      <c r="H30" s="102"/>
      <c r="I30" s="102"/>
      <c r="J30" s="131">
        <v>2970</v>
      </c>
      <c r="K30" s="125"/>
      <c r="L30" s="13">
        <v>0.01</v>
      </c>
      <c r="M30" s="128">
        <f>SUM(H30:J30,K30/1.12)</f>
        <v>2970</v>
      </c>
      <c r="N30" s="128">
        <f>K30/1.12*0.12</f>
        <v>0</v>
      </c>
      <c r="O30" s="14">
        <f>-SUM(I30:J30,K30/1.12)*L30</f>
        <v>-29.7</v>
      </c>
      <c r="P30" s="14">
        <f>M30</f>
        <v>2970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-2940.3</v>
      </c>
      <c r="AJ30" s="101">
        <f>SUM(H30:K30)+AI30+O30</f>
        <v>-1.8118839761882555E-13</v>
      </c>
    </row>
    <row r="31" spans="1:36" s="5" customFormat="1" ht="12.9" customHeight="1" x14ac:dyDescent="0.2">
      <c r="A31" s="55"/>
      <c r="B31" s="56">
        <f>B30+1</f>
        <v>2146</v>
      </c>
      <c r="C31" s="196">
        <f>C30+1</f>
        <v>135</v>
      </c>
      <c r="D31" s="57" t="s">
        <v>39</v>
      </c>
      <c r="E31" s="56" t="s">
        <v>45</v>
      </c>
      <c r="F31" s="56"/>
      <c r="G31" s="57" t="s">
        <v>54</v>
      </c>
      <c r="H31" s="102"/>
      <c r="I31" s="102"/>
      <c r="J31" s="23">
        <v>8745</v>
      </c>
      <c r="K31" s="125"/>
      <c r="L31" s="13">
        <v>0.01</v>
      </c>
      <c r="M31" s="128">
        <f>SUM(H31:J31,K31/1.12)</f>
        <v>8745</v>
      </c>
      <c r="N31" s="128">
        <f>K31/1.12*0.12</f>
        <v>0</v>
      </c>
      <c r="O31" s="14">
        <f>-SUM(I31:J31,K31/1.12)*L31</f>
        <v>-87.45</v>
      </c>
      <c r="P31" s="14">
        <f>M31</f>
        <v>8745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-8657.5499999999993</v>
      </c>
      <c r="AJ31" s="101">
        <f>SUM(H31:K31)+AI31+O31</f>
        <v>7.2475359047530219E-13</v>
      </c>
    </row>
    <row r="32" spans="1:36" s="5" customFormat="1" ht="12.9" customHeight="1" x14ac:dyDescent="0.2">
      <c r="A32" s="55"/>
      <c r="B32" s="56">
        <f>B31+1</f>
        <v>2147</v>
      </c>
      <c r="C32" s="196">
        <f>C31+1</f>
        <v>136</v>
      </c>
      <c r="D32" s="57" t="s">
        <v>39</v>
      </c>
      <c r="E32" s="56" t="s">
        <v>45</v>
      </c>
      <c r="F32" s="56"/>
      <c r="G32" s="57" t="s">
        <v>57</v>
      </c>
      <c r="H32" s="102"/>
      <c r="I32" s="102"/>
      <c r="J32" s="23">
        <v>2190</v>
      </c>
      <c r="K32" s="125"/>
      <c r="L32" s="13">
        <v>0.01</v>
      </c>
      <c r="M32" s="128">
        <f>SUM(H32:J32,K32/1.12)</f>
        <v>2190</v>
      </c>
      <c r="N32" s="128">
        <f>K32/1.12*0.12</f>
        <v>0</v>
      </c>
      <c r="O32" s="14">
        <f>-SUM(I32:J32,K32/1.12)*L32</f>
        <v>-21.900000000000002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>
        <f>M32</f>
        <v>2190</v>
      </c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-2168.1</v>
      </c>
      <c r="AJ32" s="101">
        <f>SUM(H32:K32)+AI32+O32</f>
        <v>8.8817841970012523E-14</v>
      </c>
    </row>
    <row r="33" spans="1:36" s="5" customFormat="1" ht="12.9" customHeight="1" x14ac:dyDescent="0.2">
      <c r="A33" s="55"/>
      <c r="B33" s="56">
        <f>B32+1</f>
        <v>2148</v>
      </c>
      <c r="C33" s="196">
        <f>C32+1</f>
        <v>137</v>
      </c>
      <c r="D33" s="57" t="s">
        <v>88</v>
      </c>
      <c r="E33" s="56" t="s">
        <v>89</v>
      </c>
      <c r="F33" s="56"/>
      <c r="G33" s="57" t="s">
        <v>54</v>
      </c>
      <c r="H33" s="102"/>
      <c r="I33" s="102"/>
      <c r="J33" s="23">
        <v>5975.1</v>
      </c>
      <c r="K33" s="125"/>
      <c r="L33" s="13">
        <v>0.01</v>
      </c>
      <c r="M33" s="128">
        <f>SUM(H33:J33,K33/1.12)</f>
        <v>5975.1</v>
      </c>
      <c r="N33" s="128">
        <f>K33/1.12*0.12</f>
        <v>0</v>
      </c>
      <c r="O33" s="14">
        <f>-SUM(I33:J33,K33/1.12)*L33</f>
        <v>-59.751000000000005</v>
      </c>
      <c r="P33" s="14">
        <f>M33</f>
        <v>5975.1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-5915.3490000000002</v>
      </c>
      <c r="AJ33" s="101">
        <f>SUM(H33:K33)+AI33+O33</f>
        <v>1.9895196601282805E-13</v>
      </c>
    </row>
    <row r="34" spans="1:36" s="5" customFormat="1" ht="12.9" customHeight="1" x14ac:dyDescent="0.2">
      <c r="A34" s="55"/>
      <c r="B34" s="56">
        <v>2150</v>
      </c>
      <c r="C34" s="196">
        <f>C33+1</f>
        <v>138</v>
      </c>
      <c r="D34" s="57" t="s">
        <v>88</v>
      </c>
      <c r="E34" s="56" t="s">
        <v>89</v>
      </c>
      <c r="F34" s="56"/>
      <c r="G34" s="57" t="s">
        <v>57</v>
      </c>
      <c r="H34" s="102"/>
      <c r="I34" s="102"/>
      <c r="J34" s="23">
        <v>533.20000000000005</v>
      </c>
      <c r="K34" s="125"/>
      <c r="L34" s="13">
        <v>0.01</v>
      </c>
      <c r="M34" s="128">
        <f>SUM(H34:J34,K34/1.12)</f>
        <v>533.20000000000005</v>
      </c>
      <c r="N34" s="128">
        <f>K34/1.12*0.12</f>
        <v>0</v>
      </c>
      <c r="O34" s="14">
        <f>-SUM(I34:J34,K34/1.12)*L34</f>
        <v>-5.3320000000000007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>
        <f>M34</f>
        <v>533.20000000000005</v>
      </c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-527.86800000000005</v>
      </c>
      <c r="AJ34" s="101">
        <f>SUM(H34:K34)+AI34+O34</f>
        <v>-7.1054273576010019E-15</v>
      </c>
    </row>
    <row r="35" spans="1:36" s="5" customFormat="1" ht="12.9" customHeight="1" x14ac:dyDescent="0.2">
      <c r="A35" s="55">
        <v>43873</v>
      </c>
      <c r="B35" s="56">
        <f>B34+1</f>
        <v>2151</v>
      </c>
      <c r="C35" s="196">
        <f>C34+1</f>
        <v>139</v>
      </c>
      <c r="D35" s="57" t="s">
        <v>70</v>
      </c>
      <c r="E35" s="56" t="s">
        <v>50</v>
      </c>
      <c r="F35" s="56"/>
      <c r="G35" s="57" t="s">
        <v>55</v>
      </c>
      <c r="H35" s="102"/>
      <c r="I35" s="102"/>
      <c r="J35" s="23"/>
      <c r="K35" s="125">
        <v>5874</v>
      </c>
      <c r="L35" s="13">
        <v>0.01</v>
      </c>
      <c r="M35" s="128">
        <f>SUM(H35:J35,K35/1.12)</f>
        <v>5244.6428571428569</v>
      </c>
      <c r="N35" s="128">
        <f>K35/1.12*0.12</f>
        <v>629.35714285714278</v>
      </c>
      <c r="O35" s="14">
        <f>-SUM(I35:J35,K35/1.12)*L35</f>
        <v>-52.446428571428569</v>
      </c>
      <c r="P35" s="14"/>
      <c r="Q35" s="14">
        <f>M35</f>
        <v>5244.6428571428569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-5821.5535714285706</v>
      </c>
      <c r="AJ35" s="101">
        <f>SUM(H35:K35)+AI35+O35</f>
        <v>7.815970093361102E-13</v>
      </c>
    </row>
    <row r="36" spans="1:36" s="5" customFormat="1" ht="12.9" customHeight="1" x14ac:dyDescent="0.2">
      <c r="A36" s="55">
        <v>43874</v>
      </c>
      <c r="B36" s="56">
        <f>B35+1</f>
        <v>2152</v>
      </c>
      <c r="C36" s="196">
        <f>C35+1</f>
        <v>140</v>
      </c>
      <c r="D36" s="57" t="s">
        <v>88</v>
      </c>
      <c r="E36" s="56" t="s">
        <v>89</v>
      </c>
      <c r="F36" s="56"/>
      <c r="G36" s="57" t="s">
        <v>54</v>
      </c>
      <c r="H36" s="102"/>
      <c r="I36" s="102"/>
      <c r="J36" s="23">
        <v>1075</v>
      </c>
      <c r="K36" s="125">
        <v>0</v>
      </c>
      <c r="L36" s="13">
        <v>0.01</v>
      </c>
      <c r="M36" s="128">
        <f>SUM(H36:J36,K36/1.12)</f>
        <v>1075</v>
      </c>
      <c r="N36" s="128">
        <f>K36/1.12*0.12</f>
        <v>0</v>
      </c>
      <c r="O36" s="14">
        <f>-SUM(I36:J36,K36/1.12)*L36</f>
        <v>-10.75</v>
      </c>
      <c r="P36" s="14">
        <f>M36</f>
        <v>1075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-1064.25</v>
      </c>
      <c r="AJ36" s="101">
        <f>SUM(H36:K36)+AI36+O36</f>
        <v>0</v>
      </c>
    </row>
    <row r="37" spans="1:36" s="5" customFormat="1" ht="12.9" customHeight="1" x14ac:dyDescent="0.2">
      <c r="A37" s="55"/>
      <c r="B37" s="56">
        <f>B36+1</f>
        <v>2153</v>
      </c>
      <c r="C37" s="196">
        <f>C36+1</f>
        <v>141</v>
      </c>
      <c r="D37" s="57" t="s">
        <v>73</v>
      </c>
      <c r="E37" s="56" t="s">
        <v>75</v>
      </c>
      <c r="F37" s="56"/>
      <c r="G37" s="57" t="s">
        <v>54</v>
      </c>
      <c r="H37" s="102"/>
      <c r="I37" s="102"/>
      <c r="J37" s="23">
        <v>1250</v>
      </c>
      <c r="K37" s="125">
        <v>0</v>
      </c>
      <c r="L37" s="13">
        <v>0.01</v>
      </c>
      <c r="M37" s="128">
        <f>SUM(H37:J37,K37/1.12)</f>
        <v>1250</v>
      </c>
      <c r="N37" s="128">
        <f>K37/1.12*0.12</f>
        <v>0</v>
      </c>
      <c r="O37" s="14">
        <f>-SUM(I37:J37,K37/1.12)*L37</f>
        <v>-12.5</v>
      </c>
      <c r="P37" s="14">
        <f>M37</f>
        <v>1250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-1237.5</v>
      </c>
      <c r="AJ37" s="101">
        <f>SUM(H37:K37)+AI37+O37</f>
        <v>0</v>
      </c>
    </row>
    <row r="38" spans="1:36" s="5" customFormat="1" ht="12.9" customHeight="1" x14ac:dyDescent="0.2">
      <c r="A38" s="55">
        <v>43875</v>
      </c>
      <c r="B38" s="56">
        <f>B37+1</f>
        <v>2154</v>
      </c>
      <c r="C38" s="196">
        <f>C37+1</f>
        <v>142</v>
      </c>
      <c r="D38" s="57" t="s">
        <v>67</v>
      </c>
      <c r="E38" s="56" t="s">
        <v>49</v>
      </c>
      <c r="F38" s="56"/>
      <c r="G38" s="57" t="s">
        <v>54</v>
      </c>
      <c r="H38" s="102"/>
      <c r="I38" s="102"/>
      <c r="J38" s="23"/>
      <c r="K38" s="125">
        <v>2600</v>
      </c>
      <c r="L38" s="13">
        <v>0.01</v>
      </c>
      <c r="M38" s="128">
        <f>SUM(H38:J38,K38/1.12)</f>
        <v>2321.4285714285711</v>
      </c>
      <c r="N38" s="128">
        <f>K38/1.12*0.12</f>
        <v>278.5714285714285</v>
      </c>
      <c r="O38" s="14">
        <f>-SUM(I38:J38,K38/1.12)*L38</f>
        <v>-23.214285714285712</v>
      </c>
      <c r="P38" s="14">
        <f>M38</f>
        <v>2321.4285714285711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>-SUM(N38:AH38)</f>
        <v>-2576.7857142857138</v>
      </c>
      <c r="AJ38" s="101">
        <f>SUM(H38:K38)+AI38+O38</f>
        <v>5.2224891078367364E-13</v>
      </c>
    </row>
    <row r="39" spans="1:36" s="5" customFormat="1" ht="12.9" customHeight="1" x14ac:dyDescent="0.2">
      <c r="A39" s="55"/>
      <c r="B39" s="56">
        <f>B38+1</f>
        <v>2155</v>
      </c>
      <c r="C39" s="196">
        <f>C38+1</f>
        <v>143</v>
      </c>
      <c r="D39" s="57" t="s">
        <v>1113</v>
      </c>
      <c r="E39" s="56" t="s">
        <v>1112</v>
      </c>
      <c r="F39" s="56"/>
      <c r="G39" s="57" t="s">
        <v>54</v>
      </c>
      <c r="H39" s="102"/>
      <c r="I39" s="102"/>
      <c r="J39" s="23"/>
      <c r="K39" s="125">
        <v>18620</v>
      </c>
      <c r="L39" s="13">
        <v>0.01</v>
      </c>
      <c r="M39" s="128">
        <f>SUM(H39:J39,K39/1.12)</f>
        <v>16625</v>
      </c>
      <c r="N39" s="128">
        <f>K39/1.12*0.12</f>
        <v>1995</v>
      </c>
      <c r="O39" s="14">
        <f>-SUM(I39:J39,K39/1.12)*L39</f>
        <v>-166.25</v>
      </c>
      <c r="P39" s="14">
        <f>M39</f>
        <v>16625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-18453.75</v>
      </c>
      <c r="AJ39" s="101">
        <f>SUM(H39:K39)+AI39+O39</f>
        <v>0</v>
      </c>
    </row>
    <row r="40" spans="1:36" s="5" customFormat="1" ht="12.9" customHeight="1" x14ac:dyDescent="0.2">
      <c r="A40" s="55"/>
      <c r="B40" s="56">
        <f>B39+1</f>
        <v>2156</v>
      </c>
      <c r="C40" s="196">
        <f>C39+1</f>
        <v>144</v>
      </c>
      <c r="D40" s="57" t="s">
        <v>73</v>
      </c>
      <c r="E40" s="56" t="s">
        <v>75</v>
      </c>
      <c r="F40" s="56"/>
      <c r="G40" s="57" t="s">
        <v>54</v>
      </c>
      <c r="H40" s="102"/>
      <c r="I40" s="102"/>
      <c r="J40" s="23">
        <v>3650</v>
      </c>
      <c r="K40" s="125"/>
      <c r="L40" s="13">
        <v>0.01</v>
      </c>
      <c r="M40" s="128">
        <f>SUM(H40:J40,K40/1.12)</f>
        <v>3650</v>
      </c>
      <c r="N40" s="128">
        <f>K40/1.12*0.12</f>
        <v>0</v>
      </c>
      <c r="O40" s="14">
        <f>-SUM(I40:J40,K40/1.12)*L40</f>
        <v>-36.5</v>
      </c>
      <c r="P40" s="14">
        <f>M40</f>
        <v>3650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-3613.5</v>
      </c>
      <c r="AJ40" s="101">
        <f>SUM(H40:K40)+AI40+O40</f>
        <v>0</v>
      </c>
    </row>
    <row r="41" spans="1:36" s="5" customFormat="1" ht="12.9" customHeight="1" x14ac:dyDescent="0.2">
      <c r="A41" s="55">
        <v>43878</v>
      </c>
      <c r="B41" s="56">
        <f>B40+1</f>
        <v>2157</v>
      </c>
      <c r="C41" s="196">
        <f>C40+1</f>
        <v>145</v>
      </c>
      <c r="D41" s="57" t="s">
        <v>39</v>
      </c>
      <c r="E41" s="56" t="s">
        <v>45</v>
      </c>
      <c r="F41" s="56"/>
      <c r="G41" s="57" t="s">
        <v>54</v>
      </c>
      <c r="H41" s="102"/>
      <c r="I41" s="102"/>
      <c r="J41" s="131">
        <v>9348</v>
      </c>
      <c r="K41" s="125"/>
      <c r="L41" s="13">
        <v>0.01</v>
      </c>
      <c r="M41" s="128">
        <f>SUM(H41:J41,K41/1.12)</f>
        <v>9348</v>
      </c>
      <c r="N41" s="128">
        <f>K41/1.12*0.12</f>
        <v>0</v>
      </c>
      <c r="O41" s="14">
        <f>-SUM(I41:J41,K41/1.12)*L41</f>
        <v>-93.48</v>
      </c>
      <c r="P41" s="14">
        <f>M41</f>
        <v>9348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-9254.52</v>
      </c>
      <c r="AJ41" s="101">
        <f>SUM(H41:K41)+AI41+O41</f>
        <v>-4.4053649617126212E-13</v>
      </c>
    </row>
    <row r="42" spans="1:36" s="5" customFormat="1" ht="12.9" customHeight="1" x14ac:dyDescent="0.2">
      <c r="A42" s="55"/>
      <c r="B42" s="56">
        <f>B41+1</f>
        <v>2158</v>
      </c>
      <c r="C42" s="196">
        <f>C41+1</f>
        <v>146</v>
      </c>
      <c r="D42" s="57" t="s">
        <v>39</v>
      </c>
      <c r="E42" s="56" t="s">
        <v>45</v>
      </c>
      <c r="F42" s="56"/>
      <c r="G42" s="57" t="s">
        <v>57</v>
      </c>
      <c r="H42" s="102"/>
      <c r="I42" s="102"/>
      <c r="J42" s="131">
        <v>1847</v>
      </c>
      <c r="K42" s="125"/>
      <c r="L42" s="13">
        <v>0.01</v>
      </c>
      <c r="M42" s="128">
        <f>SUM(H42:J42,K42/1.12)</f>
        <v>1847</v>
      </c>
      <c r="N42" s="128">
        <f>K42/1.12*0.12</f>
        <v>0</v>
      </c>
      <c r="O42" s="14">
        <f>-SUM(I42:J42,K42/1.12)*L42</f>
        <v>-18.47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>
        <f>M42</f>
        <v>1847</v>
      </c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-1828.53</v>
      </c>
      <c r="AJ42" s="101">
        <f>SUM(H42:K42)+AI42+O42</f>
        <v>2.8421709430404007E-14</v>
      </c>
    </row>
    <row r="43" spans="1:36" s="5" customFormat="1" ht="12.9" customHeight="1" x14ac:dyDescent="0.2">
      <c r="A43" s="55">
        <v>43878</v>
      </c>
      <c r="B43" s="56">
        <f>B42+1</f>
        <v>2159</v>
      </c>
      <c r="C43" s="196">
        <f>C42+1</f>
        <v>147</v>
      </c>
      <c r="D43" s="57" t="s">
        <v>88</v>
      </c>
      <c r="E43" s="56" t="s">
        <v>89</v>
      </c>
      <c r="F43" s="56"/>
      <c r="G43" s="57" t="s">
        <v>54</v>
      </c>
      <c r="H43" s="102"/>
      <c r="I43" s="102"/>
      <c r="J43" s="23">
        <v>5132.3</v>
      </c>
      <c r="K43" s="125"/>
      <c r="L43" s="13">
        <v>0.01</v>
      </c>
      <c r="M43" s="128">
        <f>SUM(H43:J43,K43/1.12)</f>
        <v>5132.3</v>
      </c>
      <c r="N43" s="128">
        <f>K43/1.12*0.12</f>
        <v>0</v>
      </c>
      <c r="O43" s="14">
        <f>-SUM(I43:J43,K43/1.12)*L43</f>
        <v>-51.323</v>
      </c>
      <c r="P43" s="14">
        <f>M43</f>
        <v>5132.3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-5080.9769999999999</v>
      </c>
      <c r="AJ43" s="101">
        <f>SUM(H43:K43)+AI43+O43</f>
        <v>3.1974423109204508E-13</v>
      </c>
    </row>
    <row r="44" spans="1:36" s="5" customFormat="1" ht="12.9" customHeight="1" x14ac:dyDescent="0.2">
      <c r="A44" s="55"/>
      <c r="B44" s="56">
        <v>2161</v>
      </c>
      <c r="C44" s="196">
        <f>C43+1</f>
        <v>148</v>
      </c>
      <c r="D44" s="57" t="s">
        <v>88</v>
      </c>
      <c r="E44" s="56" t="s">
        <v>89</v>
      </c>
      <c r="F44" s="56"/>
      <c r="G44" s="57" t="s">
        <v>57</v>
      </c>
      <c r="H44" s="102"/>
      <c r="I44" s="102"/>
      <c r="J44" s="23">
        <v>308</v>
      </c>
      <c r="K44" s="125"/>
      <c r="L44" s="13">
        <v>0.01</v>
      </c>
      <c r="M44" s="128">
        <f>SUM(H44:J44,K44/1.12)</f>
        <v>308</v>
      </c>
      <c r="N44" s="128">
        <f>K44/1.12*0.12</f>
        <v>0</v>
      </c>
      <c r="O44" s="14">
        <f>-SUM(I44:J44,K44/1.12)*L44</f>
        <v>-3.08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>
        <f>M44</f>
        <v>308</v>
      </c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-304.92</v>
      </c>
      <c r="AJ44" s="101">
        <f>SUM(H44:K44)+AI44+O44</f>
        <v>-1.5987211554602254E-14</v>
      </c>
    </row>
    <row r="45" spans="1:36" s="5" customFormat="1" ht="12.9" customHeight="1" x14ac:dyDescent="0.2">
      <c r="A45" s="55">
        <v>43879</v>
      </c>
      <c r="B45" s="56">
        <f>B44+1</f>
        <v>2162</v>
      </c>
      <c r="C45" s="196">
        <f>C44+1</f>
        <v>149</v>
      </c>
      <c r="D45" s="57" t="s">
        <v>63</v>
      </c>
      <c r="E45" s="56"/>
      <c r="F45" s="56"/>
      <c r="G45" s="57" t="s">
        <v>62</v>
      </c>
      <c r="H45" s="102"/>
      <c r="I45" s="102"/>
      <c r="J45" s="131"/>
      <c r="K45" s="125">
        <v>4279.8599999999997</v>
      </c>
      <c r="L45" s="13">
        <v>0.01</v>
      </c>
      <c r="M45" s="128">
        <f>SUM(H45:J45,K45/1.12)</f>
        <v>3821.3035714285706</v>
      </c>
      <c r="N45" s="128">
        <f>K45/1.12*0.12</f>
        <v>458.55642857142846</v>
      </c>
      <c r="O45" s="14">
        <f>-SUM(I45:J45,K45/1.12)*L45</f>
        <v>-38.213035714285709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>
        <f>M45</f>
        <v>3821.3035714285706</v>
      </c>
      <c r="AI45" s="14">
        <f>-SUM(N45:AH45)</f>
        <v>-4241.6469642857137</v>
      </c>
      <c r="AJ45" s="101">
        <f>SUM(H45:K45)+AI45+O45</f>
        <v>2.7000623958883807E-13</v>
      </c>
    </row>
    <row r="46" spans="1:36" s="5" customFormat="1" ht="12.9" customHeight="1" x14ac:dyDescent="0.2">
      <c r="A46" s="55"/>
      <c r="B46" s="56">
        <f>B45+1</f>
        <v>2163</v>
      </c>
      <c r="C46" s="196">
        <f>C45+1</f>
        <v>150</v>
      </c>
      <c r="D46" s="57" t="s">
        <v>68</v>
      </c>
      <c r="E46" s="56" t="s">
        <v>52</v>
      </c>
      <c r="F46" s="56"/>
      <c r="G46" s="57" t="s">
        <v>24</v>
      </c>
      <c r="H46" s="102"/>
      <c r="I46" s="102"/>
      <c r="J46" s="131"/>
      <c r="K46" s="125">
        <v>1800</v>
      </c>
      <c r="L46" s="13">
        <v>0.01</v>
      </c>
      <c r="M46" s="128">
        <f>SUM(H46:J46,K46/1.12)</f>
        <v>1607.1428571428569</v>
      </c>
      <c r="N46" s="128">
        <f>K46/1.12*0.12</f>
        <v>192.85714285714283</v>
      </c>
      <c r="O46" s="14">
        <f>-SUM(I46:J46,K46/1.12)*L46</f>
        <v>-16.071428571428569</v>
      </c>
      <c r="P46" s="14"/>
      <c r="Q46" s="14"/>
      <c r="R46" s="14"/>
      <c r="S46" s="14"/>
      <c r="T46" s="14"/>
      <c r="U46" s="14">
        <f>M46</f>
        <v>1607.1428571428569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-1783.9285714285711</v>
      </c>
      <c r="AJ46" s="101">
        <f>SUM(H46:K46)+AI46+O46</f>
        <v>3.2684965844964609E-13</v>
      </c>
    </row>
    <row r="47" spans="1:36" s="5" customFormat="1" ht="12.9" customHeight="1" x14ac:dyDescent="0.2">
      <c r="A47" s="55"/>
      <c r="B47" s="56">
        <f>B46+1</f>
        <v>2164</v>
      </c>
      <c r="C47" s="196">
        <f>C46+1</f>
        <v>151</v>
      </c>
      <c r="D47" s="57" t="s">
        <v>1106</v>
      </c>
      <c r="E47" s="56"/>
      <c r="F47" s="56"/>
      <c r="G47" s="57" t="s">
        <v>56</v>
      </c>
      <c r="H47" s="102"/>
      <c r="I47" s="102"/>
      <c r="J47" s="131"/>
      <c r="K47" s="125">
        <v>3716</v>
      </c>
      <c r="L47" s="13">
        <v>0.01</v>
      </c>
      <c r="M47" s="128">
        <f>SUM(H47:J47,K47/1.12)</f>
        <v>3317.8571428571427</v>
      </c>
      <c r="N47" s="128">
        <f>K47/1.12*0.12</f>
        <v>398.14285714285711</v>
      </c>
      <c r="O47" s="14">
        <f>-SUM(I47:J47,K47/1.12)*L47</f>
        <v>-33.178571428571431</v>
      </c>
      <c r="P47" s="14"/>
      <c r="Q47" s="14"/>
      <c r="R47" s="14"/>
      <c r="S47" s="14"/>
      <c r="T47" s="14"/>
      <c r="U47" s="14"/>
      <c r="V47" s="14"/>
      <c r="W47" s="14">
        <f>M47</f>
        <v>3317.8571428571427</v>
      </c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-3682.8214285714284</v>
      </c>
      <c r="AJ47" s="101">
        <f>SUM(H47:K47)+AI47+O47</f>
        <v>1.2789769243681803E-13</v>
      </c>
    </row>
    <row r="48" spans="1:36" s="5" customFormat="1" ht="12.9" customHeight="1" x14ac:dyDescent="0.2">
      <c r="A48" s="55">
        <v>43880</v>
      </c>
      <c r="B48" s="56">
        <f>B47+1</f>
        <v>2165</v>
      </c>
      <c r="C48" s="196">
        <f>C47+1</f>
        <v>152</v>
      </c>
      <c r="D48" s="57" t="s">
        <v>88</v>
      </c>
      <c r="E48" s="56" t="s">
        <v>89</v>
      </c>
      <c r="F48" s="56"/>
      <c r="G48" s="57" t="s">
        <v>54</v>
      </c>
      <c r="H48" s="102"/>
      <c r="I48" s="102"/>
      <c r="J48" s="131">
        <v>1360</v>
      </c>
      <c r="K48" s="125"/>
      <c r="L48" s="13">
        <v>0.01</v>
      </c>
      <c r="M48" s="128">
        <f>SUM(H48:J48,K48/1.12)</f>
        <v>1360</v>
      </c>
      <c r="N48" s="128">
        <f>K48/1.12*0.12</f>
        <v>0</v>
      </c>
      <c r="O48" s="14">
        <f>-SUM(I48:J48,K48/1.12)*L48</f>
        <v>-13.6</v>
      </c>
      <c r="P48" s="14">
        <f>M48</f>
        <v>1360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-1346.4</v>
      </c>
      <c r="AJ48" s="101">
        <f>SUM(H48:K48)+AI48+O48</f>
        <v>-9.0594198809412774E-14</v>
      </c>
    </row>
    <row r="49" spans="1:36" s="5" customFormat="1" ht="12.9" customHeight="1" x14ac:dyDescent="0.2">
      <c r="A49" s="55"/>
      <c r="B49" s="56">
        <f>B48+1</f>
        <v>2166</v>
      </c>
      <c r="C49" s="196">
        <f>C48+1</f>
        <v>153</v>
      </c>
      <c r="D49" s="57" t="s">
        <v>74</v>
      </c>
      <c r="E49" s="56" t="s">
        <v>60</v>
      </c>
      <c r="F49" s="56"/>
      <c r="G49" s="57" t="s">
        <v>56</v>
      </c>
      <c r="H49" s="102"/>
      <c r="I49" s="102"/>
      <c r="J49" s="23"/>
      <c r="K49" s="125">
        <v>2095</v>
      </c>
      <c r="L49" s="13">
        <v>0.01</v>
      </c>
      <c r="M49" s="128">
        <f>SUM(H49:J49,K49/1.12)</f>
        <v>1870.5357142857142</v>
      </c>
      <c r="N49" s="128">
        <f>K49/1.12*0.12</f>
        <v>224.46428571428569</v>
      </c>
      <c r="O49" s="14">
        <f>-SUM(I49:J49,K49/1.12)*L49</f>
        <v>-18.705357142857142</v>
      </c>
      <c r="P49" s="14"/>
      <c r="Q49" s="14"/>
      <c r="R49" s="14"/>
      <c r="S49" s="14"/>
      <c r="T49" s="14"/>
      <c r="U49" s="14"/>
      <c r="V49" s="14"/>
      <c r="W49" s="14">
        <f>M49</f>
        <v>1870.5357142857142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-2076.2946428571427</v>
      </c>
      <c r="AJ49" s="101">
        <f>SUM(H49:K49)+AI49+O49</f>
        <v>1.9539925233402755E-13</v>
      </c>
    </row>
    <row r="50" spans="1:36" s="5" customFormat="1" ht="12.9" customHeight="1" x14ac:dyDescent="0.2">
      <c r="A50" s="55"/>
      <c r="B50" s="56">
        <f>B49+1</f>
        <v>2167</v>
      </c>
      <c r="C50" s="196">
        <f>C49+1</f>
        <v>154</v>
      </c>
      <c r="D50" s="57" t="s">
        <v>1090</v>
      </c>
      <c r="E50" s="56" t="s">
        <v>1091</v>
      </c>
      <c r="F50" s="56"/>
      <c r="G50" s="57" t="s">
        <v>55</v>
      </c>
      <c r="H50" s="102"/>
      <c r="I50" s="102"/>
      <c r="J50" s="23"/>
      <c r="K50" s="125">
        <v>7500</v>
      </c>
      <c r="L50" s="13">
        <v>0.01</v>
      </c>
      <c r="M50" s="128">
        <f>SUM(H50:J50,K50/1.12)</f>
        <v>6696.4285714285706</v>
      </c>
      <c r="N50" s="128">
        <f>K50/1.12*0.12</f>
        <v>803.57142857142844</v>
      </c>
      <c r="O50" s="14">
        <f>-SUM(I50:J50,K50/1.12)*L50</f>
        <v>-66.964285714285708</v>
      </c>
      <c r="P50" s="14"/>
      <c r="Q50" s="14">
        <f>M50</f>
        <v>6696.4285714285706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-7433.0357142857138</v>
      </c>
      <c r="AJ50" s="101">
        <f>SUM(H50:K50)+AI50+O50</f>
        <v>5.2580162446247414E-13</v>
      </c>
    </row>
    <row r="51" spans="1:36" s="5" customFormat="1" ht="12.9" customHeight="1" x14ac:dyDescent="0.2">
      <c r="A51" s="55"/>
      <c r="B51" s="56">
        <f>B50+1</f>
        <v>2168</v>
      </c>
      <c r="C51" s="196">
        <f>C50+1</f>
        <v>155</v>
      </c>
      <c r="D51" s="57" t="s">
        <v>1097</v>
      </c>
      <c r="E51" s="56" t="s">
        <v>44</v>
      </c>
      <c r="F51" s="56"/>
      <c r="G51" s="57" t="s">
        <v>54</v>
      </c>
      <c r="H51" s="102"/>
      <c r="I51" s="102"/>
      <c r="J51" s="131"/>
      <c r="K51" s="125">
        <v>13160</v>
      </c>
      <c r="L51" s="13">
        <v>0.01</v>
      </c>
      <c r="M51" s="128">
        <f>SUM(H51:J51,K51/1.12)</f>
        <v>11749.999999999998</v>
      </c>
      <c r="N51" s="128">
        <f>K51/1.12*0.12</f>
        <v>1409.9999999999998</v>
      </c>
      <c r="O51" s="14">
        <f>-SUM(I51:J51,K51/1.12)*L51</f>
        <v>-117.49999999999999</v>
      </c>
      <c r="P51" s="14">
        <f>M51</f>
        <v>11749.999999999998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-13042.499999999998</v>
      </c>
      <c r="AJ51" s="101">
        <f>SUM(H51:K51)+AI51+O51</f>
        <v>1.8332002582610585E-12</v>
      </c>
    </row>
    <row r="52" spans="1:36" s="5" customFormat="1" ht="12.9" customHeight="1" x14ac:dyDescent="0.2">
      <c r="A52" s="55"/>
      <c r="B52" s="56">
        <f>B51+1</f>
        <v>2169</v>
      </c>
      <c r="C52" s="196">
        <f>C51+1</f>
        <v>156</v>
      </c>
      <c r="D52" s="57" t="s">
        <v>37</v>
      </c>
      <c r="E52" s="56" t="s">
        <v>42</v>
      </c>
      <c r="F52" s="56"/>
      <c r="G52" s="57" t="s">
        <v>163</v>
      </c>
      <c r="H52" s="102"/>
      <c r="I52" s="102"/>
      <c r="J52" s="131"/>
      <c r="K52" s="125">
        <v>1412</v>
      </c>
      <c r="L52" s="13">
        <v>0.01</v>
      </c>
      <c r="M52" s="128">
        <f>SUM(H52:J52,K52/1.12)</f>
        <v>1260.7142857142856</v>
      </c>
      <c r="N52" s="128">
        <f>K52/1.12*0.12</f>
        <v>151.28571428571425</v>
      </c>
      <c r="O52" s="14">
        <f>-SUM(I52:J52,K52/1.12)*L52</f>
        <v>-12.607142857142856</v>
      </c>
      <c r="P52" s="14"/>
      <c r="Q52" s="14"/>
      <c r="R52" s="14"/>
      <c r="S52" s="14"/>
      <c r="T52" s="14"/>
      <c r="U52" s="14"/>
      <c r="V52" s="14">
        <f>M52</f>
        <v>1260.7142857142856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-1399.3928571428569</v>
      </c>
      <c r="AJ52" s="101">
        <f>SUM(H52:K52)+AI52+O52</f>
        <v>2.6112445539183682E-13</v>
      </c>
    </row>
    <row r="53" spans="1:36" s="5" customFormat="1" ht="12.9" customHeight="1" x14ac:dyDescent="0.2">
      <c r="A53" s="55">
        <v>43881</v>
      </c>
      <c r="B53" s="56">
        <f>B52+1</f>
        <v>2170</v>
      </c>
      <c r="C53" s="196">
        <f>C52+1</f>
        <v>157</v>
      </c>
      <c r="D53" s="57" t="s">
        <v>88</v>
      </c>
      <c r="E53" s="56" t="s">
        <v>89</v>
      </c>
      <c r="F53" s="56"/>
      <c r="G53" s="57" t="s">
        <v>54</v>
      </c>
      <c r="H53" s="102"/>
      <c r="I53" s="102"/>
      <c r="J53" s="131">
        <v>1117.3</v>
      </c>
      <c r="K53" s="125">
        <v>0</v>
      </c>
      <c r="L53" s="13">
        <v>0.01</v>
      </c>
      <c r="M53" s="128">
        <f>SUM(H53:J53,K53/1.12)</f>
        <v>1117.3</v>
      </c>
      <c r="N53" s="128">
        <f>K53/1.12*0.12</f>
        <v>0</v>
      </c>
      <c r="O53" s="14">
        <f>-SUM(I53:J53,K53/1.12)*L53</f>
        <v>-11.173</v>
      </c>
      <c r="P53" s="14">
        <f>M53</f>
        <v>1117.3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-1106.127</v>
      </c>
      <c r="AJ53" s="101">
        <f>SUM(H53:K53)+AI53+O53</f>
        <v>0</v>
      </c>
    </row>
    <row r="54" spans="1:36" s="5" customFormat="1" ht="12.9" customHeight="1" x14ac:dyDescent="0.2">
      <c r="A54" s="55"/>
      <c r="B54" s="56">
        <f>B53+1</f>
        <v>2171</v>
      </c>
      <c r="C54" s="196">
        <f>C53+1</f>
        <v>158</v>
      </c>
      <c r="D54" s="57" t="s">
        <v>1110</v>
      </c>
      <c r="E54" s="56" t="s">
        <v>1109</v>
      </c>
      <c r="F54" s="56"/>
      <c r="G54" s="57" t="s">
        <v>54</v>
      </c>
      <c r="H54" s="102"/>
      <c r="I54" s="102"/>
      <c r="J54" s="131"/>
      <c r="K54" s="125">
        <v>14216.5</v>
      </c>
      <c r="L54" s="13">
        <v>0.01</v>
      </c>
      <c r="M54" s="128">
        <f>SUM(H54:J54,K54/1.12)</f>
        <v>12693.303571428571</v>
      </c>
      <c r="N54" s="128">
        <f>K54/1.12*0.12</f>
        <v>1523.1964285714284</v>
      </c>
      <c r="O54" s="14">
        <f>-SUM(I54:J54,K54/1.12)*L54</f>
        <v>-126.93303571428571</v>
      </c>
      <c r="P54" s="14">
        <f>M54</f>
        <v>12693.303571428571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-14089.566964285714</v>
      </c>
      <c r="AJ54" s="101">
        <f>SUM(H54:K54)+AI54+O54</f>
        <v>5.2580162446247414E-13</v>
      </c>
    </row>
    <row r="55" spans="1:36" s="5" customFormat="1" ht="12.9" customHeight="1" x14ac:dyDescent="0.2">
      <c r="A55" s="55"/>
      <c r="B55" s="56">
        <f>B54+1</f>
        <v>2172</v>
      </c>
      <c r="C55" s="196">
        <f>C54+1</f>
        <v>159</v>
      </c>
      <c r="D55" s="57" t="s">
        <v>1097</v>
      </c>
      <c r="E55" s="56" t="s">
        <v>44</v>
      </c>
      <c r="F55" s="56"/>
      <c r="G55" s="57" t="s">
        <v>54</v>
      </c>
      <c r="H55" s="102"/>
      <c r="I55" s="102"/>
      <c r="J55" s="131"/>
      <c r="K55" s="125">
        <v>13029</v>
      </c>
      <c r="L55" s="13">
        <v>0.01</v>
      </c>
      <c r="M55" s="128">
        <f>SUM(H55:J55,K55/1.12)</f>
        <v>11633.035714285714</v>
      </c>
      <c r="N55" s="128">
        <f>K55/1.12*0.12</f>
        <v>1395.9642857142856</v>
      </c>
      <c r="O55" s="14">
        <f>-SUM(I55:J55,K55/1.12)*L55</f>
        <v>-116.33035714285714</v>
      </c>
      <c r="P55" s="14">
        <f>M55</f>
        <v>11633.035714285714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-12912.669642857141</v>
      </c>
      <c r="AJ55" s="101">
        <f>SUM(H55:K55)+AI55+O55</f>
        <v>1.5631940186722204E-12</v>
      </c>
    </row>
    <row r="56" spans="1:36" s="5" customFormat="1" ht="12.9" customHeight="1" x14ac:dyDescent="0.2">
      <c r="A56" s="55">
        <v>43883</v>
      </c>
      <c r="B56" s="56">
        <f>B55+1</f>
        <v>2173</v>
      </c>
      <c r="C56" s="196">
        <f>C55+1</f>
        <v>160</v>
      </c>
      <c r="D56" s="57" t="s">
        <v>1092</v>
      </c>
      <c r="E56" s="56" t="s">
        <v>1093</v>
      </c>
      <c r="F56" s="56"/>
      <c r="G56" s="57" t="s">
        <v>54</v>
      </c>
      <c r="H56" s="102"/>
      <c r="I56" s="102"/>
      <c r="J56" s="131"/>
      <c r="K56" s="125">
        <v>18364.5</v>
      </c>
      <c r="L56" s="13">
        <v>0.01</v>
      </c>
      <c r="M56" s="128">
        <f>SUM(H56:J56,K56/1.12)</f>
        <v>16396.875</v>
      </c>
      <c r="N56" s="128">
        <f>K56/1.12*0.12</f>
        <v>1967.625</v>
      </c>
      <c r="O56" s="14">
        <f>-SUM(I56:J56,K56/1.12)*L56</f>
        <v>-163.96875</v>
      </c>
      <c r="P56" s="14">
        <f>M56</f>
        <v>16396.875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-18200.53125</v>
      </c>
      <c r="AJ56" s="101">
        <f>SUM(H56:K56)+AI56+O56</f>
        <v>0</v>
      </c>
    </row>
    <row r="57" spans="1:36" s="5" customFormat="1" ht="12.9" customHeight="1" x14ac:dyDescent="0.2">
      <c r="A57" s="55"/>
      <c r="B57" s="56">
        <f>B56+1</f>
        <v>2174</v>
      </c>
      <c r="C57" s="196">
        <f>C56+1</f>
        <v>161</v>
      </c>
      <c r="D57" s="57" t="s">
        <v>1092</v>
      </c>
      <c r="E57" s="56" t="s">
        <v>1093</v>
      </c>
      <c r="F57" s="56"/>
      <c r="G57" s="57" t="s">
        <v>54</v>
      </c>
      <c r="H57" s="102"/>
      <c r="I57" s="102"/>
      <c r="J57" s="131"/>
      <c r="K57" s="125">
        <v>15025.5</v>
      </c>
      <c r="L57" s="13">
        <v>0.01</v>
      </c>
      <c r="M57" s="128">
        <f>SUM(H57:J57,K57/1.12)</f>
        <v>13415.624999999998</v>
      </c>
      <c r="N57" s="128">
        <f>K57/1.12*0.12</f>
        <v>1609.8749999999998</v>
      </c>
      <c r="O57" s="14">
        <f>-SUM(I57:J57,K57/1.12)*L57</f>
        <v>-134.15624999999997</v>
      </c>
      <c r="P57" s="14">
        <f>M57</f>
        <v>13415.624999999998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-14891.343749999998</v>
      </c>
      <c r="AJ57" s="101">
        <f>SUM(H57:K57)+AI57+O57</f>
        <v>1.8474111129762605E-12</v>
      </c>
    </row>
    <row r="58" spans="1:36" s="5" customFormat="1" ht="12.9" customHeight="1" x14ac:dyDescent="0.2">
      <c r="A58" s="55">
        <v>43885</v>
      </c>
      <c r="B58" s="56">
        <f>B57+1</f>
        <v>2175</v>
      </c>
      <c r="C58" s="196">
        <f>C57+1</f>
        <v>162</v>
      </c>
      <c r="D58" s="57" t="s">
        <v>39</v>
      </c>
      <c r="E58" s="56" t="s">
        <v>45</v>
      </c>
      <c r="F58" s="56"/>
      <c r="G58" s="57" t="s">
        <v>54</v>
      </c>
      <c r="H58" s="102"/>
      <c r="I58" s="102"/>
      <c r="J58" s="23">
        <v>7290</v>
      </c>
      <c r="K58" s="125"/>
      <c r="L58" s="13">
        <v>0.01</v>
      </c>
      <c r="M58" s="128">
        <f>SUM(H58:J58,K58/1.12)</f>
        <v>7290</v>
      </c>
      <c r="N58" s="128">
        <f>K58/1.12*0.12</f>
        <v>0</v>
      </c>
      <c r="O58" s="14">
        <f>-SUM(I58:J58,K58/1.12)*L58</f>
        <v>-72.900000000000006</v>
      </c>
      <c r="P58" s="14">
        <f>M58</f>
        <v>7290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-7217.1</v>
      </c>
      <c r="AJ58" s="101">
        <f>SUM(H58:K58)+AI58+O58</f>
        <v>-3.694822225952521E-13</v>
      </c>
    </row>
    <row r="59" spans="1:36" s="5" customFormat="1" ht="12.9" customHeight="1" x14ac:dyDescent="0.2">
      <c r="A59" s="55"/>
      <c r="B59" s="56">
        <f>B58+1</f>
        <v>2176</v>
      </c>
      <c r="C59" s="196">
        <f>C58+1</f>
        <v>163</v>
      </c>
      <c r="D59" s="57" t="s">
        <v>39</v>
      </c>
      <c r="E59" s="56" t="s">
        <v>45</v>
      </c>
      <c r="F59" s="56"/>
      <c r="G59" s="57" t="s">
        <v>57</v>
      </c>
      <c r="H59" s="102"/>
      <c r="I59" s="102"/>
      <c r="J59" s="23">
        <v>1990</v>
      </c>
      <c r="K59" s="125"/>
      <c r="L59" s="13">
        <v>0.01</v>
      </c>
      <c r="M59" s="128">
        <f>SUM(H59:J59,K59/1.12)</f>
        <v>1990</v>
      </c>
      <c r="N59" s="128">
        <f>K59/1.12*0.12</f>
        <v>0</v>
      </c>
      <c r="O59" s="14">
        <f>-SUM(I59:J59,K59/1.12)*L59</f>
        <v>-19.900000000000002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>
        <f>M59</f>
        <v>1990</v>
      </c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-1970.1</v>
      </c>
      <c r="AJ59" s="101">
        <f>SUM(H59:K59)+AI59+O59</f>
        <v>8.8817841970012523E-14</v>
      </c>
    </row>
    <row r="60" spans="1:36" s="5" customFormat="1" ht="12.9" customHeight="1" x14ac:dyDescent="0.2">
      <c r="A60" s="55"/>
      <c r="B60" s="56">
        <f>B59+1</f>
        <v>2177</v>
      </c>
      <c r="C60" s="196">
        <f>C59+1</f>
        <v>164</v>
      </c>
      <c r="D60" s="57" t="s">
        <v>73</v>
      </c>
      <c r="E60" s="56" t="s">
        <v>75</v>
      </c>
      <c r="F60" s="56"/>
      <c r="G60" s="57" t="s">
        <v>54</v>
      </c>
      <c r="H60" s="102"/>
      <c r="I60" s="102"/>
      <c r="J60" s="23">
        <v>3400</v>
      </c>
      <c r="K60" s="125"/>
      <c r="L60" s="13">
        <v>0.01</v>
      </c>
      <c r="M60" s="128">
        <f>SUM(H60:J60,K60/1.12)</f>
        <v>3400</v>
      </c>
      <c r="N60" s="128">
        <f>K60/1.12*0.12</f>
        <v>0</v>
      </c>
      <c r="O60" s="14">
        <f>-SUM(I60:J60,K60/1.12)*L60</f>
        <v>-34</v>
      </c>
      <c r="P60" s="14">
        <f>M60</f>
        <v>3400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-3366</v>
      </c>
      <c r="AJ60" s="101">
        <f>SUM(H60:K60)+AI60+O60</f>
        <v>0</v>
      </c>
    </row>
    <row r="61" spans="1:36" s="5" customFormat="1" ht="12.9" customHeight="1" x14ac:dyDescent="0.2">
      <c r="A61" s="55"/>
      <c r="B61" s="56">
        <f>B60+1</f>
        <v>2178</v>
      </c>
      <c r="C61" s="196">
        <f>C60+1</f>
        <v>165</v>
      </c>
      <c r="D61" s="57" t="s">
        <v>88</v>
      </c>
      <c r="E61" s="56" t="s">
        <v>89</v>
      </c>
      <c r="F61" s="56"/>
      <c r="G61" s="57" t="s">
        <v>54</v>
      </c>
      <c r="H61" s="102"/>
      <c r="I61" s="102"/>
      <c r="J61" s="23">
        <v>5694.75</v>
      </c>
      <c r="K61" s="125"/>
      <c r="L61" s="13">
        <v>0.01</v>
      </c>
      <c r="M61" s="128">
        <f>SUM(H61:J61,K61/1.12)</f>
        <v>5694.75</v>
      </c>
      <c r="N61" s="128">
        <f>K61/1.12*0.12</f>
        <v>0</v>
      </c>
      <c r="O61" s="14">
        <f>-SUM(I61:J61,K61/1.12)*L61</f>
        <v>-56.947499999999998</v>
      </c>
      <c r="P61" s="14">
        <f>M61</f>
        <v>5694.75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-5637.8024999999998</v>
      </c>
      <c r="AJ61" s="101">
        <f>SUM(H61:K61)+AI61+O61</f>
        <v>2.2026824808563106E-13</v>
      </c>
    </row>
    <row r="62" spans="1:36" s="5" customFormat="1" ht="12.9" customHeight="1" x14ac:dyDescent="0.2">
      <c r="A62" s="55"/>
      <c r="B62" s="56">
        <v>2181</v>
      </c>
      <c r="C62" s="196">
        <f>C61+1</f>
        <v>166</v>
      </c>
      <c r="D62" s="57" t="s">
        <v>66</v>
      </c>
      <c r="E62" s="56" t="s">
        <v>51</v>
      </c>
      <c r="F62" s="56"/>
      <c r="G62" s="57" t="s">
        <v>55</v>
      </c>
      <c r="H62" s="102"/>
      <c r="I62" s="102"/>
      <c r="J62" s="23"/>
      <c r="K62" s="125">
        <v>4213</v>
      </c>
      <c r="L62" s="13">
        <v>0.01</v>
      </c>
      <c r="M62" s="128">
        <f>SUM(H62:J62,K62/1.12)</f>
        <v>3761.6071428571427</v>
      </c>
      <c r="N62" s="128">
        <f>K62/1.12*0.12</f>
        <v>451.39285714285711</v>
      </c>
      <c r="O62" s="14">
        <f>-SUM(I62:J62,K62/1.12)*L62</f>
        <v>-37.616071428571431</v>
      </c>
      <c r="P62" s="14"/>
      <c r="Q62" s="14">
        <f>M62</f>
        <v>3761.6071428571427</v>
      </c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-4175.3839285714284</v>
      </c>
      <c r="AJ62" s="101">
        <f>SUM(H62:K62)+AI62+O62</f>
        <v>1.2789769243681803E-13</v>
      </c>
    </row>
    <row r="63" spans="1:36" s="5" customFormat="1" ht="12.9" customHeight="1" x14ac:dyDescent="0.2">
      <c r="A63" s="55">
        <v>43888</v>
      </c>
      <c r="B63" s="56">
        <f>B62+1</f>
        <v>2182</v>
      </c>
      <c r="C63" s="196">
        <f>C62+1</f>
        <v>167</v>
      </c>
      <c r="D63" s="57" t="s">
        <v>88</v>
      </c>
      <c r="E63" s="56" t="s">
        <v>89</v>
      </c>
      <c r="F63" s="56"/>
      <c r="G63" s="57" t="s">
        <v>54</v>
      </c>
      <c r="H63" s="102"/>
      <c r="I63" s="102"/>
      <c r="J63" s="23">
        <v>1410</v>
      </c>
      <c r="K63" s="125"/>
      <c r="L63" s="13">
        <v>0.01</v>
      </c>
      <c r="M63" s="128">
        <f>SUM(H63:J63,K63/1.12)</f>
        <v>1410</v>
      </c>
      <c r="N63" s="128">
        <f>K63/1.12*0.12</f>
        <v>0</v>
      </c>
      <c r="O63" s="14">
        <f>-SUM(I63:J63,K63/1.12)*L63</f>
        <v>-14.1</v>
      </c>
      <c r="P63" s="14">
        <f>M63</f>
        <v>1410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-1395.9</v>
      </c>
      <c r="AJ63" s="101">
        <f>SUM(H63:K63)+AI63+O63</f>
        <v>-9.0594198809412774E-14</v>
      </c>
    </row>
    <row r="64" spans="1:36" s="5" customFormat="1" ht="12.9" customHeight="1" x14ac:dyDescent="0.2">
      <c r="A64" s="55"/>
      <c r="B64" s="56">
        <f>B63+1</f>
        <v>2183</v>
      </c>
      <c r="C64" s="196">
        <f>C63+1</f>
        <v>168</v>
      </c>
      <c r="D64" s="57" t="s">
        <v>77</v>
      </c>
      <c r="E64" s="56" t="s">
        <v>78</v>
      </c>
      <c r="F64" s="56"/>
      <c r="G64" s="57" t="s">
        <v>54</v>
      </c>
      <c r="H64" s="102"/>
      <c r="I64" s="102"/>
      <c r="J64" s="23"/>
      <c r="K64" s="125">
        <v>2540</v>
      </c>
      <c r="L64" s="13">
        <v>0.01</v>
      </c>
      <c r="M64" s="128">
        <f>SUM(H64:J64,K64/1.12)</f>
        <v>2267.8571428571427</v>
      </c>
      <c r="N64" s="128">
        <f>K64/1.12*0.12</f>
        <v>272.14285714285711</v>
      </c>
      <c r="O64" s="14">
        <f>-SUM(I64:J64,K64/1.12)*L64</f>
        <v>-22.678571428571427</v>
      </c>
      <c r="P64" s="14">
        <f>M64</f>
        <v>2267.8571428571427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-2517.3214285714284</v>
      </c>
      <c r="AJ64" s="101">
        <f>SUM(H64:K64)+AI64+O64</f>
        <v>1.3145040611561853E-13</v>
      </c>
    </row>
    <row r="65" spans="1:36" s="5" customFormat="1" ht="12.9" customHeight="1" x14ac:dyDescent="0.2">
      <c r="A65" s="55">
        <v>43888</v>
      </c>
      <c r="B65" s="56">
        <f>B64+1</f>
        <v>2184</v>
      </c>
      <c r="C65" s="196">
        <f>C64+1</f>
        <v>169</v>
      </c>
      <c r="D65" s="57" t="s">
        <v>1099</v>
      </c>
      <c r="E65" s="56"/>
      <c r="F65" s="56"/>
      <c r="G65" s="57" t="s">
        <v>54</v>
      </c>
      <c r="H65" s="102"/>
      <c r="I65" s="102"/>
      <c r="J65" s="131"/>
      <c r="K65" s="125">
        <v>6144</v>
      </c>
      <c r="L65" s="13">
        <v>0.01</v>
      </c>
      <c r="M65" s="128">
        <f>SUM(H65:J65,K65/1.12)</f>
        <v>5485.7142857142853</v>
      </c>
      <c r="N65" s="128">
        <f>K65/1.12*0.12</f>
        <v>658.28571428571422</v>
      </c>
      <c r="O65" s="14">
        <f>-SUM(I65:J65,K65/1.12)*L65</f>
        <v>-54.857142857142854</v>
      </c>
      <c r="P65" s="14">
        <f>M65</f>
        <v>5485.7142857142853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-6089.1428571428569</v>
      </c>
      <c r="AJ65" s="101">
        <f>SUM(H65:K65)+AI65+O65</f>
        <v>2.6290081223123707E-13</v>
      </c>
    </row>
    <row r="66" spans="1:36" s="5" customFormat="1" ht="12.9" customHeight="1" x14ac:dyDescent="0.2">
      <c r="A66" s="55"/>
      <c r="B66" s="56">
        <f>B65+1</f>
        <v>2185</v>
      </c>
      <c r="C66" s="196">
        <f>C65+1</f>
        <v>170</v>
      </c>
      <c r="D66" s="57" t="s">
        <v>67</v>
      </c>
      <c r="E66" s="56" t="s">
        <v>49</v>
      </c>
      <c r="F66" s="56"/>
      <c r="G66" s="57" t="s">
        <v>54</v>
      </c>
      <c r="H66" s="102"/>
      <c r="I66" s="102"/>
      <c r="J66" s="131"/>
      <c r="K66" s="125">
        <v>2600</v>
      </c>
      <c r="L66" s="13">
        <v>0.01</v>
      </c>
      <c r="M66" s="128">
        <f>SUM(H66:J66,K66/1.12)</f>
        <v>2321.4285714285711</v>
      </c>
      <c r="N66" s="128">
        <f>K66/1.12*0.12</f>
        <v>278.5714285714285</v>
      </c>
      <c r="O66" s="14">
        <f>-SUM(I66:J66,K66/1.12)*L66</f>
        <v>-23.214285714285712</v>
      </c>
      <c r="P66" s="14">
        <f>M66</f>
        <v>2321.4285714285711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-2576.7857142857138</v>
      </c>
      <c r="AJ66" s="101">
        <f>SUM(H66:K66)+AI66+O66</f>
        <v>5.2224891078367364E-13</v>
      </c>
    </row>
    <row r="67" spans="1:36" s="5" customFormat="1" ht="12.9" customHeight="1" x14ac:dyDescent="0.2">
      <c r="A67" s="55">
        <v>43889</v>
      </c>
      <c r="B67" s="56">
        <f>B66+1</f>
        <v>2186</v>
      </c>
      <c r="C67" s="196">
        <f>C66+1</f>
        <v>171</v>
      </c>
      <c r="D67" s="57" t="s">
        <v>74</v>
      </c>
      <c r="E67" s="56" t="s">
        <v>60</v>
      </c>
      <c r="F67" s="56"/>
      <c r="G67" s="57" t="s">
        <v>56</v>
      </c>
      <c r="H67" s="102"/>
      <c r="I67" s="102"/>
      <c r="J67" s="131"/>
      <c r="K67" s="125">
        <v>1312.5</v>
      </c>
      <c r="L67" s="13">
        <v>0.01</v>
      </c>
      <c r="M67" s="128">
        <f>SUM(H67:J67,K67/1.12)</f>
        <v>1171.875</v>
      </c>
      <c r="N67" s="128">
        <f>K67/1.12*0.12</f>
        <v>140.625</v>
      </c>
      <c r="O67" s="14">
        <f>-SUM(I67:J67,K67/1.12)*L67</f>
        <v>-11.71875</v>
      </c>
      <c r="P67" s="14"/>
      <c r="Q67" s="14"/>
      <c r="R67" s="14"/>
      <c r="S67" s="14"/>
      <c r="T67" s="14"/>
      <c r="U67" s="14"/>
      <c r="V67" s="14"/>
      <c r="W67" s="14">
        <f>M67</f>
        <v>1171.875</v>
      </c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-1300.78125</v>
      </c>
      <c r="AJ67" s="101">
        <f>SUM(H67:K67)+AI67+O67</f>
        <v>0</v>
      </c>
    </row>
    <row r="68" spans="1:36" s="5" customFormat="1" ht="12.9" customHeight="1" x14ac:dyDescent="0.2">
      <c r="A68" s="55"/>
      <c r="B68" s="56">
        <f>B67+1</f>
        <v>2187</v>
      </c>
      <c r="C68" s="196">
        <f>C67+1</f>
        <v>172</v>
      </c>
      <c r="D68" s="57" t="s">
        <v>63</v>
      </c>
      <c r="E68" s="56"/>
      <c r="F68" s="56"/>
      <c r="G68" s="57" t="s">
        <v>62</v>
      </c>
      <c r="H68" s="102"/>
      <c r="I68" s="102"/>
      <c r="J68" s="23"/>
      <c r="K68" s="125">
        <v>3689.43</v>
      </c>
      <c r="L68" s="13">
        <v>0.01</v>
      </c>
      <c r="M68" s="128">
        <f>SUM(H68:J68,K68/1.12)</f>
        <v>3294.133928571428</v>
      </c>
      <c r="N68" s="128">
        <f>K68/1.12*0.12</f>
        <v>395.29607142857134</v>
      </c>
      <c r="O68" s="14">
        <f>-SUM(I68:J68,K68/1.12)*L68</f>
        <v>-32.941339285714278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>
        <f>M68</f>
        <v>3294.133928571428</v>
      </c>
      <c r="AI68" s="14">
        <f>-SUM(N68:AH68)</f>
        <v>-3656.4886607142853</v>
      </c>
      <c r="AJ68" s="101">
        <f>SUM(H68:K68)+AI68+O68</f>
        <v>2.7000623958883807E-13</v>
      </c>
    </row>
    <row r="69" spans="1:36" s="5" customFormat="1" ht="12.9" customHeight="1" x14ac:dyDescent="0.2">
      <c r="A69" s="55">
        <v>43890</v>
      </c>
      <c r="B69" s="56">
        <f>B68+1</f>
        <v>2188</v>
      </c>
      <c r="C69" s="196">
        <f>C68+1</f>
        <v>173</v>
      </c>
      <c r="D69" s="57" t="s">
        <v>1065</v>
      </c>
      <c r="E69" s="56" t="s">
        <v>1064</v>
      </c>
      <c r="F69" s="56"/>
      <c r="G69" s="57" t="s">
        <v>54</v>
      </c>
      <c r="H69" s="102"/>
      <c r="I69" s="102"/>
      <c r="J69" s="23"/>
      <c r="K69" s="125">
        <v>6300</v>
      </c>
      <c r="L69" s="13">
        <v>0.01</v>
      </c>
      <c r="M69" s="128">
        <f>SUM(H69:J69,K69/1.12)</f>
        <v>5624.9999999999991</v>
      </c>
      <c r="N69" s="128">
        <f>K69/1.12*0.12</f>
        <v>674.99999999999989</v>
      </c>
      <c r="O69" s="14">
        <f>-SUM(I69:J69,K69/1.12)*L69</f>
        <v>-56.249999999999993</v>
      </c>
      <c r="P69" s="14">
        <f>M69</f>
        <v>5624.9999999999991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-6243.7499999999991</v>
      </c>
      <c r="AJ69" s="101">
        <f>SUM(H69:K69)+AI69+O69</f>
        <v>9.1660012913052924E-13</v>
      </c>
    </row>
    <row r="70" spans="1:36" s="5" customFormat="1" ht="12.9" customHeight="1" x14ac:dyDescent="0.2">
      <c r="A70" s="55"/>
      <c r="B70" s="56">
        <f>B69+1</f>
        <v>2189</v>
      </c>
      <c r="C70" s="196">
        <f>C69+1</f>
        <v>174</v>
      </c>
      <c r="D70" s="57" t="s">
        <v>1113</v>
      </c>
      <c r="E70" s="56" t="s">
        <v>1112</v>
      </c>
      <c r="F70" s="56"/>
      <c r="G70" s="57" t="s">
        <v>54</v>
      </c>
      <c r="H70" s="102"/>
      <c r="I70" s="102"/>
      <c r="J70" s="23"/>
      <c r="K70" s="125">
        <v>19285</v>
      </c>
      <c r="L70" s="13">
        <v>0.01</v>
      </c>
      <c r="M70" s="128">
        <f>SUM(H70:J70,K70/1.12)</f>
        <v>17218.75</v>
      </c>
      <c r="N70" s="128">
        <f>K70/1.12*0.12</f>
        <v>2066.25</v>
      </c>
      <c r="O70" s="14">
        <f>-SUM(I70:J70,K70/1.12)*L70</f>
        <v>-172.1875</v>
      </c>
      <c r="P70" s="14">
        <f>M70</f>
        <v>17218.75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-19112.8125</v>
      </c>
      <c r="AJ70" s="101">
        <f>SUM(H70:K70)+AI70+O70</f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77664.5</v>
      </c>
      <c r="K99" s="24">
        <f>SUM(K5:K97)</f>
        <v>307444.19999999995</v>
      </c>
      <c r="L99" s="41"/>
      <c r="M99" s="24">
        <f>SUM(M5:M97)</f>
        <v>352168.25000000006</v>
      </c>
      <c r="N99" s="24">
        <f>SUM(N5:N97)</f>
        <v>32940.449999999997</v>
      </c>
      <c r="O99" s="24">
        <f>SUM(O5:O97)</f>
        <v>-3521.6825000000008</v>
      </c>
      <c r="P99" s="24">
        <f>SUM(P5:P97)</f>
        <v>295663.21071428573</v>
      </c>
      <c r="Q99" s="24">
        <f>SUM(Q5:Q97)</f>
        <v>21219.642857142851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1607.1428571428569</v>
      </c>
      <c r="V99" s="24">
        <f>SUM(V5:V97)</f>
        <v>1260.7142857142856</v>
      </c>
      <c r="W99" s="24">
        <f>SUM(W5:W97)</f>
        <v>13652.678571428571</v>
      </c>
      <c r="X99" s="24">
        <f>SUM(X5:X97)</f>
        <v>0</v>
      </c>
      <c r="Y99" s="24">
        <f>SUM(Y5:Y97)</f>
        <v>0</v>
      </c>
      <c r="Z99" s="24">
        <f>SUM(Z5:Z97)</f>
        <v>9208.2000000000007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9556.6607142857119</v>
      </c>
      <c r="AI99" s="24">
        <f>SUM(AI5:AI97)</f>
        <v>-381587.01750000002</v>
      </c>
    </row>
    <row r="100" spans="1:36" ht="10.8" thickTop="1" x14ac:dyDescent="0.2">
      <c r="AH100" s="5" t="s">
        <v>35</v>
      </c>
      <c r="AI100" s="5">
        <f>+N101+AI99</f>
        <v>3521.6825000000536</v>
      </c>
    </row>
    <row r="101" spans="1:36" x14ac:dyDescent="0.2">
      <c r="K101" s="5">
        <f>+K99+J99</f>
        <v>385108.69999999995</v>
      </c>
      <c r="N101" s="5">
        <f>+N99+M99</f>
        <v>385108.70000000007</v>
      </c>
      <c r="P101" s="5">
        <f>P99+Q99</f>
        <v>316882.85357142857</v>
      </c>
      <c r="AI101" s="5">
        <f>+AI99-AI100</f>
        <v>-385108.70000000007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pageSetup paperSize="5" orientation="portrait" horizontalDpi="4294967293" verticalDpi="4294967293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361B-6921-459B-94CE-B83CC693F7A0}">
  <dimension ref="A1:AJ103"/>
  <sheetViews>
    <sheetView topLeftCell="A7"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bestFit="1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1116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>
        <v>43892</v>
      </c>
      <c r="B5" s="56">
        <v>2201</v>
      </c>
      <c r="C5" s="196">
        <v>175</v>
      </c>
      <c r="D5" s="57" t="s">
        <v>73</v>
      </c>
      <c r="E5" s="56" t="s">
        <v>75</v>
      </c>
      <c r="F5" s="56"/>
      <c r="G5" s="57" t="s">
        <v>54</v>
      </c>
      <c r="H5" s="102"/>
      <c r="I5" s="102"/>
      <c r="J5" s="23">
        <v>3720</v>
      </c>
      <c r="K5" s="125">
        <v>0</v>
      </c>
      <c r="L5" s="13">
        <v>0.01</v>
      </c>
      <c r="M5" s="128">
        <f>SUM(H5:J5,K5/1.12)</f>
        <v>3720</v>
      </c>
      <c r="N5" s="128">
        <f>K5/1.12*0.12</f>
        <v>0</v>
      </c>
      <c r="O5" s="14">
        <f>-SUM(I5:J5,K5/1.12)*L5</f>
        <v>-37.200000000000003</v>
      </c>
      <c r="P5" s="14">
        <f>M5</f>
        <v>3720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-3682.8</v>
      </c>
      <c r="AJ5" s="101">
        <f>SUM(H5:K5)+AI5+O5</f>
        <v>-1.8474111129762605E-13</v>
      </c>
    </row>
    <row r="6" spans="1:36" ht="12.9" customHeight="1" x14ac:dyDescent="0.2">
      <c r="A6" s="55"/>
      <c r="B6" s="56">
        <f>B5+1</f>
        <v>2202</v>
      </c>
      <c r="C6" s="196">
        <f>C5+1</f>
        <v>176</v>
      </c>
      <c r="D6" s="57" t="s">
        <v>88</v>
      </c>
      <c r="E6" s="56" t="s">
        <v>89</v>
      </c>
      <c r="F6" s="56"/>
      <c r="G6" s="57" t="s">
        <v>54</v>
      </c>
      <c r="H6" s="102"/>
      <c r="I6" s="102"/>
      <c r="J6" s="23">
        <v>1955</v>
      </c>
      <c r="K6" s="125">
        <v>0</v>
      </c>
      <c r="L6" s="13">
        <v>0.01</v>
      </c>
      <c r="M6" s="128">
        <f>SUM(H6:J6,K6/1.12)</f>
        <v>1955</v>
      </c>
      <c r="N6" s="128">
        <f>K6/1.12*0.12</f>
        <v>0</v>
      </c>
      <c r="O6" s="14">
        <f>-SUM(I6:J6,K6/1.12)*L6</f>
        <v>-19.55</v>
      </c>
      <c r="P6" s="14">
        <f>M6</f>
        <v>1955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-1935.45</v>
      </c>
      <c r="AJ6" s="101">
        <f>SUM(H6:K6)+AI6+O6</f>
        <v>-4.6185277824406512E-14</v>
      </c>
    </row>
    <row r="7" spans="1:36" ht="12.9" customHeight="1" x14ac:dyDescent="0.2">
      <c r="A7" s="55">
        <v>43896</v>
      </c>
      <c r="B7" s="56">
        <f>B6+1</f>
        <v>2203</v>
      </c>
      <c r="C7" s="196">
        <f>C6+1</f>
        <v>177</v>
      </c>
      <c r="D7" s="57" t="s">
        <v>1113</v>
      </c>
      <c r="E7" s="56" t="s">
        <v>1112</v>
      </c>
      <c r="F7" s="56"/>
      <c r="G7" s="57" t="s">
        <v>54</v>
      </c>
      <c r="H7" s="102"/>
      <c r="I7" s="102"/>
      <c r="J7" s="23"/>
      <c r="K7" s="125">
        <v>18620</v>
      </c>
      <c r="L7" s="13">
        <v>0.01</v>
      </c>
      <c r="M7" s="128">
        <f>SUM(H7:J7,K7/1.12)</f>
        <v>16625</v>
      </c>
      <c r="N7" s="128">
        <f>K7/1.12*0.12</f>
        <v>1995</v>
      </c>
      <c r="O7" s="14">
        <f>-SUM(I7:J7,K7/1.12)*L7</f>
        <v>-166.25</v>
      </c>
      <c r="P7" s="14">
        <f>M7</f>
        <v>16625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-18453.75</v>
      </c>
      <c r="AJ7" s="101">
        <f>SUM(H7:K7)+AI7+O7</f>
        <v>0</v>
      </c>
    </row>
    <row r="8" spans="1:36" ht="12.9" customHeight="1" x14ac:dyDescent="0.2">
      <c r="A8" s="55"/>
      <c r="B8" s="56">
        <f>B7+1</f>
        <v>2204</v>
      </c>
      <c r="C8" s="196">
        <f>C7+1</f>
        <v>178</v>
      </c>
      <c r="D8" s="57" t="s">
        <v>748</v>
      </c>
      <c r="E8" s="56" t="s">
        <v>749</v>
      </c>
      <c r="F8" s="56"/>
      <c r="G8" s="57" t="s">
        <v>54</v>
      </c>
      <c r="H8" s="102"/>
      <c r="I8" s="102"/>
      <c r="J8" s="23"/>
      <c r="K8" s="125">
        <v>30981</v>
      </c>
      <c r="L8" s="13">
        <v>0.01</v>
      </c>
      <c r="M8" s="128">
        <f>SUM(H8:J8,K8/1.12)</f>
        <v>27661.607142857141</v>
      </c>
      <c r="N8" s="128">
        <f>K8/1.12*0.12</f>
        <v>3319.3928571428569</v>
      </c>
      <c r="O8" s="14">
        <f>-SUM(I8:J8,K8/1.12)*L8</f>
        <v>-276.61607142857144</v>
      </c>
      <c r="P8" s="14">
        <f>M8</f>
        <v>27661.607142857141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>-SUM(N8:AH8)</f>
        <v>-30704.383928571428</v>
      </c>
      <c r="AJ8" s="101">
        <f>SUM(H8:K8)+AI8+O8</f>
        <v>1.0231815394945443E-12</v>
      </c>
    </row>
    <row r="9" spans="1:36" ht="12.9" customHeight="1" x14ac:dyDescent="0.2">
      <c r="A9" s="55">
        <v>43899</v>
      </c>
      <c r="B9" s="56">
        <v>2206</v>
      </c>
      <c r="C9" s="196">
        <f>C8+1</f>
        <v>179</v>
      </c>
      <c r="D9" s="57" t="s">
        <v>39</v>
      </c>
      <c r="E9" s="56" t="s">
        <v>45</v>
      </c>
      <c r="F9" s="56"/>
      <c r="G9" s="57" t="s">
        <v>57</v>
      </c>
      <c r="H9" s="102"/>
      <c r="I9" s="102"/>
      <c r="J9" s="131">
        <v>2460</v>
      </c>
      <c r="K9" s="125">
        <v>0</v>
      </c>
      <c r="L9" s="13">
        <v>0.01</v>
      </c>
      <c r="M9" s="128">
        <f>SUM(H9:J9,K9/1.12)</f>
        <v>2460</v>
      </c>
      <c r="N9" s="128">
        <f>K9/1.12*0.12</f>
        <v>0</v>
      </c>
      <c r="O9" s="14">
        <f>-SUM(I9:J9,K9/1.12)*L9</f>
        <v>-24.6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2460</v>
      </c>
      <c r="AA9" s="14"/>
      <c r="AB9" s="14"/>
      <c r="AC9" s="14"/>
      <c r="AD9" s="14"/>
      <c r="AE9" s="14"/>
      <c r="AF9" s="14"/>
      <c r="AG9" s="14"/>
      <c r="AH9" s="14"/>
      <c r="AI9" s="14">
        <f>-SUM(N9:AH9)</f>
        <v>-2435.4</v>
      </c>
      <c r="AJ9" s="101">
        <f>SUM(H9:K9)+AI9+O9</f>
        <v>-9.2370555648813024E-14</v>
      </c>
    </row>
    <row r="10" spans="1:36" ht="12.9" customHeight="1" x14ac:dyDescent="0.2">
      <c r="A10" s="55"/>
      <c r="B10" s="56">
        <f>B9+1</f>
        <v>2207</v>
      </c>
      <c r="C10" s="196">
        <f>C9+1</f>
        <v>180</v>
      </c>
      <c r="D10" s="57" t="s">
        <v>39</v>
      </c>
      <c r="E10" s="56" t="s">
        <v>45</v>
      </c>
      <c r="F10" s="56"/>
      <c r="G10" s="57" t="s">
        <v>54</v>
      </c>
      <c r="H10" s="102"/>
      <c r="I10" s="102"/>
      <c r="J10" s="131">
        <v>10345</v>
      </c>
      <c r="K10" s="125">
        <v>0</v>
      </c>
      <c r="L10" s="13">
        <v>0.01</v>
      </c>
      <c r="M10" s="128">
        <f>SUM(H10:J10,K10/1.12)</f>
        <v>10345</v>
      </c>
      <c r="N10" s="128">
        <f>K10/1.12*0.12</f>
        <v>0</v>
      </c>
      <c r="O10" s="14">
        <f>-SUM(I10:J10,K10/1.12)*L10</f>
        <v>-103.45</v>
      </c>
      <c r="P10" s="14">
        <f>M10</f>
        <v>10345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-10241.549999999999</v>
      </c>
      <c r="AJ10" s="101">
        <f>SUM(H10:K10)+AI10+O10</f>
        <v>7.2475359047530219E-13</v>
      </c>
    </row>
    <row r="11" spans="1:36" ht="12.9" customHeight="1" x14ac:dyDescent="0.2">
      <c r="A11" s="55"/>
      <c r="B11" s="56">
        <f>B10+1</f>
        <v>2208</v>
      </c>
      <c r="C11" s="196">
        <f>C10+1</f>
        <v>181</v>
      </c>
      <c r="D11" s="57" t="s">
        <v>73</v>
      </c>
      <c r="E11" s="56" t="s">
        <v>75</v>
      </c>
      <c r="F11" s="56"/>
      <c r="G11" s="57" t="s">
        <v>54</v>
      </c>
      <c r="H11" s="102"/>
      <c r="I11" s="102"/>
      <c r="J11" s="131">
        <v>2400</v>
      </c>
      <c r="K11" s="125">
        <v>0</v>
      </c>
      <c r="L11" s="13">
        <v>0.01</v>
      </c>
      <c r="M11" s="128">
        <f>SUM(H11:J11,K11/1.12)</f>
        <v>2400</v>
      </c>
      <c r="N11" s="128">
        <f>K11/1.12*0.12</f>
        <v>0</v>
      </c>
      <c r="O11" s="14">
        <f>-SUM(I11:J11,K11/1.12)*L11</f>
        <v>-24</v>
      </c>
      <c r="P11" s="14">
        <f>M11</f>
        <v>2400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-2376</v>
      </c>
      <c r="AJ11" s="101">
        <f>SUM(H11:K11)+AI11+O11</f>
        <v>0</v>
      </c>
    </row>
    <row r="12" spans="1:36" ht="12.9" customHeight="1" x14ac:dyDescent="0.2">
      <c r="A12" s="55"/>
      <c r="B12" s="56">
        <f>B11+1</f>
        <v>2209</v>
      </c>
      <c r="C12" s="196">
        <f>C11+1</f>
        <v>182</v>
      </c>
      <c r="D12" s="57" t="s">
        <v>88</v>
      </c>
      <c r="E12" s="56" t="s">
        <v>89</v>
      </c>
      <c r="F12" s="56"/>
      <c r="G12" s="57" t="s">
        <v>54</v>
      </c>
      <c r="H12" s="102"/>
      <c r="I12" s="102"/>
      <c r="J12" s="23">
        <v>5624.5</v>
      </c>
      <c r="K12" s="125">
        <v>0</v>
      </c>
      <c r="L12" s="13">
        <v>0.01</v>
      </c>
      <c r="M12" s="128">
        <f>SUM(H12:J12,K12/1.12)</f>
        <v>5624.5</v>
      </c>
      <c r="N12" s="128">
        <f>K12/1.12*0.12</f>
        <v>0</v>
      </c>
      <c r="O12" s="14">
        <f>-SUM(I12:J12,K12/1.12)*L12</f>
        <v>-56.245000000000005</v>
      </c>
      <c r="P12" s="14">
        <f>M12</f>
        <v>5624.5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-5568.2550000000001</v>
      </c>
      <c r="AJ12" s="101">
        <f>SUM(H12:K12)+AI12+O12</f>
        <v>-1.1368683772161603E-13</v>
      </c>
    </row>
    <row r="13" spans="1:36" ht="12.9" customHeight="1" x14ac:dyDescent="0.2">
      <c r="A13" s="55"/>
      <c r="B13" s="56">
        <f>B12+1</f>
        <v>2210</v>
      </c>
      <c r="C13" s="196">
        <f>C12+1</f>
        <v>183</v>
      </c>
      <c r="D13" s="57" t="s">
        <v>88</v>
      </c>
      <c r="E13" s="56" t="s">
        <v>89</v>
      </c>
      <c r="F13" s="56"/>
      <c r="G13" s="57" t="s">
        <v>57</v>
      </c>
      <c r="H13" s="102"/>
      <c r="I13" s="102"/>
      <c r="J13" s="23">
        <v>511.9</v>
      </c>
      <c r="K13" s="125">
        <v>0</v>
      </c>
      <c r="L13" s="13">
        <v>0.01</v>
      </c>
      <c r="M13" s="128">
        <f>SUM(H13:J13,K13/1.12)</f>
        <v>511.9</v>
      </c>
      <c r="N13" s="128">
        <f>K13/1.12*0.12</f>
        <v>0</v>
      </c>
      <c r="O13" s="14">
        <f>-SUM(I13:J13,K13/1.12)*L13</f>
        <v>-5.1189999999999998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511.9</v>
      </c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-506.78099999999995</v>
      </c>
      <c r="AJ13" s="101">
        <f>SUM(H13:K13)+AI13+O13</f>
        <v>2.8421709430404007E-14</v>
      </c>
    </row>
    <row r="14" spans="1:36" ht="12.9" customHeight="1" x14ac:dyDescent="0.2">
      <c r="A14" s="55">
        <v>43900</v>
      </c>
      <c r="B14" s="56">
        <v>2213</v>
      </c>
      <c r="C14" s="196">
        <f>C13+1</f>
        <v>184</v>
      </c>
      <c r="D14" s="57" t="s">
        <v>63</v>
      </c>
      <c r="E14" s="56"/>
      <c r="F14" s="56"/>
      <c r="G14" s="57" t="s">
        <v>62</v>
      </c>
      <c r="H14" s="102"/>
      <c r="I14" s="102"/>
      <c r="J14" s="23"/>
      <c r="K14" s="125">
        <v>3487.22</v>
      </c>
      <c r="L14" s="13">
        <v>0.01</v>
      </c>
      <c r="M14" s="128">
        <f>SUM(H14:J14,K14/1.12)</f>
        <v>3113.5892857142853</v>
      </c>
      <c r="N14" s="128">
        <f>K14/1.12*0.12</f>
        <v>373.63071428571425</v>
      </c>
      <c r="O14" s="14">
        <f>-SUM(I14:J14,K14/1.12)*L14</f>
        <v>-31.135892857142853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>
        <f>M14</f>
        <v>3113.5892857142853</v>
      </c>
      <c r="AI14" s="14">
        <f>-SUM(N14:AH14)</f>
        <v>-3456.0841071428567</v>
      </c>
      <c r="AJ14" s="101">
        <f>SUM(H14:K14)+AI14+O14</f>
        <v>2.0961010704922955E-13</v>
      </c>
    </row>
    <row r="15" spans="1:36" ht="12.9" customHeight="1" x14ac:dyDescent="0.2">
      <c r="A15" s="55"/>
      <c r="B15" s="56">
        <f>B14+1</f>
        <v>2214</v>
      </c>
      <c r="C15" s="196">
        <f>C14+1</f>
        <v>185</v>
      </c>
      <c r="D15" s="57" t="s">
        <v>37</v>
      </c>
      <c r="E15" s="56" t="s">
        <v>42</v>
      </c>
      <c r="F15" s="56"/>
      <c r="G15" s="57" t="s">
        <v>163</v>
      </c>
      <c r="H15" s="102"/>
      <c r="I15" s="102"/>
      <c r="J15" s="23"/>
      <c r="K15" s="125">
        <v>2180.42</v>
      </c>
      <c r="L15" s="13">
        <v>0.01</v>
      </c>
      <c r="M15" s="128">
        <f>SUM(H15:J15,K15/1.12)</f>
        <v>1946.8035714285713</v>
      </c>
      <c r="N15" s="128">
        <f>K15/1.12*0.12</f>
        <v>233.61642857142854</v>
      </c>
      <c r="O15" s="14">
        <f>-SUM(I15:J15,K15/1.12)*L15</f>
        <v>-19.468035714285715</v>
      </c>
      <c r="P15" s="14"/>
      <c r="Q15" s="14"/>
      <c r="R15" s="14"/>
      <c r="S15" s="14"/>
      <c r="T15" s="14"/>
      <c r="U15" s="14"/>
      <c r="V15" s="14">
        <f>M15</f>
        <v>1946.8035714285713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-2160.951964285714</v>
      </c>
      <c r="AJ15" s="101">
        <f>SUM(H15:K15)+AI15+O15</f>
        <v>3.730349362740526E-13</v>
      </c>
    </row>
    <row r="16" spans="1:36" ht="12.9" customHeight="1" x14ac:dyDescent="0.2">
      <c r="A16" s="55"/>
      <c r="B16" s="56">
        <f>B15+1</f>
        <v>2215</v>
      </c>
      <c r="C16" s="196">
        <f>C15+1</f>
        <v>186</v>
      </c>
      <c r="D16" s="57" t="s">
        <v>68</v>
      </c>
      <c r="E16" s="56" t="s">
        <v>52</v>
      </c>
      <c r="F16" s="56"/>
      <c r="G16" s="57" t="s">
        <v>24</v>
      </c>
      <c r="H16" s="102"/>
      <c r="I16" s="102"/>
      <c r="J16" s="23"/>
      <c r="K16" s="125">
        <v>1055</v>
      </c>
      <c r="L16" s="13">
        <v>0.01</v>
      </c>
      <c r="M16" s="128">
        <f>SUM(H16:J16,K16/1.12)</f>
        <v>941.96428571428567</v>
      </c>
      <c r="N16" s="128">
        <f>K16/1.12*0.12</f>
        <v>113.03571428571428</v>
      </c>
      <c r="O16" s="14">
        <f>-SUM(I16:J16,K16/1.12)*L16</f>
        <v>-9.4196428571428577</v>
      </c>
      <c r="P16" s="14"/>
      <c r="Q16" s="14"/>
      <c r="R16" s="14"/>
      <c r="S16" s="14"/>
      <c r="T16" s="14"/>
      <c r="U16" s="14">
        <f>M16</f>
        <v>941.96428571428567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-1045.5803571428571</v>
      </c>
      <c r="AJ16" s="101">
        <f>SUM(H16:K16)+AI16+O16</f>
        <v>3.1974423109204508E-14</v>
      </c>
    </row>
    <row r="17" spans="1:36" ht="12.9" customHeight="1" x14ac:dyDescent="0.2">
      <c r="A17" s="55">
        <v>43901</v>
      </c>
      <c r="B17" s="56">
        <f>B16+1</f>
        <v>2216</v>
      </c>
      <c r="C17" s="196">
        <f>C16+1</f>
        <v>187</v>
      </c>
      <c r="D17" s="57" t="s">
        <v>88</v>
      </c>
      <c r="E17" s="56" t="s">
        <v>89</v>
      </c>
      <c r="F17" s="56"/>
      <c r="G17" s="57" t="s">
        <v>54</v>
      </c>
      <c r="H17" s="102"/>
      <c r="I17" s="102"/>
      <c r="J17" s="23">
        <v>1050.2</v>
      </c>
      <c r="K17" s="125">
        <v>0</v>
      </c>
      <c r="L17" s="13">
        <v>0.01</v>
      </c>
      <c r="M17" s="128">
        <f>SUM(H17:J17,K17/1.12)</f>
        <v>1050.2</v>
      </c>
      <c r="N17" s="128">
        <f>K17/1.12*0.12</f>
        <v>0</v>
      </c>
      <c r="O17" s="14">
        <f>-SUM(I17:J17,K17/1.12)*L17</f>
        <v>-10.502000000000001</v>
      </c>
      <c r="P17" s="14">
        <f>M17</f>
        <v>1050.2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-1039.6980000000001</v>
      </c>
      <c r="AJ17" s="101">
        <f>SUM(H17:K17)+AI17+O17</f>
        <v>-4.7961634663806763E-14</v>
      </c>
    </row>
    <row r="18" spans="1:36" ht="12.9" customHeight="1" x14ac:dyDescent="0.2">
      <c r="A18" s="55"/>
      <c r="B18" s="56">
        <f>B17+1</f>
        <v>2217</v>
      </c>
      <c r="C18" s="196">
        <f>C17+1</f>
        <v>188</v>
      </c>
      <c r="D18" s="57" t="s">
        <v>175</v>
      </c>
      <c r="E18" s="56" t="s">
        <v>176</v>
      </c>
      <c r="F18" s="56"/>
      <c r="G18" s="57" t="s">
        <v>54</v>
      </c>
      <c r="H18" s="102"/>
      <c r="I18" s="102"/>
      <c r="J18" s="131"/>
      <c r="K18" s="125">
        <v>6054.22</v>
      </c>
      <c r="L18" s="13">
        <v>0.01</v>
      </c>
      <c r="M18" s="128">
        <f>SUM(H18:J18,K18/1.12)</f>
        <v>5405.5535714285716</v>
      </c>
      <c r="N18" s="128">
        <f>K18/1.12*0.12</f>
        <v>648.66642857142858</v>
      </c>
      <c r="O18" s="14">
        <f>-SUM(I18:J18,K18/1.12)*L18</f>
        <v>-54.055535714285718</v>
      </c>
      <c r="P18" s="14">
        <f>M18</f>
        <v>5405.5535714285716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-6000.1644642857145</v>
      </c>
      <c r="AJ18" s="101">
        <f>SUM(H18:K18)+AI18+O18</f>
        <v>0</v>
      </c>
    </row>
    <row r="19" spans="1:36" ht="12.9" customHeight="1" x14ac:dyDescent="0.2">
      <c r="A19" s="55">
        <v>43902</v>
      </c>
      <c r="B19" s="56">
        <f>B18+1</f>
        <v>2218</v>
      </c>
      <c r="C19" s="196">
        <f>C18+1</f>
        <v>189</v>
      </c>
      <c r="D19" s="57" t="s">
        <v>1110</v>
      </c>
      <c r="E19" s="56" t="s">
        <v>1109</v>
      </c>
      <c r="F19" s="56"/>
      <c r="G19" s="57" t="s">
        <v>54</v>
      </c>
      <c r="H19" s="102"/>
      <c r="I19" s="102"/>
      <c r="J19" s="131"/>
      <c r="K19" s="125">
        <v>18382.5</v>
      </c>
      <c r="L19" s="13">
        <v>0.01</v>
      </c>
      <c r="M19" s="128">
        <f>SUM(H19:J19,K19/1.12)</f>
        <v>16412.946428571428</v>
      </c>
      <c r="N19" s="128">
        <f>K19/1.12*0.12</f>
        <v>1969.5535714285713</v>
      </c>
      <c r="O19" s="14">
        <f>-SUM(I19:J19,K19/1.12)*L19</f>
        <v>-164.12946428571428</v>
      </c>
      <c r="P19" s="14">
        <f>M19</f>
        <v>16412.946428571428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-18218.370535714286</v>
      </c>
      <c r="AJ19" s="101">
        <f>SUM(H19:K19)+AI19+O19</f>
        <v>-5.1159076974727213E-13</v>
      </c>
    </row>
    <row r="20" spans="1:36" ht="12.9" customHeight="1" x14ac:dyDescent="0.2">
      <c r="A20" s="55"/>
      <c r="B20" s="56">
        <f>B19+1</f>
        <v>2219</v>
      </c>
      <c r="C20" s="196">
        <f>C19+1</f>
        <v>190</v>
      </c>
      <c r="D20" s="57" t="s">
        <v>1097</v>
      </c>
      <c r="E20" s="56" t="s">
        <v>44</v>
      </c>
      <c r="F20" s="56"/>
      <c r="G20" s="57" t="s">
        <v>54</v>
      </c>
      <c r="H20" s="102"/>
      <c r="I20" s="102"/>
      <c r="J20" s="131"/>
      <c r="K20" s="125">
        <v>12987</v>
      </c>
      <c r="L20" s="13">
        <v>0.01</v>
      </c>
      <c r="M20" s="128">
        <f>SUM(H20:J20,K20/1.12)</f>
        <v>11595.535714285714</v>
      </c>
      <c r="N20" s="128">
        <f>K20/1.12*0.12</f>
        <v>1391.4642857142856</v>
      </c>
      <c r="O20" s="14">
        <f>-SUM(I20:J20,K20/1.12)*L20</f>
        <v>-115.95535714285714</v>
      </c>
      <c r="P20" s="14">
        <f>M20</f>
        <v>11595.535714285714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-12871.044642857141</v>
      </c>
      <c r="AJ20" s="101">
        <f>SUM(H20:K20)+AI20+O20</f>
        <v>1.5631940186722204E-12</v>
      </c>
    </row>
    <row r="21" spans="1:36" s="5" customFormat="1" ht="12.9" customHeight="1" x14ac:dyDescent="0.2">
      <c r="A21" s="55">
        <v>43903</v>
      </c>
      <c r="B21" s="56">
        <f>B20+1</f>
        <v>2220</v>
      </c>
      <c r="C21" s="196">
        <f>C20+1</f>
        <v>191</v>
      </c>
      <c r="D21" s="57" t="s">
        <v>67</v>
      </c>
      <c r="E21" s="56" t="s">
        <v>49</v>
      </c>
      <c r="F21" s="56"/>
      <c r="G21" s="57" t="s">
        <v>54</v>
      </c>
      <c r="H21" s="102"/>
      <c r="I21" s="102"/>
      <c r="J21" s="23"/>
      <c r="K21" s="125">
        <v>3900</v>
      </c>
      <c r="L21" s="13">
        <v>0.01</v>
      </c>
      <c r="M21" s="128">
        <f>SUM(H21:J21,K21/1.12)</f>
        <v>3482.1428571428569</v>
      </c>
      <c r="N21" s="128">
        <f>K21/1.12*0.12</f>
        <v>417.85714285714283</v>
      </c>
      <c r="O21" s="14">
        <f>-SUM(I21:J21,K21/1.12)*L21</f>
        <v>-34.821428571428569</v>
      </c>
      <c r="P21" s="14">
        <f>M21</f>
        <v>3482.1428571428569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-3865.1785714285711</v>
      </c>
      <c r="AJ21" s="101">
        <f>SUM(H21:K21)+AI21+O21</f>
        <v>3.2684965844964609E-13</v>
      </c>
    </row>
    <row r="22" spans="1:36" s="5" customFormat="1" ht="12.9" customHeight="1" x14ac:dyDescent="0.2">
      <c r="A22" s="55">
        <v>43904</v>
      </c>
      <c r="B22" s="56">
        <f>B21+1</f>
        <v>2221</v>
      </c>
      <c r="C22" s="196">
        <f>C21+1</f>
        <v>192</v>
      </c>
      <c r="D22" s="57" t="s">
        <v>66</v>
      </c>
      <c r="E22" s="56" t="s">
        <v>51</v>
      </c>
      <c r="F22" s="56"/>
      <c r="G22" s="57" t="s">
        <v>55</v>
      </c>
      <c r="H22" s="102"/>
      <c r="I22" s="102"/>
      <c r="J22" s="23"/>
      <c r="K22" s="125">
        <v>5539</v>
      </c>
      <c r="L22" s="13">
        <v>0.01</v>
      </c>
      <c r="M22" s="128">
        <f>SUM(H22:J22,K22/1.12)</f>
        <v>4945.5357142857138</v>
      </c>
      <c r="N22" s="128">
        <f>K22/1.12*0.12</f>
        <v>593.46428571428567</v>
      </c>
      <c r="O22" s="14">
        <f>-SUM(I22:J22,K22/1.12)*L22</f>
        <v>-49.455357142857139</v>
      </c>
      <c r="P22" s="14"/>
      <c r="Q22" s="14">
        <f>M22</f>
        <v>4945.5357142857138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-5489.5446428571422</v>
      </c>
      <c r="AJ22" s="101">
        <f>SUM(H22:K22)+AI22+O22</f>
        <v>6.5369931689929217E-13</v>
      </c>
    </row>
    <row r="23" spans="1:36" s="5" customFormat="1" ht="12.9" customHeight="1" x14ac:dyDescent="0.2">
      <c r="A23" s="55"/>
      <c r="B23" s="56">
        <f>B22+1</f>
        <v>2222</v>
      </c>
      <c r="C23" s="196">
        <f>C22+1</f>
        <v>193</v>
      </c>
      <c r="D23" s="57" t="s">
        <v>1092</v>
      </c>
      <c r="E23" s="56" t="s">
        <v>1093</v>
      </c>
      <c r="F23" s="56"/>
      <c r="G23" s="57" t="s">
        <v>54</v>
      </c>
      <c r="H23" s="102"/>
      <c r="I23" s="102"/>
      <c r="J23" s="23"/>
      <c r="K23" s="125">
        <v>17617.5</v>
      </c>
      <c r="L23" s="13">
        <v>0.01</v>
      </c>
      <c r="M23" s="128">
        <f>SUM(H23:J23,K23/1.12)</f>
        <v>15729.910714285712</v>
      </c>
      <c r="N23" s="128">
        <f>K23/1.12*0.12</f>
        <v>1887.5892857142853</v>
      </c>
      <c r="O23" s="14">
        <f>-SUM(I23:J23,K23/1.12)*L23</f>
        <v>-157.29910714285711</v>
      </c>
      <c r="P23" s="14">
        <f>M23</f>
        <v>15729.910714285712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-17460.200892857141</v>
      </c>
      <c r="AJ23" s="101">
        <f>SUM(H23:K23)+AI23+O23</f>
        <v>1.5916157281026244E-12</v>
      </c>
    </row>
    <row r="24" spans="1:36" ht="12.9" customHeight="1" x14ac:dyDescent="0.2">
      <c r="A24" s="55"/>
      <c r="B24" s="56">
        <f>B23+1</f>
        <v>2223</v>
      </c>
      <c r="C24" s="196">
        <f>C23+1</f>
        <v>194</v>
      </c>
      <c r="D24" s="57" t="s">
        <v>1106</v>
      </c>
      <c r="E24" s="56"/>
      <c r="F24" s="56"/>
      <c r="G24" s="57" t="s">
        <v>56</v>
      </c>
      <c r="H24" s="102"/>
      <c r="I24" s="102"/>
      <c r="J24" s="23"/>
      <c r="K24" s="53">
        <v>9718</v>
      </c>
      <c r="L24" s="13">
        <v>0.01</v>
      </c>
      <c r="M24" s="128">
        <f>SUM(H24:J24,K24/1.12)</f>
        <v>8676.7857142857138</v>
      </c>
      <c r="N24" s="128">
        <f>K24/1.12*0.12</f>
        <v>1041.2142857142856</v>
      </c>
      <c r="O24" s="14">
        <f>-SUM(I24:J24,K24/1.12)*L24</f>
        <v>-86.767857142857139</v>
      </c>
      <c r="P24" s="14"/>
      <c r="Q24" s="14"/>
      <c r="R24" s="14"/>
      <c r="S24" s="14"/>
      <c r="T24" s="14"/>
      <c r="U24" s="14"/>
      <c r="V24" s="14"/>
      <c r="W24" s="14">
        <f>M24</f>
        <v>8676.7857142857138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-9631.2321428571413</v>
      </c>
      <c r="AJ24" s="101">
        <f>SUM(H24:K24)+AI24+O24</f>
        <v>1.5631940186722204E-12</v>
      </c>
    </row>
    <row r="25" spans="1:36" s="5" customFormat="1" ht="12.9" customHeight="1" x14ac:dyDescent="0.2">
      <c r="A25" s="55">
        <v>43540</v>
      </c>
      <c r="B25" s="56">
        <f>B24+1</f>
        <v>2224</v>
      </c>
      <c r="C25" s="196">
        <f>C24+1</f>
        <v>195</v>
      </c>
      <c r="D25" s="57" t="s">
        <v>39</v>
      </c>
      <c r="E25" s="56" t="s">
        <v>45</v>
      </c>
      <c r="F25" s="56"/>
      <c r="G25" s="57" t="s">
        <v>57</v>
      </c>
      <c r="H25" s="102"/>
      <c r="I25" s="102"/>
      <c r="J25" s="23">
        <v>880</v>
      </c>
      <c r="K25" s="53">
        <v>0</v>
      </c>
      <c r="L25" s="13">
        <v>0.01</v>
      </c>
      <c r="M25" s="128">
        <f>SUM(H25:J25,K25/1.12)</f>
        <v>880</v>
      </c>
      <c r="N25" s="128">
        <f>K25/1.12*0.12</f>
        <v>0</v>
      </c>
      <c r="O25" s="14">
        <f>-SUM(I25:J25,K25/1.12)*L25</f>
        <v>-8.8000000000000007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>
        <f>M25</f>
        <v>880</v>
      </c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-871.2</v>
      </c>
      <c r="AJ25" s="101">
        <f>SUM(H25:K25)+AI25+O25</f>
        <v>-4.6185277824406512E-14</v>
      </c>
    </row>
    <row r="26" spans="1:36" s="5" customFormat="1" ht="12.9" customHeight="1" x14ac:dyDescent="0.2">
      <c r="A26" s="55"/>
      <c r="B26" s="56">
        <f>B25+1</f>
        <v>2225</v>
      </c>
      <c r="C26" s="196">
        <f>C25+1</f>
        <v>196</v>
      </c>
      <c r="D26" s="57" t="s">
        <v>39</v>
      </c>
      <c r="E26" s="56" t="s">
        <v>45</v>
      </c>
      <c r="F26" s="56"/>
      <c r="G26" s="57" t="s">
        <v>54</v>
      </c>
      <c r="H26" s="102"/>
      <c r="I26" s="102"/>
      <c r="J26" s="131">
        <v>5775</v>
      </c>
      <c r="K26" s="125">
        <v>0</v>
      </c>
      <c r="L26" s="13">
        <v>0.01</v>
      </c>
      <c r="M26" s="128">
        <f>SUM(H26:J26,K26/1.12)</f>
        <v>5775</v>
      </c>
      <c r="N26" s="128">
        <f>K26/1.12*0.12</f>
        <v>0</v>
      </c>
      <c r="O26" s="14">
        <f>-SUM(I26:J26,K26/1.12)*L26</f>
        <v>-57.75</v>
      </c>
      <c r="P26" s="14">
        <f>M26</f>
        <v>5775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-5717.25</v>
      </c>
      <c r="AJ26" s="101">
        <f>SUM(H26:K26)+AI26+O26</f>
        <v>0</v>
      </c>
    </row>
    <row r="27" spans="1:36" s="5" customFormat="1" ht="12.9" customHeight="1" x14ac:dyDescent="0.2">
      <c r="A27" s="55"/>
      <c r="B27" s="56">
        <f>B26+1</f>
        <v>2226</v>
      </c>
      <c r="C27" s="196">
        <f>C26+1</f>
        <v>197</v>
      </c>
      <c r="D27" s="57" t="s">
        <v>88</v>
      </c>
      <c r="E27" s="56" t="s">
        <v>89</v>
      </c>
      <c r="F27" s="56"/>
      <c r="G27" s="57" t="s">
        <v>54</v>
      </c>
      <c r="H27" s="102"/>
      <c r="I27" s="102"/>
      <c r="J27" s="131">
        <v>5918.9</v>
      </c>
      <c r="K27" s="125">
        <v>0</v>
      </c>
      <c r="L27" s="13">
        <v>0.01</v>
      </c>
      <c r="M27" s="128">
        <f>SUM(H27:J27,K27/1.12)</f>
        <v>5918.9</v>
      </c>
      <c r="N27" s="128">
        <f>K27/1.12*0.12</f>
        <v>0</v>
      </c>
      <c r="O27" s="14">
        <f>-SUM(I27:J27,K27/1.12)*L27</f>
        <v>-59.189</v>
      </c>
      <c r="P27" s="14">
        <f>M27</f>
        <v>5918.9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-5859.7109999999993</v>
      </c>
      <c r="AJ27" s="101">
        <f>SUM(H27:K27)+AI27+O27</f>
        <v>3.0553337637684308E-13</v>
      </c>
    </row>
    <row r="28" spans="1:36" s="5" customFormat="1" ht="12.9" customHeight="1" x14ac:dyDescent="0.2">
      <c r="A28" s="55"/>
      <c r="B28" s="56">
        <f>B27+1</f>
        <v>2227</v>
      </c>
      <c r="C28" s="196">
        <f>C27+1</f>
        <v>198</v>
      </c>
      <c r="D28" s="57" t="s">
        <v>88</v>
      </c>
      <c r="E28" s="56" t="s">
        <v>89</v>
      </c>
      <c r="F28" s="56"/>
      <c r="G28" s="57" t="s">
        <v>57</v>
      </c>
      <c r="H28" s="102"/>
      <c r="I28" s="102"/>
      <c r="J28" s="131">
        <v>218.4</v>
      </c>
      <c r="K28" s="125">
        <v>0</v>
      </c>
      <c r="L28" s="13">
        <v>0.01</v>
      </c>
      <c r="M28" s="128">
        <f>SUM(H28:J28,K28/1.12)</f>
        <v>218.4</v>
      </c>
      <c r="N28" s="128">
        <f>K28/1.12*0.12</f>
        <v>0</v>
      </c>
      <c r="O28" s="14">
        <f>-SUM(I28:J28,K28/1.12)*L28</f>
        <v>-2.1840000000000002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>
        <f>M28</f>
        <v>218.4</v>
      </c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-216.21600000000001</v>
      </c>
      <c r="AJ28" s="101">
        <f>SUM(H28:K28)+AI28+O28</f>
        <v>0</v>
      </c>
    </row>
    <row r="29" spans="1:36" s="5" customFormat="1" ht="12.9" customHeight="1" x14ac:dyDescent="0.2">
      <c r="A29" s="55"/>
      <c r="B29" s="56"/>
      <c r="C29" s="196"/>
      <c r="D29" s="57"/>
      <c r="E29" s="56"/>
      <c r="F29" s="56"/>
      <c r="G29" s="57"/>
      <c r="H29" s="102"/>
      <c r="I29" s="102"/>
      <c r="J29" s="131"/>
      <c r="K29" s="125"/>
      <c r="L29" s="13">
        <v>0.01</v>
      </c>
      <c r="M29" s="128">
        <f>SUM(H29:J29,K29/1.12)</f>
        <v>0</v>
      </c>
      <c r="N29" s="128">
        <f>K29/1.12*0.12</f>
        <v>0</v>
      </c>
      <c r="O29" s="14">
        <f>-SUM(I29:J29,K29/1.12)*L29</f>
        <v>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0</v>
      </c>
      <c r="AJ29" s="101">
        <f>SUM(H29:K29)+AI29+O29</f>
        <v>0</v>
      </c>
    </row>
    <row r="30" spans="1:36" s="5" customFormat="1" ht="12.9" customHeight="1" x14ac:dyDescent="0.2">
      <c r="A30" s="55"/>
      <c r="B30" s="56"/>
      <c r="C30" s="196"/>
      <c r="D30" s="57"/>
      <c r="E30" s="56"/>
      <c r="F30" s="56"/>
      <c r="G30" s="57"/>
      <c r="H30" s="102"/>
      <c r="I30" s="102"/>
      <c r="J30" s="131"/>
      <c r="K30" s="125"/>
      <c r="L30" s="13">
        <v>0.01</v>
      </c>
      <c r="M30" s="128">
        <f>SUM(H30:J30,K30/1.12)</f>
        <v>0</v>
      </c>
      <c r="N30" s="128">
        <f>K30/1.12*0.12</f>
        <v>0</v>
      </c>
      <c r="O30" s="14">
        <f>-SUM(I30:J30,K30/1.12)*L30</f>
        <v>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0</v>
      </c>
      <c r="AJ30" s="101">
        <f>SUM(H30:K30)+AI30+O30</f>
        <v>0</v>
      </c>
    </row>
    <row r="31" spans="1:36" s="5" customFormat="1" ht="12.9" customHeight="1" x14ac:dyDescent="0.2">
      <c r="A31" s="55"/>
      <c r="B31" s="56"/>
      <c r="C31" s="196"/>
      <c r="D31" s="57"/>
      <c r="E31" s="56"/>
      <c r="F31" s="56"/>
      <c r="G31" s="57"/>
      <c r="H31" s="102"/>
      <c r="I31" s="102"/>
      <c r="J31" s="23"/>
      <c r="K31" s="125"/>
      <c r="L31" s="13">
        <v>0.01</v>
      </c>
      <c r="M31" s="128">
        <f>SUM(H31:J31,K31/1.12)</f>
        <v>0</v>
      </c>
      <c r="N31" s="128">
        <f>K31/1.12*0.12</f>
        <v>0</v>
      </c>
      <c r="O31" s="14">
        <f>-SUM(I31:J31,K31/1.12)*L31</f>
        <v>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0</v>
      </c>
      <c r="AJ31" s="101">
        <f>SUM(H31:K31)+AI31+O31</f>
        <v>0</v>
      </c>
    </row>
    <row r="32" spans="1:36" s="5" customFormat="1" ht="12.9" customHeight="1" x14ac:dyDescent="0.2">
      <c r="A32" s="55"/>
      <c r="B32" s="56"/>
      <c r="C32" s="196"/>
      <c r="D32" s="57"/>
      <c r="E32" s="56"/>
      <c r="F32" s="56"/>
      <c r="G32" s="57"/>
      <c r="H32" s="102"/>
      <c r="I32" s="102"/>
      <c r="J32" s="23"/>
      <c r="K32" s="125"/>
      <c r="L32" s="13">
        <v>0.01</v>
      </c>
      <c r="M32" s="128">
        <f>SUM(H32:J32,K32/1.12)</f>
        <v>0</v>
      </c>
      <c r="N32" s="128">
        <f>K32/1.12*0.12</f>
        <v>0</v>
      </c>
      <c r="O32" s="14">
        <f>-SUM(I32:J32,K32/1.12)*L32</f>
        <v>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0</v>
      </c>
      <c r="AJ32" s="101">
        <f>SUM(H32:K32)+AI32+O32</f>
        <v>0</v>
      </c>
    </row>
    <row r="33" spans="1:36" s="5" customFormat="1" ht="12.9" customHeight="1" x14ac:dyDescent="0.2">
      <c r="A33" s="55"/>
      <c r="B33" s="56"/>
      <c r="C33" s="197"/>
      <c r="D33" s="57"/>
      <c r="E33" s="56"/>
      <c r="F33" s="56"/>
      <c r="G33" s="57"/>
      <c r="H33" s="102"/>
      <c r="I33" s="102"/>
      <c r="J33" s="23"/>
      <c r="K33" s="125"/>
      <c r="L33" s="13">
        <v>0.01</v>
      </c>
      <c r="M33" s="128">
        <f>SUM(H33:J33,K33/1.12)</f>
        <v>0</v>
      </c>
      <c r="N33" s="128">
        <f>K33/1.12*0.12</f>
        <v>0</v>
      </c>
      <c r="O33" s="14">
        <f>-SUM(I33:J33,K33/1.12)*L33</f>
        <v>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0</v>
      </c>
      <c r="AJ33" s="101">
        <f>SUM(H33:K33)+AI33+O33</f>
        <v>0</v>
      </c>
    </row>
    <row r="34" spans="1:36" s="5" customFormat="1" ht="12.9" customHeight="1" x14ac:dyDescent="0.2">
      <c r="A34" s="55"/>
      <c r="B34" s="56"/>
      <c r="C34" s="196"/>
      <c r="D34" s="57"/>
      <c r="E34" s="56"/>
      <c r="F34" s="56"/>
      <c r="G34" s="57"/>
      <c r="H34" s="102"/>
      <c r="I34" s="102"/>
      <c r="J34" s="23"/>
      <c r="K34" s="125"/>
      <c r="L34" s="13">
        <v>0.01</v>
      </c>
      <c r="M34" s="128">
        <f>SUM(H34:J34,K34/1.12)</f>
        <v>0</v>
      </c>
      <c r="N34" s="128">
        <f>K34/1.12*0.12</f>
        <v>0</v>
      </c>
      <c r="O34" s="14">
        <f>-SUM(I34:J34,K34/1.12)*L34</f>
        <v>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0</v>
      </c>
      <c r="AJ34" s="101">
        <f>SUM(H34:K34)+AI34+O34</f>
        <v>0</v>
      </c>
    </row>
    <row r="35" spans="1:36" s="5" customFormat="1" ht="12.9" customHeight="1" x14ac:dyDescent="0.2">
      <c r="A35" s="55"/>
      <c r="B35" s="56"/>
      <c r="C35" s="196"/>
      <c r="D35" s="57"/>
      <c r="E35" s="56"/>
      <c r="F35" s="56"/>
      <c r="G35" s="57"/>
      <c r="H35" s="102"/>
      <c r="I35" s="102"/>
      <c r="J35" s="23"/>
      <c r="K35" s="125"/>
      <c r="L35" s="13">
        <v>0.01</v>
      </c>
      <c r="M35" s="128">
        <f>SUM(H35:J35,K35/1.12)</f>
        <v>0</v>
      </c>
      <c r="N35" s="128">
        <f>K35/1.12*0.12</f>
        <v>0</v>
      </c>
      <c r="O35" s="14">
        <f>-SUM(I35:J35,K35/1.12)*L35</f>
        <v>0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0</v>
      </c>
      <c r="AJ35" s="101">
        <f>SUM(H35:K35)+AI35+O35</f>
        <v>0</v>
      </c>
    </row>
    <row r="36" spans="1:36" s="5" customFormat="1" ht="12.9" customHeight="1" x14ac:dyDescent="0.2">
      <c r="A36" s="55"/>
      <c r="B36" s="56"/>
      <c r="C36" s="196"/>
      <c r="D36" s="57"/>
      <c r="E36" s="56"/>
      <c r="F36" s="56"/>
      <c r="G36" s="57"/>
      <c r="H36" s="102"/>
      <c r="I36" s="102"/>
      <c r="J36" s="23"/>
      <c r="K36" s="125"/>
      <c r="L36" s="13">
        <v>0.01</v>
      </c>
      <c r="M36" s="128">
        <f>SUM(H36:J36,K36/1.12)</f>
        <v>0</v>
      </c>
      <c r="N36" s="128">
        <f>K36/1.12*0.12</f>
        <v>0</v>
      </c>
      <c r="O36" s="14">
        <f>-SUM(I36:J36,K36/1.12)*L36</f>
        <v>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0</v>
      </c>
      <c r="AJ36" s="101">
        <f>SUM(H36:K36)+AI36+O36</f>
        <v>0</v>
      </c>
    </row>
    <row r="37" spans="1:36" s="5" customFormat="1" ht="12.9" customHeight="1" x14ac:dyDescent="0.2">
      <c r="A37" s="55"/>
      <c r="B37" s="56"/>
      <c r="C37" s="196"/>
      <c r="D37" s="57"/>
      <c r="E37" s="56"/>
      <c r="F37" s="56"/>
      <c r="G37" s="57"/>
      <c r="H37" s="102"/>
      <c r="I37" s="102"/>
      <c r="J37" s="23"/>
      <c r="K37" s="125"/>
      <c r="L37" s="13">
        <v>0.01</v>
      </c>
      <c r="M37" s="128">
        <f>SUM(H37:J37,K37/1.12)</f>
        <v>0</v>
      </c>
      <c r="N37" s="128">
        <f>K37/1.12*0.12</f>
        <v>0</v>
      </c>
      <c r="O37" s="14">
        <f>-SUM(I37:J37,K37/1.12)*L37</f>
        <v>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0</v>
      </c>
      <c r="AJ37" s="101">
        <f>SUM(H37:K37)+AI37+O37</f>
        <v>0</v>
      </c>
    </row>
    <row r="38" spans="1:36" s="5" customFormat="1" ht="12.9" customHeight="1" x14ac:dyDescent="0.2">
      <c r="A38" s="55"/>
      <c r="B38" s="56"/>
      <c r="C38" s="196"/>
      <c r="D38" s="57"/>
      <c r="E38" s="56"/>
      <c r="F38" s="56"/>
      <c r="G38" s="57"/>
      <c r="H38" s="102"/>
      <c r="I38" s="102"/>
      <c r="J38" s="23"/>
      <c r="K38" s="125"/>
      <c r="L38" s="13">
        <v>0.01</v>
      </c>
      <c r="M38" s="128">
        <f>SUM(H38:J38,K38/1.12)</f>
        <v>0</v>
      </c>
      <c r="N38" s="128">
        <f>K38/1.12*0.12</f>
        <v>0</v>
      </c>
      <c r="O38" s="14">
        <f>-SUM(I38:J38,K38/1.12)*L38</f>
        <v>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>-SUM(N38:AH38)</f>
        <v>0</v>
      </c>
      <c r="AJ38" s="101">
        <f>SUM(H38:K38)+AI38+O38</f>
        <v>0</v>
      </c>
    </row>
    <row r="39" spans="1:36" s="5" customFormat="1" ht="12.9" customHeight="1" x14ac:dyDescent="0.2">
      <c r="A39" s="55"/>
      <c r="B39" s="56"/>
      <c r="C39" s="196"/>
      <c r="D39" s="57"/>
      <c r="E39" s="56"/>
      <c r="F39" s="56"/>
      <c r="G39" s="57"/>
      <c r="H39" s="102"/>
      <c r="I39" s="102"/>
      <c r="J39" s="23"/>
      <c r="K39" s="125"/>
      <c r="L39" s="13">
        <v>0.01</v>
      </c>
      <c r="M39" s="128">
        <f>SUM(H39:J39,K39/1.12)</f>
        <v>0</v>
      </c>
      <c r="N39" s="128">
        <f>K39/1.12*0.12</f>
        <v>0</v>
      </c>
      <c r="O39" s="14">
        <f>-SUM(I39:J39,K39/1.12)*L39</f>
        <v>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0</v>
      </c>
      <c r="AJ39" s="101">
        <f>SUM(H39:K39)+AI39+O39</f>
        <v>0</v>
      </c>
    </row>
    <row r="40" spans="1:36" s="5" customFormat="1" ht="12.9" customHeight="1" x14ac:dyDescent="0.2">
      <c r="A40" s="55"/>
      <c r="B40" s="56"/>
      <c r="C40" s="196"/>
      <c r="D40" s="57"/>
      <c r="E40" s="56"/>
      <c r="F40" s="56"/>
      <c r="G40" s="57"/>
      <c r="H40" s="102"/>
      <c r="I40" s="102"/>
      <c r="J40" s="23"/>
      <c r="K40" s="125"/>
      <c r="L40" s="13">
        <v>0.01</v>
      </c>
      <c r="M40" s="128">
        <f>SUM(H40:J40,K40/1.12)</f>
        <v>0</v>
      </c>
      <c r="N40" s="128">
        <f>K40/1.12*0.12</f>
        <v>0</v>
      </c>
      <c r="O40" s="14">
        <f>-SUM(I40:J40,K40/1.12)*L40</f>
        <v>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0</v>
      </c>
      <c r="AJ40" s="101">
        <f>SUM(H40:K40)+AI40+O40</f>
        <v>0</v>
      </c>
    </row>
    <row r="41" spans="1:36" s="5" customFormat="1" ht="12.9" customHeight="1" x14ac:dyDescent="0.2">
      <c r="A41" s="55"/>
      <c r="B41" s="56"/>
      <c r="C41" s="196"/>
      <c r="D41" s="57"/>
      <c r="E41" s="56"/>
      <c r="F41" s="56"/>
      <c r="G41" s="57"/>
      <c r="H41" s="102"/>
      <c r="I41" s="102"/>
      <c r="J41" s="131"/>
      <c r="K41" s="125"/>
      <c r="L41" s="13">
        <v>0.01</v>
      </c>
      <c r="M41" s="128">
        <f>SUM(H41:J41,K41/1.12)</f>
        <v>0</v>
      </c>
      <c r="N41" s="128">
        <f>K41/1.12*0.12</f>
        <v>0</v>
      </c>
      <c r="O41" s="14">
        <f>-SUM(I41:J41,K41/1.12)*L41</f>
        <v>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0</v>
      </c>
      <c r="AJ41" s="101">
        <f>SUM(H41:K41)+AI41+O41</f>
        <v>0</v>
      </c>
    </row>
    <row r="42" spans="1:36" s="5" customFormat="1" ht="12.9" customHeight="1" x14ac:dyDescent="0.2">
      <c r="A42" s="55"/>
      <c r="B42" s="56"/>
      <c r="C42" s="196"/>
      <c r="D42" s="57"/>
      <c r="E42" s="56"/>
      <c r="F42" s="56"/>
      <c r="G42" s="57"/>
      <c r="H42" s="102"/>
      <c r="I42" s="102"/>
      <c r="J42" s="131"/>
      <c r="K42" s="125"/>
      <c r="L42" s="13">
        <v>0.01</v>
      </c>
      <c r="M42" s="128">
        <f>SUM(H42:J42,K42/1.12)</f>
        <v>0</v>
      </c>
      <c r="N42" s="128">
        <f>K42/1.12*0.12</f>
        <v>0</v>
      </c>
      <c r="O42" s="14">
        <f>-SUM(I42:J42,K42/1.12)*L42</f>
        <v>0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0</v>
      </c>
      <c r="AJ42" s="101">
        <f>SUM(H42:K42)+AI42+O42</f>
        <v>0</v>
      </c>
    </row>
    <row r="43" spans="1:36" s="5" customFormat="1" ht="12.9" customHeight="1" x14ac:dyDescent="0.2">
      <c r="A43" s="55"/>
      <c r="B43" s="56"/>
      <c r="C43" s="196"/>
      <c r="D43" s="57"/>
      <c r="E43" s="56"/>
      <c r="F43" s="56"/>
      <c r="G43" s="57"/>
      <c r="H43" s="102"/>
      <c r="I43" s="102"/>
      <c r="J43" s="23"/>
      <c r="K43" s="125"/>
      <c r="L43" s="13">
        <v>0.01</v>
      </c>
      <c r="M43" s="128">
        <f>SUM(H43:J43,K43/1.12)</f>
        <v>0</v>
      </c>
      <c r="N43" s="128">
        <f>K43/1.12*0.12</f>
        <v>0</v>
      </c>
      <c r="O43" s="14">
        <f>-SUM(I43:J43,K43/1.12)*L43</f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0</v>
      </c>
      <c r="AJ43" s="101">
        <f>SUM(H43:K43)+AI43+O43</f>
        <v>0</v>
      </c>
    </row>
    <row r="44" spans="1:36" s="5" customFormat="1" ht="12.9" customHeight="1" x14ac:dyDescent="0.2">
      <c r="A44" s="55"/>
      <c r="B44" s="56"/>
      <c r="C44" s="196"/>
      <c r="D44" s="57"/>
      <c r="E44" s="56"/>
      <c r="F44" s="56"/>
      <c r="G44" s="57"/>
      <c r="H44" s="102"/>
      <c r="I44" s="102"/>
      <c r="J44" s="23"/>
      <c r="K44" s="125"/>
      <c r="L44" s="13">
        <v>0.01</v>
      </c>
      <c r="M44" s="128">
        <f>SUM(H44:J44,K44/1.12)</f>
        <v>0</v>
      </c>
      <c r="N44" s="128">
        <f>K44/1.12*0.12</f>
        <v>0</v>
      </c>
      <c r="O44" s="14">
        <f>-SUM(I44:J44,K44/1.12)*L44</f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0</v>
      </c>
      <c r="AJ44" s="101">
        <f>SUM(H44:K44)+AI44+O44</f>
        <v>0</v>
      </c>
    </row>
    <row r="45" spans="1:36" s="5" customFormat="1" ht="12.9" customHeight="1" x14ac:dyDescent="0.2">
      <c r="A45" s="55"/>
      <c r="B45" s="56"/>
      <c r="C45" s="196"/>
      <c r="D45" s="57"/>
      <c r="E45" s="56"/>
      <c r="F45" s="56"/>
      <c r="G45" s="57"/>
      <c r="H45" s="102"/>
      <c r="I45" s="102"/>
      <c r="J45" s="131"/>
      <c r="K45" s="125"/>
      <c r="L45" s="13">
        <v>0.01</v>
      </c>
      <c r="M45" s="128">
        <f>SUM(H45:J45,K45/1.12)</f>
        <v>0</v>
      </c>
      <c r="N45" s="128">
        <f>K45/1.12*0.12</f>
        <v>0</v>
      </c>
      <c r="O45" s="14">
        <f>-SUM(I45:J45,K45/1.12)*L45</f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>-SUM(N45:AH45)</f>
        <v>0</v>
      </c>
      <c r="AJ45" s="101">
        <f>SUM(H45:K45)+AI45+O45</f>
        <v>0</v>
      </c>
    </row>
    <row r="46" spans="1:36" s="5" customFormat="1" ht="12.9" customHeight="1" x14ac:dyDescent="0.2">
      <c r="A46" s="55"/>
      <c r="B46" s="56"/>
      <c r="C46" s="196"/>
      <c r="D46" s="57"/>
      <c r="E46" s="56"/>
      <c r="F46" s="56"/>
      <c r="G46" s="57"/>
      <c r="H46" s="102"/>
      <c r="I46" s="102"/>
      <c r="J46" s="131"/>
      <c r="K46" s="125"/>
      <c r="L46" s="13">
        <v>0.01</v>
      </c>
      <c r="M46" s="128">
        <f>SUM(H46:J46,K46/1.12)</f>
        <v>0</v>
      </c>
      <c r="N46" s="128">
        <f>K46/1.12*0.12</f>
        <v>0</v>
      </c>
      <c r="O46" s="14">
        <f>-SUM(I46:J46,K46/1.12)*L46</f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0</v>
      </c>
      <c r="AJ46" s="101">
        <f>SUM(H46:K46)+AI46+O46</f>
        <v>0</v>
      </c>
    </row>
    <row r="47" spans="1:36" s="5" customFormat="1" ht="12.9" customHeight="1" x14ac:dyDescent="0.2">
      <c r="A47" s="55"/>
      <c r="B47" s="56"/>
      <c r="C47" s="196"/>
      <c r="D47" s="57"/>
      <c r="E47" s="56"/>
      <c r="F47" s="56"/>
      <c r="G47" s="57"/>
      <c r="H47" s="102"/>
      <c r="I47" s="102"/>
      <c r="J47" s="131"/>
      <c r="K47" s="125"/>
      <c r="L47" s="13">
        <v>0.01</v>
      </c>
      <c r="M47" s="128">
        <f>SUM(H47:J47,K47/1.12)</f>
        <v>0</v>
      </c>
      <c r="N47" s="128">
        <f>K47/1.12*0.12</f>
        <v>0</v>
      </c>
      <c r="O47" s="14">
        <f>-SUM(I47:J47,K47/1.12)*L47</f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0</v>
      </c>
      <c r="AJ47" s="101">
        <f>SUM(H47:K47)+AI47+O47</f>
        <v>0</v>
      </c>
    </row>
    <row r="48" spans="1:36" s="5" customFormat="1" ht="12.9" customHeight="1" x14ac:dyDescent="0.2">
      <c r="A48" s="55"/>
      <c r="B48" s="56"/>
      <c r="C48" s="196"/>
      <c r="D48" s="57"/>
      <c r="E48" s="56"/>
      <c r="F48" s="56"/>
      <c r="G48" s="57"/>
      <c r="H48" s="102"/>
      <c r="I48" s="102"/>
      <c r="J48" s="131"/>
      <c r="K48" s="125"/>
      <c r="L48" s="13">
        <v>0.01</v>
      </c>
      <c r="M48" s="128">
        <f>SUM(H48:J48,K48/1.12)</f>
        <v>0</v>
      </c>
      <c r="N48" s="128">
        <f>K48/1.12*0.12</f>
        <v>0</v>
      </c>
      <c r="O48" s="14">
        <f>-SUM(I48:J48,K48/1.12)*L48</f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0</v>
      </c>
      <c r="AJ48" s="101">
        <f>SUM(H48:K48)+AI48+O48</f>
        <v>0</v>
      </c>
    </row>
    <row r="49" spans="1:36" s="5" customFormat="1" ht="12.9" customHeight="1" x14ac:dyDescent="0.2">
      <c r="A49" s="55"/>
      <c r="B49" s="56"/>
      <c r="C49" s="196"/>
      <c r="D49" s="57"/>
      <c r="E49" s="56"/>
      <c r="F49" s="56"/>
      <c r="G49" s="57"/>
      <c r="H49" s="102"/>
      <c r="I49" s="102"/>
      <c r="J49" s="23"/>
      <c r="K49" s="125"/>
      <c r="L49" s="13">
        <v>0.01</v>
      </c>
      <c r="M49" s="128">
        <f>SUM(H49:J49,K49/1.12)</f>
        <v>0</v>
      </c>
      <c r="N49" s="128">
        <f>K49/1.12*0.12</f>
        <v>0</v>
      </c>
      <c r="O49" s="14">
        <f>-SUM(I49:J49,K49/1.12)*L49</f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0</v>
      </c>
      <c r="AJ49" s="101">
        <f>SUM(H49:K49)+AI49+O49</f>
        <v>0</v>
      </c>
    </row>
    <row r="50" spans="1:36" s="5" customFormat="1" ht="12.9" customHeight="1" x14ac:dyDescent="0.2">
      <c r="A50" s="55"/>
      <c r="B50" s="56"/>
      <c r="C50" s="196"/>
      <c r="D50" s="57"/>
      <c r="E50" s="56"/>
      <c r="F50" s="56"/>
      <c r="G50" s="57"/>
      <c r="H50" s="102"/>
      <c r="I50" s="102"/>
      <c r="J50" s="23"/>
      <c r="K50" s="125"/>
      <c r="L50" s="13">
        <v>0.01</v>
      </c>
      <c r="M50" s="128">
        <f>SUM(H50:J50,K50/1.12)</f>
        <v>0</v>
      </c>
      <c r="N50" s="128">
        <f>K50/1.12*0.12</f>
        <v>0</v>
      </c>
      <c r="O50" s="14">
        <f>-SUM(I50:J50,K50/1.12)*L50</f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0</v>
      </c>
      <c r="AJ50" s="101">
        <f>SUM(H50:K50)+AI50+O50</f>
        <v>0</v>
      </c>
    </row>
    <row r="51" spans="1:36" s="5" customFormat="1" ht="12.9" customHeight="1" x14ac:dyDescent="0.2">
      <c r="A51" s="55"/>
      <c r="B51" s="56"/>
      <c r="C51" s="196"/>
      <c r="D51" s="57"/>
      <c r="E51" s="56"/>
      <c r="F51" s="56"/>
      <c r="G51" s="57"/>
      <c r="H51" s="102"/>
      <c r="I51" s="102"/>
      <c r="J51" s="131"/>
      <c r="K51" s="125"/>
      <c r="L51" s="13">
        <v>0.01</v>
      </c>
      <c r="M51" s="128">
        <f>SUM(H51:J51,K51/1.12)</f>
        <v>0</v>
      </c>
      <c r="N51" s="128">
        <f>K51/1.12*0.12</f>
        <v>0</v>
      </c>
      <c r="O51" s="14">
        <f>-SUM(I51:J51,K51/1.12)*L51</f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0</v>
      </c>
      <c r="AJ51" s="101">
        <f>SUM(H51:K51)+AI51+O51</f>
        <v>0</v>
      </c>
    </row>
    <row r="52" spans="1:36" s="5" customFormat="1" ht="12.9" customHeight="1" x14ac:dyDescent="0.2">
      <c r="A52" s="55"/>
      <c r="B52" s="56"/>
      <c r="C52" s="196"/>
      <c r="D52" s="57"/>
      <c r="E52" s="56"/>
      <c r="F52" s="56"/>
      <c r="G52" s="57"/>
      <c r="H52" s="102"/>
      <c r="I52" s="102"/>
      <c r="J52" s="131"/>
      <c r="K52" s="125"/>
      <c r="L52" s="13">
        <v>0.01</v>
      </c>
      <c r="M52" s="128">
        <f>SUM(H52:J52,K52/1.12)</f>
        <v>0</v>
      </c>
      <c r="N52" s="128">
        <f>K52/1.12*0.12</f>
        <v>0</v>
      </c>
      <c r="O52" s="14">
        <f>-SUM(I52:J52,K52/1.12)*L52</f>
        <v>0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0</v>
      </c>
      <c r="AJ52" s="101">
        <f>SUM(H52:K52)+AI52+O52</f>
        <v>0</v>
      </c>
    </row>
    <row r="53" spans="1:36" s="5" customFormat="1" ht="12.9" customHeight="1" x14ac:dyDescent="0.2">
      <c r="A53" s="55"/>
      <c r="B53" s="56"/>
      <c r="C53" s="196"/>
      <c r="D53" s="57"/>
      <c r="E53" s="56"/>
      <c r="F53" s="56"/>
      <c r="G53" s="57"/>
      <c r="H53" s="102"/>
      <c r="I53" s="102"/>
      <c r="J53" s="131"/>
      <c r="K53" s="125"/>
      <c r="L53" s="13">
        <v>0.01</v>
      </c>
      <c r="M53" s="128">
        <f>SUM(H53:J53,K53/1.12)</f>
        <v>0</v>
      </c>
      <c r="N53" s="128">
        <f>K53/1.12*0.12</f>
        <v>0</v>
      </c>
      <c r="O53" s="14">
        <f>-SUM(I53:J53,K53/1.12)*L53</f>
        <v>0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0</v>
      </c>
      <c r="AJ53" s="101">
        <f>SUM(H53:K53)+AI53+O53</f>
        <v>0</v>
      </c>
    </row>
    <row r="54" spans="1:36" s="5" customFormat="1" ht="12.9" customHeight="1" x14ac:dyDescent="0.2">
      <c r="A54" s="55"/>
      <c r="B54" s="56"/>
      <c r="C54" s="196"/>
      <c r="D54" s="57"/>
      <c r="E54" s="56"/>
      <c r="F54" s="56"/>
      <c r="G54" s="57"/>
      <c r="H54" s="102"/>
      <c r="I54" s="102"/>
      <c r="J54" s="131"/>
      <c r="K54" s="125"/>
      <c r="L54" s="13">
        <v>0.01</v>
      </c>
      <c r="M54" s="128">
        <f>SUM(H54:J54,K54/1.12)</f>
        <v>0</v>
      </c>
      <c r="N54" s="128">
        <f>K54/1.12*0.12</f>
        <v>0</v>
      </c>
      <c r="O54" s="14">
        <f>-SUM(I54:J54,K54/1.12)*L54</f>
        <v>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0</v>
      </c>
      <c r="AJ54" s="101">
        <f>SUM(H54:K54)+AI54+O54</f>
        <v>0</v>
      </c>
    </row>
    <row r="55" spans="1:36" s="5" customFormat="1" ht="12.9" customHeight="1" x14ac:dyDescent="0.2">
      <c r="A55" s="55"/>
      <c r="B55" s="56"/>
      <c r="C55" s="196"/>
      <c r="D55" s="57"/>
      <c r="E55" s="56"/>
      <c r="F55" s="56"/>
      <c r="G55" s="57"/>
      <c r="H55" s="102"/>
      <c r="I55" s="102"/>
      <c r="J55" s="131"/>
      <c r="K55" s="125"/>
      <c r="L55" s="13">
        <v>0.01</v>
      </c>
      <c r="M55" s="128">
        <f>SUM(H55:J55,K55/1.12)</f>
        <v>0</v>
      </c>
      <c r="N55" s="128">
        <f>K55/1.12*0.12</f>
        <v>0</v>
      </c>
      <c r="O55" s="14">
        <f>-SUM(I55:J55,K55/1.12)*L55</f>
        <v>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0</v>
      </c>
      <c r="AJ55" s="101">
        <f>SUM(H55:K55)+AI55+O55</f>
        <v>0</v>
      </c>
    </row>
    <row r="56" spans="1:36" s="5" customFormat="1" ht="12.9" customHeight="1" x14ac:dyDescent="0.2">
      <c r="A56" s="55"/>
      <c r="B56" s="56"/>
      <c r="C56" s="196"/>
      <c r="D56" s="57"/>
      <c r="E56" s="56"/>
      <c r="F56" s="56"/>
      <c r="G56" s="57"/>
      <c r="H56" s="102"/>
      <c r="I56" s="102"/>
      <c r="J56" s="131"/>
      <c r="K56" s="125"/>
      <c r="L56" s="13">
        <v>0.01</v>
      </c>
      <c r="M56" s="128">
        <f>SUM(H56:J56,K56/1.12)</f>
        <v>0</v>
      </c>
      <c r="N56" s="128">
        <f>K56/1.12*0.12</f>
        <v>0</v>
      </c>
      <c r="O56" s="14">
        <f>-SUM(I56:J56,K56/1.12)*L56</f>
        <v>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0</v>
      </c>
      <c r="AJ56" s="101">
        <f>SUM(H56:K56)+AI56+O56</f>
        <v>0</v>
      </c>
    </row>
    <row r="57" spans="1:36" s="5" customFormat="1" ht="12.9" customHeight="1" x14ac:dyDescent="0.2">
      <c r="A57" s="55"/>
      <c r="B57" s="56"/>
      <c r="C57" s="196"/>
      <c r="D57" s="57"/>
      <c r="E57" s="56"/>
      <c r="F57" s="56"/>
      <c r="G57" s="57"/>
      <c r="H57" s="102"/>
      <c r="I57" s="102"/>
      <c r="J57" s="131"/>
      <c r="K57" s="125"/>
      <c r="L57" s="13">
        <v>0.01</v>
      </c>
      <c r="M57" s="128">
        <f>SUM(H57:J57,K57/1.12)</f>
        <v>0</v>
      </c>
      <c r="N57" s="128">
        <f>K57/1.12*0.12</f>
        <v>0</v>
      </c>
      <c r="O57" s="14">
        <f>-SUM(I57:J57,K57/1.12)*L57</f>
        <v>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0</v>
      </c>
      <c r="AJ57" s="101">
        <f>SUM(H57:K57)+AI57+O57</f>
        <v>0</v>
      </c>
    </row>
    <row r="58" spans="1:36" s="5" customFormat="1" ht="12.9" customHeight="1" x14ac:dyDescent="0.2">
      <c r="A58" s="55"/>
      <c r="B58" s="56"/>
      <c r="C58" s="56"/>
      <c r="D58" s="57"/>
      <c r="E58" s="56"/>
      <c r="F58" s="56"/>
      <c r="G58" s="57"/>
      <c r="H58" s="102"/>
      <c r="I58" s="102"/>
      <c r="J58" s="23"/>
      <c r="K58" s="125"/>
      <c r="L58" s="13">
        <v>0.01</v>
      </c>
      <c r="M58" s="128">
        <f>SUM(H58:J58,K58/1.12)</f>
        <v>0</v>
      </c>
      <c r="N58" s="128">
        <f>K58/1.12*0.12</f>
        <v>0</v>
      </c>
      <c r="O58" s="14">
        <f>-SUM(I58:J58,K58/1.12)*L58</f>
        <v>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0</v>
      </c>
      <c r="AJ58" s="101">
        <f>SUM(H58:K58)+AI58+O58</f>
        <v>0</v>
      </c>
    </row>
    <row r="59" spans="1:36" s="5" customFormat="1" ht="12.9" customHeight="1" x14ac:dyDescent="0.2">
      <c r="A59" s="55"/>
      <c r="B59" s="56"/>
      <c r="C59" s="56"/>
      <c r="D59" s="57"/>
      <c r="E59" s="56"/>
      <c r="F59" s="56"/>
      <c r="G59" s="57"/>
      <c r="H59" s="102"/>
      <c r="I59" s="102"/>
      <c r="J59" s="23"/>
      <c r="K59" s="125"/>
      <c r="L59" s="13">
        <v>0.01</v>
      </c>
      <c r="M59" s="128">
        <f>SUM(H59:J59,K59/1.12)</f>
        <v>0</v>
      </c>
      <c r="N59" s="128">
        <f>K59/1.12*0.12</f>
        <v>0</v>
      </c>
      <c r="O59" s="14">
        <f>-SUM(I59:J59,K59/1.12)*L59</f>
        <v>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0</v>
      </c>
      <c r="AJ59" s="101">
        <f>SUM(H59:K59)+AI59+O59</f>
        <v>0</v>
      </c>
    </row>
    <row r="60" spans="1:36" s="5" customFormat="1" ht="12.9" customHeight="1" x14ac:dyDescent="0.2">
      <c r="A60" s="55"/>
      <c r="B60" s="56"/>
      <c r="C60" s="56"/>
      <c r="D60" s="57"/>
      <c r="E60" s="56"/>
      <c r="F60" s="56"/>
      <c r="G60" s="57"/>
      <c r="H60" s="102"/>
      <c r="I60" s="102"/>
      <c r="J60" s="23"/>
      <c r="K60" s="125"/>
      <c r="L60" s="13">
        <v>0.01</v>
      </c>
      <c r="M60" s="128">
        <f>SUM(H60:J60,K60/1.12)</f>
        <v>0</v>
      </c>
      <c r="N60" s="128">
        <f>K60/1.12*0.12</f>
        <v>0</v>
      </c>
      <c r="O60" s="14">
        <f>-SUM(I60:J60,K60/1.12)*L60</f>
        <v>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0</v>
      </c>
      <c r="AJ60" s="101">
        <f>SUM(H60:K60)+AI60+O60</f>
        <v>0</v>
      </c>
    </row>
    <row r="61" spans="1:36" s="5" customFormat="1" ht="12.9" customHeight="1" x14ac:dyDescent="0.2">
      <c r="A61" s="55"/>
      <c r="B61" s="56"/>
      <c r="C61" s="56"/>
      <c r="D61" s="57"/>
      <c r="E61" s="56"/>
      <c r="F61" s="56"/>
      <c r="G61" s="57"/>
      <c r="H61" s="102"/>
      <c r="I61" s="102"/>
      <c r="J61" s="23"/>
      <c r="K61" s="125"/>
      <c r="L61" s="13">
        <v>0.01</v>
      </c>
      <c r="M61" s="128">
        <f>SUM(H61:J61,K61/1.12)</f>
        <v>0</v>
      </c>
      <c r="N61" s="128">
        <f>K61/1.12*0.12</f>
        <v>0</v>
      </c>
      <c r="O61" s="14">
        <f>-SUM(I61:J61,K61/1.12)*L61</f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0</v>
      </c>
      <c r="AJ61" s="101">
        <f>SUM(H61:K61)+AI61+O61</f>
        <v>0</v>
      </c>
    </row>
    <row r="62" spans="1:36" s="5" customFormat="1" ht="12.9" customHeight="1" x14ac:dyDescent="0.2">
      <c r="A62" s="55"/>
      <c r="B62" s="56"/>
      <c r="C62" s="56"/>
      <c r="D62" s="57"/>
      <c r="E62" s="56"/>
      <c r="F62" s="56"/>
      <c r="G62" s="57"/>
      <c r="H62" s="102"/>
      <c r="I62" s="102"/>
      <c r="J62" s="23"/>
      <c r="K62" s="125"/>
      <c r="L62" s="13">
        <v>0.01</v>
      </c>
      <c r="M62" s="128">
        <f>SUM(H62:J62,K62/1.12)</f>
        <v>0</v>
      </c>
      <c r="N62" s="128">
        <f>K62/1.12*0.12</f>
        <v>0</v>
      </c>
      <c r="O62" s="14">
        <f>-SUM(I62:J62,K62/1.12)*L62</f>
        <v>0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0</v>
      </c>
      <c r="AJ62" s="101">
        <f>SUM(H62:K62)+AI62+O62</f>
        <v>0</v>
      </c>
    </row>
    <row r="63" spans="1:36" s="5" customFormat="1" ht="12.9" customHeight="1" x14ac:dyDescent="0.2">
      <c r="A63" s="55"/>
      <c r="B63" s="56"/>
      <c r="C63" s="56"/>
      <c r="D63" s="57"/>
      <c r="E63" s="56"/>
      <c r="F63" s="56"/>
      <c r="G63" s="57"/>
      <c r="H63" s="102"/>
      <c r="I63" s="102"/>
      <c r="J63" s="23"/>
      <c r="K63" s="125"/>
      <c r="L63" s="13">
        <v>0.01</v>
      </c>
      <c r="M63" s="128">
        <f>SUM(H63:J63,K63/1.12)</f>
        <v>0</v>
      </c>
      <c r="N63" s="128">
        <f>K63/1.12*0.12</f>
        <v>0</v>
      </c>
      <c r="O63" s="14">
        <f>-SUM(I63:J63,K63/1.12)*L63</f>
        <v>0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0</v>
      </c>
      <c r="AJ63" s="101">
        <f>SUM(H63:K63)+AI63+O63</f>
        <v>0</v>
      </c>
    </row>
    <row r="64" spans="1:36" s="5" customFormat="1" ht="12.9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23"/>
      <c r="K64" s="125"/>
      <c r="L64" s="13">
        <v>0.01</v>
      </c>
      <c r="M64" s="128">
        <f>SUM(H64:J64,K64/1.12)</f>
        <v>0</v>
      </c>
      <c r="N64" s="128">
        <f>K64/1.12*0.12</f>
        <v>0</v>
      </c>
      <c r="O64" s="14">
        <f>-SUM(I64:J64,K64/1.12)*L64</f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0</v>
      </c>
      <c r="AJ64" s="101">
        <f>SUM(H64:K64)+AI64+O64</f>
        <v>0</v>
      </c>
    </row>
    <row r="65" spans="1:36" s="5" customFormat="1" ht="12.9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25"/>
      <c r="L65" s="13">
        <v>0.01</v>
      </c>
      <c r="M65" s="128">
        <f>SUM(H65:J65,K65/1.12)</f>
        <v>0</v>
      </c>
      <c r="N65" s="128">
        <f>K65/1.12*0.12</f>
        <v>0</v>
      </c>
      <c r="O65" s="14">
        <f>-SUM(I65:J65,K65/1.12)*L65</f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0</v>
      </c>
      <c r="AJ65" s="101">
        <f>SUM(H65:K65)+AI65+O65</f>
        <v>0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/>
      <c r="K66" s="125"/>
      <c r="L66" s="13">
        <v>0.01</v>
      </c>
      <c r="M66" s="128">
        <f>SUM(H66:J66,K66/1.12)</f>
        <v>0</v>
      </c>
      <c r="N66" s="128">
        <f>K66/1.12*0.12</f>
        <v>0</v>
      </c>
      <c r="O66" s="14">
        <f>-SUM(I66:J66,K66/1.12)*L66</f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0</v>
      </c>
      <c r="AJ66" s="101">
        <f>SUM(H66:K66)+AI66+O66</f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131"/>
      <c r="K67" s="125"/>
      <c r="L67" s="13">
        <v>0.01</v>
      </c>
      <c r="M67" s="128">
        <f>SUM(H67:J67,K67/1.12)</f>
        <v>0</v>
      </c>
      <c r="N67" s="128">
        <f>K67/1.12*0.12</f>
        <v>0</v>
      </c>
      <c r="O67" s="14">
        <f>-SUM(I67:J67,K67/1.12)*L67</f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0</v>
      </c>
      <c r="AJ67" s="101">
        <f>SUM(H67:K67)+AI67+O67</f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/>
      <c r="K68" s="125"/>
      <c r="L68" s="13">
        <v>0.01</v>
      </c>
      <c r="M68" s="128">
        <f>SUM(H68:J68,K68/1.12)</f>
        <v>0</v>
      </c>
      <c r="N68" s="128">
        <f>K68/1.12*0.12</f>
        <v>0</v>
      </c>
      <c r="O68" s="14">
        <f>-SUM(I68:J68,K68/1.12)*L68</f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>-SUM(N68:AH68)</f>
        <v>0</v>
      </c>
      <c r="AJ68" s="101">
        <f>SUM(H68:K68)+AI68+O68</f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/>
      <c r="K69" s="125"/>
      <c r="L69" s="13">
        <v>0.01</v>
      </c>
      <c r="M69" s="128">
        <f>SUM(H69:J69,K69/1.12)</f>
        <v>0</v>
      </c>
      <c r="N69" s="128">
        <f>K69/1.12*0.12</f>
        <v>0</v>
      </c>
      <c r="O69" s="14">
        <f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0</v>
      </c>
      <c r="AJ69" s="101">
        <f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/>
      <c r="K70" s="125"/>
      <c r="L70" s="13">
        <v>0.01</v>
      </c>
      <c r="M70" s="128">
        <f>SUM(H70:J70,K70/1.12)</f>
        <v>0</v>
      </c>
      <c r="N70" s="128">
        <f>K70/1.12*0.12</f>
        <v>0</v>
      </c>
      <c r="O70" s="14">
        <f>-SUM(I70:J70,K70/1.12)*L70</f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0</v>
      </c>
      <c r="AJ70" s="101">
        <f>SUM(H70:K70)+AI70+O70</f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40858.900000000009</v>
      </c>
      <c r="K99" s="24">
        <f>SUM(K5:K97)</f>
        <v>130521.86</v>
      </c>
      <c r="L99" s="41"/>
      <c r="M99" s="24">
        <f>SUM(M5:M97)</f>
        <v>157396.27499999997</v>
      </c>
      <c r="N99" s="24">
        <f>SUM(N5:N97)</f>
        <v>13984.485000000001</v>
      </c>
      <c r="O99" s="24">
        <f>SUM(O5:O97)</f>
        <v>-1573.9627500000001</v>
      </c>
      <c r="P99" s="24">
        <f>SUM(P5:P97)</f>
        <v>133701.29642857143</v>
      </c>
      <c r="Q99" s="24">
        <f>SUM(Q5:Q97)</f>
        <v>4945.5357142857138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941.96428571428567</v>
      </c>
      <c r="V99" s="24">
        <f>SUM(V5:V97)</f>
        <v>1946.8035714285713</v>
      </c>
      <c r="W99" s="24">
        <f>SUM(W5:W97)</f>
        <v>8676.7857142857138</v>
      </c>
      <c r="X99" s="24">
        <f>SUM(X5:X97)</f>
        <v>0</v>
      </c>
      <c r="Y99" s="24">
        <f>SUM(Y5:Y97)</f>
        <v>0</v>
      </c>
      <c r="Z99" s="24">
        <f>SUM(Z5:Z97)</f>
        <v>4070.3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3113.5892857142853</v>
      </c>
      <c r="AI99" s="24">
        <f>SUM(AI5:AI97)</f>
        <v>-169806.79725</v>
      </c>
    </row>
    <row r="100" spans="1:36" ht="10.8" thickTop="1" x14ac:dyDescent="0.2">
      <c r="AH100" s="5" t="s">
        <v>35</v>
      </c>
      <c r="AI100" s="5">
        <f>+N101+AI99</f>
        <v>1573.9627499999478</v>
      </c>
    </row>
    <row r="101" spans="1:36" x14ac:dyDescent="0.2">
      <c r="K101" s="5">
        <f>+K99+J99</f>
        <v>171380.76</v>
      </c>
      <c r="N101" s="5">
        <f>+N99+M99</f>
        <v>171380.75999999995</v>
      </c>
      <c r="P101" s="5">
        <f>P99+Q99</f>
        <v>138646.83214285714</v>
      </c>
      <c r="AI101" s="5">
        <f>+AI99-AI100</f>
        <v>-171380.75999999995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957E-75AE-420C-8012-1730C78A56B7}">
  <dimension ref="A1:AJ103"/>
  <sheetViews>
    <sheetView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bestFit="1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1117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/>
      <c r="B5" s="56"/>
      <c r="C5" s="196"/>
      <c r="D5" s="57"/>
      <c r="E5" s="56"/>
      <c r="F5" s="56"/>
      <c r="G5" s="57"/>
      <c r="H5" s="102"/>
      <c r="I5" s="102"/>
      <c r="J5" s="23"/>
      <c r="K5" s="125"/>
      <c r="L5" s="13">
        <v>0.01</v>
      </c>
      <c r="M5" s="128">
        <f>SUM(H5:J5,K5/1.12)</f>
        <v>0</v>
      </c>
      <c r="N5" s="128">
        <f>K5/1.12*0.12</f>
        <v>0</v>
      </c>
      <c r="O5" s="14">
        <f>-SUM(I5:J5,K5/1.12)*L5</f>
        <v>0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0</v>
      </c>
      <c r="AJ5" s="101">
        <f>SUM(H5:K5)+AI5+O5</f>
        <v>0</v>
      </c>
    </row>
    <row r="6" spans="1:36" ht="12.9" customHeight="1" x14ac:dyDescent="0.2">
      <c r="A6" s="55"/>
      <c r="B6" s="56"/>
      <c r="C6" s="196"/>
      <c r="D6" s="57"/>
      <c r="E6" s="56"/>
      <c r="F6" s="56"/>
      <c r="G6" s="57"/>
      <c r="H6" s="102"/>
      <c r="I6" s="102"/>
      <c r="J6" s="23"/>
      <c r="K6" s="125"/>
      <c r="L6" s="13">
        <v>0.01</v>
      </c>
      <c r="M6" s="128">
        <f>SUM(H6:J6,K6/1.12)</f>
        <v>0</v>
      </c>
      <c r="N6" s="128">
        <f>K6/1.12*0.12</f>
        <v>0</v>
      </c>
      <c r="O6" s="14">
        <f>-SUM(I6:J6,K6/1.12)*L6</f>
        <v>0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0</v>
      </c>
      <c r="AJ6" s="101">
        <f>SUM(H6:K6)+AI6+O6</f>
        <v>0</v>
      </c>
    </row>
    <row r="7" spans="1:36" ht="12.9" customHeight="1" x14ac:dyDescent="0.2">
      <c r="A7" s="55"/>
      <c r="B7" s="56"/>
      <c r="C7" s="196"/>
      <c r="D7" s="57"/>
      <c r="E7" s="56"/>
      <c r="F7" s="56"/>
      <c r="G7" s="57"/>
      <c r="H7" s="102"/>
      <c r="I7" s="102"/>
      <c r="J7" s="23"/>
      <c r="K7" s="125"/>
      <c r="L7" s="13">
        <v>0.01</v>
      </c>
      <c r="M7" s="128">
        <f>SUM(H7:J7,K7/1.12)</f>
        <v>0</v>
      </c>
      <c r="N7" s="128">
        <f>K7/1.12*0.12</f>
        <v>0</v>
      </c>
      <c r="O7" s="14">
        <f>-SUM(I7:J7,K7/1.12)*L7</f>
        <v>0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0</v>
      </c>
      <c r="AJ7" s="101">
        <f>SUM(H7:K7)+AI7+O7</f>
        <v>0</v>
      </c>
    </row>
    <row r="8" spans="1:36" ht="12.9" customHeight="1" x14ac:dyDescent="0.2">
      <c r="A8" s="55"/>
      <c r="B8" s="56"/>
      <c r="C8" s="196"/>
      <c r="D8" s="57"/>
      <c r="E8" s="56"/>
      <c r="F8" s="56"/>
      <c r="G8" s="57"/>
      <c r="H8" s="102"/>
      <c r="I8" s="102"/>
      <c r="J8" s="23"/>
      <c r="K8" s="125"/>
      <c r="L8" s="13">
        <v>0.01</v>
      </c>
      <c r="M8" s="128">
        <f>SUM(H8:J8,K8/1.12)</f>
        <v>0</v>
      </c>
      <c r="N8" s="128">
        <f>K8/1.12*0.12</f>
        <v>0</v>
      </c>
      <c r="O8" s="14">
        <f>-SUM(I8:J8,K8/1.12)*L8</f>
        <v>0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>-SUM(N8:AH8)</f>
        <v>0</v>
      </c>
      <c r="AJ8" s="101">
        <f>SUM(H8:K8)+AI8+O8</f>
        <v>0</v>
      </c>
    </row>
    <row r="9" spans="1:36" ht="12.9" customHeight="1" x14ac:dyDescent="0.2">
      <c r="A9" s="55"/>
      <c r="B9" s="56"/>
      <c r="C9" s="196"/>
      <c r="D9" s="57"/>
      <c r="E9" s="56"/>
      <c r="F9" s="56"/>
      <c r="G9" s="57"/>
      <c r="H9" s="102"/>
      <c r="I9" s="102"/>
      <c r="J9" s="131"/>
      <c r="K9" s="125"/>
      <c r="L9" s="13">
        <v>0.01</v>
      </c>
      <c r="M9" s="128">
        <f>SUM(H9:J9,K9/1.12)</f>
        <v>0</v>
      </c>
      <c r="N9" s="128">
        <f>K9/1.12*0.12</f>
        <v>0</v>
      </c>
      <c r="O9" s="14">
        <f>-SUM(I9:J9,K9/1.12)*L9</f>
        <v>0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0</v>
      </c>
      <c r="AJ9" s="101">
        <f>SUM(H9:K9)+AI9+O9</f>
        <v>0</v>
      </c>
    </row>
    <row r="10" spans="1:36" ht="12.9" customHeight="1" x14ac:dyDescent="0.2">
      <c r="A10" s="55"/>
      <c r="B10" s="56"/>
      <c r="C10" s="196"/>
      <c r="D10" s="57"/>
      <c r="E10" s="56"/>
      <c r="F10" s="56"/>
      <c r="G10" s="57"/>
      <c r="H10" s="102"/>
      <c r="I10" s="102"/>
      <c r="J10" s="131"/>
      <c r="K10" s="125"/>
      <c r="L10" s="13">
        <v>0.01</v>
      </c>
      <c r="M10" s="128">
        <f>SUM(H10:J10,K10/1.12)</f>
        <v>0</v>
      </c>
      <c r="N10" s="128">
        <f>K10/1.12*0.12</f>
        <v>0</v>
      </c>
      <c r="O10" s="14">
        <f>-SUM(I10:J10,K10/1.12)*L10</f>
        <v>0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0</v>
      </c>
      <c r="AJ10" s="101">
        <f>SUM(H10:K10)+AI10+O10</f>
        <v>0</v>
      </c>
    </row>
    <row r="11" spans="1:36" ht="12.9" customHeight="1" x14ac:dyDescent="0.2">
      <c r="A11" s="55"/>
      <c r="B11" s="56"/>
      <c r="C11" s="196"/>
      <c r="D11" s="57"/>
      <c r="E11" s="56"/>
      <c r="F11" s="56"/>
      <c r="G11" s="57"/>
      <c r="H11" s="102"/>
      <c r="I11" s="102"/>
      <c r="J11" s="131"/>
      <c r="K11" s="125"/>
      <c r="L11" s="13">
        <v>0.01</v>
      </c>
      <c r="M11" s="128">
        <f>SUM(H11:J11,K11/1.12)</f>
        <v>0</v>
      </c>
      <c r="N11" s="128">
        <f>K11/1.12*0.12</f>
        <v>0</v>
      </c>
      <c r="O11" s="14">
        <f>-SUM(I11:J11,K11/1.12)*L11</f>
        <v>0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0</v>
      </c>
      <c r="AJ11" s="101">
        <f>SUM(H11:K11)+AI11+O11</f>
        <v>0</v>
      </c>
    </row>
    <row r="12" spans="1:36" ht="12.9" customHeight="1" x14ac:dyDescent="0.2">
      <c r="A12" s="55"/>
      <c r="B12" s="56"/>
      <c r="C12" s="196"/>
      <c r="D12" s="57"/>
      <c r="E12" s="56"/>
      <c r="F12" s="56"/>
      <c r="G12" s="57"/>
      <c r="H12" s="102"/>
      <c r="I12" s="102"/>
      <c r="J12" s="23"/>
      <c r="K12" s="125"/>
      <c r="L12" s="13">
        <v>0.01</v>
      </c>
      <c r="M12" s="128">
        <f>SUM(H12:J12,K12/1.12)</f>
        <v>0</v>
      </c>
      <c r="N12" s="128">
        <f>K12/1.12*0.12</f>
        <v>0</v>
      </c>
      <c r="O12" s="14">
        <f>-SUM(I12:J12,K12/1.12)*L12</f>
        <v>0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0</v>
      </c>
      <c r="AJ12" s="101">
        <f>SUM(H12:K12)+AI12+O12</f>
        <v>0</v>
      </c>
    </row>
    <row r="13" spans="1:36" ht="12.9" customHeight="1" x14ac:dyDescent="0.2">
      <c r="A13" s="55"/>
      <c r="B13" s="56"/>
      <c r="C13" s="196"/>
      <c r="D13" s="57"/>
      <c r="E13" s="56"/>
      <c r="F13" s="56"/>
      <c r="G13" s="57"/>
      <c r="H13" s="102"/>
      <c r="I13" s="102"/>
      <c r="J13" s="23"/>
      <c r="K13" s="125"/>
      <c r="L13" s="13">
        <v>0.01</v>
      </c>
      <c r="M13" s="128">
        <f>SUM(H13:J13,K13/1.12)</f>
        <v>0</v>
      </c>
      <c r="N13" s="128">
        <f>K13/1.12*0.12</f>
        <v>0</v>
      </c>
      <c r="O13" s="14">
        <f>-SUM(I13:J13,K13/1.12)*L13</f>
        <v>0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0</v>
      </c>
      <c r="AJ13" s="101">
        <f>SUM(H13:K13)+AI13+O13</f>
        <v>0</v>
      </c>
    </row>
    <row r="14" spans="1:36" ht="12.9" customHeight="1" x14ac:dyDescent="0.2">
      <c r="A14" s="55"/>
      <c r="B14" s="56"/>
      <c r="C14" s="196"/>
      <c r="D14" s="57"/>
      <c r="E14" s="56"/>
      <c r="F14" s="56"/>
      <c r="G14" s="57"/>
      <c r="H14" s="102"/>
      <c r="I14" s="102"/>
      <c r="J14" s="23"/>
      <c r="K14" s="125"/>
      <c r="L14" s="13">
        <v>0.01</v>
      </c>
      <c r="M14" s="128">
        <f>SUM(H14:J14,K14/1.12)</f>
        <v>0</v>
      </c>
      <c r="N14" s="128">
        <f>K14/1.12*0.12</f>
        <v>0</v>
      </c>
      <c r="O14" s="14">
        <f>-SUM(I14:J14,K14/1.12)*L14</f>
        <v>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0</v>
      </c>
      <c r="AJ14" s="101">
        <f>SUM(H14:K14)+AI14+O14</f>
        <v>0</v>
      </c>
    </row>
    <row r="15" spans="1:36" ht="12.9" customHeight="1" x14ac:dyDescent="0.2">
      <c r="A15" s="55"/>
      <c r="B15" s="56"/>
      <c r="C15" s="196"/>
      <c r="D15" s="57"/>
      <c r="E15" s="56"/>
      <c r="F15" s="56"/>
      <c r="G15" s="57"/>
      <c r="H15" s="102"/>
      <c r="I15" s="102"/>
      <c r="J15" s="23"/>
      <c r="K15" s="125"/>
      <c r="L15" s="13">
        <v>0.01</v>
      </c>
      <c r="M15" s="128">
        <f>SUM(H15:J15,K15/1.12)</f>
        <v>0</v>
      </c>
      <c r="N15" s="128">
        <f>K15/1.12*0.12</f>
        <v>0</v>
      </c>
      <c r="O15" s="14">
        <f>-SUM(I15:J15,K15/1.12)*L15</f>
        <v>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0</v>
      </c>
      <c r="AJ15" s="101">
        <f>SUM(H15:K15)+AI15+O15</f>
        <v>0</v>
      </c>
    </row>
    <row r="16" spans="1:36" ht="12.9" customHeight="1" x14ac:dyDescent="0.2">
      <c r="A16" s="55"/>
      <c r="B16" s="56"/>
      <c r="C16" s="196"/>
      <c r="D16" s="57"/>
      <c r="E16" s="56"/>
      <c r="F16" s="56"/>
      <c r="G16" s="57"/>
      <c r="H16" s="102"/>
      <c r="I16" s="102"/>
      <c r="J16" s="23"/>
      <c r="K16" s="125"/>
      <c r="L16" s="13">
        <v>0.01</v>
      </c>
      <c r="M16" s="128">
        <f>SUM(H16:J16,K16/1.12)</f>
        <v>0</v>
      </c>
      <c r="N16" s="128">
        <f>K16/1.12*0.12</f>
        <v>0</v>
      </c>
      <c r="O16" s="14">
        <f>-SUM(I16:J16,K16/1.12)*L16</f>
        <v>0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0</v>
      </c>
      <c r="AJ16" s="101">
        <f>SUM(H16:K16)+AI16+O16</f>
        <v>0</v>
      </c>
    </row>
    <row r="17" spans="1:36" ht="12.9" customHeight="1" x14ac:dyDescent="0.2">
      <c r="A17" s="55"/>
      <c r="B17" s="56"/>
      <c r="C17" s="196"/>
      <c r="D17" s="57"/>
      <c r="E17" s="56"/>
      <c r="F17" s="56"/>
      <c r="G17" s="57"/>
      <c r="H17" s="102"/>
      <c r="I17" s="102"/>
      <c r="J17" s="23"/>
      <c r="K17" s="125"/>
      <c r="L17" s="13">
        <v>0.01</v>
      </c>
      <c r="M17" s="128">
        <f>SUM(H17:J17,K17/1.12)</f>
        <v>0</v>
      </c>
      <c r="N17" s="128">
        <f>K17/1.12*0.12</f>
        <v>0</v>
      </c>
      <c r="O17" s="14">
        <f>-SUM(I17:J17,K17/1.12)*L17</f>
        <v>0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0</v>
      </c>
      <c r="AJ17" s="101">
        <f>SUM(H17:K17)+AI17+O17</f>
        <v>0</v>
      </c>
    </row>
    <row r="18" spans="1:36" ht="12.9" customHeight="1" x14ac:dyDescent="0.2">
      <c r="A18" s="55"/>
      <c r="B18" s="56"/>
      <c r="C18" s="196"/>
      <c r="D18" s="57"/>
      <c r="E18" s="56"/>
      <c r="F18" s="56"/>
      <c r="G18" s="57"/>
      <c r="H18" s="102"/>
      <c r="I18" s="102"/>
      <c r="J18" s="131"/>
      <c r="K18" s="125"/>
      <c r="L18" s="13">
        <v>0.01</v>
      </c>
      <c r="M18" s="128">
        <f>SUM(H18:J18,K18/1.12)</f>
        <v>0</v>
      </c>
      <c r="N18" s="128">
        <f>K18/1.12*0.12</f>
        <v>0</v>
      </c>
      <c r="O18" s="14">
        <f>-SUM(I18:J18,K18/1.12)*L18</f>
        <v>0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0</v>
      </c>
      <c r="AJ18" s="101">
        <f>SUM(H18:K18)+AI18+O18</f>
        <v>0</v>
      </c>
    </row>
    <row r="19" spans="1:36" ht="12.9" customHeight="1" x14ac:dyDescent="0.2">
      <c r="A19" s="55"/>
      <c r="B19" s="56"/>
      <c r="C19" s="196"/>
      <c r="D19" s="57"/>
      <c r="E19" s="56"/>
      <c r="F19" s="56"/>
      <c r="G19" s="57"/>
      <c r="H19" s="102"/>
      <c r="I19" s="102"/>
      <c r="J19" s="131"/>
      <c r="K19" s="125"/>
      <c r="L19" s="13">
        <v>0.01</v>
      </c>
      <c r="M19" s="128">
        <f>SUM(H19:J19,K19/1.12)</f>
        <v>0</v>
      </c>
      <c r="N19" s="128">
        <f>K19/1.12*0.12</f>
        <v>0</v>
      </c>
      <c r="O19" s="14">
        <f>-SUM(I19:J19,K19/1.12)*L19</f>
        <v>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0</v>
      </c>
      <c r="AJ19" s="101">
        <f>SUM(H19:K19)+AI19+O19</f>
        <v>0</v>
      </c>
    </row>
    <row r="20" spans="1:36" ht="12.9" customHeight="1" x14ac:dyDescent="0.2">
      <c r="A20" s="55"/>
      <c r="B20" s="56"/>
      <c r="C20" s="196"/>
      <c r="D20" s="57"/>
      <c r="E20" s="56"/>
      <c r="F20" s="56"/>
      <c r="G20" s="57"/>
      <c r="H20" s="102"/>
      <c r="I20" s="102"/>
      <c r="J20" s="131"/>
      <c r="K20" s="125"/>
      <c r="L20" s="13">
        <v>0.01</v>
      </c>
      <c r="M20" s="128">
        <f>SUM(H20:J20,K20/1.12)</f>
        <v>0</v>
      </c>
      <c r="N20" s="128">
        <f>K20/1.12*0.12</f>
        <v>0</v>
      </c>
      <c r="O20" s="14">
        <f>-SUM(I20:J20,K20/1.12)*L20</f>
        <v>0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0</v>
      </c>
      <c r="AJ20" s="101">
        <f>SUM(H20:K20)+AI20+O20</f>
        <v>0</v>
      </c>
    </row>
    <row r="21" spans="1:36" s="5" customFormat="1" ht="12.9" customHeight="1" x14ac:dyDescent="0.2">
      <c r="A21" s="55"/>
      <c r="B21" s="56"/>
      <c r="C21" s="196"/>
      <c r="D21" s="57"/>
      <c r="E21" s="56"/>
      <c r="F21" s="56"/>
      <c r="G21" s="57"/>
      <c r="H21" s="102"/>
      <c r="I21" s="102"/>
      <c r="J21" s="23"/>
      <c r="K21" s="125"/>
      <c r="L21" s="13">
        <v>0.01</v>
      </c>
      <c r="M21" s="128">
        <f>SUM(H21:J21,K21/1.12)</f>
        <v>0</v>
      </c>
      <c r="N21" s="128">
        <f>K21/1.12*0.12</f>
        <v>0</v>
      </c>
      <c r="O21" s="14">
        <f>-SUM(I21:J21,K21/1.12)*L21</f>
        <v>0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0</v>
      </c>
      <c r="AJ21" s="101">
        <f>SUM(H21:K21)+AI21+O21</f>
        <v>0</v>
      </c>
    </row>
    <row r="22" spans="1:36" s="5" customFormat="1" ht="12.9" customHeight="1" x14ac:dyDescent="0.2">
      <c r="A22" s="55"/>
      <c r="B22" s="56"/>
      <c r="C22" s="196"/>
      <c r="D22" s="57"/>
      <c r="E22" s="56"/>
      <c r="F22" s="56"/>
      <c r="G22" s="57"/>
      <c r="H22" s="102"/>
      <c r="I22" s="102"/>
      <c r="J22" s="23"/>
      <c r="K22" s="125"/>
      <c r="L22" s="13">
        <v>0.01</v>
      </c>
      <c r="M22" s="128">
        <f>SUM(H22:J22,K22/1.12)</f>
        <v>0</v>
      </c>
      <c r="N22" s="128">
        <f>K22/1.12*0.12</f>
        <v>0</v>
      </c>
      <c r="O22" s="14">
        <f>-SUM(I22:J22,K22/1.12)*L22</f>
        <v>0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0</v>
      </c>
      <c r="AJ22" s="101">
        <f>SUM(H22:K22)+AI22+O22</f>
        <v>0</v>
      </c>
    </row>
    <row r="23" spans="1:36" s="5" customFormat="1" ht="12.9" customHeight="1" x14ac:dyDescent="0.2">
      <c r="A23" s="55"/>
      <c r="B23" s="56"/>
      <c r="C23" s="196"/>
      <c r="D23" s="57"/>
      <c r="E23" s="56"/>
      <c r="F23" s="56"/>
      <c r="G23" s="57"/>
      <c r="H23" s="102"/>
      <c r="I23" s="102"/>
      <c r="J23" s="23"/>
      <c r="K23" s="125"/>
      <c r="L23" s="13">
        <v>0.01</v>
      </c>
      <c r="M23" s="128">
        <f>SUM(H23:J23,K23/1.12)</f>
        <v>0</v>
      </c>
      <c r="N23" s="128">
        <f>K23/1.12*0.12</f>
        <v>0</v>
      </c>
      <c r="O23" s="14">
        <f>-SUM(I23:J23,K23/1.12)*L23</f>
        <v>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0</v>
      </c>
      <c r="AJ23" s="101">
        <f>SUM(H23:K23)+AI23+O23</f>
        <v>0</v>
      </c>
    </row>
    <row r="24" spans="1:36" ht="12.9" customHeight="1" x14ac:dyDescent="0.2">
      <c r="A24" s="55"/>
      <c r="B24" s="56"/>
      <c r="C24" s="196"/>
      <c r="D24" s="57"/>
      <c r="E24" s="56"/>
      <c r="F24" s="56"/>
      <c r="G24" s="57"/>
      <c r="H24" s="102"/>
      <c r="I24" s="102"/>
      <c r="J24" s="23"/>
      <c r="K24" s="53"/>
      <c r="L24" s="13">
        <v>0.01</v>
      </c>
      <c r="M24" s="128">
        <f>SUM(H24:J24,K24/1.12)</f>
        <v>0</v>
      </c>
      <c r="N24" s="128">
        <f>K24/1.12*0.12</f>
        <v>0</v>
      </c>
      <c r="O24" s="14">
        <f>-SUM(I24:J24,K24/1.12)*L24</f>
        <v>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0</v>
      </c>
      <c r="AJ24" s="101">
        <f>SUM(H24:K24)+AI24+O24</f>
        <v>0</v>
      </c>
    </row>
    <row r="25" spans="1:36" s="5" customFormat="1" ht="12.9" customHeight="1" x14ac:dyDescent="0.2">
      <c r="A25" s="55"/>
      <c r="B25" s="56"/>
      <c r="C25" s="196"/>
      <c r="D25" s="57"/>
      <c r="E25" s="56"/>
      <c r="F25" s="56"/>
      <c r="G25" s="57"/>
      <c r="H25" s="102"/>
      <c r="I25" s="102"/>
      <c r="J25" s="23"/>
      <c r="K25" s="53"/>
      <c r="L25" s="13">
        <v>0.01</v>
      </c>
      <c r="M25" s="128">
        <f>SUM(H25:J25,K25/1.12)</f>
        <v>0</v>
      </c>
      <c r="N25" s="128">
        <f>K25/1.12*0.12</f>
        <v>0</v>
      </c>
      <c r="O25" s="14">
        <f>-SUM(I25:J25,K25/1.12)*L25</f>
        <v>0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0</v>
      </c>
      <c r="AJ25" s="101">
        <f>SUM(H25:K25)+AI25+O25</f>
        <v>0</v>
      </c>
    </row>
    <row r="26" spans="1:36" s="5" customFormat="1" ht="12.9" customHeight="1" x14ac:dyDescent="0.2">
      <c r="A26" s="55"/>
      <c r="B26" s="56"/>
      <c r="C26" s="196"/>
      <c r="D26" s="57"/>
      <c r="E26" s="56"/>
      <c r="F26" s="56"/>
      <c r="G26" s="57"/>
      <c r="H26" s="102"/>
      <c r="I26" s="102"/>
      <c r="J26" s="131"/>
      <c r="K26" s="125"/>
      <c r="L26" s="13">
        <v>0.01</v>
      </c>
      <c r="M26" s="128">
        <f>SUM(H26:J26,K26/1.12)</f>
        <v>0</v>
      </c>
      <c r="N26" s="128">
        <f>K26/1.12*0.12</f>
        <v>0</v>
      </c>
      <c r="O26" s="14">
        <f>-SUM(I26:J26,K26/1.12)*L26</f>
        <v>0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0</v>
      </c>
      <c r="AJ26" s="101">
        <f>SUM(H26:K26)+AI26+O26</f>
        <v>0</v>
      </c>
    </row>
    <row r="27" spans="1:36" s="5" customFormat="1" ht="12.9" customHeight="1" x14ac:dyDescent="0.2">
      <c r="A27" s="55"/>
      <c r="B27" s="56"/>
      <c r="C27" s="196"/>
      <c r="D27" s="57"/>
      <c r="E27" s="56"/>
      <c r="F27" s="56"/>
      <c r="G27" s="57"/>
      <c r="H27" s="102"/>
      <c r="I27" s="102"/>
      <c r="J27" s="131"/>
      <c r="K27" s="125"/>
      <c r="L27" s="13">
        <v>0.01</v>
      </c>
      <c r="M27" s="128">
        <f>SUM(H27:J27,K27/1.12)</f>
        <v>0</v>
      </c>
      <c r="N27" s="128">
        <f>K27/1.12*0.12</f>
        <v>0</v>
      </c>
      <c r="O27" s="14">
        <f>-SUM(I27:J27,K27/1.12)*L27</f>
        <v>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0</v>
      </c>
      <c r="AJ27" s="101">
        <f>SUM(H27:K27)+AI27+O27</f>
        <v>0</v>
      </c>
    </row>
    <row r="28" spans="1:36" s="5" customFormat="1" ht="12.9" customHeight="1" x14ac:dyDescent="0.2">
      <c r="A28" s="55"/>
      <c r="B28" s="56"/>
      <c r="C28" s="196"/>
      <c r="D28" s="57"/>
      <c r="E28" s="56"/>
      <c r="F28" s="56"/>
      <c r="G28" s="57"/>
      <c r="H28" s="102"/>
      <c r="I28" s="102"/>
      <c r="J28" s="131"/>
      <c r="K28" s="125"/>
      <c r="L28" s="13">
        <v>0.01</v>
      </c>
      <c r="M28" s="128">
        <f>SUM(H28:J28,K28/1.12)</f>
        <v>0</v>
      </c>
      <c r="N28" s="128">
        <f>K28/1.12*0.12</f>
        <v>0</v>
      </c>
      <c r="O28" s="14">
        <f>-SUM(I28:J28,K28/1.12)*L28</f>
        <v>0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0</v>
      </c>
      <c r="AJ28" s="101">
        <f>SUM(H28:K28)+AI28+O28</f>
        <v>0</v>
      </c>
    </row>
    <row r="29" spans="1:36" s="5" customFormat="1" ht="12.9" customHeight="1" x14ac:dyDescent="0.2">
      <c r="A29" s="55"/>
      <c r="B29" s="56"/>
      <c r="C29" s="196"/>
      <c r="D29" s="57"/>
      <c r="E29" s="56"/>
      <c r="F29" s="56"/>
      <c r="G29" s="57"/>
      <c r="H29" s="102"/>
      <c r="I29" s="102"/>
      <c r="J29" s="131"/>
      <c r="K29" s="125"/>
      <c r="L29" s="13">
        <v>0.01</v>
      </c>
      <c r="M29" s="128">
        <f>SUM(H29:J29,K29/1.12)</f>
        <v>0</v>
      </c>
      <c r="N29" s="128">
        <f>K29/1.12*0.12</f>
        <v>0</v>
      </c>
      <c r="O29" s="14">
        <f>-SUM(I29:J29,K29/1.12)*L29</f>
        <v>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0</v>
      </c>
      <c r="AJ29" s="101">
        <f>SUM(H29:K29)+AI29+O29</f>
        <v>0</v>
      </c>
    </row>
    <row r="30" spans="1:36" s="5" customFormat="1" ht="12.9" customHeight="1" x14ac:dyDescent="0.2">
      <c r="A30" s="55"/>
      <c r="B30" s="56"/>
      <c r="C30" s="196"/>
      <c r="D30" s="57"/>
      <c r="E30" s="56"/>
      <c r="F30" s="56"/>
      <c r="G30" s="57"/>
      <c r="H30" s="102"/>
      <c r="I30" s="102"/>
      <c r="J30" s="131"/>
      <c r="K30" s="125"/>
      <c r="L30" s="13">
        <v>0.01</v>
      </c>
      <c r="M30" s="128">
        <f>SUM(H30:J30,K30/1.12)</f>
        <v>0</v>
      </c>
      <c r="N30" s="128">
        <f>K30/1.12*0.12</f>
        <v>0</v>
      </c>
      <c r="O30" s="14">
        <f>-SUM(I30:J30,K30/1.12)*L30</f>
        <v>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0</v>
      </c>
      <c r="AJ30" s="101">
        <f>SUM(H30:K30)+AI30+O30</f>
        <v>0</v>
      </c>
    </row>
    <row r="31" spans="1:36" s="5" customFormat="1" ht="12.9" customHeight="1" x14ac:dyDescent="0.2">
      <c r="A31" s="55"/>
      <c r="B31" s="56"/>
      <c r="C31" s="196"/>
      <c r="D31" s="57"/>
      <c r="E31" s="56"/>
      <c r="F31" s="56"/>
      <c r="G31" s="57"/>
      <c r="H31" s="102"/>
      <c r="I31" s="102"/>
      <c r="J31" s="23"/>
      <c r="K31" s="125"/>
      <c r="L31" s="13">
        <v>0.01</v>
      </c>
      <c r="M31" s="128">
        <f>SUM(H31:J31,K31/1.12)</f>
        <v>0</v>
      </c>
      <c r="N31" s="128">
        <f>K31/1.12*0.12</f>
        <v>0</v>
      </c>
      <c r="O31" s="14">
        <f>-SUM(I31:J31,K31/1.12)*L31</f>
        <v>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0</v>
      </c>
      <c r="AJ31" s="101">
        <f>SUM(H31:K31)+AI31+O31</f>
        <v>0</v>
      </c>
    </row>
    <row r="32" spans="1:36" s="5" customFormat="1" ht="12.9" customHeight="1" x14ac:dyDescent="0.2">
      <c r="A32" s="55"/>
      <c r="B32" s="56"/>
      <c r="C32" s="196"/>
      <c r="D32" s="57"/>
      <c r="E32" s="56"/>
      <c r="F32" s="56"/>
      <c r="G32" s="57"/>
      <c r="H32" s="102"/>
      <c r="I32" s="102"/>
      <c r="J32" s="23"/>
      <c r="K32" s="125"/>
      <c r="L32" s="13">
        <v>0.01</v>
      </c>
      <c r="M32" s="128">
        <f>SUM(H32:J32,K32/1.12)</f>
        <v>0</v>
      </c>
      <c r="N32" s="128">
        <f>K32/1.12*0.12</f>
        <v>0</v>
      </c>
      <c r="O32" s="14">
        <f>-SUM(I32:J32,K32/1.12)*L32</f>
        <v>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0</v>
      </c>
      <c r="AJ32" s="101">
        <f>SUM(H32:K32)+AI32+O32</f>
        <v>0</v>
      </c>
    </row>
    <row r="33" spans="1:36" s="5" customFormat="1" ht="12.9" customHeight="1" x14ac:dyDescent="0.2">
      <c r="A33" s="55"/>
      <c r="B33" s="56"/>
      <c r="C33" s="197"/>
      <c r="D33" s="57"/>
      <c r="E33" s="56"/>
      <c r="F33" s="56"/>
      <c r="G33" s="57"/>
      <c r="H33" s="102"/>
      <c r="I33" s="102"/>
      <c r="J33" s="23"/>
      <c r="K33" s="125"/>
      <c r="L33" s="13">
        <v>0.01</v>
      </c>
      <c r="M33" s="128">
        <f>SUM(H33:J33,K33/1.12)</f>
        <v>0</v>
      </c>
      <c r="N33" s="128">
        <f>K33/1.12*0.12</f>
        <v>0</v>
      </c>
      <c r="O33" s="14">
        <f>-SUM(I33:J33,K33/1.12)*L33</f>
        <v>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0</v>
      </c>
      <c r="AJ33" s="101">
        <f>SUM(H33:K33)+AI33+O33</f>
        <v>0</v>
      </c>
    </row>
    <row r="34" spans="1:36" s="5" customFormat="1" ht="12.9" customHeight="1" x14ac:dyDescent="0.2">
      <c r="A34" s="55"/>
      <c r="B34" s="56"/>
      <c r="C34" s="196"/>
      <c r="D34" s="57"/>
      <c r="E34" s="56"/>
      <c r="F34" s="56"/>
      <c r="G34" s="57"/>
      <c r="H34" s="102"/>
      <c r="I34" s="102"/>
      <c r="J34" s="23"/>
      <c r="K34" s="125"/>
      <c r="L34" s="13">
        <v>0.01</v>
      </c>
      <c r="M34" s="128">
        <f>SUM(H34:J34,K34/1.12)</f>
        <v>0</v>
      </c>
      <c r="N34" s="128">
        <f>K34/1.12*0.12</f>
        <v>0</v>
      </c>
      <c r="O34" s="14">
        <f>-SUM(I34:J34,K34/1.12)*L34</f>
        <v>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0</v>
      </c>
      <c r="AJ34" s="101">
        <f>SUM(H34:K34)+AI34+O34</f>
        <v>0</v>
      </c>
    </row>
    <row r="35" spans="1:36" s="5" customFormat="1" ht="12.9" customHeight="1" x14ac:dyDescent="0.2">
      <c r="A35" s="55"/>
      <c r="B35" s="56"/>
      <c r="C35" s="196"/>
      <c r="D35" s="57"/>
      <c r="E35" s="56"/>
      <c r="F35" s="56"/>
      <c r="G35" s="57"/>
      <c r="H35" s="102"/>
      <c r="I35" s="102"/>
      <c r="J35" s="23"/>
      <c r="K35" s="125"/>
      <c r="L35" s="13">
        <v>0.01</v>
      </c>
      <c r="M35" s="128">
        <f>SUM(H35:J35,K35/1.12)</f>
        <v>0</v>
      </c>
      <c r="N35" s="128">
        <f>K35/1.12*0.12</f>
        <v>0</v>
      </c>
      <c r="O35" s="14">
        <f>-SUM(I35:J35,K35/1.12)*L35</f>
        <v>0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0</v>
      </c>
      <c r="AJ35" s="101">
        <f>SUM(H35:K35)+AI35+O35</f>
        <v>0</v>
      </c>
    </row>
    <row r="36" spans="1:36" s="5" customFormat="1" ht="12.9" customHeight="1" x14ac:dyDescent="0.2">
      <c r="A36" s="55"/>
      <c r="B36" s="56"/>
      <c r="C36" s="196"/>
      <c r="D36" s="57"/>
      <c r="E36" s="56"/>
      <c r="F36" s="56"/>
      <c r="G36" s="57"/>
      <c r="H36" s="102"/>
      <c r="I36" s="102"/>
      <c r="J36" s="23"/>
      <c r="K36" s="125"/>
      <c r="L36" s="13">
        <v>0.01</v>
      </c>
      <c r="M36" s="128">
        <f>SUM(H36:J36,K36/1.12)</f>
        <v>0</v>
      </c>
      <c r="N36" s="128">
        <f>K36/1.12*0.12</f>
        <v>0</v>
      </c>
      <c r="O36" s="14">
        <f>-SUM(I36:J36,K36/1.12)*L36</f>
        <v>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0</v>
      </c>
      <c r="AJ36" s="101">
        <f>SUM(H36:K36)+AI36+O36</f>
        <v>0</v>
      </c>
    </row>
    <row r="37" spans="1:36" s="5" customFormat="1" ht="12.9" customHeight="1" x14ac:dyDescent="0.2">
      <c r="A37" s="55"/>
      <c r="B37" s="56"/>
      <c r="C37" s="196"/>
      <c r="D37" s="57"/>
      <c r="E37" s="56"/>
      <c r="F37" s="56"/>
      <c r="G37" s="57"/>
      <c r="H37" s="102"/>
      <c r="I37" s="102"/>
      <c r="J37" s="23"/>
      <c r="K37" s="125"/>
      <c r="L37" s="13">
        <v>0.01</v>
      </c>
      <c r="M37" s="128">
        <f>SUM(H37:J37,K37/1.12)</f>
        <v>0</v>
      </c>
      <c r="N37" s="128">
        <f>K37/1.12*0.12</f>
        <v>0</v>
      </c>
      <c r="O37" s="14">
        <f>-SUM(I37:J37,K37/1.12)*L37</f>
        <v>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0</v>
      </c>
      <c r="AJ37" s="101">
        <f>SUM(H37:K37)+AI37+O37</f>
        <v>0</v>
      </c>
    </row>
    <row r="38" spans="1:36" s="5" customFormat="1" ht="12.9" customHeight="1" x14ac:dyDescent="0.2">
      <c r="A38" s="55"/>
      <c r="B38" s="56"/>
      <c r="C38" s="196"/>
      <c r="D38" s="57"/>
      <c r="E38" s="56"/>
      <c r="F38" s="56"/>
      <c r="G38" s="57"/>
      <c r="H38" s="102"/>
      <c r="I38" s="102"/>
      <c r="J38" s="23"/>
      <c r="K38" s="125"/>
      <c r="L38" s="13">
        <v>0.01</v>
      </c>
      <c r="M38" s="128">
        <f>SUM(H38:J38,K38/1.12)</f>
        <v>0</v>
      </c>
      <c r="N38" s="128">
        <f>K38/1.12*0.12</f>
        <v>0</v>
      </c>
      <c r="O38" s="14">
        <f>-SUM(I38:J38,K38/1.12)*L38</f>
        <v>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>-SUM(N38:AH38)</f>
        <v>0</v>
      </c>
      <c r="AJ38" s="101">
        <f>SUM(H38:K38)+AI38+O38</f>
        <v>0</v>
      </c>
    </row>
    <row r="39" spans="1:36" s="5" customFormat="1" ht="12.9" customHeight="1" x14ac:dyDescent="0.2">
      <c r="A39" s="55"/>
      <c r="B39" s="56"/>
      <c r="C39" s="196"/>
      <c r="D39" s="57"/>
      <c r="E39" s="56"/>
      <c r="F39" s="56"/>
      <c r="G39" s="57"/>
      <c r="H39" s="102"/>
      <c r="I39" s="102"/>
      <c r="J39" s="23"/>
      <c r="K39" s="125"/>
      <c r="L39" s="13">
        <v>0.01</v>
      </c>
      <c r="M39" s="128">
        <f>SUM(H39:J39,K39/1.12)</f>
        <v>0</v>
      </c>
      <c r="N39" s="128">
        <f>K39/1.12*0.12</f>
        <v>0</v>
      </c>
      <c r="O39" s="14">
        <f>-SUM(I39:J39,K39/1.12)*L39</f>
        <v>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0</v>
      </c>
      <c r="AJ39" s="101">
        <f>SUM(H39:K39)+AI39+O39</f>
        <v>0</v>
      </c>
    </row>
    <row r="40" spans="1:36" s="5" customFormat="1" ht="12.9" customHeight="1" x14ac:dyDescent="0.2">
      <c r="A40" s="55"/>
      <c r="B40" s="56"/>
      <c r="C40" s="196"/>
      <c r="D40" s="57"/>
      <c r="E40" s="56"/>
      <c r="F40" s="56"/>
      <c r="G40" s="57"/>
      <c r="H40" s="102"/>
      <c r="I40" s="102"/>
      <c r="J40" s="23"/>
      <c r="K40" s="125"/>
      <c r="L40" s="13">
        <v>0.01</v>
      </c>
      <c r="M40" s="128">
        <f>SUM(H40:J40,K40/1.12)</f>
        <v>0</v>
      </c>
      <c r="N40" s="128">
        <f>K40/1.12*0.12</f>
        <v>0</v>
      </c>
      <c r="O40" s="14">
        <f>-SUM(I40:J40,K40/1.12)*L40</f>
        <v>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0</v>
      </c>
      <c r="AJ40" s="101">
        <f>SUM(H40:K40)+AI40+O40</f>
        <v>0</v>
      </c>
    </row>
    <row r="41" spans="1:36" s="5" customFormat="1" ht="12.9" customHeight="1" x14ac:dyDescent="0.2">
      <c r="A41" s="55"/>
      <c r="B41" s="56"/>
      <c r="C41" s="196"/>
      <c r="D41" s="57"/>
      <c r="E41" s="56"/>
      <c r="F41" s="56"/>
      <c r="G41" s="57"/>
      <c r="H41" s="102"/>
      <c r="I41" s="102"/>
      <c r="J41" s="131"/>
      <c r="K41" s="125"/>
      <c r="L41" s="13">
        <v>0.01</v>
      </c>
      <c r="M41" s="128">
        <f>SUM(H41:J41,K41/1.12)</f>
        <v>0</v>
      </c>
      <c r="N41" s="128">
        <f>K41/1.12*0.12</f>
        <v>0</v>
      </c>
      <c r="O41" s="14">
        <f>-SUM(I41:J41,K41/1.12)*L41</f>
        <v>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0</v>
      </c>
      <c r="AJ41" s="101">
        <f>SUM(H41:K41)+AI41+O41</f>
        <v>0</v>
      </c>
    </row>
    <row r="42" spans="1:36" s="5" customFormat="1" ht="12.9" customHeight="1" x14ac:dyDescent="0.2">
      <c r="A42" s="55"/>
      <c r="B42" s="56"/>
      <c r="C42" s="196"/>
      <c r="D42" s="57"/>
      <c r="E42" s="56"/>
      <c r="F42" s="56"/>
      <c r="G42" s="57"/>
      <c r="H42" s="102"/>
      <c r="I42" s="102"/>
      <c r="J42" s="131"/>
      <c r="K42" s="125"/>
      <c r="L42" s="13">
        <v>0.01</v>
      </c>
      <c r="M42" s="128">
        <f>SUM(H42:J42,K42/1.12)</f>
        <v>0</v>
      </c>
      <c r="N42" s="128">
        <f>K42/1.12*0.12</f>
        <v>0</v>
      </c>
      <c r="O42" s="14">
        <f>-SUM(I42:J42,K42/1.12)*L42</f>
        <v>0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0</v>
      </c>
      <c r="AJ42" s="101">
        <f>SUM(H42:K42)+AI42+O42</f>
        <v>0</v>
      </c>
    </row>
    <row r="43" spans="1:36" s="5" customFormat="1" ht="12.9" customHeight="1" x14ac:dyDescent="0.2">
      <c r="A43" s="55"/>
      <c r="B43" s="56"/>
      <c r="C43" s="196"/>
      <c r="D43" s="57"/>
      <c r="E43" s="56"/>
      <c r="F43" s="56"/>
      <c r="G43" s="57"/>
      <c r="H43" s="102"/>
      <c r="I43" s="102"/>
      <c r="J43" s="23"/>
      <c r="K43" s="125"/>
      <c r="L43" s="13">
        <v>0.01</v>
      </c>
      <c r="M43" s="128">
        <f>SUM(H43:J43,K43/1.12)</f>
        <v>0</v>
      </c>
      <c r="N43" s="128">
        <f>K43/1.12*0.12</f>
        <v>0</v>
      </c>
      <c r="O43" s="14">
        <f>-SUM(I43:J43,K43/1.12)*L43</f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0</v>
      </c>
      <c r="AJ43" s="101">
        <f>SUM(H43:K43)+AI43+O43</f>
        <v>0</v>
      </c>
    </row>
    <row r="44" spans="1:36" s="5" customFormat="1" ht="12.9" customHeight="1" x14ac:dyDescent="0.2">
      <c r="A44" s="55"/>
      <c r="B44" s="56"/>
      <c r="C44" s="196"/>
      <c r="D44" s="57"/>
      <c r="E44" s="56"/>
      <c r="F44" s="56"/>
      <c r="G44" s="57"/>
      <c r="H44" s="102"/>
      <c r="I44" s="102"/>
      <c r="J44" s="23"/>
      <c r="K44" s="125"/>
      <c r="L44" s="13">
        <v>0.01</v>
      </c>
      <c r="M44" s="128">
        <f>SUM(H44:J44,K44/1.12)</f>
        <v>0</v>
      </c>
      <c r="N44" s="128">
        <f>K44/1.12*0.12</f>
        <v>0</v>
      </c>
      <c r="O44" s="14">
        <f>-SUM(I44:J44,K44/1.12)*L44</f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0</v>
      </c>
      <c r="AJ44" s="101">
        <f>SUM(H44:K44)+AI44+O44</f>
        <v>0</v>
      </c>
    </row>
    <row r="45" spans="1:36" s="5" customFormat="1" ht="12.9" customHeight="1" x14ac:dyDescent="0.2">
      <c r="A45" s="55"/>
      <c r="B45" s="56"/>
      <c r="C45" s="196"/>
      <c r="D45" s="57"/>
      <c r="E45" s="56"/>
      <c r="F45" s="56"/>
      <c r="G45" s="57"/>
      <c r="H45" s="102"/>
      <c r="I45" s="102"/>
      <c r="J45" s="131"/>
      <c r="K45" s="125"/>
      <c r="L45" s="13">
        <v>0.01</v>
      </c>
      <c r="M45" s="128">
        <f>SUM(H45:J45,K45/1.12)</f>
        <v>0</v>
      </c>
      <c r="N45" s="128">
        <f>K45/1.12*0.12</f>
        <v>0</v>
      </c>
      <c r="O45" s="14">
        <f>-SUM(I45:J45,K45/1.12)*L45</f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>-SUM(N45:AH45)</f>
        <v>0</v>
      </c>
      <c r="AJ45" s="101">
        <f>SUM(H45:K45)+AI45+O45</f>
        <v>0</v>
      </c>
    </row>
    <row r="46" spans="1:36" s="5" customFormat="1" ht="12.9" customHeight="1" x14ac:dyDescent="0.2">
      <c r="A46" s="55"/>
      <c r="B46" s="56"/>
      <c r="C46" s="196"/>
      <c r="D46" s="57"/>
      <c r="E46" s="56"/>
      <c r="F46" s="56"/>
      <c r="G46" s="57"/>
      <c r="H46" s="102"/>
      <c r="I46" s="102"/>
      <c r="J46" s="131"/>
      <c r="K46" s="125"/>
      <c r="L46" s="13">
        <v>0.01</v>
      </c>
      <c r="M46" s="128">
        <f>SUM(H46:J46,K46/1.12)</f>
        <v>0</v>
      </c>
      <c r="N46" s="128">
        <f>K46/1.12*0.12</f>
        <v>0</v>
      </c>
      <c r="O46" s="14">
        <f>-SUM(I46:J46,K46/1.12)*L46</f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0</v>
      </c>
      <c r="AJ46" s="101">
        <f>SUM(H46:K46)+AI46+O46</f>
        <v>0</v>
      </c>
    </row>
    <row r="47" spans="1:36" s="5" customFormat="1" ht="12.9" customHeight="1" x14ac:dyDescent="0.2">
      <c r="A47" s="55"/>
      <c r="B47" s="56"/>
      <c r="C47" s="196"/>
      <c r="D47" s="57"/>
      <c r="E47" s="56"/>
      <c r="F47" s="56"/>
      <c r="G47" s="57"/>
      <c r="H47" s="102"/>
      <c r="I47" s="102"/>
      <c r="J47" s="131"/>
      <c r="K47" s="125"/>
      <c r="L47" s="13">
        <v>0.01</v>
      </c>
      <c r="M47" s="128">
        <f>SUM(H47:J47,K47/1.12)</f>
        <v>0</v>
      </c>
      <c r="N47" s="128">
        <f>K47/1.12*0.12</f>
        <v>0</v>
      </c>
      <c r="O47" s="14">
        <f>-SUM(I47:J47,K47/1.12)*L47</f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0</v>
      </c>
      <c r="AJ47" s="101">
        <f>SUM(H47:K47)+AI47+O47</f>
        <v>0</v>
      </c>
    </row>
    <row r="48" spans="1:36" s="5" customFormat="1" ht="12.9" customHeight="1" x14ac:dyDescent="0.2">
      <c r="A48" s="55"/>
      <c r="B48" s="56"/>
      <c r="C48" s="196"/>
      <c r="D48" s="57"/>
      <c r="E48" s="56"/>
      <c r="F48" s="56"/>
      <c r="G48" s="57"/>
      <c r="H48" s="102"/>
      <c r="I48" s="102"/>
      <c r="J48" s="131"/>
      <c r="K48" s="125"/>
      <c r="L48" s="13">
        <v>0.01</v>
      </c>
      <c r="M48" s="128">
        <f>SUM(H48:J48,K48/1.12)</f>
        <v>0</v>
      </c>
      <c r="N48" s="128">
        <f>K48/1.12*0.12</f>
        <v>0</v>
      </c>
      <c r="O48" s="14">
        <f>-SUM(I48:J48,K48/1.12)*L48</f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0</v>
      </c>
      <c r="AJ48" s="101">
        <f>SUM(H48:K48)+AI48+O48</f>
        <v>0</v>
      </c>
    </row>
    <row r="49" spans="1:36" s="5" customFormat="1" ht="12.9" customHeight="1" x14ac:dyDescent="0.2">
      <c r="A49" s="55"/>
      <c r="B49" s="56"/>
      <c r="C49" s="196"/>
      <c r="D49" s="57"/>
      <c r="E49" s="56"/>
      <c r="F49" s="56"/>
      <c r="G49" s="57"/>
      <c r="H49" s="102"/>
      <c r="I49" s="102"/>
      <c r="J49" s="23"/>
      <c r="K49" s="125"/>
      <c r="L49" s="13">
        <v>0.01</v>
      </c>
      <c r="M49" s="128">
        <f>SUM(H49:J49,K49/1.12)</f>
        <v>0</v>
      </c>
      <c r="N49" s="128">
        <f>K49/1.12*0.12</f>
        <v>0</v>
      </c>
      <c r="O49" s="14">
        <f>-SUM(I49:J49,K49/1.12)*L49</f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0</v>
      </c>
      <c r="AJ49" s="101">
        <f>SUM(H49:K49)+AI49+O49</f>
        <v>0</v>
      </c>
    </row>
    <row r="50" spans="1:36" s="5" customFormat="1" ht="12.9" customHeight="1" x14ac:dyDescent="0.2">
      <c r="A50" s="55"/>
      <c r="B50" s="56"/>
      <c r="C50" s="196"/>
      <c r="D50" s="57"/>
      <c r="E50" s="56"/>
      <c r="F50" s="56"/>
      <c r="G50" s="57"/>
      <c r="H50" s="102"/>
      <c r="I50" s="102"/>
      <c r="J50" s="23"/>
      <c r="K50" s="125"/>
      <c r="L50" s="13">
        <v>0.01</v>
      </c>
      <c r="M50" s="128">
        <f>SUM(H50:J50,K50/1.12)</f>
        <v>0</v>
      </c>
      <c r="N50" s="128">
        <f>K50/1.12*0.12</f>
        <v>0</v>
      </c>
      <c r="O50" s="14">
        <f>-SUM(I50:J50,K50/1.12)*L50</f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0</v>
      </c>
      <c r="AJ50" s="101">
        <f>SUM(H50:K50)+AI50+O50</f>
        <v>0</v>
      </c>
    </row>
    <row r="51" spans="1:36" s="5" customFormat="1" ht="12.9" customHeight="1" x14ac:dyDescent="0.2">
      <c r="A51" s="55"/>
      <c r="B51" s="56"/>
      <c r="C51" s="196"/>
      <c r="D51" s="57"/>
      <c r="E51" s="56"/>
      <c r="F51" s="56"/>
      <c r="G51" s="57"/>
      <c r="H51" s="102"/>
      <c r="I51" s="102"/>
      <c r="J51" s="131"/>
      <c r="K51" s="125"/>
      <c r="L51" s="13">
        <v>0.01</v>
      </c>
      <c r="M51" s="128">
        <f>SUM(H51:J51,K51/1.12)</f>
        <v>0</v>
      </c>
      <c r="N51" s="128">
        <f>K51/1.12*0.12</f>
        <v>0</v>
      </c>
      <c r="O51" s="14">
        <f>-SUM(I51:J51,K51/1.12)*L51</f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0</v>
      </c>
      <c r="AJ51" s="101">
        <f>SUM(H51:K51)+AI51+O51</f>
        <v>0</v>
      </c>
    </row>
    <row r="52" spans="1:36" s="5" customFormat="1" ht="12.9" customHeight="1" x14ac:dyDescent="0.2">
      <c r="A52" s="55"/>
      <c r="B52" s="56"/>
      <c r="C52" s="196"/>
      <c r="D52" s="57"/>
      <c r="E52" s="56"/>
      <c r="F52" s="56"/>
      <c r="G52" s="57"/>
      <c r="H52" s="102"/>
      <c r="I52" s="102"/>
      <c r="J52" s="131"/>
      <c r="K52" s="125"/>
      <c r="L52" s="13">
        <v>0.01</v>
      </c>
      <c r="M52" s="128">
        <f>SUM(H52:J52,K52/1.12)</f>
        <v>0</v>
      </c>
      <c r="N52" s="128">
        <f>K52/1.12*0.12</f>
        <v>0</v>
      </c>
      <c r="O52" s="14">
        <f>-SUM(I52:J52,K52/1.12)*L52</f>
        <v>0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0</v>
      </c>
      <c r="AJ52" s="101">
        <f>SUM(H52:K52)+AI52+O52</f>
        <v>0</v>
      </c>
    </row>
    <row r="53" spans="1:36" s="5" customFormat="1" ht="12.9" customHeight="1" x14ac:dyDescent="0.2">
      <c r="A53" s="55"/>
      <c r="B53" s="56"/>
      <c r="C53" s="196"/>
      <c r="D53" s="57"/>
      <c r="E53" s="56"/>
      <c r="F53" s="56"/>
      <c r="G53" s="57"/>
      <c r="H53" s="102"/>
      <c r="I53" s="102"/>
      <c r="J53" s="131"/>
      <c r="K53" s="125"/>
      <c r="L53" s="13">
        <v>0.01</v>
      </c>
      <c r="M53" s="128">
        <f>SUM(H53:J53,K53/1.12)</f>
        <v>0</v>
      </c>
      <c r="N53" s="128">
        <f>K53/1.12*0.12</f>
        <v>0</v>
      </c>
      <c r="O53" s="14">
        <f>-SUM(I53:J53,K53/1.12)*L53</f>
        <v>0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0</v>
      </c>
      <c r="AJ53" s="101">
        <f>SUM(H53:K53)+AI53+O53</f>
        <v>0</v>
      </c>
    </row>
    <row r="54" spans="1:36" s="5" customFormat="1" ht="12.9" customHeight="1" x14ac:dyDescent="0.2">
      <c r="A54" s="55"/>
      <c r="B54" s="56"/>
      <c r="C54" s="196"/>
      <c r="D54" s="57"/>
      <c r="E54" s="56"/>
      <c r="F54" s="56"/>
      <c r="G54" s="57"/>
      <c r="H54" s="102"/>
      <c r="I54" s="102"/>
      <c r="J54" s="131"/>
      <c r="K54" s="125"/>
      <c r="L54" s="13">
        <v>0.01</v>
      </c>
      <c r="M54" s="128">
        <f>SUM(H54:J54,K54/1.12)</f>
        <v>0</v>
      </c>
      <c r="N54" s="128">
        <f>K54/1.12*0.12</f>
        <v>0</v>
      </c>
      <c r="O54" s="14">
        <f>-SUM(I54:J54,K54/1.12)*L54</f>
        <v>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0</v>
      </c>
      <c r="AJ54" s="101">
        <f>SUM(H54:K54)+AI54+O54</f>
        <v>0</v>
      </c>
    </row>
    <row r="55" spans="1:36" s="5" customFormat="1" ht="12.9" customHeight="1" x14ac:dyDescent="0.2">
      <c r="A55" s="55"/>
      <c r="B55" s="56"/>
      <c r="C55" s="196"/>
      <c r="D55" s="57"/>
      <c r="E55" s="56"/>
      <c r="F55" s="56"/>
      <c r="G55" s="57"/>
      <c r="H55" s="102"/>
      <c r="I55" s="102"/>
      <c r="J55" s="131"/>
      <c r="K55" s="125"/>
      <c r="L55" s="13">
        <v>0.01</v>
      </c>
      <c r="M55" s="128">
        <f>SUM(H55:J55,K55/1.12)</f>
        <v>0</v>
      </c>
      <c r="N55" s="128">
        <f>K55/1.12*0.12</f>
        <v>0</v>
      </c>
      <c r="O55" s="14">
        <f>-SUM(I55:J55,K55/1.12)*L55</f>
        <v>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0</v>
      </c>
      <c r="AJ55" s="101">
        <f>SUM(H55:K55)+AI55+O55</f>
        <v>0</v>
      </c>
    </row>
    <row r="56" spans="1:36" s="5" customFormat="1" ht="12.9" customHeight="1" x14ac:dyDescent="0.2">
      <c r="A56" s="55"/>
      <c r="B56" s="56"/>
      <c r="C56" s="196"/>
      <c r="D56" s="57"/>
      <c r="E56" s="56"/>
      <c r="F56" s="56"/>
      <c r="G56" s="57"/>
      <c r="H56" s="102"/>
      <c r="I56" s="102"/>
      <c r="J56" s="131"/>
      <c r="K56" s="125"/>
      <c r="L56" s="13">
        <v>0.01</v>
      </c>
      <c r="M56" s="128">
        <f>SUM(H56:J56,K56/1.12)</f>
        <v>0</v>
      </c>
      <c r="N56" s="128">
        <f>K56/1.12*0.12</f>
        <v>0</v>
      </c>
      <c r="O56" s="14">
        <f>-SUM(I56:J56,K56/1.12)*L56</f>
        <v>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0</v>
      </c>
      <c r="AJ56" s="101">
        <f>SUM(H56:K56)+AI56+O56</f>
        <v>0</v>
      </c>
    </row>
    <row r="57" spans="1:36" s="5" customFormat="1" ht="12.9" customHeight="1" x14ac:dyDescent="0.2">
      <c r="A57" s="55"/>
      <c r="B57" s="56"/>
      <c r="C57" s="196"/>
      <c r="D57" s="57"/>
      <c r="E57" s="56"/>
      <c r="F57" s="56"/>
      <c r="G57" s="57"/>
      <c r="H57" s="102"/>
      <c r="I57" s="102"/>
      <c r="J57" s="131"/>
      <c r="K57" s="125"/>
      <c r="L57" s="13">
        <v>0.01</v>
      </c>
      <c r="M57" s="128">
        <f>SUM(H57:J57,K57/1.12)</f>
        <v>0</v>
      </c>
      <c r="N57" s="128">
        <f>K57/1.12*0.12</f>
        <v>0</v>
      </c>
      <c r="O57" s="14">
        <f>-SUM(I57:J57,K57/1.12)*L57</f>
        <v>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0</v>
      </c>
      <c r="AJ57" s="101">
        <f>SUM(H57:K57)+AI57+O57</f>
        <v>0</v>
      </c>
    </row>
    <row r="58" spans="1:36" s="5" customFormat="1" ht="12.9" customHeight="1" x14ac:dyDescent="0.2">
      <c r="A58" s="55"/>
      <c r="B58" s="56"/>
      <c r="C58" s="56"/>
      <c r="D58" s="57"/>
      <c r="E58" s="56"/>
      <c r="F58" s="56"/>
      <c r="G58" s="57"/>
      <c r="H58" s="102"/>
      <c r="I58" s="102"/>
      <c r="J58" s="23"/>
      <c r="K58" s="125"/>
      <c r="L58" s="13">
        <v>0.01</v>
      </c>
      <c r="M58" s="128">
        <f>SUM(H58:J58,K58/1.12)</f>
        <v>0</v>
      </c>
      <c r="N58" s="128">
        <f>K58/1.12*0.12</f>
        <v>0</v>
      </c>
      <c r="O58" s="14">
        <f>-SUM(I58:J58,K58/1.12)*L58</f>
        <v>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0</v>
      </c>
      <c r="AJ58" s="101">
        <f>SUM(H58:K58)+AI58+O58</f>
        <v>0</v>
      </c>
    </row>
    <row r="59" spans="1:36" s="5" customFormat="1" ht="12.9" customHeight="1" x14ac:dyDescent="0.2">
      <c r="A59" s="55"/>
      <c r="B59" s="56"/>
      <c r="C59" s="56"/>
      <c r="D59" s="57"/>
      <c r="E59" s="56"/>
      <c r="F59" s="56"/>
      <c r="G59" s="57"/>
      <c r="H59" s="102"/>
      <c r="I59" s="102"/>
      <c r="J59" s="23"/>
      <c r="K59" s="125"/>
      <c r="L59" s="13">
        <v>0.01</v>
      </c>
      <c r="M59" s="128">
        <f>SUM(H59:J59,K59/1.12)</f>
        <v>0</v>
      </c>
      <c r="N59" s="128">
        <f>K59/1.12*0.12</f>
        <v>0</v>
      </c>
      <c r="O59" s="14">
        <f>-SUM(I59:J59,K59/1.12)*L59</f>
        <v>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0</v>
      </c>
      <c r="AJ59" s="101">
        <f>SUM(H59:K59)+AI59+O59</f>
        <v>0</v>
      </c>
    </row>
    <row r="60" spans="1:36" s="5" customFormat="1" ht="12.9" customHeight="1" x14ac:dyDescent="0.2">
      <c r="A60" s="55"/>
      <c r="B60" s="56"/>
      <c r="C60" s="56"/>
      <c r="D60" s="57"/>
      <c r="E60" s="56"/>
      <c r="F60" s="56"/>
      <c r="G60" s="57"/>
      <c r="H60" s="102"/>
      <c r="I60" s="102"/>
      <c r="J60" s="23"/>
      <c r="K60" s="125"/>
      <c r="L60" s="13">
        <v>0.01</v>
      </c>
      <c r="M60" s="128">
        <f>SUM(H60:J60,K60/1.12)</f>
        <v>0</v>
      </c>
      <c r="N60" s="128">
        <f>K60/1.12*0.12</f>
        <v>0</v>
      </c>
      <c r="O60" s="14">
        <f>-SUM(I60:J60,K60/1.12)*L60</f>
        <v>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0</v>
      </c>
      <c r="AJ60" s="101">
        <f>SUM(H60:K60)+AI60+O60</f>
        <v>0</v>
      </c>
    </row>
    <row r="61" spans="1:36" s="5" customFormat="1" ht="12.9" customHeight="1" x14ac:dyDescent="0.2">
      <c r="A61" s="55"/>
      <c r="B61" s="56"/>
      <c r="C61" s="56"/>
      <c r="D61" s="57"/>
      <c r="E61" s="56"/>
      <c r="F61" s="56"/>
      <c r="G61" s="57"/>
      <c r="H61" s="102"/>
      <c r="I61" s="102"/>
      <c r="J61" s="23"/>
      <c r="K61" s="125"/>
      <c r="L61" s="13">
        <v>0.01</v>
      </c>
      <c r="M61" s="128">
        <f>SUM(H61:J61,K61/1.12)</f>
        <v>0</v>
      </c>
      <c r="N61" s="128">
        <f>K61/1.12*0.12</f>
        <v>0</v>
      </c>
      <c r="O61" s="14">
        <f>-SUM(I61:J61,K61/1.12)*L61</f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0</v>
      </c>
      <c r="AJ61" s="101">
        <f>SUM(H61:K61)+AI61+O61</f>
        <v>0</v>
      </c>
    </row>
    <row r="62" spans="1:36" s="5" customFormat="1" ht="12.9" customHeight="1" x14ac:dyDescent="0.2">
      <c r="A62" s="55"/>
      <c r="B62" s="56"/>
      <c r="C62" s="56"/>
      <c r="D62" s="57"/>
      <c r="E62" s="56"/>
      <c r="F62" s="56"/>
      <c r="G62" s="57"/>
      <c r="H62" s="102"/>
      <c r="I62" s="102"/>
      <c r="J62" s="23"/>
      <c r="K62" s="125"/>
      <c r="L62" s="13">
        <v>0.01</v>
      </c>
      <c r="M62" s="128">
        <f>SUM(H62:J62,K62/1.12)</f>
        <v>0</v>
      </c>
      <c r="N62" s="128">
        <f>K62/1.12*0.12</f>
        <v>0</v>
      </c>
      <c r="O62" s="14">
        <f>-SUM(I62:J62,K62/1.12)*L62</f>
        <v>0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0</v>
      </c>
      <c r="AJ62" s="101">
        <f>SUM(H62:K62)+AI62+O62</f>
        <v>0</v>
      </c>
    </row>
    <row r="63" spans="1:36" s="5" customFormat="1" ht="12.9" customHeight="1" x14ac:dyDescent="0.2">
      <c r="A63" s="55"/>
      <c r="B63" s="56"/>
      <c r="C63" s="56"/>
      <c r="D63" s="57"/>
      <c r="E63" s="56"/>
      <c r="F63" s="56"/>
      <c r="G63" s="57"/>
      <c r="H63" s="102"/>
      <c r="I63" s="102"/>
      <c r="J63" s="23"/>
      <c r="K63" s="125"/>
      <c r="L63" s="13">
        <v>0.01</v>
      </c>
      <c r="M63" s="128">
        <f>SUM(H63:J63,K63/1.12)</f>
        <v>0</v>
      </c>
      <c r="N63" s="128">
        <f>K63/1.12*0.12</f>
        <v>0</v>
      </c>
      <c r="O63" s="14">
        <f>-SUM(I63:J63,K63/1.12)*L63</f>
        <v>0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0</v>
      </c>
      <c r="AJ63" s="101">
        <f>SUM(H63:K63)+AI63+O63</f>
        <v>0</v>
      </c>
    </row>
    <row r="64" spans="1:36" s="5" customFormat="1" ht="12.9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23"/>
      <c r="K64" s="125"/>
      <c r="L64" s="13">
        <v>0.01</v>
      </c>
      <c r="M64" s="128">
        <f>SUM(H64:J64,K64/1.12)</f>
        <v>0</v>
      </c>
      <c r="N64" s="128">
        <f>K64/1.12*0.12</f>
        <v>0</v>
      </c>
      <c r="O64" s="14">
        <f>-SUM(I64:J64,K64/1.12)*L64</f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0</v>
      </c>
      <c r="AJ64" s="101">
        <f>SUM(H64:K64)+AI64+O64</f>
        <v>0</v>
      </c>
    </row>
    <row r="65" spans="1:36" s="5" customFormat="1" ht="12.9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25"/>
      <c r="L65" s="13">
        <v>0.01</v>
      </c>
      <c r="M65" s="128">
        <f>SUM(H65:J65,K65/1.12)</f>
        <v>0</v>
      </c>
      <c r="N65" s="128">
        <f>K65/1.12*0.12</f>
        <v>0</v>
      </c>
      <c r="O65" s="14">
        <f>-SUM(I65:J65,K65/1.12)*L65</f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0</v>
      </c>
      <c r="AJ65" s="101">
        <f>SUM(H65:K65)+AI65+O65</f>
        <v>0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/>
      <c r="K66" s="125"/>
      <c r="L66" s="13">
        <v>0.01</v>
      </c>
      <c r="M66" s="128">
        <f>SUM(H66:J66,K66/1.12)</f>
        <v>0</v>
      </c>
      <c r="N66" s="128">
        <f>K66/1.12*0.12</f>
        <v>0</v>
      </c>
      <c r="O66" s="14">
        <f>-SUM(I66:J66,K66/1.12)*L66</f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0</v>
      </c>
      <c r="AJ66" s="101">
        <f>SUM(H66:K66)+AI66+O66</f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131"/>
      <c r="K67" s="125"/>
      <c r="L67" s="13">
        <v>0.01</v>
      </c>
      <c r="M67" s="128">
        <f>SUM(H67:J67,K67/1.12)</f>
        <v>0</v>
      </c>
      <c r="N67" s="128">
        <f>K67/1.12*0.12</f>
        <v>0</v>
      </c>
      <c r="O67" s="14">
        <f>-SUM(I67:J67,K67/1.12)*L67</f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0</v>
      </c>
      <c r="AJ67" s="101">
        <f>SUM(H67:K67)+AI67+O67</f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/>
      <c r="K68" s="125"/>
      <c r="L68" s="13">
        <v>0.01</v>
      </c>
      <c r="M68" s="128">
        <f>SUM(H68:J68,K68/1.12)</f>
        <v>0</v>
      </c>
      <c r="N68" s="128">
        <f>K68/1.12*0.12</f>
        <v>0</v>
      </c>
      <c r="O68" s="14">
        <f>-SUM(I68:J68,K68/1.12)*L68</f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>-SUM(N68:AH68)</f>
        <v>0</v>
      </c>
      <c r="AJ68" s="101">
        <f>SUM(H68:K68)+AI68+O68</f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/>
      <c r="K69" s="125"/>
      <c r="L69" s="13">
        <v>0.01</v>
      </c>
      <c r="M69" s="128">
        <f>SUM(H69:J69,K69/1.12)</f>
        <v>0</v>
      </c>
      <c r="N69" s="128">
        <f>K69/1.12*0.12</f>
        <v>0</v>
      </c>
      <c r="O69" s="14">
        <f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0</v>
      </c>
      <c r="AJ69" s="101">
        <f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/>
      <c r="K70" s="125"/>
      <c r="L70" s="13">
        <v>0.01</v>
      </c>
      <c r="M70" s="128">
        <f>SUM(H70:J70,K70/1.12)</f>
        <v>0</v>
      </c>
      <c r="N70" s="128">
        <f>K70/1.12*0.12</f>
        <v>0</v>
      </c>
      <c r="O70" s="14">
        <f>-SUM(I70:J70,K70/1.12)*L70</f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0</v>
      </c>
      <c r="AJ70" s="101">
        <f>SUM(H70:K70)+AI70+O70</f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0</v>
      </c>
      <c r="K99" s="24">
        <f>SUM(K5:K97)</f>
        <v>0</v>
      </c>
      <c r="L99" s="41"/>
      <c r="M99" s="24">
        <f>SUM(M5:M97)</f>
        <v>0</v>
      </c>
      <c r="N99" s="24">
        <f>SUM(N5:N97)</f>
        <v>0</v>
      </c>
      <c r="O99" s="24">
        <f>SUM(O5:O97)</f>
        <v>0</v>
      </c>
      <c r="P99" s="24">
        <f>SUM(P5:P97)</f>
        <v>0</v>
      </c>
      <c r="Q99" s="24">
        <f>SUM(Q5:Q97)</f>
        <v>0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0</v>
      </c>
      <c r="V99" s="24">
        <f>SUM(V5:V97)</f>
        <v>0</v>
      </c>
      <c r="W99" s="24">
        <f>SUM(W5:W97)</f>
        <v>0</v>
      </c>
      <c r="X99" s="24">
        <f>SUM(X5:X97)</f>
        <v>0</v>
      </c>
      <c r="Y99" s="24">
        <f>SUM(Y5:Y97)</f>
        <v>0</v>
      </c>
      <c r="Z99" s="24">
        <f>SUM(Z5:Z97)</f>
        <v>0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0</v>
      </c>
      <c r="AI99" s="24">
        <f>SUM(AI5:AI97)</f>
        <v>0</v>
      </c>
    </row>
    <row r="100" spans="1:36" ht="10.8" thickTop="1" x14ac:dyDescent="0.2">
      <c r="AH100" s="5" t="s">
        <v>35</v>
      </c>
      <c r="AI100" s="5">
        <f>+N101+AI99</f>
        <v>0</v>
      </c>
    </row>
    <row r="101" spans="1:36" x14ac:dyDescent="0.2">
      <c r="K101" s="5">
        <f>+K99+J99</f>
        <v>0</v>
      </c>
      <c r="N101" s="5">
        <f>+N99+M99</f>
        <v>0</v>
      </c>
      <c r="P101" s="5">
        <f>P99+Q99</f>
        <v>0</v>
      </c>
      <c r="AI101" s="5">
        <f>+AI99-AI100</f>
        <v>0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6D31-EE34-42E5-B6D2-BEE5E3D12D4B}">
  <dimension ref="A1:AJ103"/>
  <sheetViews>
    <sheetView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bestFit="1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1118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>
        <v>43970</v>
      </c>
      <c r="B5" s="56">
        <v>2229</v>
      </c>
      <c r="C5" s="196">
        <v>199</v>
      </c>
      <c r="D5" s="57" t="s">
        <v>88</v>
      </c>
      <c r="E5" s="56" t="s">
        <v>89</v>
      </c>
      <c r="F5" s="56"/>
      <c r="G5" s="57" t="s">
        <v>54</v>
      </c>
      <c r="H5" s="102"/>
      <c r="I5" s="102"/>
      <c r="J5" s="23">
        <v>4324.8999999999996</v>
      </c>
      <c r="K5" s="125">
        <v>0</v>
      </c>
      <c r="L5" s="13">
        <v>0.01</v>
      </c>
      <c r="M5" s="128">
        <f>SUM(H5:J5,K5/1.12)</f>
        <v>4324.8999999999996</v>
      </c>
      <c r="N5" s="128">
        <f>K5/1.12*0.12</f>
        <v>0</v>
      </c>
      <c r="O5" s="14">
        <f>-SUM(I5:J5,K5/1.12)*L5</f>
        <v>-43.248999999999995</v>
      </c>
      <c r="P5" s="14">
        <f>J5</f>
        <v>4324.8999999999996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-4281.6509999999998</v>
      </c>
      <c r="AJ5" s="101">
        <f>SUM(H5:K5)+AI5+O5</f>
        <v>-1.9895196601282805E-13</v>
      </c>
    </row>
    <row r="6" spans="1:36" ht="12.9" customHeight="1" x14ac:dyDescent="0.2">
      <c r="A6" s="55"/>
      <c r="B6" s="56">
        <v>2231</v>
      </c>
      <c r="C6" s="196">
        <f>C5+1</f>
        <v>200</v>
      </c>
      <c r="D6" s="57" t="s">
        <v>39</v>
      </c>
      <c r="E6" s="56" t="s">
        <v>45</v>
      </c>
      <c r="F6" s="56"/>
      <c r="G6" s="57" t="s">
        <v>54</v>
      </c>
      <c r="H6" s="102"/>
      <c r="I6" s="102"/>
      <c r="J6" s="23">
        <v>8140</v>
      </c>
      <c r="K6" s="125">
        <v>0</v>
      </c>
      <c r="L6" s="13">
        <v>0.01</v>
      </c>
      <c r="M6" s="128">
        <f>SUM(H6:J6,K6/1.12)</f>
        <v>8140</v>
      </c>
      <c r="N6" s="128">
        <f>K6/1.12*0.12</f>
        <v>0</v>
      </c>
      <c r="O6" s="14">
        <f>-SUM(I6:J6,K6/1.12)*L6</f>
        <v>-81.400000000000006</v>
      </c>
      <c r="P6" s="14">
        <f>J6</f>
        <v>8140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-8058.6</v>
      </c>
      <c r="AJ6" s="101">
        <f>SUM(H6:K6)+AI6+O6</f>
        <v>-3.694822225952521E-13</v>
      </c>
    </row>
    <row r="7" spans="1:36" ht="12.9" customHeight="1" x14ac:dyDescent="0.2">
      <c r="A7" s="55"/>
      <c r="B7" s="56">
        <f>B6+1</f>
        <v>2232</v>
      </c>
      <c r="C7" s="196">
        <f>C6+1</f>
        <v>201</v>
      </c>
      <c r="D7" s="57" t="s">
        <v>39</v>
      </c>
      <c r="E7" s="56" t="s">
        <v>45</v>
      </c>
      <c r="F7" s="56"/>
      <c r="G7" s="57" t="s">
        <v>57</v>
      </c>
      <c r="H7" s="102"/>
      <c r="I7" s="102"/>
      <c r="J7" s="23">
        <v>1164</v>
      </c>
      <c r="K7" s="125">
        <v>0</v>
      </c>
      <c r="L7" s="13">
        <v>0.01</v>
      </c>
      <c r="M7" s="128">
        <f>SUM(H7:J7,K7/1.12)</f>
        <v>1164</v>
      </c>
      <c r="N7" s="128">
        <f>K7/1.12*0.12</f>
        <v>0</v>
      </c>
      <c r="O7" s="14">
        <f>-SUM(I7:J7,K7/1.12)*L7</f>
        <v>-11.64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f>J7</f>
        <v>1164</v>
      </c>
      <c r="AA7" s="14"/>
      <c r="AB7" s="14"/>
      <c r="AC7" s="14"/>
      <c r="AD7" s="14"/>
      <c r="AE7" s="14"/>
      <c r="AF7" s="14"/>
      <c r="AG7" s="14"/>
      <c r="AH7" s="14"/>
      <c r="AI7" s="14">
        <f>-SUM(N7:AH7)</f>
        <v>-1152.3599999999999</v>
      </c>
      <c r="AJ7" s="101">
        <f>SUM(H7:K7)+AI7+O7</f>
        <v>9.9475983006414026E-14</v>
      </c>
    </row>
    <row r="8" spans="1:36" ht="12.9" customHeight="1" x14ac:dyDescent="0.2">
      <c r="A8" s="55">
        <v>43972</v>
      </c>
      <c r="B8" s="56">
        <f>B7+1</f>
        <v>2233</v>
      </c>
      <c r="C8" s="196">
        <f>C7+1</f>
        <v>202</v>
      </c>
      <c r="D8" s="57" t="s">
        <v>63</v>
      </c>
      <c r="E8" s="56"/>
      <c r="F8" s="56"/>
      <c r="G8" s="57" t="s">
        <v>62</v>
      </c>
      <c r="H8" s="102"/>
      <c r="I8" s="102"/>
      <c r="J8" s="23"/>
      <c r="K8" s="125">
        <v>2264.31</v>
      </c>
      <c r="L8" s="13">
        <v>0.01</v>
      </c>
      <c r="M8" s="128">
        <f>SUM(H8:J8,K8/1.12)</f>
        <v>2021.7053571428569</v>
      </c>
      <c r="N8" s="128">
        <f>K8/1.12*0.12</f>
        <v>242.60464285714281</v>
      </c>
      <c r="O8" s="14">
        <f>-SUM(I8:J8,K8/1.12)*L8</f>
        <v>-20.217053571428568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>
        <f>K8</f>
        <v>2264.31</v>
      </c>
      <c r="AI8" s="14">
        <f>-SUM(N8:AH8)</f>
        <v>-2486.697589285714</v>
      </c>
      <c r="AJ8" s="101">
        <f>SUM(H8:K8)+AI8+O8</f>
        <v>-242.60464285714264</v>
      </c>
    </row>
    <row r="9" spans="1:36" ht="12.9" customHeight="1" x14ac:dyDescent="0.2">
      <c r="A9" s="55">
        <v>43979</v>
      </c>
      <c r="B9" s="56">
        <f>B8+1</f>
        <v>2234</v>
      </c>
      <c r="C9" s="196">
        <f>C8+1</f>
        <v>203</v>
      </c>
      <c r="D9" s="57" t="s">
        <v>74</v>
      </c>
      <c r="E9" s="56" t="s">
        <v>60</v>
      </c>
      <c r="F9" s="56"/>
      <c r="G9" s="57" t="s">
        <v>56</v>
      </c>
      <c r="H9" s="102"/>
      <c r="I9" s="102"/>
      <c r="J9" s="131"/>
      <c r="K9" s="125">
        <v>4675</v>
      </c>
      <c r="L9" s="13">
        <v>0.01</v>
      </c>
      <c r="M9" s="128">
        <f>SUM(H9:J9,K9/1.12)</f>
        <v>4174.1071428571422</v>
      </c>
      <c r="N9" s="128">
        <f>K9/1.12*0.12</f>
        <v>500.89285714285705</v>
      </c>
      <c r="O9" s="14">
        <f>-SUM(I9:J9,K9/1.12)*L9</f>
        <v>-41.741071428571423</v>
      </c>
      <c r="P9" s="14"/>
      <c r="Q9" s="14"/>
      <c r="R9" s="14"/>
      <c r="S9" s="14"/>
      <c r="T9" s="14"/>
      <c r="U9" s="14"/>
      <c r="V9" s="14"/>
      <c r="W9" s="14">
        <f>K9</f>
        <v>4675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-5134.1517857142853</v>
      </c>
      <c r="AJ9" s="101">
        <f>SUM(H9:K9)+AI9+O9</f>
        <v>-500.89285714285677</v>
      </c>
    </row>
    <row r="10" spans="1:36" ht="12.9" customHeight="1" x14ac:dyDescent="0.2">
      <c r="A10" s="55">
        <v>43980</v>
      </c>
      <c r="B10" s="56">
        <f>B9+1</f>
        <v>2235</v>
      </c>
      <c r="C10" s="196">
        <f>C9+1</f>
        <v>204</v>
      </c>
      <c r="D10" s="57" t="s">
        <v>88</v>
      </c>
      <c r="E10" s="56" t="s">
        <v>89</v>
      </c>
      <c r="F10" s="56"/>
      <c r="G10" s="57" t="s">
        <v>54</v>
      </c>
      <c r="H10" s="102"/>
      <c r="I10" s="102"/>
      <c r="J10" s="131">
        <v>1528.2</v>
      </c>
      <c r="K10" s="125">
        <v>0</v>
      </c>
      <c r="L10" s="13">
        <v>0.01</v>
      </c>
      <c r="M10" s="128">
        <f>SUM(H10:J10,K10/1.12)</f>
        <v>1528.2</v>
      </c>
      <c r="N10" s="128">
        <f>K10/1.12*0.12</f>
        <v>0</v>
      </c>
      <c r="O10" s="14">
        <f>-SUM(I10:J10,K10/1.12)*L10</f>
        <v>-15.282</v>
      </c>
      <c r="P10" s="14">
        <f>J10</f>
        <v>1528.2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-1512.9180000000001</v>
      </c>
      <c r="AJ10" s="101">
        <f>SUM(H10:K10)+AI10+O10</f>
        <v>-7.460698725481052E-14</v>
      </c>
    </row>
    <row r="11" spans="1:36" ht="12.9" customHeight="1" x14ac:dyDescent="0.2">
      <c r="B11" s="56">
        <f>B10+1</f>
        <v>2236</v>
      </c>
      <c r="C11" s="196">
        <f>C10+1</f>
        <v>205</v>
      </c>
      <c r="D11" s="57" t="s">
        <v>39</v>
      </c>
      <c r="E11" s="56" t="s">
        <v>45</v>
      </c>
      <c r="F11" s="56"/>
      <c r="G11" s="57" t="s">
        <v>54</v>
      </c>
      <c r="H11" s="102"/>
      <c r="I11" s="102"/>
      <c r="J11" s="131">
        <v>3340</v>
      </c>
      <c r="K11" s="125">
        <v>0</v>
      </c>
      <c r="L11" s="13">
        <v>0.01</v>
      </c>
      <c r="M11" s="128">
        <f>SUM(H11:J11,K11/1.12)</f>
        <v>3340</v>
      </c>
      <c r="N11" s="128">
        <f>K11/1.12*0.12</f>
        <v>0</v>
      </c>
      <c r="O11" s="14">
        <f>-SUM(I11:J11,K11/1.12)*L11</f>
        <v>-33.4</v>
      </c>
      <c r="P11" s="14">
        <f>J11</f>
        <v>3340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-3306.6</v>
      </c>
      <c r="AJ11" s="101">
        <f>SUM(H11:K11)+AI11+O11</f>
        <v>9.2370555648813024E-14</v>
      </c>
    </row>
    <row r="12" spans="1:36" ht="12.9" customHeight="1" x14ac:dyDescent="0.2">
      <c r="A12" s="55"/>
      <c r="B12" s="56">
        <f>B11+1</f>
        <v>2237</v>
      </c>
      <c r="C12" s="196">
        <f>C11+1</f>
        <v>206</v>
      </c>
      <c r="D12" s="57" t="s">
        <v>39</v>
      </c>
      <c r="E12" s="56" t="s">
        <v>45</v>
      </c>
      <c r="F12" s="56"/>
      <c r="G12" s="57" t="s">
        <v>57</v>
      </c>
      <c r="H12" s="102"/>
      <c r="I12" s="102"/>
      <c r="J12" s="23">
        <v>1292</v>
      </c>
      <c r="K12" s="125">
        <v>0</v>
      </c>
      <c r="L12" s="13">
        <v>0.01</v>
      </c>
      <c r="M12" s="128">
        <f>SUM(H12:J12,K12/1.12)</f>
        <v>1292</v>
      </c>
      <c r="N12" s="128">
        <f>K12/1.12*0.12</f>
        <v>0</v>
      </c>
      <c r="O12" s="14">
        <f>-SUM(I12:J12,K12/1.12)*L12</f>
        <v>-12.92</v>
      </c>
      <c r="P12" s="14">
        <f>J12</f>
        <v>1292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-1279.08</v>
      </c>
      <c r="AJ12" s="101">
        <f>SUM(H12:K12)+AI12+O12</f>
        <v>7.2830630415410269E-14</v>
      </c>
    </row>
    <row r="13" spans="1:36" ht="12.9" customHeight="1" x14ac:dyDescent="0.2">
      <c r="A13" s="55"/>
      <c r="B13" s="56">
        <f>B12+1</f>
        <v>2238</v>
      </c>
      <c r="C13" s="196"/>
      <c r="D13" s="57"/>
      <c r="E13" s="56"/>
      <c r="F13" s="56"/>
      <c r="G13" s="57"/>
      <c r="H13" s="102"/>
      <c r="I13" s="102"/>
      <c r="J13" s="23"/>
      <c r="K13" s="125"/>
      <c r="L13" s="13">
        <v>0.01</v>
      </c>
      <c r="M13" s="128">
        <f>SUM(H13:J13,K13/1.12)</f>
        <v>0</v>
      </c>
      <c r="N13" s="128">
        <f>K13/1.12*0.12</f>
        <v>0</v>
      </c>
      <c r="O13" s="14">
        <f>-SUM(I13:J13,K13/1.12)*L13</f>
        <v>0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0</v>
      </c>
      <c r="AJ13" s="101">
        <f>SUM(H13:K13)+AI13+O13</f>
        <v>0</v>
      </c>
    </row>
    <row r="14" spans="1:36" ht="12.9" customHeight="1" x14ac:dyDescent="0.2">
      <c r="A14" s="55"/>
      <c r="B14" s="56">
        <f>B13+1</f>
        <v>2239</v>
      </c>
      <c r="C14" s="196"/>
      <c r="D14" s="57"/>
      <c r="E14" s="56"/>
      <c r="F14" s="56"/>
      <c r="G14" s="57"/>
      <c r="H14" s="102"/>
      <c r="I14" s="102"/>
      <c r="J14" s="23"/>
      <c r="K14" s="125"/>
      <c r="L14" s="13">
        <v>0.01</v>
      </c>
      <c r="M14" s="128">
        <f>SUM(H14:J14,K14/1.12)</f>
        <v>0</v>
      </c>
      <c r="N14" s="128">
        <f>K14/1.12*0.12</f>
        <v>0</v>
      </c>
      <c r="O14" s="14">
        <f>-SUM(I14:J14,K14/1.12)*L14</f>
        <v>0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0</v>
      </c>
      <c r="AJ14" s="101">
        <f>SUM(H14:K14)+AI14+O14</f>
        <v>0</v>
      </c>
    </row>
    <row r="15" spans="1:36" ht="12.9" customHeight="1" x14ac:dyDescent="0.2">
      <c r="A15" s="55"/>
      <c r="B15" s="56">
        <f>B14+1</f>
        <v>2240</v>
      </c>
      <c r="C15" s="196"/>
      <c r="D15" s="57"/>
      <c r="E15" s="56"/>
      <c r="F15" s="56"/>
      <c r="G15" s="57"/>
      <c r="H15" s="102"/>
      <c r="I15" s="102"/>
      <c r="J15" s="23"/>
      <c r="K15" s="125"/>
      <c r="L15" s="13">
        <v>0.01</v>
      </c>
      <c r="M15" s="128">
        <f>SUM(H15:J15,K15/1.12)</f>
        <v>0</v>
      </c>
      <c r="N15" s="128">
        <f>K15/1.12*0.12</f>
        <v>0</v>
      </c>
      <c r="O15" s="14">
        <f>-SUM(I15:J15,K15/1.12)*L15</f>
        <v>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0</v>
      </c>
      <c r="AJ15" s="101">
        <f>SUM(H15:K15)+AI15+O15</f>
        <v>0</v>
      </c>
    </row>
    <row r="16" spans="1:36" ht="12.9" customHeight="1" x14ac:dyDescent="0.2">
      <c r="A16" s="55"/>
      <c r="B16" s="56">
        <f>B15+1</f>
        <v>2241</v>
      </c>
      <c r="C16" s="196"/>
      <c r="D16" s="57"/>
      <c r="E16" s="56"/>
      <c r="F16" s="56"/>
      <c r="G16" s="57"/>
      <c r="H16" s="102"/>
      <c r="I16" s="102"/>
      <c r="J16" s="23"/>
      <c r="K16" s="125"/>
      <c r="L16" s="13">
        <v>0.01</v>
      </c>
      <c r="M16" s="128">
        <f>SUM(H16:J16,K16/1.12)</f>
        <v>0</v>
      </c>
      <c r="N16" s="128">
        <f>K16/1.12*0.12</f>
        <v>0</v>
      </c>
      <c r="O16" s="14">
        <f>-SUM(I16:J16,K16/1.12)*L16</f>
        <v>0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0</v>
      </c>
      <c r="AJ16" s="101">
        <f>SUM(H16:K16)+AI16+O16</f>
        <v>0</v>
      </c>
    </row>
    <row r="17" spans="1:36" ht="12.9" customHeight="1" x14ac:dyDescent="0.2">
      <c r="A17" s="55"/>
      <c r="B17" s="56">
        <f>B16+1</f>
        <v>2242</v>
      </c>
      <c r="C17" s="196"/>
      <c r="D17" s="57"/>
      <c r="E17" s="56"/>
      <c r="F17" s="56"/>
      <c r="G17" s="57"/>
      <c r="H17" s="102"/>
      <c r="I17" s="102"/>
      <c r="J17" s="23"/>
      <c r="K17" s="125"/>
      <c r="L17" s="13">
        <v>0.01</v>
      </c>
      <c r="M17" s="128">
        <f>SUM(H17:J17,K17/1.12)</f>
        <v>0</v>
      </c>
      <c r="N17" s="128">
        <f>K17/1.12*0.12</f>
        <v>0</v>
      </c>
      <c r="O17" s="14">
        <f>-SUM(I17:J17,K17/1.12)*L17</f>
        <v>0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0</v>
      </c>
      <c r="AJ17" s="101">
        <f>SUM(H17:K17)+AI17+O17</f>
        <v>0</v>
      </c>
    </row>
    <row r="18" spans="1:36" ht="12.9" customHeight="1" x14ac:dyDescent="0.2">
      <c r="A18" s="55"/>
      <c r="B18" s="56">
        <f>B17+1</f>
        <v>2243</v>
      </c>
      <c r="C18" s="196"/>
      <c r="D18" s="57"/>
      <c r="E18" s="56"/>
      <c r="F18" s="56"/>
      <c r="G18" s="57"/>
      <c r="H18" s="102"/>
      <c r="I18" s="102"/>
      <c r="J18" s="131"/>
      <c r="K18" s="125"/>
      <c r="L18" s="13">
        <v>0.01</v>
      </c>
      <c r="M18" s="128">
        <f>SUM(H18:J18,K18/1.12)</f>
        <v>0</v>
      </c>
      <c r="N18" s="128">
        <f>K18/1.12*0.12</f>
        <v>0</v>
      </c>
      <c r="O18" s="14">
        <f>-SUM(I18:J18,K18/1.12)*L18</f>
        <v>0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0</v>
      </c>
      <c r="AJ18" s="101">
        <f>SUM(H18:K18)+AI18+O18</f>
        <v>0</v>
      </c>
    </row>
    <row r="19" spans="1:36" ht="12.9" customHeight="1" x14ac:dyDescent="0.2">
      <c r="A19" s="55"/>
      <c r="B19" s="56">
        <f>B18+1</f>
        <v>2244</v>
      </c>
      <c r="C19" s="196"/>
      <c r="D19" s="57"/>
      <c r="E19" s="56"/>
      <c r="F19" s="56"/>
      <c r="G19" s="57"/>
      <c r="H19" s="102"/>
      <c r="I19" s="102"/>
      <c r="J19" s="131"/>
      <c r="K19" s="125"/>
      <c r="L19" s="13">
        <v>0.01</v>
      </c>
      <c r="M19" s="128">
        <f>SUM(H19:J19,K19/1.12)</f>
        <v>0</v>
      </c>
      <c r="N19" s="128">
        <f>K19/1.12*0.12</f>
        <v>0</v>
      </c>
      <c r="O19" s="14">
        <f>-SUM(I19:J19,K19/1.12)*L19</f>
        <v>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0</v>
      </c>
      <c r="AJ19" s="101">
        <f>SUM(H19:K19)+AI19+O19</f>
        <v>0</v>
      </c>
    </row>
    <row r="20" spans="1:36" ht="12.9" customHeight="1" x14ac:dyDescent="0.2">
      <c r="A20" s="55"/>
      <c r="B20" s="56">
        <f>B19+1</f>
        <v>2245</v>
      </c>
      <c r="C20" s="196"/>
      <c r="D20" s="57"/>
      <c r="E20" s="56"/>
      <c r="F20" s="56"/>
      <c r="G20" s="57"/>
      <c r="H20" s="102"/>
      <c r="I20" s="102"/>
      <c r="J20" s="131"/>
      <c r="K20" s="125"/>
      <c r="L20" s="13">
        <v>0.01</v>
      </c>
      <c r="M20" s="128">
        <f>SUM(H20:J20,K20/1.12)</f>
        <v>0</v>
      </c>
      <c r="N20" s="128">
        <f>K20/1.12*0.12</f>
        <v>0</v>
      </c>
      <c r="O20" s="14">
        <f>-SUM(I20:J20,K20/1.12)*L20</f>
        <v>0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0</v>
      </c>
      <c r="AJ20" s="101">
        <f>SUM(H20:K20)+AI20+O20</f>
        <v>0</v>
      </c>
    </row>
    <row r="21" spans="1:36" s="5" customFormat="1" ht="12.9" customHeight="1" x14ac:dyDescent="0.2">
      <c r="A21" s="55"/>
      <c r="B21" s="56">
        <f>B20+1</f>
        <v>2246</v>
      </c>
      <c r="C21" s="196"/>
      <c r="D21" s="57"/>
      <c r="E21" s="56"/>
      <c r="F21" s="56"/>
      <c r="G21" s="57"/>
      <c r="H21" s="102"/>
      <c r="I21" s="102"/>
      <c r="J21" s="23"/>
      <c r="K21" s="125"/>
      <c r="L21" s="13">
        <v>0.01</v>
      </c>
      <c r="M21" s="128">
        <f>SUM(H21:J21,K21/1.12)</f>
        <v>0</v>
      </c>
      <c r="N21" s="128">
        <f>K21/1.12*0.12</f>
        <v>0</v>
      </c>
      <c r="O21" s="14">
        <f>-SUM(I21:J21,K21/1.12)*L21</f>
        <v>0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0</v>
      </c>
      <c r="AJ21" s="101">
        <f>SUM(H21:K21)+AI21+O21</f>
        <v>0</v>
      </c>
    </row>
    <row r="22" spans="1:36" s="5" customFormat="1" ht="12.9" customHeight="1" x14ac:dyDescent="0.2">
      <c r="A22" s="55"/>
      <c r="B22" s="56">
        <f>B21+1</f>
        <v>2247</v>
      </c>
      <c r="C22" s="196"/>
      <c r="D22" s="57"/>
      <c r="E22" s="56"/>
      <c r="F22" s="56"/>
      <c r="G22" s="57"/>
      <c r="H22" s="102"/>
      <c r="I22" s="102"/>
      <c r="J22" s="23"/>
      <c r="K22" s="125"/>
      <c r="L22" s="13">
        <v>0.01</v>
      </c>
      <c r="M22" s="128">
        <f>SUM(H22:J22,K22/1.12)</f>
        <v>0</v>
      </c>
      <c r="N22" s="128">
        <f>K22/1.12*0.12</f>
        <v>0</v>
      </c>
      <c r="O22" s="14">
        <f>-SUM(I22:J22,K22/1.12)*L22</f>
        <v>0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0</v>
      </c>
      <c r="AJ22" s="101">
        <f>SUM(H22:K22)+AI22+O22</f>
        <v>0</v>
      </c>
    </row>
    <row r="23" spans="1:36" s="5" customFormat="1" ht="12.9" customHeight="1" x14ac:dyDescent="0.2">
      <c r="A23" s="55"/>
      <c r="B23" s="56">
        <f>B22+1</f>
        <v>2248</v>
      </c>
      <c r="C23" s="196"/>
      <c r="D23" s="57"/>
      <c r="E23" s="56"/>
      <c r="F23" s="56"/>
      <c r="G23" s="57"/>
      <c r="H23" s="102"/>
      <c r="I23" s="102"/>
      <c r="J23" s="23"/>
      <c r="K23" s="125"/>
      <c r="L23" s="13">
        <v>0.01</v>
      </c>
      <c r="M23" s="128">
        <f>SUM(H23:J23,K23/1.12)</f>
        <v>0</v>
      </c>
      <c r="N23" s="128">
        <f>K23/1.12*0.12</f>
        <v>0</v>
      </c>
      <c r="O23" s="14">
        <f>-SUM(I23:J23,K23/1.12)*L23</f>
        <v>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0</v>
      </c>
      <c r="AJ23" s="101">
        <f>SUM(H23:K23)+AI23+O23</f>
        <v>0</v>
      </c>
    </row>
    <row r="24" spans="1:36" ht="12.9" customHeight="1" x14ac:dyDescent="0.2">
      <c r="A24" s="55"/>
      <c r="B24" s="56">
        <f>B23+1</f>
        <v>2249</v>
      </c>
      <c r="C24" s="196"/>
      <c r="D24" s="57"/>
      <c r="E24" s="56"/>
      <c r="F24" s="56"/>
      <c r="G24" s="57"/>
      <c r="H24" s="102"/>
      <c r="I24" s="102"/>
      <c r="J24" s="23"/>
      <c r="K24" s="53"/>
      <c r="L24" s="13">
        <v>0.01</v>
      </c>
      <c r="M24" s="128">
        <f>SUM(H24:J24,K24/1.12)</f>
        <v>0</v>
      </c>
      <c r="N24" s="128">
        <f>K24/1.12*0.12</f>
        <v>0</v>
      </c>
      <c r="O24" s="14">
        <f>-SUM(I24:J24,K24/1.12)*L24</f>
        <v>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0</v>
      </c>
      <c r="AJ24" s="101">
        <f>SUM(H24:K24)+AI24+O24</f>
        <v>0</v>
      </c>
    </row>
    <row r="25" spans="1:36" s="5" customFormat="1" ht="12.9" customHeight="1" x14ac:dyDescent="0.2">
      <c r="A25" s="55"/>
      <c r="B25" s="56">
        <f>B24+1</f>
        <v>2250</v>
      </c>
      <c r="C25" s="196"/>
      <c r="D25" s="57"/>
      <c r="E25" s="56"/>
      <c r="F25" s="56"/>
      <c r="G25" s="57"/>
      <c r="H25" s="102"/>
      <c r="I25" s="102"/>
      <c r="J25" s="23"/>
      <c r="K25" s="53"/>
      <c r="L25" s="13">
        <v>0.01</v>
      </c>
      <c r="M25" s="128">
        <f>SUM(H25:J25,K25/1.12)</f>
        <v>0</v>
      </c>
      <c r="N25" s="128">
        <f>K25/1.12*0.12</f>
        <v>0</v>
      </c>
      <c r="O25" s="14">
        <f>-SUM(I25:J25,K25/1.12)*L25</f>
        <v>0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0</v>
      </c>
      <c r="AJ25" s="101">
        <f>SUM(H25:K25)+AI25+O25</f>
        <v>0</v>
      </c>
    </row>
    <row r="26" spans="1:36" s="5" customFormat="1" ht="12.9" customHeight="1" x14ac:dyDescent="0.2">
      <c r="A26" s="55"/>
      <c r="B26" s="56">
        <f>B25+1</f>
        <v>2251</v>
      </c>
      <c r="C26" s="196"/>
      <c r="D26" s="57"/>
      <c r="E26" s="56"/>
      <c r="F26" s="56"/>
      <c r="G26" s="57"/>
      <c r="H26" s="102"/>
      <c r="I26" s="102"/>
      <c r="J26" s="131"/>
      <c r="K26" s="125"/>
      <c r="L26" s="13">
        <v>0.01</v>
      </c>
      <c r="M26" s="128">
        <f>SUM(H26:J26,K26/1.12)</f>
        <v>0</v>
      </c>
      <c r="N26" s="128">
        <f>K26/1.12*0.12</f>
        <v>0</v>
      </c>
      <c r="O26" s="14">
        <f>-SUM(I26:J26,K26/1.12)*L26</f>
        <v>0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0</v>
      </c>
      <c r="AJ26" s="101">
        <f>SUM(H26:K26)+AI26+O26</f>
        <v>0</v>
      </c>
    </row>
    <row r="27" spans="1:36" s="5" customFormat="1" ht="12.9" customHeight="1" x14ac:dyDescent="0.2">
      <c r="A27" s="55"/>
      <c r="B27" s="56">
        <f>B26+1</f>
        <v>2252</v>
      </c>
      <c r="C27" s="196"/>
      <c r="D27" s="57"/>
      <c r="E27" s="56"/>
      <c r="F27" s="56"/>
      <c r="G27" s="57"/>
      <c r="H27" s="102"/>
      <c r="I27" s="102"/>
      <c r="J27" s="131"/>
      <c r="K27" s="125"/>
      <c r="L27" s="13">
        <v>0.01</v>
      </c>
      <c r="M27" s="128">
        <f>SUM(H27:J27,K27/1.12)</f>
        <v>0</v>
      </c>
      <c r="N27" s="128">
        <f>K27/1.12*0.12</f>
        <v>0</v>
      </c>
      <c r="O27" s="14">
        <f>-SUM(I27:J27,K27/1.12)*L27</f>
        <v>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0</v>
      </c>
      <c r="AJ27" s="101">
        <f>SUM(H27:K27)+AI27+O27</f>
        <v>0</v>
      </c>
    </row>
    <row r="28" spans="1:36" s="5" customFormat="1" ht="12.9" customHeight="1" x14ac:dyDescent="0.2">
      <c r="A28" s="55"/>
      <c r="B28" s="56">
        <f>B27+1</f>
        <v>2253</v>
      </c>
      <c r="C28" s="196"/>
      <c r="D28" s="57"/>
      <c r="E28" s="56"/>
      <c r="F28" s="56"/>
      <c r="G28" s="57"/>
      <c r="H28" s="102"/>
      <c r="I28" s="102"/>
      <c r="J28" s="131"/>
      <c r="K28" s="125"/>
      <c r="L28" s="13">
        <v>0.01</v>
      </c>
      <c r="M28" s="128">
        <f>SUM(H28:J28,K28/1.12)</f>
        <v>0</v>
      </c>
      <c r="N28" s="128">
        <f>K28/1.12*0.12</f>
        <v>0</v>
      </c>
      <c r="O28" s="14">
        <f>-SUM(I28:J28,K28/1.12)*L28</f>
        <v>0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0</v>
      </c>
      <c r="AJ28" s="101">
        <f>SUM(H28:K28)+AI28+O28</f>
        <v>0</v>
      </c>
    </row>
    <row r="29" spans="1:36" s="5" customFormat="1" ht="12.9" customHeight="1" x14ac:dyDescent="0.2">
      <c r="A29" s="55"/>
      <c r="B29" s="56">
        <f>B28+1</f>
        <v>2254</v>
      </c>
      <c r="C29" s="196"/>
      <c r="D29" s="57"/>
      <c r="E29" s="56"/>
      <c r="F29" s="56"/>
      <c r="G29" s="57"/>
      <c r="H29" s="102"/>
      <c r="I29" s="102"/>
      <c r="J29" s="131"/>
      <c r="K29" s="125"/>
      <c r="L29" s="13">
        <v>0.01</v>
      </c>
      <c r="M29" s="128">
        <f>SUM(H29:J29,K29/1.12)</f>
        <v>0</v>
      </c>
      <c r="N29" s="128">
        <f>K29/1.12*0.12</f>
        <v>0</v>
      </c>
      <c r="O29" s="14">
        <f>-SUM(I29:J29,K29/1.12)*L29</f>
        <v>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0</v>
      </c>
      <c r="AJ29" s="101">
        <f>SUM(H29:K29)+AI29+O29</f>
        <v>0</v>
      </c>
    </row>
    <row r="30" spans="1:36" s="5" customFormat="1" ht="12.9" customHeight="1" x14ac:dyDescent="0.2">
      <c r="A30" s="55"/>
      <c r="B30" s="56">
        <f>B29+1</f>
        <v>2255</v>
      </c>
      <c r="C30" s="196"/>
      <c r="D30" s="57"/>
      <c r="E30" s="56"/>
      <c r="F30" s="56"/>
      <c r="G30" s="57"/>
      <c r="H30" s="102"/>
      <c r="I30" s="102"/>
      <c r="J30" s="131"/>
      <c r="K30" s="125"/>
      <c r="L30" s="13">
        <v>0.01</v>
      </c>
      <c r="M30" s="128">
        <f>SUM(H30:J30,K30/1.12)</f>
        <v>0</v>
      </c>
      <c r="N30" s="128">
        <f>K30/1.12*0.12</f>
        <v>0</v>
      </c>
      <c r="O30" s="14">
        <f>-SUM(I30:J30,K30/1.12)*L30</f>
        <v>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0</v>
      </c>
      <c r="AJ30" s="101">
        <f>SUM(H30:K30)+AI30+O30</f>
        <v>0</v>
      </c>
    </row>
    <row r="31" spans="1:36" s="5" customFormat="1" ht="12.9" customHeight="1" x14ac:dyDescent="0.2">
      <c r="A31" s="55"/>
      <c r="B31" s="56">
        <f>B30+1</f>
        <v>2256</v>
      </c>
      <c r="C31" s="196"/>
      <c r="D31" s="57"/>
      <c r="E31" s="56"/>
      <c r="F31" s="56"/>
      <c r="G31" s="57"/>
      <c r="H31" s="102"/>
      <c r="I31" s="102"/>
      <c r="J31" s="23"/>
      <c r="K31" s="125"/>
      <c r="L31" s="13">
        <v>0.01</v>
      </c>
      <c r="M31" s="128">
        <f>SUM(H31:J31,K31/1.12)</f>
        <v>0</v>
      </c>
      <c r="N31" s="128">
        <f>K31/1.12*0.12</f>
        <v>0</v>
      </c>
      <c r="O31" s="14">
        <f>-SUM(I31:J31,K31/1.12)*L31</f>
        <v>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0</v>
      </c>
      <c r="AJ31" s="101">
        <f>SUM(H31:K31)+AI31+O31</f>
        <v>0</v>
      </c>
    </row>
    <row r="32" spans="1:36" s="5" customFormat="1" ht="12.9" customHeight="1" x14ac:dyDescent="0.2">
      <c r="A32" s="55"/>
      <c r="B32" s="56">
        <f>B31+1</f>
        <v>2257</v>
      </c>
      <c r="C32" s="196"/>
      <c r="D32" s="57"/>
      <c r="E32" s="56"/>
      <c r="F32" s="56"/>
      <c r="G32" s="57"/>
      <c r="H32" s="102"/>
      <c r="I32" s="102"/>
      <c r="J32" s="23"/>
      <c r="K32" s="125"/>
      <c r="L32" s="13">
        <v>0.01</v>
      </c>
      <c r="M32" s="128">
        <f>SUM(H32:J32,K32/1.12)</f>
        <v>0</v>
      </c>
      <c r="N32" s="128">
        <f>K32/1.12*0.12</f>
        <v>0</v>
      </c>
      <c r="O32" s="14">
        <f>-SUM(I32:J32,K32/1.12)*L32</f>
        <v>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0</v>
      </c>
      <c r="AJ32" s="101">
        <f>SUM(H32:K32)+AI32+O32</f>
        <v>0</v>
      </c>
    </row>
    <row r="33" spans="1:36" s="5" customFormat="1" ht="12.9" customHeight="1" x14ac:dyDescent="0.2">
      <c r="A33" s="55"/>
      <c r="B33" s="56"/>
      <c r="C33" s="197"/>
      <c r="D33" s="57"/>
      <c r="E33" s="56"/>
      <c r="F33" s="56"/>
      <c r="G33" s="57"/>
      <c r="H33" s="102"/>
      <c r="I33" s="102"/>
      <c r="J33" s="23"/>
      <c r="K33" s="125"/>
      <c r="L33" s="13">
        <v>0.01</v>
      </c>
      <c r="M33" s="128">
        <f>SUM(H33:J33,K33/1.12)</f>
        <v>0</v>
      </c>
      <c r="N33" s="128">
        <f>K33/1.12*0.12</f>
        <v>0</v>
      </c>
      <c r="O33" s="14">
        <f>-SUM(I33:J33,K33/1.12)*L33</f>
        <v>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0</v>
      </c>
      <c r="AJ33" s="101">
        <f>SUM(H33:K33)+AI33+O33</f>
        <v>0</v>
      </c>
    </row>
    <row r="34" spans="1:36" s="5" customFormat="1" ht="12.9" customHeight="1" x14ac:dyDescent="0.2">
      <c r="A34" s="55"/>
      <c r="B34" s="56"/>
      <c r="C34" s="196"/>
      <c r="D34" s="57"/>
      <c r="E34" s="56"/>
      <c r="F34" s="56"/>
      <c r="G34" s="57"/>
      <c r="H34" s="102"/>
      <c r="I34" s="102"/>
      <c r="J34" s="23"/>
      <c r="K34" s="125"/>
      <c r="L34" s="13">
        <v>0.01</v>
      </c>
      <c r="M34" s="128">
        <f>SUM(H34:J34,K34/1.12)</f>
        <v>0</v>
      </c>
      <c r="N34" s="128">
        <f>K34/1.12*0.12</f>
        <v>0</v>
      </c>
      <c r="O34" s="14">
        <f>-SUM(I34:J34,K34/1.12)*L34</f>
        <v>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0</v>
      </c>
      <c r="AJ34" s="101">
        <f>SUM(H34:K34)+AI34+O34</f>
        <v>0</v>
      </c>
    </row>
    <row r="35" spans="1:36" s="5" customFormat="1" ht="12.9" customHeight="1" x14ac:dyDescent="0.2">
      <c r="A35" s="55"/>
      <c r="B35" s="56"/>
      <c r="C35" s="196"/>
      <c r="D35" s="57"/>
      <c r="E35" s="56"/>
      <c r="F35" s="56"/>
      <c r="G35" s="57"/>
      <c r="H35" s="102"/>
      <c r="I35" s="102"/>
      <c r="J35" s="23"/>
      <c r="K35" s="125"/>
      <c r="L35" s="13">
        <v>0.01</v>
      </c>
      <c r="M35" s="128">
        <f>SUM(H35:J35,K35/1.12)</f>
        <v>0</v>
      </c>
      <c r="N35" s="128">
        <f>K35/1.12*0.12</f>
        <v>0</v>
      </c>
      <c r="O35" s="14">
        <f>-SUM(I35:J35,K35/1.12)*L35</f>
        <v>0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0</v>
      </c>
      <c r="AJ35" s="101">
        <f>SUM(H35:K35)+AI35+O35</f>
        <v>0</v>
      </c>
    </row>
    <row r="36" spans="1:36" s="5" customFormat="1" ht="12.9" customHeight="1" x14ac:dyDescent="0.2">
      <c r="A36" s="55"/>
      <c r="B36" s="56"/>
      <c r="C36" s="196"/>
      <c r="D36" s="57"/>
      <c r="E36" s="56"/>
      <c r="F36" s="56"/>
      <c r="G36" s="57"/>
      <c r="H36" s="102"/>
      <c r="I36" s="102"/>
      <c r="J36" s="23"/>
      <c r="K36" s="125"/>
      <c r="L36" s="13">
        <v>0.01</v>
      </c>
      <c r="M36" s="128">
        <f>SUM(H36:J36,K36/1.12)</f>
        <v>0</v>
      </c>
      <c r="N36" s="128">
        <f>K36/1.12*0.12</f>
        <v>0</v>
      </c>
      <c r="O36" s="14">
        <f>-SUM(I36:J36,K36/1.12)*L36</f>
        <v>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0</v>
      </c>
      <c r="AJ36" s="101">
        <f>SUM(H36:K36)+AI36+O36</f>
        <v>0</v>
      </c>
    </row>
    <row r="37" spans="1:36" s="5" customFormat="1" ht="12.9" customHeight="1" x14ac:dyDescent="0.2">
      <c r="A37" s="55"/>
      <c r="B37" s="56"/>
      <c r="C37" s="196"/>
      <c r="D37" s="57"/>
      <c r="E37" s="56"/>
      <c r="F37" s="56"/>
      <c r="G37" s="57"/>
      <c r="H37" s="102"/>
      <c r="I37" s="102"/>
      <c r="J37" s="23"/>
      <c r="K37" s="125"/>
      <c r="L37" s="13">
        <v>0.01</v>
      </c>
      <c r="M37" s="128">
        <f>SUM(H37:J37,K37/1.12)</f>
        <v>0</v>
      </c>
      <c r="N37" s="128">
        <f>K37/1.12*0.12</f>
        <v>0</v>
      </c>
      <c r="O37" s="14">
        <f>-SUM(I37:J37,K37/1.12)*L37</f>
        <v>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0</v>
      </c>
      <c r="AJ37" s="101">
        <f>SUM(H37:K37)+AI37+O37</f>
        <v>0</v>
      </c>
    </row>
    <row r="38" spans="1:36" s="5" customFormat="1" ht="12.9" customHeight="1" x14ac:dyDescent="0.2">
      <c r="A38" s="55"/>
      <c r="B38" s="56"/>
      <c r="C38" s="196"/>
      <c r="D38" s="57"/>
      <c r="E38" s="56"/>
      <c r="F38" s="56"/>
      <c r="G38" s="57"/>
      <c r="H38" s="102"/>
      <c r="I38" s="102"/>
      <c r="J38" s="23"/>
      <c r="K38" s="125"/>
      <c r="L38" s="13">
        <v>0.01</v>
      </c>
      <c r="M38" s="128">
        <f>SUM(H38:J38,K38/1.12)</f>
        <v>0</v>
      </c>
      <c r="N38" s="128">
        <f>K38/1.12*0.12</f>
        <v>0</v>
      </c>
      <c r="O38" s="14">
        <f>-SUM(I38:J38,K38/1.12)*L38</f>
        <v>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>-SUM(N38:AH38)</f>
        <v>0</v>
      </c>
      <c r="AJ38" s="101">
        <f>SUM(H38:K38)+AI38+O38</f>
        <v>0</v>
      </c>
    </row>
    <row r="39" spans="1:36" s="5" customFormat="1" ht="12.9" customHeight="1" x14ac:dyDescent="0.2">
      <c r="A39" s="55"/>
      <c r="B39" s="56"/>
      <c r="C39" s="196"/>
      <c r="D39" s="57"/>
      <c r="E39" s="56"/>
      <c r="F39" s="56"/>
      <c r="G39" s="57"/>
      <c r="H39" s="102"/>
      <c r="I39" s="102"/>
      <c r="J39" s="23"/>
      <c r="K39" s="125"/>
      <c r="L39" s="13">
        <v>0.01</v>
      </c>
      <c r="M39" s="128">
        <f>SUM(H39:J39,K39/1.12)</f>
        <v>0</v>
      </c>
      <c r="N39" s="128">
        <f>K39/1.12*0.12</f>
        <v>0</v>
      </c>
      <c r="O39" s="14">
        <f>-SUM(I39:J39,K39/1.12)*L39</f>
        <v>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0</v>
      </c>
      <c r="AJ39" s="101">
        <f>SUM(H39:K39)+AI39+O39</f>
        <v>0</v>
      </c>
    </row>
    <row r="40" spans="1:36" s="5" customFormat="1" ht="12.9" customHeight="1" x14ac:dyDescent="0.2">
      <c r="A40" s="55"/>
      <c r="B40" s="56"/>
      <c r="C40" s="196"/>
      <c r="D40" s="57"/>
      <c r="E40" s="56"/>
      <c r="F40" s="56"/>
      <c r="G40" s="57"/>
      <c r="H40" s="102"/>
      <c r="I40" s="102"/>
      <c r="J40" s="23"/>
      <c r="K40" s="125"/>
      <c r="L40" s="13">
        <v>0.01</v>
      </c>
      <c r="M40" s="128">
        <f>SUM(H40:J40,K40/1.12)</f>
        <v>0</v>
      </c>
      <c r="N40" s="128">
        <f>K40/1.12*0.12</f>
        <v>0</v>
      </c>
      <c r="O40" s="14">
        <f>-SUM(I40:J40,K40/1.12)*L40</f>
        <v>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0</v>
      </c>
      <c r="AJ40" s="101">
        <f>SUM(H40:K40)+AI40+O40</f>
        <v>0</v>
      </c>
    </row>
    <row r="41" spans="1:36" s="5" customFormat="1" ht="12.9" customHeight="1" x14ac:dyDescent="0.2">
      <c r="A41" s="55"/>
      <c r="B41" s="56"/>
      <c r="C41" s="196"/>
      <c r="D41" s="57"/>
      <c r="E41" s="56"/>
      <c r="F41" s="56"/>
      <c r="G41" s="57"/>
      <c r="H41" s="102"/>
      <c r="I41" s="102"/>
      <c r="J41" s="131"/>
      <c r="K41" s="125"/>
      <c r="L41" s="13">
        <v>0.01</v>
      </c>
      <c r="M41" s="128">
        <f>SUM(H41:J41,K41/1.12)</f>
        <v>0</v>
      </c>
      <c r="N41" s="128">
        <f>K41/1.12*0.12</f>
        <v>0</v>
      </c>
      <c r="O41" s="14">
        <f>-SUM(I41:J41,K41/1.12)*L41</f>
        <v>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0</v>
      </c>
      <c r="AJ41" s="101">
        <f>SUM(H41:K41)+AI41+O41</f>
        <v>0</v>
      </c>
    </row>
    <row r="42" spans="1:36" s="5" customFormat="1" ht="12.9" customHeight="1" x14ac:dyDescent="0.2">
      <c r="A42" s="55"/>
      <c r="B42" s="56"/>
      <c r="C42" s="196"/>
      <c r="D42" s="57"/>
      <c r="E42" s="56"/>
      <c r="F42" s="56"/>
      <c r="G42" s="57"/>
      <c r="H42" s="102"/>
      <c r="I42" s="102"/>
      <c r="J42" s="131"/>
      <c r="K42" s="125"/>
      <c r="L42" s="13">
        <v>0.01</v>
      </c>
      <c r="M42" s="128">
        <f>SUM(H42:J42,K42/1.12)</f>
        <v>0</v>
      </c>
      <c r="N42" s="128">
        <f>K42/1.12*0.12</f>
        <v>0</v>
      </c>
      <c r="O42" s="14">
        <f>-SUM(I42:J42,K42/1.12)*L42</f>
        <v>0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0</v>
      </c>
      <c r="AJ42" s="101">
        <f>SUM(H42:K42)+AI42+O42</f>
        <v>0</v>
      </c>
    </row>
    <row r="43" spans="1:36" s="5" customFormat="1" ht="12.9" customHeight="1" x14ac:dyDescent="0.2">
      <c r="A43" s="55"/>
      <c r="B43" s="56"/>
      <c r="C43" s="196"/>
      <c r="D43" s="57"/>
      <c r="E43" s="56"/>
      <c r="F43" s="56"/>
      <c r="G43" s="57"/>
      <c r="H43" s="102"/>
      <c r="I43" s="102"/>
      <c r="J43" s="23"/>
      <c r="K43" s="125"/>
      <c r="L43" s="13">
        <v>0.01</v>
      </c>
      <c r="M43" s="128">
        <f>SUM(H43:J43,K43/1.12)</f>
        <v>0</v>
      </c>
      <c r="N43" s="128">
        <f>K43/1.12*0.12</f>
        <v>0</v>
      </c>
      <c r="O43" s="14">
        <f>-SUM(I43:J43,K43/1.12)*L43</f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0</v>
      </c>
      <c r="AJ43" s="101">
        <f>SUM(H43:K43)+AI43+O43</f>
        <v>0</v>
      </c>
    </row>
    <row r="44" spans="1:36" s="5" customFormat="1" ht="12.9" customHeight="1" x14ac:dyDescent="0.2">
      <c r="A44" s="55"/>
      <c r="B44" s="56"/>
      <c r="C44" s="196"/>
      <c r="D44" s="57"/>
      <c r="E44" s="56"/>
      <c r="F44" s="56"/>
      <c r="G44" s="57"/>
      <c r="H44" s="102"/>
      <c r="I44" s="102"/>
      <c r="J44" s="23"/>
      <c r="K44" s="125"/>
      <c r="L44" s="13">
        <v>0.01</v>
      </c>
      <c r="M44" s="128">
        <f>SUM(H44:J44,K44/1.12)</f>
        <v>0</v>
      </c>
      <c r="N44" s="128">
        <f>K44/1.12*0.12</f>
        <v>0</v>
      </c>
      <c r="O44" s="14">
        <f>-SUM(I44:J44,K44/1.12)*L44</f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0</v>
      </c>
      <c r="AJ44" s="101">
        <f>SUM(H44:K44)+AI44+O44</f>
        <v>0</v>
      </c>
    </row>
    <row r="45" spans="1:36" s="5" customFormat="1" ht="12.9" customHeight="1" x14ac:dyDescent="0.2">
      <c r="A45" s="55"/>
      <c r="B45" s="56"/>
      <c r="C45" s="196"/>
      <c r="D45" s="57"/>
      <c r="E45" s="56"/>
      <c r="F45" s="56"/>
      <c r="G45" s="57"/>
      <c r="H45" s="102"/>
      <c r="I45" s="102"/>
      <c r="J45" s="131"/>
      <c r="K45" s="125"/>
      <c r="L45" s="13">
        <v>0.01</v>
      </c>
      <c r="M45" s="128">
        <f>SUM(H45:J45,K45/1.12)</f>
        <v>0</v>
      </c>
      <c r="N45" s="128">
        <f>K45/1.12*0.12</f>
        <v>0</v>
      </c>
      <c r="O45" s="14">
        <f>-SUM(I45:J45,K45/1.12)*L45</f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>-SUM(N45:AH45)</f>
        <v>0</v>
      </c>
      <c r="AJ45" s="101">
        <f>SUM(H45:K45)+AI45+O45</f>
        <v>0</v>
      </c>
    </row>
    <row r="46" spans="1:36" s="5" customFormat="1" ht="12.9" customHeight="1" x14ac:dyDescent="0.2">
      <c r="A46" s="55"/>
      <c r="B46" s="56"/>
      <c r="C46" s="196"/>
      <c r="D46" s="57"/>
      <c r="E46" s="56"/>
      <c r="F46" s="56"/>
      <c r="G46" s="57"/>
      <c r="H46" s="102"/>
      <c r="I46" s="102"/>
      <c r="J46" s="131"/>
      <c r="K46" s="125"/>
      <c r="L46" s="13">
        <v>0.01</v>
      </c>
      <c r="M46" s="128">
        <f>SUM(H46:J46,K46/1.12)</f>
        <v>0</v>
      </c>
      <c r="N46" s="128">
        <f>K46/1.12*0.12</f>
        <v>0</v>
      </c>
      <c r="O46" s="14">
        <f>-SUM(I46:J46,K46/1.12)*L46</f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0</v>
      </c>
      <c r="AJ46" s="101">
        <f>SUM(H46:K46)+AI46+O46</f>
        <v>0</v>
      </c>
    </row>
    <row r="47" spans="1:36" s="5" customFormat="1" ht="12.9" customHeight="1" x14ac:dyDescent="0.2">
      <c r="A47" s="55"/>
      <c r="B47" s="56"/>
      <c r="C47" s="196"/>
      <c r="D47" s="57"/>
      <c r="E47" s="56"/>
      <c r="F47" s="56"/>
      <c r="G47" s="57"/>
      <c r="H47" s="102"/>
      <c r="I47" s="102"/>
      <c r="J47" s="131"/>
      <c r="K47" s="125"/>
      <c r="L47" s="13">
        <v>0.01</v>
      </c>
      <c r="M47" s="128">
        <f>SUM(H47:J47,K47/1.12)</f>
        <v>0</v>
      </c>
      <c r="N47" s="128">
        <f>K47/1.12*0.12</f>
        <v>0</v>
      </c>
      <c r="O47" s="14">
        <f>-SUM(I47:J47,K47/1.12)*L47</f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0</v>
      </c>
      <c r="AJ47" s="101">
        <f>SUM(H47:K47)+AI47+O47</f>
        <v>0</v>
      </c>
    </row>
    <row r="48" spans="1:36" s="5" customFormat="1" ht="12.9" customHeight="1" x14ac:dyDescent="0.2">
      <c r="A48" s="55"/>
      <c r="B48" s="56"/>
      <c r="C48" s="196"/>
      <c r="D48" s="57"/>
      <c r="E48" s="56"/>
      <c r="F48" s="56"/>
      <c r="G48" s="57"/>
      <c r="H48" s="102"/>
      <c r="I48" s="102"/>
      <c r="J48" s="131"/>
      <c r="K48" s="125"/>
      <c r="L48" s="13">
        <v>0.01</v>
      </c>
      <c r="M48" s="128">
        <f>SUM(H48:J48,K48/1.12)</f>
        <v>0</v>
      </c>
      <c r="N48" s="128">
        <f>K48/1.12*0.12</f>
        <v>0</v>
      </c>
      <c r="O48" s="14">
        <f>-SUM(I48:J48,K48/1.12)*L48</f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0</v>
      </c>
      <c r="AJ48" s="101">
        <f>SUM(H48:K48)+AI48+O48</f>
        <v>0</v>
      </c>
    </row>
    <row r="49" spans="1:36" s="5" customFormat="1" ht="12.9" customHeight="1" x14ac:dyDescent="0.2">
      <c r="A49" s="55"/>
      <c r="B49" s="56"/>
      <c r="C49" s="196"/>
      <c r="D49" s="57"/>
      <c r="E49" s="56"/>
      <c r="F49" s="56"/>
      <c r="G49" s="57"/>
      <c r="H49" s="102"/>
      <c r="I49" s="102"/>
      <c r="J49" s="23"/>
      <c r="K49" s="125"/>
      <c r="L49" s="13">
        <v>0.01</v>
      </c>
      <c r="M49" s="128">
        <f>SUM(H49:J49,K49/1.12)</f>
        <v>0</v>
      </c>
      <c r="N49" s="128">
        <f>K49/1.12*0.12</f>
        <v>0</v>
      </c>
      <c r="O49" s="14">
        <f>-SUM(I49:J49,K49/1.12)*L49</f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0</v>
      </c>
      <c r="AJ49" s="101">
        <f>SUM(H49:K49)+AI49+O49</f>
        <v>0</v>
      </c>
    </row>
    <row r="50" spans="1:36" s="5" customFormat="1" ht="12.9" customHeight="1" x14ac:dyDescent="0.2">
      <c r="A50" s="55"/>
      <c r="B50" s="56"/>
      <c r="C50" s="196"/>
      <c r="D50" s="57"/>
      <c r="E50" s="56"/>
      <c r="F50" s="56"/>
      <c r="G50" s="57"/>
      <c r="H50" s="102"/>
      <c r="I50" s="102"/>
      <c r="J50" s="23"/>
      <c r="K50" s="125"/>
      <c r="L50" s="13">
        <v>0.01</v>
      </c>
      <c r="M50" s="128">
        <f>SUM(H50:J50,K50/1.12)</f>
        <v>0</v>
      </c>
      <c r="N50" s="128">
        <f>K50/1.12*0.12</f>
        <v>0</v>
      </c>
      <c r="O50" s="14">
        <f>-SUM(I50:J50,K50/1.12)*L50</f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0</v>
      </c>
      <c r="AJ50" s="101">
        <f>SUM(H50:K50)+AI50+O50</f>
        <v>0</v>
      </c>
    </row>
    <row r="51" spans="1:36" s="5" customFormat="1" ht="12.9" customHeight="1" x14ac:dyDescent="0.2">
      <c r="A51" s="55"/>
      <c r="B51" s="56"/>
      <c r="C51" s="196"/>
      <c r="D51" s="57"/>
      <c r="E51" s="56"/>
      <c r="F51" s="56"/>
      <c r="G51" s="57"/>
      <c r="H51" s="102"/>
      <c r="I51" s="102"/>
      <c r="J51" s="131"/>
      <c r="K51" s="125"/>
      <c r="L51" s="13">
        <v>0.01</v>
      </c>
      <c r="M51" s="128">
        <f>SUM(H51:J51,K51/1.12)</f>
        <v>0</v>
      </c>
      <c r="N51" s="128">
        <f>K51/1.12*0.12</f>
        <v>0</v>
      </c>
      <c r="O51" s="14">
        <f>-SUM(I51:J51,K51/1.12)*L51</f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0</v>
      </c>
      <c r="AJ51" s="101">
        <f>SUM(H51:K51)+AI51+O51</f>
        <v>0</v>
      </c>
    </row>
    <row r="52" spans="1:36" s="5" customFormat="1" ht="12.9" customHeight="1" x14ac:dyDescent="0.2">
      <c r="A52" s="55"/>
      <c r="B52" s="56"/>
      <c r="C52" s="196"/>
      <c r="D52" s="57"/>
      <c r="E52" s="56"/>
      <c r="F52" s="56"/>
      <c r="G52" s="57"/>
      <c r="H52" s="102"/>
      <c r="I52" s="102"/>
      <c r="J52" s="131"/>
      <c r="K52" s="125"/>
      <c r="L52" s="13">
        <v>0.01</v>
      </c>
      <c r="M52" s="128">
        <f>SUM(H52:J52,K52/1.12)</f>
        <v>0</v>
      </c>
      <c r="N52" s="128">
        <f>K52/1.12*0.12</f>
        <v>0</v>
      </c>
      <c r="O52" s="14">
        <f>-SUM(I52:J52,K52/1.12)*L52</f>
        <v>0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0</v>
      </c>
      <c r="AJ52" s="101">
        <f>SUM(H52:K52)+AI52+O52</f>
        <v>0</v>
      </c>
    </row>
    <row r="53" spans="1:36" s="5" customFormat="1" ht="12.9" customHeight="1" x14ac:dyDescent="0.2">
      <c r="A53" s="55"/>
      <c r="B53" s="56"/>
      <c r="C53" s="196"/>
      <c r="D53" s="57"/>
      <c r="E53" s="56"/>
      <c r="F53" s="56"/>
      <c r="G53" s="57"/>
      <c r="H53" s="102"/>
      <c r="I53" s="102"/>
      <c r="J53" s="131"/>
      <c r="K53" s="125"/>
      <c r="L53" s="13">
        <v>0.01</v>
      </c>
      <c r="M53" s="128">
        <f>SUM(H53:J53,K53/1.12)</f>
        <v>0</v>
      </c>
      <c r="N53" s="128">
        <f>K53/1.12*0.12</f>
        <v>0</v>
      </c>
      <c r="O53" s="14">
        <f>-SUM(I53:J53,K53/1.12)*L53</f>
        <v>0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0</v>
      </c>
      <c r="AJ53" s="101">
        <f>SUM(H53:K53)+AI53+O53</f>
        <v>0</v>
      </c>
    </row>
    <row r="54" spans="1:36" s="5" customFormat="1" ht="12.9" customHeight="1" x14ac:dyDescent="0.2">
      <c r="A54" s="55"/>
      <c r="B54" s="56"/>
      <c r="C54" s="196"/>
      <c r="D54" s="57"/>
      <c r="E54" s="56"/>
      <c r="F54" s="56"/>
      <c r="G54" s="57"/>
      <c r="H54" s="102"/>
      <c r="I54" s="102"/>
      <c r="J54" s="131"/>
      <c r="K54" s="125"/>
      <c r="L54" s="13">
        <v>0.01</v>
      </c>
      <c r="M54" s="128">
        <f>SUM(H54:J54,K54/1.12)</f>
        <v>0</v>
      </c>
      <c r="N54" s="128">
        <f>K54/1.12*0.12</f>
        <v>0</v>
      </c>
      <c r="O54" s="14">
        <f>-SUM(I54:J54,K54/1.12)*L54</f>
        <v>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0</v>
      </c>
      <c r="AJ54" s="101">
        <f>SUM(H54:K54)+AI54+O54</f>
        <v>0</v>
      </c>
    </row>
    <row r="55" spans="1:36" s="5" customFormat="1" ht="12.9" customHeight="1" x14ac:dyDescent="0.2">
      <c r="A55" s="55"/>
      <c r="B55" s="56"/>
      <c r="C55" s="196"/>
      <c r="D55" s="57"/>
      <c r="E55" s="56"/>
      <c r="F55" s="56"/>
      <c r="G55" s="57"/>
      <c r="H55" s="102"/>
      <c r="I55" s="102"/>
      <c r="J55" s="131"/>
      <c r="K55" s="125"/>
      <c r="L55" s="13">
        <v>0.01</v>
      </c>
      <c r="M55" s="128">
        <f>SUM(H55:J55,K55/1.12)</f>
        <v>0</v>
      </c>
      <c r="N55" s="128">
        <f>K55/1.12*0.12</f>
        <v>0</v>
      </c>
      <c r="O55" s="14">
        <f>-SUM(I55:J55,K55/1.12)*L55</f>
        <v>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0</v>
      </c>
      <c r="AJ55" s="101">
        <f>SUM(H55:K55)+AI55+O55</f>
        <v>0</v>
      </c>
    </row>
    <row r="56" spans="1:36" s="5" customFormat="1" ht="12.9" customHeight="1" x14ac:dyDescent="0.2">
      <c r="A56" s="55"/>
      <c r="B56" s="56"/>
      <c r="C56" s="196"/>
      <c r="D56" s="57"/>
      <c r="E56" s="56"/>
      <c r="F56" s="56"/>
      <c r="G56" s="57"/>
      <c r="H56" s="102"/>
      <c r="I56" s="102"/>
      <c r="J56" s="131"/>
      <c r="K56" s="125"/>
      <c r="L56" s="13">
        <v>0.01</v>
      </c>
      <c r="M56" s="128">
        <f>SUM(H56:J56,K56/1.12)</f>
        <v>0</v>
      </c>
      <c r="N56" s="128">
        <f>K56/1.12*0.12</f>
        <v>0</v>
      </c>
      <c r="O56" s="14">
        <f>-SUM(I56:J56,K56/1.12)*L56</f>
        <v>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0</v>
      </c>
      <c r="AJ56" s="101">
        <f>SUM(H56:K56)+AI56+O56</f>
        <v>0</v>
      </c>
    </row>
    <row r="57" spans="1:36" s="5" customFormat="1" ht="12.9" customHeight="1" x14ac:dyDescent="0.2">
      <c r="A57" s="55"/>
      <c r="B57" s="56"/>
      <c r="C57" s="196"/>
      <c r="D57" s="57"/>
      <c r="E57" s="56"/>
      <c r="F57" s="56"/>
      <c r="G57" s="57"/>
      <c r="H57" s="102"/>
      <c r="I57" s="102"/>
      <c r="J57" s="131"/>
      <c r="K57" s="125"/>
      <c r="L57" s="13">
        <v>0.01</v>
      </c>
      <c r="M57" s="128">
        <f>SUM(H57:J57,K57/1.12)</f>
        <v>0</v>
      </c>
      <c r="N57" s="128">
        <f>K57/1.12*0.12</f>
        <v>0</v>
      </c>
      <c r="O57" s="14">
        <f>-SUM(I57:J57,K57/1.12)*L57</f>
        <v>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0</v>
      </c>
      <c r="AJ57" s="101">
        <f>SUM(H57:K57)+AI57+O57</f>
        <v>0</v>
      </c>
    </row>
    <row r="58" spans="1:36" s="5" customFormat="1" ht="12.9" customHeight="1" x14ac:dyDescent="0.2">
      <c r="A58" s="55"/>
      <c r="B58" s="56"/>
      <c r="C58" s="56"/>
      <c r="D58" s="57"/>
      <c r="E58" s="56"/>
      <c r="F58" s="56"/>
      <c r="G58" s="57"/>
      <c r="H58" s="102"/>
      <c r="I58" s="102"/>
      <c r="J58" s="23"/>
      <c r="K58" s="125"/>
      <c r="L58" s="13">
        <v>0.01</v>
      </c>
      <c r="M58" s="128">
        <f>SUM(H58:J58,K58/1.12)</f>
        <v>0</v>
      </c>
      <c r="N58" s="128">
        <f>K58/1.12*0.12</f>
        <v>0</v>
      </c>
      <c r="O58" s="14">
        <f>-SUM(I58:J58,K58/1.12)*L58</f>
        <v>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0</v>
      </c>
      <c r="AJ58" s="101">
        <f>SUM(H58:K58)+AI58+O58</f>
        <v>0</v>
      </c>
    </row>
    <row r="59" spans="1:36" s="5" customFormat="1" ht="12.9" customHeight="1" x14ac:dyDescent="0.2">
      <c r="A59" s="55"/>
      <c r="B59" s="56"/>
      <c r="C59" s="56"/>
      <c r="D59" s="57"/>
      <c r="E59" s="56"/>
      <c r="F59" s="56"/>
      <c r="G59" s="57"/>
      <c r="H59" s="102"/>
      <c r="I59" s="102"/>
      <c r="J59" s="23"/>
      <c r="K59" s="125"/>
      <c r="L59" s="13">
        <v>0.01</v>
      </c>
      <c r="M59" s="128">
        <f>SUM(H59:J59,K59/1.12)</f>
        <v>0</v>
      </c>
      <c r="N59" s="128">
        <f>K59/1.12*0.12</f>
        <v>0</v>
      </c>
      <c r="O59" s="14">
        <f>-SUM(I59:J59,K59/1.12)*L59</f>
        <v>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0</v>
      </c>
      <c r="AJ59" s="101">
        <f>SUM(H59:K59)+AI59+O59</f>
        <v>0</v>
      </c>
    </row>
    <row r="60" spans="1:36" s="5" customFormat="1" ht="12.9" customHeight="1" x14ac:dyDescent="0.2">
      <c r="A60" s="55"/>
      <c r="B60" s="56"/>
      <c r="C60" s="56"/>
      <c r="D60" s="57"/>
      <c r="E60" s="56"/>
      <c r="F60" s="56"/>
      <c r="G60" s="57"/>
      <c r="H60" s="102"/>
      <c r="I60" s="102"/>
      <c r="J60" s="23"/>
      <c r="K60" s="125"/>
      <c r="L60" s="13">
        <v>0.01</v>
      </c>
      <c r="M60" s="128">
        <f>SUM(H60:J60,K60/1.12)</f>
        <v>0</v>
      </c>
      <c r="N60" s="128">
        <f>K60/1.12*0.12</f>
        <v>0</v>
      </c>
      <c r="O60" s="14">
        <f>-SUM(I60:J60,K60/1.12)*L60</f>
        <v>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0</v>
      </c>
      <c r="AJ60" s="101">
        <f>SUM(H60:K60)+AI60+O60</f>
        <v>0</v>
      </c>
    </row>
    <row r="61" spans="1:36" s="5" customFormat="1" ht="12.9" customHeight="1" x14ac:dyDescent="0.2">
      <c r="A61" s="55"/>
      <c r="B61" s="56"/>
      <c r="C61" s="56"/>
      <c r="D61" s="57"/>
      <c r="E61" s="56"/>
      <c r="F61" s="56"/>
      <c r="G61" s="57"/>
      <c r="H61" s="102"/>
      <c r="I61" s="102"/>
      <c r="J61" s="23"/>
      <c r="K61" s="125"/>
      <c r="L61" s="13">
        <v>0.01</v>
      </c>
      <c r="M61" s="128">
        <f>SUM(H61:J61,K61/1.12)</f>
        <v>0</v>
      </c>
      <c r="N61" s="128">
        <f>K61/1.12*0.12</f>
        <v>0</v>
      </c>
      <c r="O61" s="14">
        <f>-SUM(I61:J61,K61/1.12)*L61</f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0</v>
      </c>
      <c r="AJ61" s="101">
        <f>SUM(H61:K61)+AI61+O61</f>
        <v>0</v>
      </c>
    </row>
    <row r="62" spans="1:36" s="5" customFormat="1" ht="12.9" customHeight="1" x14ac:dyDescent="0.2">
      <c r="A62" s="55"/>
      <c r="B62" s="56"/>
      <c r="C62" s="56"/>
      <c r="D62" s="57"/>
      <c r="E62" s="56"/>
      <c r="F62" s="56"/>
      <c r="G62" s="57"/>
      <c r="H62" s="102"/>
      <c r="I62" s="102"/>
      <c r="J62" s="23"/>
      <c r="K62" s="125"/>
      <c r="L62" s="13">
        <v>0.01</v>
      </c>
      <c r="M62" s="128">
        <f>SUM(H62:J62,K62/1.12)</f>
        <v>0</v>
      </c>
      <c r="N62" s="128">
        <f>K62/1.12*0.12</f>
        <v>0</v>
      </c>
      <c r="O62" s="14">
        <f>-SUM(I62:J62,K62/1.12)*L62</f>
        <v>0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0</v>
      </c>
      <c r="AJ62" s="101">
        <f>SUM(H62:K62)+AI62+O62</f>
        <v>0</v>
      </c>
    </row>
    <row r="63" spans="1:36" s="5" customFormat="1" ht="12.9" customHeight="1" x14ac:dyDescent="0.2">
      <c r="A63" s="55"/>
      <c r="B63" s="56"/>
      <c r="C63" s="56"/>
      <c r="D63" s="57"/>
      <c r="E63" s="56"/>
      <c r="F63" s="56"/>
      <c r="G63" s="57"/>
      <c r="H63" s="102"/>
      <c r="I63" s="102"/>
      <c r="J63" s="23"/>
      <c r="K63" s="125"/>
      <c r="L63" s="13">
        <v>0.01</v>
      </c>
      <c r="M63" s="128">
        <f>SUM(H63:J63,K63/1.12)</f>
        <v>0</v>
      </c>
      <c r="N63" s="128">
        <f>K63/1.12*0.12</f>
        <v>0</v>
      </c>
      <c r="O63" s="14">
        <f>-SUM(I63:J63,K63/1.12)*L63</f>
        <v>0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0</v>
      </c>
      <c r="AJ63" s="101">
        <f>SUM(H63:K63)+AI63+O63</f>
        <v>0</v>
      </c>
    </row>
    <row r="64" spans="1:36" s="5" customFormat="1" ht="12.9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23"/>
      <c r="K64" s="125"/>
      <c r="L64" s="13">
        <v>0.01</v>
      </c>
      <c r="M64" s="128">
        <f>SUM(H64:J64,K64/1.12)</f>
        <v>0</v>
      </c>
      <c r="N64" s="128">
        <f>K64/1.12*0.12</f>
        <v>0</v>
      </c>
      <c r="O64" s="14">
        <f>-SUM(I64:J64,K64/1.12)*L64</f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0</v>
      </c>
      <c r="AJ64" s="101">
        <f>SUM(H64:K64)+AI64+O64</f>
        <v>0</v>
      </c>
    </row>
    <row r="65" spans="1:36" s="5" customFormat="1" ht="12.9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25"/>
      <c r="L65" s="13">
        <v>0.01</v>
      </c>
      <c r="M65" s="128">
        <f>SUM(H65:J65,K65/1.12)</f>
        <v>0</v>
      </c>
      <c r="N65" s="128">
        <f>K65/1.12*0.12</f>
        <v>0</v>
      </c>
      <c r="O65" s="14">
        <f>-SUM(I65:J65,K65/1.12)*L65</f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0</v>
      </c>
      <c r="AJ65" s="101">
        <f>SUM(H65:K65)+AI65+O65</f>
        <v>0</v>
      </c>
    </row>
    <row r="66" spans="1:36" s="5" customFormat="1" ht="12.9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/>
      <c r="K66" s="125"/>
      <c r="L66" s="13">
        <v>0.01</v>
      </c>
      <c r="M66" s="128">
        <f>SUM(H66:J66,K66/1.12)</f>
        <v>0</v>
      </c>
      <c r="N66" s="128">
        <f>K66/1.12*0.12</f>
        <v>0</v>
      </c>
      <c r="O66" s="14">
        <f>-SUM(I66:J66,K66/1.12)*L66</f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0</v>
      </c>
      <c r="AJ66" s="101">
        <f>SUM(H66:K66)+AI66+O66</f>
        <v>0</v>
      </c>
    </row>
    <row r="67" spans="1:36" s="5" customFormat="1" ht="12.9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131"/>
      <c r="K67" s="125"/>
      <c r="L67" s="13">
        <v>0.01</v>
      </c>
      <c r="M67" s="128">
        <f>SUM(H67:J67,K67/1.12)</f>
        <v>0</v>
      </c>
      <c r="N67" s="128">
        <f>K67/1.12*0.12</f>
        <v>0</v>
      </c>
      <c r="O67" s="14">
        <f>-SUM(I67:J67,K67/1.12)*L67</f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0</v>
      </c>
      <c r="AJ67" s="101">
        <f>SUM(H67:K67)+AI67+O67</f>
        <v>0</v>
      </c>
    </row>
    <row r="68" spans="1:36" s="5" customFormat="1" ht="12.9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/>
      <c r="K68" s="125"/>
      <c r="L68" s="13">
        <v>0.01</v>
      </c>
      <c r="M68" s="128">
        <f>SUM(H68:J68,K68/1.12)</f>
        <v>0</v>
      </c>
      <c r="N68" s="128">
        <f>K68/1.12*0.12</f>
        <v>0</v>
      </c>
      <c r="O68" s="14">
        <f>-SUM(I68:J68,K68/1.12)*L68</f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>-SUM(N68:AH68)</f>
        <v>0</v>
      </c>
      <c r="AJ68" s="101">
        <f>SUM(H68:K68)+AI68+O68</f>
        <v>0</v>
      </c>
    </row>
    <row r="69" spans="1:36" s="5" customFormat="1" ht="12.9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/>
      <c r="K69" s="125"/>
      <c r="L69" s="13">
        <v>0.01</v>
      </c>
      <c r="M69" s="128">
        <f>SUM(H69:J69,K69/1.12)</f>
        <v>0</v>
      </c>
      <c r="N69" s="128">
        <f>K69/1.12*0.12</f>
        <v>0</v>
      </c>
      <c r="O69" s="14">
        <f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0</v>
      </c>
      <c r="AJ69" s="101">
        <f>SUM(H69:K69)+AI69+O69</f>
        <v>0</v>
      </c>
    </row>
    <row r="70" spans="1:36" s="5" customFormat="1" ht="12.9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/>
      <c r="K70" s="125"/>
      <c r="L70" s="13">
        <v>0.01</v>
      </c>
      <c r="M70" s="128">
        <f>SUM(H70:J70,K70/1.12)</f>
        <v>0</v>
      </c>
      <c r="N70" s="128">
        <f>K70/1.12*0.12</f>
        <v>0</v>
      </c>
      <c r="O70" s="14">
        <f>-SUM(I70:J70,K70/1.12)*L70</f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0</v>
      </c>
      <c r="AJ70" s="101">
        <f>SUM(H70:K70)+AI70+O70</f>
        <v>0</v>
      </c>
    </row>
    <row r="71" spans="1:36" s="5" customFormat="1" ht="12.9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19789.099999999999</v>
      </c>
      <c r="K99" s="24">
        <f>SUM(K5:K97)</f>
        <v>6939.3099999999995</v>
      </c>
      <c r="L99" s="41"/>
      <c r="M99" s="24">
        <f>SUM(M5:M97)</f>
        <v>25984.912499999999</v>
      </c>
      <c r="N99" s="24">
        <f>SUM(N5:N97)</f>
        <v>743.49749999999983</v>
      </c>
      <c r="O99" s="24">
        <f>SUM(O5:O97)</f>
        <v>-259.84912500000002</v>
      </c>
      <c r="P99" s="24">
        <f>SUM(P5:P97)</f>
        <v>18625.099999999999</v>
      </c>
      <c r="Q99" s="24">
        <f>SUM(Q5:Q97)</f>
        <v>0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0</v>
      </c>
      <c r="V99" s="24">
        <f>SUM(V5:V97)</f>
        <v>0</v>
      </c>
      <c r="W99" s="24">
        <f>SUM(W5:W97)</f>
        <v>4675</v>
      </c>
      <c r="X99" s="24">
        <f>SUM(X5:X97)</f>
        <v>0</v>
      </c>
      <c r="Y99" s="24">
        <f>SUM(Y5:Y97)</f>
        <v>0</v>
      </c>
      <c r="Z99" s="24">
        <f>SUM(Z5:Z97)</f>
        <v>1164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2264.31</v>
      </c>
      <c r="AI99" s="24">
        <f>SUM(AI5:AI97)</f>
        <v>-27212.058375000001</v>
      </c>
    </row>
    <row r="100" spans="1:36" ht="10.8" thickTop="1" x14ac:dyDescent="0.2">
      <c r="AH100" s="5" t="s">
        <v>35</v>
      </c>
      <c r="AI100" s="5">
        <f>+N101+AI99</f>
        <v>-483.64837500000067</v>
      </c>
    </row>
    <row r="101" spans="1:36" x14ac:dyDescent="0.2">
      <c r="K101" s="5">
        <f>+K99+J99</f>
        <v>26728.409999999996</v>
      </c>
      <c r="N101" s="5">
        <f>+N99+M99</f>
        <v>26728.41</v>
      </c>
      <c r="P101" s="5">
        <f>P99+Q99</f>
        <v>18625.099999999999</v>
      </c>
      <c r="AI101" s="5">
        <f>+AI99-AI100</f>
        <v>-26728.41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CE36-76A5-44FD-8F36-4492EF4AE028}">
  <dimension ref="A1:AM103"/>
  <sheetViews>
    <sheetView topLeftCell="U1" workbookViewId="0">
      <selection activeCell="AH5" sqref="AH5:AH21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9" x14ac:dyDescent="0.2">
      <c r="A1" s="122" t="s">
        <v>36</v>
      </c>
    </row>
    <row r="2" spans="1:39" x14ac:dyDescent="0.2">
      <c r="A2" s="123" t="s">
        <v>17</v>
      </c>
    </row>
    <row r="3" spans="1:39" x14ac:dyDescent="0.2">
      <c r="A3" s="122" t="s">
        <v>1121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9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9" s="117" customFormat="1" ht="12.75" customHeight="1" x14ac:dyDescent="0.2">
      <c r="A5" s="55">
        <v>43983</v>
      </c>
      <c r="B5" s="56">
        <v>2238</v>
      </c>
      <c r="C5" s="196"/>
      <c r="D5" s="57" t="s">
        <v>88</v>
      </c>
      <c r="E5" s="56" t="s">
        <v>89</v>
      </c>
      <c r="F5" s="56"/>
      <c r="G5" s="57" t="s">
        <v>54</v>
      </c>
      <c r="H5" s="102"/>
      <c r="I5" s="102"/>
      <c r="J5" s="23">
        <v>2300.6</v>
      </c>
      <c r="K5" s="125"/>
      <c r="L5" s="13">
        <v>0.01</v>
      </c>
      <c r="M5" s="128">
        <f>SUM(H5:J5,K5/1.12)</f>
        <v>2300.6</v>
      </c>
      <c r="N5" s="128">
        <f>K5/1.12*0.12</f>
        <v>0</v>
      </c>
      <c r="O5" s="14">
        <f>-SUM(I5:J5,K5/1.12)*L5</f>
        <v>-23.006</v>
      </c>
      <c r="P5" s="14">
        <f>M5</f>
        <v>2300.6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-2277.5940000000001</v>
      </c>
      <c r="AJ5" s="101">
        <f>SUM(H5:K5)+AI5+O5</f>
        <v>-1.4210854715202004E-13</v>
      </c>
      <c r="AL5" s="101">
        <f>-AI5</f>
        <v>2277.5940000000001</v>
      </c>
      <c r="AM5" s="101">
        <f>-O5</f>
        <v>23.006</v>
      </c>
    </row>
    <row r="6" spans="1:39" ht="12.9" hidden="1" customHeight="1" x14ac:dyDescent="0.2">
      <c r="A6" s="55">
        <v>43984</v>
      </c>
      <c r="B6" s="56">
        <f>B5+1</f>
        <v>2239</v>
      </c>
      <c r="C6" s="196"/>
      <c r="D6" s="57" t="s">
        <v>68</v>
      </c>
      <c r="E6" s="56" t="s">
        <v>52</v>
      </c>
      <c r="F6" s="56"/>
      <c r="G6" s="57" t="s">
        <v>24</v>
      </c>
      <c r="H6" s="102"/>
      <c r="I6" s="102"/>
      <c r="J6" s="23"/>
      <c r="K6" s="125">
        <v>1800</v>
      </c>
      <c r="L6" s="13">
        <v>0.01</v>
      </c>
      <c r="M6" s="128">
        <f>SUM(H6:J6,K6/1.12)</f>
        <v>1607.1428571428569</v>
      </c>
      <c r="N6" s="128">
        <f>K6/1.12*0.12</f>
        <v>192.85714285714283</v>
      </c>
      <c r="O6" s="14">
        <f>-SUM(I6:J6,K6/1.12)*L6</f>
        <v>-16.071428571428569</v>
      </c>
      <c r="P6" s="14"/>
      <c r="Q6" s="14"/>
      <c r="R6" s="14"/>
      <c r="S6" s="14"/>
      <c r="T6" s="14"/>
      <c r="U6" s="14">
        <f>M6</f>
        <v>1607.1428571428569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-1783.9285714285711</v>
      </c>
      <c r="AJ6" s="101">
        <f>SUM(H6:K6)+AI6+O6</f>
        <v>3.2684965844964609E-13</v>
      </c>
      <c r="AL6" s="101">
        <f>-AI6</f>
        <v>1783.9285714285711</v>
      </c>
      <c r="AM6" s="101">
        <f>-O6</f>
        <v>16.071428571428569</v>
      </c>
    </row>
    <row r="7" spans="1:39" ht="12.9" hidden="1" customHeight="1" x14ac:dyDescent="0.2">
      <c r="A7" s="55">
        <v>43990</v>
      </c>
      <c r="B7" s="56">
        <f>B6+1</f>
        <v>2240</v>
      </c>
      <c r="C7" s="196"/>
      <c r="D7" s="57" t="s">
        <v>39</v>
      </c>
      <c r="E7" s="56" t="s">
        <v>45</v>
      </c>
      <c r="F7" s="56"/>
      <c r="G7" s="57" t="s">
        <v>54</v>
      </c>
      <c r="H7" s="102"/>
      <c r="I7" s="102"/>
      <c r="J7" s="23">
        <v>4180</v>
      </c>
      <c r="K7" s="125"/>
      <c r="L7" s="13">
        <v>0.01</v>
      </c>
      <c r="M7" s="128">
        <f>SUM(H7:J7,K7/1.12)</f>
        <v>4180</v>
      </c>
      <c r="N7" s="128">
        <f>K7/1.12*0.12</f>
        <v>0</v>
      </c>
      <c r="O7" s="14">
        <f>-SUM(I7:J7,K7/1.12)*L7</f>
        <v>-41.800000000000004</v>
      </c>
      <c r="P7" s="14">
        <f>M7</f>
        <v>4180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-4138.2</v>
      </c>
      <c r="AJ7" s="101">
        <f>SUM(H7:K7)+AI7+O7</f>
        <v>1.7763568394002505E-13</v>
      </c>
      <c r="AL7" s="101">
        <f>-AI7</f>
        <v>4138.2</v>
      </c>
      <c r="AM7" s="101">
        <f>-O7</f>
        <v>41.800000000000004</v>
      </c>
    </row>
    <row r="8" spans="1:39" ht="12.9" hidden="1" customHeight="1" x14ac:dyDescent="0.2">
      <c r="A8" s="55"/>
      <c r="B8" s="56">
        <f>B7+1</f>
        <v>2241</v>
      </c>
      <c r="C8" s="196"/>
      <c r="D8" s="57" t="s">
        <v>88</v>
      </c>
      <c r="E8" s="56" t="s">
        <v>89</v>
      </c>
      <c r="F8" s="56"/>
      <c r="G8" s="57" t="s">
        <v>54</v>
      </c>
      <c r="H8" s="102"/>
      <c r="I8" s="102"/>
      <c r="J8" s="23">
        <v>661.5</v>
      </c>
      <c r="K8" s="125"/>
      <c r="L8" s="13">
        <v>0.01</v>
      </c>
      <c r="M8" s="128">
        <f>SUM(H8:J8,K8/1.12)</f>
        <v>661.5</v>
      </c>
      <c r="N8" s="128">
        <f>K8/1.12*0.12</f>
        <v>0</v>
      </c>
      <c r="O8" s="14">
        <f>-SUM(I8:J8,K8/1.12)*L8</f>
        <v>-6.6150000000000002</v>
      </c>
      <c r="P8" s="14">
        <f>M8</f>
        <v>661.5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>-SUM(N8:AH8)</f>
        <v>-654.88499999999999</v>
      </c>
      <c r="AJ8" s="101">
        <f>SUM(H8:K8)+AI8+O8</f>
        <v>8.8817841970012523E-15</v>
      </c>
      <c r="AL8" s="101">
        <f>-AI8</f>
        <v>654.88499999999999</v>
      </c>
      <c r="AM8" s="101">
        <f>-O8</f>
        <v>6.6150000000000002</v>
      </c>
    </row>
    <row r="9" spans="1:39" ht="12.9" hidden="1" customHeight="1" x14ac:dyDescent="0.2">
      <c r="A9" s="55"/>
      <c r="B9" s="56">
        <v>2241</v>
      </c>
      <c r="C9" s="196"/>
      <c r="D9" s="57" t="s">
        <v>88</v>
      </c>
      <c r="E9" s="56" t="s">
        <v>89</v>
      </c>
      <c r="F9" s="56"/>
      <c r="G9" s="57" t="s">
        <v>57</v>
      </c>
      <c r="H9" s="102"/>
      <c r="I9" s="102"/>
      <c r="J9" s="131">
        <v>278.10000000000002</v>
      </c>
      <c r="K9" s="125"/>
      <c r="L9" s="13">
        <v>0.01</v>
      </c>
      <c r="M9" s="128">
        <f>SUM(H9:J9,K9/1.12)</f>
        <v>278.10000000000002</v>
      </c>
      <c r="N9" s="128">
        <f>K9/1.12*0.12</f>
        <v>0</v>
      </c>
      <c r="O9" s="14">
        <f>-SUM(I9:J9,K9/1.12)*L9</f>
        <v>-2.7810000000000001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278.10000000000002</v>
      </c>
      <c r="AA9" s="14"/>
      <c r="AB9" s="14"/>
      <c r="AC9" s="14"/>
      <c r="AD9" s="14"/>
      <c r="AE9" s="14"/>
      <c r="AF9" s="14"/>
      <c r="AG9" s="14"/>
      <c r="AH9" s="14"/>
      <c r="AI9" s="14">
        <f>-SUM(N9:AH9)</f>
        <v>-275.31900000000002</v>
      </c>
      <c r="AJ9" s="101">
        <f>SUM(H9:K9)+AI9+O9</f>
        <v>5.773159728050814E-15</v>
      </c>
      <c r="AL9" s="101">
        <f>-AI9</f>
        <v>275.31900000000002</v>
      </c>
      <c r="AM9" s="101">
        <f>-O9</f>
        <v>2.7810000000000001</v>
      </c>
    </row>
    <row r="10" spans="1:39" ht="12.9" hidden="1" customHeight="1" x14ac:dyDescent="0.2">
      <c r="A10" s="55">
        <v>43993</v>
      </c>
      <c r="B10" s="56">
        <v>2242</v>
      </c>
      <c r="C10" s="196"/>
      <c r="D10" s="57" t="s">
        <v>63</v>
      </c>
      <c r="E10" s="56" t="s">
        <v>1120</v>
      </c>
      <c r="F10" s="56"/>
      <c r="G10" s="57" t="s">
        <v>62</v>
      </c>
      <c r="H10" s="102"/>
      <c r="I10" s="102"/>
      <c r="J10" s="131"/>
      <c r="K10" s="125">
        <v>3017.63</v>
      </c>
      <c r="L10" s="13">
        <v>0.01</v>
      </c>
      <c r="M10" s="128">
        <f>SUM(H10:J10,K10/1.12)</f>
        <v>2694.3125</v>
      </c>
      <c r="N10" s="128">
        <f>K10/1.12*0.12</f>
        <v>323.3175</v>
      </c>
      <c r="O10" s="14">
        <f>-SUM(I10:J10,K10/1.12)*L10</f>
        <v>-26.943125000000002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>
        <f>M10</f>
        <v>2694.3125</v>
      </c>
      <c r="AI10" s="14">
        <f>-SUM(N10:AH10)</f>
        <v>-2990.6868749999999</v>
      </c>
      <c r="AJ10" s="101">
        <f>SUM(H10:K10)+AI10+O10</f>
        <v>2.3447910280083306E-13</v>
      </c>
      <c r="AL10" s="101">
        <f>-AI10</f>
        <v>2990.6868749999999</v>
      </c>
      <c r="AM10" s="101">
        <f>-O10</f>
        <v>26.943125000000002</v>
      </c>
    </row>
    <row r="11" spans="1:39" ht="12.9" hidden="1" customHeight="1" x14ac:dyDescent="0.2">
      <c r="A11" s="87">
        <v>43997</v>
      </c>
      <c r="B11" s="56">
        <f>B10+1</f>
        <v>2243</v>
      </c>
      <c r="C11" s="196"/>
      <c r="D11" s="57" t="s">
        <v>88</v>
      </c>
      <c r="E11" s="56" t="s">
        <v>89</v>
      </c>
      <c r="F11" s="56"/>
      <c r="G11" s="57" t="s">
        <v>54</v>
      </c>
      <c r="H11" s="102"/>
      <c r="I11" s="102"/>
      <c r="J11" s="131">
        <v>1266</v>
      </c>
      <c r="K11" s="125"/>
      <c r="L11" s="13">
        <v>0.01</v>
      </c>
      <c r="M11" s="128">
        <f>SUM(H11:J11,K11/1.12)</f>
        <v>1266</v>
      </c>
      <c r="N11" s="128">
        <f>K11/1.12*0.12</f>
        <v>0</v>
      </c>
      <c r="O11" s="14">
        <f>-SUM(I11:J11,K11/1.12)*L11</f>
        <v>-12.66</v>
      </c>
      <c r="P11" s="14">
        <f>M11</f>
        <v>1266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-1253.3399999999999</v>
      </c>
      <c r="AJ11" s="101">
        <f>SUM(H11:K11)+AI11+O11</f>
        <v>8.1712414612411521E-14</v>
      </c>
      <c r="AL11" s="101">
        <f>-AI11</f>
        <v>1253.3399999999999</v>
      </c>
      <c r="AM11" s="101">
        <f>-O11</f>
        <v>12.66</v>
      </c>
    </row>
    <row r="12" spans="1:39" ht="12.9" hidden="1" customHeight="1" x14ac:dyDescent="0.2">
      <c r="A12" s="55"/>
      <c r="B12" s="56">
        <f>B11+1</f>
        <v>2244</v>
      </c>
      <c r="C12" s="196"/>
      <c r="D12" s="57" t="s">
        <v>88</v>
      </c>
      <c r="E12" s="56" t="s">
        <v>89</v>
      </c>
      <c r="F12" s="56"/>
      <c r="G12" s="57" t="s">
        <v>57</v>
      </c>
      <c r="H12" s="102"/>
      <c r="I12" s="102"/>
      <c r="J12" s="23">
        <v>338.8</v>
      </c>
      <c r="K12" s="125"/>
      <c r="L12" s="13">
        <v>0.01</v>
      </c>
      <c r="M12" s="128">
        <f>SUM(H12:J12,K12/1.12)</f>
        <v>338.8</v>
      </c>
      <c r="N12" s="128">
        <f>K12/1.12*0.12</f>
        <v>0</v>
      </c>
      <c r="O12" s="14">
        <f>-SUM(I12:J12,K12/1.12)*L12</f>
        <v>-3.3880000000000003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>
        <f>M12</f>
        <v>338.8</v>
      </c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-335.41200000000003</v>
      </c>
      <c r="AJ12" s="101">
        <f>SUM(H12:K12)+AI12+O12</f>
        <v>-2.3536728122053319E-14</v>
      </c>
      <c r="AL12" s="101">
        <f>-AI12</f>
        <v>335.41200000000003</v>
      </c>
      <c r="AM12" s="101">
        <f>-O12</f>
        <v>3.3880000000000003</v>
      </c>
    </row>
    <row r="13" spans="1:39" ht="12.9" hidden="1" customHeight="1" x14ac:dyDescent="0.2">
      <c r="A13" s="55">
        <v>43998</v>
      </c>
      <c r="B13" s="56">
        <f>B12+1</f>
        <v>2245</v>
      </c>
      <c r="C13" s="196"/>
      <c r="D13" s="57" t="s">
        <v>88</v>
      </c>
      <c r="E13" s="56" t="s">
        <v>89</v>
      </c>
      <c r="F13" s="56"/>
      <c r="G13" s="57" t="s">
        <v>54</v>
      </c>
      <c r="H13" s="102"/>
      <c r="I13" s="102"/>
      <c r="J13" s="23">
        <v>1048</v>
      </c>
      <c r="K13" s="125"/>
      <c r="L13" s="13">
        <v>0.01</v>
      </c>
      <c r="M13" s="128">
        <f>SUM(H13:J13,K13/1.12)</f>
        <v>1048</v>
      </c>
      <c r="N13" s="128">
        <f>K13/1.12*0.12</f>
        <v>0</v>
      </c>
      <c r="O13" s="14">
        <f>-SUM(I13:J13,K13/1.12)*L13</f>
        <v>-10.48</v>
      </c>
      <c r="P13" s="14">
        <f>M13</f>
        <v>1048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-1037.52</v>
      </c>
      <c r="AJ13" s="101">
        <f>SUM(H13:K13)+AI13+O13</f>
        <v>1.7763568394002505E-14</v>
      </c>
      <c r="AL13" s="101">
        <f>-AI13</f>
        <v>1037.52</v>
      </c>
      <c r="AM13" s="101">
        <f>-O13</f>
        <v>10.48</v>
      </c>
    </row>
    <row r="14" spans="1:39" ht="12.9" hidden="1" customHeight="1" x14ac:dyDescent="0.2">
      <c r="A14" s="55">
        <v>44001</v>
      </c>
      <c r="B14" s="56">
        <f>B13+1</f>
        <v>2246</v>
      </c>
      <c r="C14" s="196"/>
      <c r="D14" s="57" t="s">
        <v>1106</v>
      </c>
      <c r="E14" s="56" t="s">
        <v>1119</v>
      </c>
      <c r="F14" s="56"/>
      <c r="G14" s="57" t="s">
        <v>56</v>
      </c>
      <c r="H14" s="102"/>
      <c r="I14" s="102"/>
      <c r="J14" s="23"/>
      <c r="K14" s="125">
        <v>6406.5</v>
      </c>
      <c r="L14" s="13">
        <v>0.01</v>
      </c>
      <c r="M14" s="128">
        <f>SUM(H14:J14,K14/1.12)</f>
        <v>5720.0892857142853</v>
      </c>
      <c r="N14" s="128">
        <f>K14/1.12*0.12</f>
        <v>686.41071428571422</v>
      </c>
      <c r="O14" s="14">
        <f>-SUM(I14:J14,K14/1.12)*L14</f>
        <v>-57.200892857142854</v>
      </c>
      <c r="P14" s="14"/>
      <c r="Q14" s="14"/>
      <c r="R14" s="14"/>
      <c r="S14" s="14"/>
      <c r="T14" s="14"/>
      <c r="U14" s="14"/>
      <c r="V14" s="14"/>
      <c r="W14" s="14">
        <f>M14</f>
        <v>5720.0892857142853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-6349.2991071428569</v>
      </c>
      <c r="AJ14" s="101">
        <f>SUM(H14:K14)+AI14+O14</f>
        <v>2.6290081223123707E-13</v>
      </c>
      <c r="AL14" s="101">
        <f>-AI14</f>
        <v>6349.2991071428569</v>
      </c>
      <c r="AM14" s="101">
        <f>-O14</f>
        <v>57.200892857142854</v>
      </c>
    </row>
    <row r="15" spans="1:39" ht="12.9" hidden="1" customHeight="1" x14ac:dyDescent="0.2">
      <c r="A15" s="55">
        <v>44003</v>
      </c>
      <c r="B15" s="56">
        <v>2248</v>
      </c>
      <c r="C15" s="196"/>
      <c r="D15" s="57" t="s">
        <v>88</v>
      </c>
      <c r="E15" s="56" t="s">
        <v>89</v>
      </c>
      <c r="F15" s="56"/>
      <c r="G15" s="57" t="s">
        <v>54</v>
      </c>
      <c r="H15" s="102"/>
      <c r="I15" s="102"/>
      <c r="J15" s="23">
        <v>1458</v>
      </c>
      <c r="K15" s="125"/>
      <c r="L15" s="13">
        <v>0.01</v>
      </c>
      <c r="M15" s="128">
        <f>SUM(H15:J15,K15/1.12)</f>
        <v>1458</v>
      </c>
      <c r="N15" s="128">
        <f>K15/1.12*0.12</f>
        <v>0</v>
      </c>
      <c r="O15" s="14">
        <f>-SUM(I15:J15,K15/1.12)*L15</f>
        <v>-14.58</v>
      </c>
      <c r="P15" s="14">
        <f>M15</f>
        <v>1458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-1443.42</v>
      </c>
      <c r="AJ15" s="101">
        <f>SUM(H15:K15)+AI15+O15</f>
        <v>-7.2830630415410269E-14</v>
      </c>
      <c r="AL15" s="101">
        <f>-AI15</f>
        <v>1443.42</v>
      </c>
      <c r="AM15" s="101">
        <f>-O15</f>
        <v>14.58</v>
      </c>
    </row>
    <row r="16" spans="1:39" ht="12.9" hidden="1" customHeight="1" x14ac:dyDescent="0.2">
      <c r="A16" s="55"/>
      <c r="B16" s="56">
        <f>B15+1</f>
        <v>2249</v>
      </c>
      <c r="C16" s="196"/>
      <c r="D16" s="57" t="s">
        <v>88</v>
      </c>
      <c r="E16" s="56" t="s">
        <v>89</v>
      </c>
      <c r="F16" s="56"/>
      <c r="G16" s="57" t="s">
        <v>57</v>
      </c>
      <c r="H16" s="102"/>
      <c r="I16" s="102"/>
      <c r="J16" s="23">
        <v>240</v>
      </c>
      <c r="K16" s="125"/>
      <c r="L16" s="13">
        <v>0.01</v>
      </c>
      <c r="M16" s="128">
        <f>SUM(H16:J16,K16/1.12)</f>
        <v>240</v>
      </c>
      <c r="N16" s="128">
        <f>K16/1.12*0.12</f>
        <v>0</v>
      </c>
      <c r="O16" s="14">
        <f>-SUM(I16:J16,K16/1.12)*L16</f>
        <v>-2.4</v>
      </c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>
        <f>M16</f>
        <v>240</v>
      </c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-237.6</v>
      </c>
      <c r="AJ16" s="101">
        <f>SUM(H16:K16)+AI16+O16</f>
        <v>5.773159728050814E-15</v>
      </c>
      <c r="AL16" s="101">
        <f>-AI16</f>
        <v>237.6</v>
      </c>
      <c r="AM16" s="101">
        <f>-O16</f>
        <v>2.4</v>
      </c>
    </row>
    <row r="17" spans="1:39" ht="12.9" hidden="1" customHeight="1" x14ac:dyDescent="0.2">
      <c r="A17" s="55">
        <v>44011</v>
      </c>
      <c r="B17" s="56">
        <f>B16+1</f>
        <v>2250</v>
      </c>
      <c r="C17" s="196"/>
      <c r="D17" s="57" t="s">
        <v>88</v>
      </c>
      <c r="E17" s="56" t="s">
        <v>89</v>
      </c>
      <c r="F17" s="56"/>
      <c r="G17" s="57" t="s">
        <v>54</v>
      </c>
      <c r="H17" s="102"/>
      <c r="I17" s="102"/>
      <c r="J17" s="23">
        <v>2336.25</v>
      </c>
      <c r="K17" s="125"/>
      <c r="L17" s="13">
        <v>0.01</v>
      </c>
      <c r="M17" s="128">
        <f>SUM(H17:J17,K17/1.12)</f>
        <v>2336.25</v>
      </c>
      <c r="N17" s="128">
        <f>K17/1.12*0.12</f>
        <v>0</v>
      </c>
      <c r="O17" s="14">
        <f>-SUM(I17:J17,K17/1.12)*L17</f>
        <v>-23.362500000000001</v>
      </c>
      <c r="P17" s="14">
        <f>M17</f>
        <v>2336.25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-2312.8874999999998</v>
      </c>
      <c r="AJ17" s="101">
        <f>SUM(H17:K17)+AI17+O17</f>
        <v>1.8118839761882555E-13</v>
      </c>
      <c r="AL17" s="101">
        <f>-AI17</f>
        <v>2312.8874999999998</v>
      </c>
      <c r="AM17" s="101">
        <f>-O17</f>
        <v>23.362500000000001</v>
      </c>
    </row>
    <row r="18" spans="1:39" ht="12.9" hidden="1" customHeight="1" x14ac:dyDescent="0.2">
      <c r="A18" s="55"/>
      <c r="B18" s="56">
        <f>B17+1</f>
        <v>2251</v>
      </c>
      <c r="C18" s="196"/>
      <c r="D18" s="57" t="s">
        <v>88</v>
      </c>
      <c r="E18" s="56" t="s">
        <v>89</v>
      </c>
      <c r="F18" s="56"/>
      <c r="G18" s="57" t="s">
        <v>57</v>
      </c>
      <c r="H18" s="102"/>
      <c r="I18" s="102"/>
      <c r="J18" s="131">
        <v>119.25</v>
      </c>
      <c r="K18" s="125"/>
      <c r="L18" s="13">
        <v>0.01</v>
      </c>
      <c r="M18" s="128">
        <f>SUM(H18:J18,K18/1.12)</f>
        <v>119.25</v>
      </c>
      <c r="N18" s="128">
        <f>K18/1.12*0.12</f>
        <v>0</v>
      </c>
      <c r="O18" s="14">
        <f>-SUM(I18:J18,K18/1.12)*L18</f>
        <v>-1.1925000000000001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f>M18</f>
        <v>119.25</v>
      </c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-118.0575</v>
      </c>
      <c r="AJ18" s="101">
        <f>SUM(H18:K18)+AI18+O18</f>
        <v>-4.6629367034256575E-15</v>
      </c>
      <c r="AL18" s="101">
        <f>-AI18</f>
        <v>118.0575</v>
      </c>
      <c r="AM18" s="101">
        <f>-O18</f>
        <v>1.1925000000000001</v>
      </c>
    </row>
    <row r="19" spans="1:39" ht="12.9" hidden="1" customHeight="1" x14ac:dyDescent="0.2">
      <c r="A19" s="55"/>
      <c r="B19" s="56">
        <f>B18+1</f>
        <v>2252</v>
      </c>
      <c r="C19" s="196"/>
      <c r="D19" s="57" t="s">
        <v>74</v>
      </c>
      <c r="E19" s="56" t="s">
        <v>60</v>
      </c>
      <c r="F19" s="56"/>
      <c r="G19" s="57" t="s">
        <v>56</v>
      </c>
      <c r="H19" s="102"/>
      <c r="I19" s="102"/>
      <c r="J19" s="131"/>
      <c r="K19" s="125">
        <v>4016.25</v>
      </c>
      <c r="L19" s="13">
        <v>0.01</v>
      </c>
      <c r="M19" s="128">
        <f>SUM(H19:J19,K19/1.12)</f>
        <v>3585.9374999999995</v>
      </c>
      <c r="N19" s="128">
        <f>K19/1.12*0.12</f>
        <v>430.31249999999994</v>
      </c>
      <c r="O19" s="14">
        <f>-SUM(I19:J19,K19/1.12)*L19</f>
        <v>-35.859374999999993</v>
      </c>
      <c r="P19" s="14"/>
      <c r="Q19" s="14"/>
      <c r="R19" s="14"/>
      <c r="S19" s="14"/>
      <c r="T19" s="14"/>
      <c r="U19" s="14"/>
      <c r="V19" s="14"/>
      <c r="W19" s="14">
        <f>M19</f>
        <v>3585.9374999999995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-3980.3906249999995</v>
      </c>
      <c r="AJ19" s="101">
        <f>SUM(H19:K19)+AI19+O19</f>
        <v>4.6185277824406512E-13</v>
      </c>
      <c r="AL19" s="101">
        <f>-AI19</f>
        <v>3980.3906249999995</v>
      </c>
      <c r="AM19" s="101">
        <f>-O19</f>
        <v>35.859374999999993</v>
      </c>
    </row>
    <row r="20" spans="1:39" ht="12.9" hidden="1" customHeight="1" x14ac:dyDescent="0.2">
      <c r="A20" s="55"/>
      <c r="B20" s="56">
        <f>B19+1</f>
        <v>2253</v>
      </c>
      <c r="C20" s="196"/>
      <c r="D20" s="57" t="s">
        <v>39</v>
      </c>
      <c r="E20" s="56" t="s">
        <v>45</v>
      </c>
      <c r="F20" s="56"/>
      <c r="G20" s="57" t="s">
        <v>54</v>
      </c>
      <c r="H20" s="102"/>
      <c r="I20" s="102"/>
      <c r="J20" s="131">
        <v>1320</v>
      </c>
      <c r="K20" s="125"/>
      <c r="L20" s="13">
        <v>0.01</v>
      </c>
      <c r="M20" s="128">
        <f>SUM(H20:J20,K20/1.12)</f>
        <v>1320</v>
      </c>
      <c r="N20" s="128">
        <f>K20/1.12*0.12</f>
        <v>0</v>
      </c>
      <c r="O20" s="14">
        <f>-SUM(I20:J20,K20/1.12)*L20</f>
        <v>-13.200000000000001</v>
      </c>
      <c r="P20" s="14">
        <f>M20</f>
        <v>1320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-1306.8</v>
      </c>
      <c r="AJ20" s="101">
        <f>SUM(H20:K20)+AI20+O20</f>
        <v>4.4408920985006262E-14</v>
      </c>
      <c r="AL20" s="101">
        <f>-AI20</f>
        <v>1306.8</v>
      </c>
      <c r="AM20" s="101">
        <f>-O20</f>
        <v>13.200000000000001</v>
      </c>
    </row>
    <row r="21" spans="1:39" s="5" customFormat="1" ht="12.9" customHeight="1" x14ac:dyDescent="0.2">
      <c r="A21" s="55"/>
      <c r="B21" s="56">
        <f>B20+1</f>
        <v>2254</v>
      </c>
      <c r="C21" s="196"/>
      <c r="D21" s="57" t="s">
        <v>39</v>
      </c>
      <c r="E21" s="56" t="s">
        <v>45</v>
      </c>
      <c r="F21" s="56"/>
      <c r="G21" s="57" t="s">
        <v>57</v>
      </c>
      <c r="H21" s="102"/>
      <c r="I21" s="102"/>
      <c r="J21" s="23">
        <v>1280</v>
      </c>
      <c r="K21" s="125"/>
      <c r="L21" s="13">
        <v>0.01</v>
      </c>
      <c r="M21" s="128">
        <f>SUM(H21:J21,K21/1.12)</f>
        <v>1280</v>
      </c>
      <c r="N21" s="128">
        <f>K21/1.12*0.12</f>
        <v>0</v>
      </c>
      <c r="O21" s="14">
        <f>-SUM(I21:J21,K21/1.12)*L21</f>
        <v>-12.8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1280</v>
      </c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-1267.2</v>
      </c>
      <c r="AJ21" s="101">
        <f>SUM(H21:K21)+AI21+O21</f>
        <v>-4.6185277824406512E-14</v>
      </c>
      <c r="AL21" s="101">
        <f>-AI21</f>
        <v>1267.2</v>
      </c>
      <c r="AM21" s="101">
        <f>-O21</f>
        <v>12.8</v>
      </c>
    </row>
    <row r="22" spans="1:39" s="5" customFormat="1" ht="12.9" customHeight="1" x14ac:dyDescent="0.2">
      <c r="A22" s="55"/>
      <c r="B22" s="56"/>
      <c r="C22" s="196"/>
      <c r="D22" s="57"/>
      <c r="E22" s="56"/>
      <c r="F22" s="56"/>
      <c r="G22" s="57"/>
      <c r="H22" s="102"/>
      <c r="I22" s="102"/>
      <c r="J22" s="23"/>
      <c r="K22" s="125"/>
      <c r="L22" s="13">
        <v>0.01</v>
      </c>
      <c r="M22" s="128">
        <f>SUM(H22:J22,K22/1.12)</f>
        <v>0</v>
      </c>
      <c r="N22" s="128">
        <f>K22/1.12*0.12</f>
        <v>0</v>
      </c>
      <c r="O22" s="14">
        <f>-SUM(I22:J22,K22/1.12)*L22</f>
        <v>0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0</v>
      </c>
      <c r="AJ22" s="101">
        <f>SUM(H22:K22)+AI22+O22</f>
        <v>0</v>
      </c>
    </row>
    <row r="23" spans="1:39" s="5" customFormat="1" ht="12.9" hidden="1" customHeight="1" x14ac:dyDescent="0.2">
      <c r="A23" s="55"/>
      <c r="B23" s="56"/>
      <c r="C23" s="196"/>
      <c r="D23" s="57"/>
      <c r="E23" s="56"/>
      <c r="F23" s="56"/>
      <c r="G23" s="57"/>
      <c r="H23" s="102"/>
      <c r="I23" s="102"/>
      <c r="J23" s="23"/>
      <c r="K23" s="125"/>
      <c r="L23" s="13">
        <v>0.01</v>
      </c>
      <c r="M23" s="128">
        <f>SUM(H23:J23,K23/1.12)</f>
        <v>0</v>
      </c>
      <c r="N23" s="128">
        <f>K23/1.12*0.12</f>
        <v>0</v>
      </c>
      <c r="O23" s="14">
        <f>-SUM(I23:J23,K23/1.12)*L23</f>
        <v>0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0</v>
      </c>
      <c r="AJ23" s="101">
        <f>SUM(H23:K23)+AI23+O23</f>
        <v>0</v>
      </c>
    </row>
    <row r="24" spans="1:39" ht="12.9" hidden="1" customHeight="1" x14ac:dyDescent="0.2">
      <c r="A24" s="55"/>
      <c r="B24" s="56"/>
      <c r="C24" s="196"/>
      <c r="D24" s="57"/>
      <c r="E24" s="56"/>
      <c r="F24" s="56"/>
      <c r="G24" s="57"/>
      <c r="H24" s="102"/>
      <c r="I24" s="102"/>
      <c r="J24" s="23"/>
      <c r="K24" s="53"/>
      <c r="L24" s="13">
        <v>0.01</v>
      </c>
      <c r="M24" s="128">
        <f>SUM(H24:J24,K24/1.12)</f>
        <v>0</v>
      </c>
      <c r="N24" s="128">
        <f>K24/1.12*0.12</f>
        <v>0</v>
      </c>
      <c r="O24" s="14">
        <f>-SUM(I24:J24,K24/1.12)*L24</f>
        <v>0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0</v>
      </c>
      <c r="AJ24" s="101">
        <f>SUM(H24:K24)+AI24+O24</f>
        <v>0</v>
      </c>
    </row>
    <row r="25" spans="1:39" s="5" customFormat="1" ht="12.9" hidden="1" customHeight="1" x14ac:dyDescent="0.2">
      <c r="A25" s="55"/>
      <c r="B25" s="56"/>
      <c r="C25" s="196"/>
      <c r="D25" s="57"/>
      <c r="E25" s="56"/>
      <c r="F25" s="56"/>
      <c r="G25" s="57"/>
      <c r="H25" s="102"/>
      <c r="I25" s="102"/>
      <c r="J25" s="23"/>
      <c r="K25" s="53"/>
      <c r="L25" s="13">
        <v>0.01</v>
      </c>
      <c r="M25" s="128">
        <f>SUM(H25:J25,K25/1.12)</f>
        <v>0</v>
      </c>
      <c r="N25" s="128">
        <f>K25/1.12*0.12</f>
        <v>0</v>
      </c>
      <c r="O25" s="14">
        <f>-SUM(I25:J25,K25/1.12)*L25</f>
        <v>0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0</v>
      </c>
      <c r="AJ25" s="101">
        <f>SUM(H25:K25)+AI25+O25</f>
        <v>0</v>
      </c>
    </row>
    <row r="26" spans="1:39" s="5" customFormat="1" ht="12.9" hidden="1" customHeight="1" x14ac:dyDescent="0.2">
      <c r="A26" s="55"/>
      <c r="B26" s="56"/>
      <c r="C26" s="196"/>
      <c r="D26" s="57"/>
      <c r="E26" s="56"/>
      <c r="F26" s="56"/>
      <c r="G26" s="57"/>
      <c r="H26" s="102"/>
      <c r="I26" s="102"/>
      <c r="J26" s="131"/>
      <c r="K26" s="125"/>
      <c r="L26" s="13">
        <v>0.01</v>
      </c>
      <c r="M26" s="128">
        <f>SUM(H26:J26,K26/1.12)</f>
        <v>0</v>
      </c>
      <c r="N26" s="128">
        <f>K26/1.12*0.12</f>
        <v>0</v>
      </c>
      <c r="O26" s="14">
        <f>-SUM(I26:J26,K26/1.12)*L26</f>
        <v>0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0</v>
      </c>
      <c r="AJ26" s="101">
        <f>SUM(H26:K26)+AI26+O26</f>
        <v>0</v>
      </c>
    </row>
    <row r="27" spans="1:39" s="5" customFormat="1" ht="12.9" hidden="1" customHeight="1" x14ac:dyDescent="0.2">
      <c r="A27" s="55"/>
      <c r="B27" s="56"/>
      <c r="C27" s="196"/>
      <c r="D27" s="57"/>
      <c r="E27" s="56"/>
      <c r="F27" s="56"/>
      <c r="G27" s="57"/>
      <c r="H27" s="102"/>
      <c r="I27" s="102"/>
      <c r="J27" s="131"/>
      <c r="K27" s="125"/>
      <c r="L27" s="13">
        <v>0.01</v>
      </c>
      <c r="M27" s="128">
        <f>SUM(H27:J27,K27/1.12)</f>
        <v>0</v>
      </c>
      <c r="N27" s="128">
        <f>K27/1.12*0.12</f>
        <v>0</v>
      </c>
      <c r="O27" s="14">
        <f>-SUM(I27:J27,K27/1.12)*L27</f>
        <v>0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>
        <f>-SUM(N27:AH27)</f>
        <v>0</v>
      </c>
      <c r="AJ27" s="101">
        <f>SUM(H27:K27)+AI27+O27</f>
        <v>0</v>
      </c>
    </row>
    <row r="28" spans="1:39" s="5" customFormat="1" ht="12.9" hidden="1" customHeight="1" x14ac:dyDescent="0.2">
      <c r="A28" s="55"/>
      <c r="B28" s="56"/>
      <c r="C28" s="196"/>
      <c r="D28" s="57"/>
      <c r="E28" s="56"/>
      <c r="F28" s="56"/>
      <c r="G28" s="57"/>
      <c r="H28" s="102"/>
      <c r="I28" s="102"/>
      <c r="J28" s="131"/>
      <c r="K28" s="125"/>
      <c r="L28" s="13">
        <v>0.01</v>
      </c>
      <c r="M28" s="128">
        <f>SUM(H28:J28,K28/1.12)</f>
        <v>0</v>
      </c>
      <c r="N28" s="128">
        <f>K28/1.12*0.12</f>
        <v>0</v>
      </c>
      <c r="O28" s="14">
        <f>-SUM(I28:J28,K28/1.12)*L28</f>
        <v>0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>
        <f>-SUM(N28:AH28)</f>
        <v>0</v>
      </c>
      <c r="AJ28" s="101">
        <f>SUM(H28:K28)+AI28+O28</f>
        <v>0</v>
      </c>
    </row>
    <row r="29" spans="1:39" s="5" customFormat="1" ht="12.9" hidden="1" customHeight="1" x14ac:dyDescent="0.2">
      <c r="A29" s="55"/>
      <c r="B29" s="56"/>
      <c r="C29" s="196"/>
      <c r="D29" s="57"/>
      <c r="E29" s="56"/>
      <c r="F29" s="56"/>
      <c r="G29" s="57"/>
      <c r="H29" s="102"/>
      <c r="I29" s="102"/>
      <c r="J29" s="131"/>
      <c r="K29" s="125"/>
      <c r="L29" s="13">
        <v>0.01</v>
      </c>
      <c r="M29" s="128">
        <f>SUM(H29:J29,K29/1.12)</f>
        <v>0</v>
      </c>
      <c r="N29" s="128">
        <f>K29/1.12*0.12</f>
        <v>0</v>
      </c>
      <c r="O29" s="14">
        <f>-SUM(I29:J29,K29/1.12)*L29</f>
        <v>0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>
        <f>-SUM(N29:AH29)</f>
        <v>0</v>
      </c>
      <c r="AJ29" s="101">
        <f>SUM(H29:K29)+AI29+O29</f>
        <v>0</v>
      </c>
    </row>
    <row r="30" spans="1:39" s="5" customFormat="1" ht="12.9" hidden="1" customHeight="1" x14ac:dyDescent="0.2">
      <c r="A30" s="55"/>
      <c r="B30" s="56"/>
      <c r="C30" s="196"/>
      <c r="D30" s="57"/>
      <c r="E30" s="56"/>
      <c r="F30" s="56"/>
      <c r="G30" s="57"/>
      <c r="H30" s="102"/>
      <c r="I30" s="102"/>
      <c r="J30" s="131"/>
      <c r="K30" s="125"/>
      <c r="L30" s="13">
        <v>0.01</v>
      </c>
      <c r="M30" s="128">
        <f>SUM(H30:J30,K30/1.12)</f>
        <v>0</v>
      </c>
      <c r="N30" s="128">
        <f>K30/1.12*0.12</f>
        <v>0</v>
      </c>
      <c r="O30" s="14">
        <f>-SUM(I30:J30,K30/1.12)*L30</f>
        <v>0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>
        <f>-SUM(N30:AH30)</f>
        <v>0</v>
      </c>
      <c r="AJ30" s="101">
        <f>SUM(H30:K30)+AI30+O30</f>
        <v>0</v>
      </c>
    </row>
    <row r="31" spans="1:39" s="5" customFormat="1" ht="12.9" hidden="1" customHeight="1" x14ac:dyDescent="0.2">
      <c r="A31" s="55"/>
      <c r="B31" s="56"/>
      <c r="C31" s="196"/>
      <c r="D31" s="57"/>
      <c r="E31" s="56"/>
      <c r="F31" s="56"/>
      <c r="G31" s="57"/>
      <c r="H31" s="102"/>
      <c r="I31" s="102"/>
      <c r="J31" s="23"/>
      <c r="K31" s="125"/>
      <c r="L31" s="13">
        <v>0.01</v>
      </c>
      <c r="M31" s="128">
        <f>SUM(H31:J31,K31/1.12)</f>
        <v>0</v>
      </c>
      <c r="N31" s="128">
        <f>K31/1.12*0.12</f>
        <v>0</v>
      </c>
      <c r="O31" s="14">
        <f>-SUM(I31:J31,K31/1.12)*L31</f>
        <v>0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>
        <f>-SUM(N31:AH31)</f>
        <v>0</v>
      </c>
      <c r="AJ31" s="101">
        <f>SUM(H31:K31)+AI31+O31</f>
        <v>0</v>
      </c>
    </row>
    <row r="32" spans="1:39" s="5" customFormat="1" ht="12.9" hidden="1" customHeight="1" x14ac:dyDescent="0.2">
      <c r="A32" s="55"/>
      <c r="B32" s="56"/>
      <c r="C32" s="196"/>
      <c r="D32" s="57"/>
      <c r="E32" s="56"/>
      <c r="F32" s="56"/>
      <c r="G32" s="57"/>
      <c r="H32" s="102"/>
      <c r="I32" s="102"/>
      <c r="J32" s="23"/>
      <c r="K32" s="125"/>
      <c r="L32" s="13">
        <v>0.01</v>
      </c>
      <c r="M32" s="128">
        <f>SUM(H32:J32,K32/1.12)</f>
        <v>0</v>
      </c>
      <c r="N32" s="128">
        <f>K32/1.12*0.12</f>
        <v>0</v>
      </c>
      <c r="O32" s="14">
        <f>-SUM(I32:J32,K32/1.12)*L32</f>
        <v>0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>
        <f>-SUM(N32:AH32)</f>
        <v>0</v>
      </c>
      <c r="AJ32" s="101">
        <f>SUM(H32:K32)+AI32+O32</f>
        <v>0</v>
      </c>
    </row>
    <row r="33" spans="1:36" s="5" customFormat="1" ht="12.9" hidden="1" customHeight="1" x14ac:dyDescent="0.2">
      <c r="A33" s="55"/>
      <c r="B33" s="56"/>
      <c r="C33" s="197"/>
      <c r="D33" s="57"/>
      <c r="E33" s="56"/>
      <c r="F33" s="56"/>
      <c r="G33" s="57"/>
      <c r="H33" s="102"/>
      <c r="I33" s="102"/>
      <c r="J33" s="23"/>
      <c r="K33" s="125"/>
      <c r="L33" s="13">
        <v>0.01</v>
      </c>
      <c r="M33" s="128">
        <f>SUM(H33:J33,K33/1.12)</f>
        <v>0</v>
      </c>
      <c r="N33" s="128">
        <f>K33/1.12*0.12</f>
        <v>0</v>
      </c>
      <c r="O33" s="14">
        <f>-SUM(I33:J33,K33/1.12)*L33</f>
        <v>0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>
        <f>-SUM(N33:AH33)</f>
        <v>0</v>
      </c>
      <c r="AJ33" s="101">
        <f>SUM(H33:K33)+AI33+O33</f>
        <v>0</v>
      </c>
    </row>
    <row r="34" spans="1:36" s="5" customFormat="1" ht="12.9" hidden="1" customHeight="1" x14ac:dyDescent="0.2">
      <c r="A34" s="55"/>
      <c r="B34" s="56"/>
      <c r="C34" s="196"/>
      <c r="D34" s="57"/>
      <c r="E34" s="56"/>
      <c r="F34" s="56"/>
      <c r="G34" s="57"/>
      <c r="H34" s="102"/>
      <c r="I34" s="102"/>
      <c r="J34" s="23"/>
      <c r="K34" s="125"/>
      <c r="L34" s="13">
        <v>0.01</v>
      </c>
      <c r="M34" s="128">
        <f>SUM(H34:J34,K34/1.12)</f>
        <v>0</v>
      </c>
      <c r="N34" s="128">
        <f>K34/1.12*0.12</f>
        <v>0</v>
      </c>
      <c r="O34" s="14">
        <f>-SUM(I34:J34,K34/1.12)*L34</f>
        <v>0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>
        <f>-SUM(N34:AH34)</f>
        <v>0</v>
      </c>
      <c r="AJ34" s="101">
        <f>SUM(H34:K34)+AI34+O34</f>
        <v>0</v>
      </c>
    </row>
    <row r="35" spans="1:36" s="5" customFormat="1" ht="12.9" hidden="1" customHeight="1" x14ac:dyDescent="0.2">
      <c r="A35" s="55"/>
      <c r="B35" s="56"/>
      <c r="C35" s="196"/>
      <c r="D35" s="57"/>
      <c r="E35" s="56"/>
      <c r="F35" s="56"/>
      <c r="G35" s="57"/>
      <c r="H35" s="102"/>
      <c r="I35" s="102"/>
      <c r="J35" s="23"/>
      <c r="K35" s="125"/>
      <c r="L35" s="13">
        <v>0.01</v>
      </c>
      <c r="M35" s="128">
        <f>SUM(H35:J35,K35/1.12)</f>
        <v>0</v>
      </c>
      <c r="N35" s="128">
        <f>K35/1.12*0.12</f>
        <v>0</v>
      </c>
      <c r="O35" s="14">
        <f>-SUM(I35:J35,K35/1.12)*L35</f>
        <v>0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>
        <f>-SUM(N35:AH35)</f>
        <v>0</v>
      </c>
      <c r="AJ35" s="101">
        <f>SUM(H35:K35)+AI35+O35</f>
        <v>0</v>
      </c>
    </row>
    <row r="36" spans="1:36" s="5" customFormat="1" ht="12.9" hidden="1" customHeight="1" x14ac:dyDescent="0.2">
      <c r="A36" s="55"/>
      <c r="B36" s="56"/>
      <c r="C36" s="196"/>
      <c r="D36" s="57"/>
      <c r="E36" s="56"/>
      <c r="F36" s="56"/>
      <c r="G36" s="57"/>
      <c r="H36" s="102"/>
      <c r="I36" s="102"/>
      <c r="J36" s="23"/>
      <c r="K36" s="125"/>
      <c r="L36" s="13">
        <v>0.01</v>
      </c>
      <c r="M36" s="128">
        <f>SUM(H36:J36,K36/1.12)</f>
        <v>0</v>
      </c>
      <c r="N36" s="128">
        <f>K36/1.12*0.12</f>
        <v>0</v>
      </c>
      <c r="O36" s="14">
        <f>-SUM(I36:J36,K36/1.12)*L36</f>
        <v>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>
        <f>-SUM(N36:AH36)</f>
        <v>0</v>
      </c>
      <c r="AJ36" s="101">
        <f>SUM(H36:K36)+AI36+O36</f>
        <v>0</v>
      </c>
    </row>
    <row r="37" spans="1:36" s="5" customFormat="1" ht="12.9" hidden="1" customHeight="1" x14ac:dyDescent="0.2">
      <c r="A37" s="55"/>
      <c r="B37" s="56"/>
      <c r="C37" s="196"/>
      <c r="D37" s="57"/>
      <c r="E37" s="56"/>
      <c r="F37" s="56"/>
      <c r="G37" s="57"/>
      <c r="H37" s="102"/>
      <c r="I37" s="102"/>
      <c r="J37" s="23"/>
      <c r="K37" s="125"/>
      <c r="L37" s="13">
        <v>0.01</v>
      </c>
      <c r="M37" s="128">
        <f>SUM(H37:J37,K37/1.12)</f>
        <v>0</v>
      </c>
      <c r="N37" s="128">
        <f>K37/1.12*0.12</f>
        <v>0</v>
      </c>
      <c r="O37" s="14">
        <f>-SUM(I37:J37,K37/1.12)*L37</f>
        <v>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>
        <f>-SUM(N37:AH37)</f>
        <v>0</v>
      </c>
      <c r="AJ37" s="101">
        <f>SUM(H37:K37)+AI37+O37</f>
        <v>0</v>
      </c>
    </row>
    <row r="38" spans="1:36" s="5" customFormat="1" ht="12.9" hidden="1" customHeight="1" x14ac:dyDescent="0.2">
      <c r="A38" s="55"/>
      <c r="B38" s="56"/>
      <c r="C38" s="196"/>
      <c r="D38" s="57"/>
      <c r="E38" s="56"/>
      <c r="F38" s="56"/>
      <c r="G38" s="57"/>
      <c r="H38" s="102"/>
      <c r="I38" s="102"/>
      <c r="J38" s="23"/>
      <c r="K38" s="125"/>
      <c r="L38" s="13">
        <v>0.01</v>
      </c>
      <c r="M38" s="128">
        <f>SUM(H38:J38,K38/1.12)</f>
        <v>0</v>
      </c>
      <c r="N38" s="128">
        <f>K38/1.12*0.12</f>
        <v>0</v>
      </c>
      <c r="O38" s="14">
        <f>-SUM(I38:J38,K38/1.12)*L38</f>
        <v>0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>
        <f>-SUM(N38:AH38)</f>
        <v>0</v>
      </c>
      <c r="AJ38" s="101">
        <f>SUM(H38:K38)+AI38+O38</f>
        <v>0</v>
      </c>
    </row>
    <row r="39" spans="1:36" s="5" customFormat="1" ht="12.9" hidden="1" customHeight="1" x14ac:dyDescent="0.2">
      <c r="A39" s="55"/>
      <c r="B39" s="56"/>
      <c r="C39" s="196"/>
      <c r="D39" s="57"/>
      <c r="E39" s="56"/>
      <c r="F39" s="56"/>
      <c r="G39" s="57"/>
      <c r="H39" s="102"/>
      <c r="I39" s="102"/>
      <c r="J39" s="23"/>
      <c r="K39" s="125"/>
      <c r="L39" s="13">
        <v>0.01</v>
      </c>
      <c r="M39" s="128">
        <f>SUM(H39:J39,K39/1.12)</f>
        <v>0</v>
      </c>
      <c r="N39" s="128">
        <f>K39/1.12*0.12</f>
        <v>0</v>
      </c>
      <c r="O39" s="14">
        <f>-SUM(I39:J39,K39/1.12)*L39</f>
        <v>0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>
        <f>-SUM(N39:AH39)</f>
        <v>0</v>
      </c>
      <c r="AJ39" s="101">
        <f>SUM(H39:K39)+AI39+O39</f>
        <v>0</v>
      </c>
    </row>
    <row r="40" spans="1:36" s="5" customFormat="1" ht="12.9" hidden="1" customHeight="1" x14ac:dyDescent="0.2">
      <c r="A40" s="55"/>
      <c r="B40" s="56"/>
      <c r="C40" s="196"/>
      <c r="D40" s="57"/>
      <c r="E40" s="56"/>
      <c r="F40" s="56"/>
      <c r="G40" s="57"/>
      <c r="H40" s="102"/>
      <c r="I40" s="102"/>
      <c r="J40" s="23"/>
      <c r="K40" s="125"/>
      <c r="L40" s="13">
        <v>0.01</v>
      </c>
      <c r="M40" s="128">
        <f>SUM(H40:J40,K40/1.12)</f>
        <v>0</v>
      </c>
      <c r="N40" s="128">
        <f>K40/1.12*0.12</f>
        <v>0</v>
      </c>
      <c r="O40" s="14">
        <f>-SUM(I40:J40,K40/1.12)*L40</f>
        <v>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>
        <f>-SUM(N40:AH40)</f>
        <v>0</v>
      </c>
      <c r="AJ40" s="101">
        <f>SUM(H40:K40)+AI40+O40</f>
        <v>0</v>
      </c>
    </row>
    <row r="41" spans="1:36" s="5" customFormat="1" ht="12.9" hidden="1" customHeight="1" x14ac:dyDescent="0.2">
      <c r="A41" s="55"/>
      <c r="B41" s="56"/>
      <c r="C41" s="196"/>
      <c r="D41" s="57"/>
      <c r="E41" s="56"/>
      <c r="F41" s="56"/>
      <c r="G41" s="57"/>
      <c r="H41" s="102"/>
      <c r="I41" s="102"/>
      <c r="J41" s="131"/>
      <c r="K41" s="125"/>
      <c r="L41" s="13">
        <v>0.01</v>
      </c>
      <c r="M41" s="128">
        <f>SUM(H41:J41,K41/1.12)</f>
        <v>0</v>
      </c>
      <c r="N41" s="128">
        <f>K41/1.12*0.12</f>
        <v>0</v>
      </c>
      <c r="O41" s="14">
        <f>-SUM(I41:J41,K41/1.12)*L41</f>
        <v>0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>
        <f>-SUM(N41:AH41)</f>
        <v>0</v>
      </c>
      <c r="AJ41" s="101">
        <f>SUM(H41:K41)+AI41+O41</f>
        <v>0</v>
      </c>
    </row>
    <row r="42" spans="1:36" s="5" customFormat="1" ht="12.9" hidden="1" customHeight="1" x14ac:dyDescent="0.2">
      <c r="A42" s="55"/>
      <c r="B42" s="56"/>
      <c r="C42" s="196"/>
      <c r="D42" s="57"/>
      <c r="E42" s="56"/>
      <c r="F42" s="56"/>
      <c r="G42" s="57"/>
      <c r="H42" s="102"/>
      <c r="I42" s="102"/>
      <c r="J42" s="131"/>
      <c r="K42" s="125"/>
      <c r="L42" s="13">
        <v>0.01</v>
      </c>
      <c r="M42" s="128">
        <f>SUM(H42:J42,K42/1.12)</f>
        <v>0</v>
      </c>
      <c r="N42" s="128">
        <f>K42/1.12*0.12</f>
        <v>0</v>
      </c>
      <c r="O42" s="14">
        <f>-SUM(I42:J42,K42/1.12)*L42</f>
        <v>0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>
        <f>-SUM(N42:AH42)</f>
        <v>0</v>
      </c>
      <c r="AJ42" s="101">
        <f>SUM(H42:K42)+AI42+O42</f>
        <v>0</v>
      </c>
    </row>
    <row r="43" spans="1:36" s="5" customFormat="1" ht="12.9" hidden="1" customHeight="1" x14ac:dyDescent="0.2">
      <c r="A43" s="55"/>
      <c r="B43" s="56"/>
      <c r="C43" s="196"/>
      <c r="D43" s="57"/>
      <c r="E43" s="56"/>
      <c r="F43" s="56"/>
      <c r="G43" s="57"/>
      <c r="H43" s="102"/>
      <c r="I43" s="102"/>
      <c r="J43" s="23"/>
      <c r="K43" s="125"/>
      <c r="L43" s="13">
        <v>0.01</v>
      </c>
      <c r="M43" s="128">
        <f>SUM(H43:J43,K43/1.12)</f>
        <v>0</v>
      </c>
      <c r="N43" s="128">
        <f>K43/1.12*0.12</f>
        <v>0</v>
      </c>
      <c r="O43" s="14">
        <f>-SUM(I43:J43,K43/1.12)*L43</f>
        <v>0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>
        <f>-SUM(N43:AH43)</f>
        <v>0</v>
      </c>
      <c r="AJ43" s="101">
        <f>SUM(H43:K43)+AI43+O43</f>
        <v>0</v>
      </c>
    </row>
    <row r="44" spans="1:36" s="5" customFormat="1" ht="12.9" hidden="1" customHeight="1" x14ac:dyDescent="0.2">
      <c r="A44" s="55"/>
      <c r="B44" s="56"/>
      <c r="C44" s="196"/>
      <c r="D44" s="57"/>
      <c r="E44" s="56"/>
      <c r="F44" s="56"/>
      <c r="G44" s="57"/>
      <c r="H44" s="102"/>
      <c r="I44" s="102"/>
      <c r="J44" s="23"/>
      <c r="K44" s="125"/>
      <c r="L44" s="13">
        <v>0.01</v>
      </c>
      <c r="M44" s="128">
        <f>SUM(H44:J44,K44/1.12)</f>
        <v>0</v>
      </c>
      <c r="N44" s="128">
        <f>K44/1.12*0.12</f>
        <v>0</v>
      </c>
      <c r="O44" s="14">
        <f>-SUM(I44:J44,K44/1.12)*L44</f>
        <v>0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f>-SUM(N44:AH44)</f>
        <v>0</v>
      </c>
      <c r="AJ44" s="101">
        <f>SUM(H44:K44)+AI44+O44</f>
        <v>0</v>
      </c>
    </row>
    <row r="45" spans="1:36" s="5" customFormat="1" ht="12.9" hidden="1" customHeight="1" x14ac:dyDescent="0.2">
      <c r="A45" s="55"/>
      <c r="B45" s="56"/>
      <c r="C45" s="196"/>
      <c r="D45" s="57"/>
      <c r="E45" s="56"/>
      <c r="F45" s="56"/>
      <c r="G45" s="57"/>
      <c r="H45" s="102"/>
      <c r="I45" s="102"/>
      <c r="J45" s="131"/>
      <c r="K45" s="125"/>
      <c r="L45" s="13">
        <v>0.01</v>
      </c>
      <c r="M45" s="128">
        <f>SUM(H45:J45,K45/1.12)</f>
        <v>0</v>
      </c>
      <c r="N45" s="128">
        <f>K45/1.12*0.12</f>
        <v>0</v>
      </c>
      <c r="O45" s="14">
        <f>-SUM(I45:J45,K45/1.12)*L45</f>
        <v>0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f>-SUM(N45:AH45)</f>
        <v>0</v>
      </c>
      <c r="AJ45" s="101">
        <f>SUM(H45:K45)+AI45+O45</f>
        <v>0</v>
      </c>
    </row>
    <row r="46" spans="1:36" s="5" customFormat="1" ht="12.9" hidden="1" customHeight="1" x14ac:dyDescent="0.2">
      <c r="A46" s="55"/>
      <c r="B46" s="56"/>
      <c r="C46" s="196"/>
      <c r="D46" s="57"/>
      <c r="E46" s="56"/>
      <c r="F46" s="56"/>
      <c r="G46" s="57"/>
      <c r="H46" s="102"/>
      <c r="I46" s="102"/>
      <c r="J46" s="131"/>
      <c r="K46" s="125"/>
      <c r="L46" s="13">
        <v>0.01</v>
      </c>
      <c r="M46" s="128">
        <f>SUM(H46:J46,K46/1.12)</f>
        <v>0</v>
      </c>
      <c r="N46" s="128">
        <f>K46/1.12*0.12</f>
        <v>0</v>
      </c>
      <c r="O46" s="14">
        <f>-SUM(I46:J46,K46/1.12)*L46</f>
        <v>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>
        <f>-SUM(N46:AH46)</f>
        <v>0</v>
      </c>
      <c r="AJ46" s="101">
        <f>SUM(H46:K46)+AI46+O46</f>
        <v>0</v>
      </c>
    </row>
    <row r="47" spans="1:36" s="5" customFormat="1" ht="12.9" hidden="1" customHeight="1" x14ac:dyDescent="0.2">
      <c r="A47" s="55"/>
      <c r="B47" s="56"/>
      <c r="C47" s="196"/>
      <c r="D47" s="57"/>
      <c r="E47" s="56"/>
      <c r="F47" s="56"/>
      <c r="G47" s="57"/>
      <c r="H47" s="102"/>
      <c r="I47" s="102"/>
      <c r="J47" s="131"/>
      <c r="K47" s="125"/>
      <c r="L47" s="13">
        <v>0.01</v>
      </c>
      <c r="M47" s="128">
        <f>SUM(H47:J47,K47/1.12)</f>
        <v>0</v>
      </c>
      <c r="N47" s="128">
        <f>K47/1.12*0.12</f>
        <v>0</v>
      </c>
      <c r="O47" s="14">
        <f>-SUM(I47:J47,K47/1.12)*L47</f>
        <v>0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>
        <f>-SUM(N47:AH47)</f>
        <v>0</v>
      </c>
      <c r="AJ47" s="101">
        <f>SUM(H47:K47)+AI47+O47</f>
        <v>0</v>
      </c>
    </row>
    <row r="48" spans="1:36" s="5" customFormat="1" ht="12.9" hidden="1" customHeight="1" x14ac:dyDescent="0.2">
      <c r="A48" s="55"/>
      <c r="B48" s="56"/>
      <c r="C48" s="196"/>
      <c r="D48" s="57"/>
      <c r="E48" s="56"/>
      <c r="F48" s="56"/>
      <c r="G48" s="57"/>
      <c r="H48" s="102"/>
      <c r="I48" s="102"/>
      <c r="J48" s="131"/>
      <c r="K48" s="125"/>
      <c r="L48" s="13">
        <v>0.01</v>
      </c>
      <c r="M48" s="128">
        <f>SUM(H48:J48,K48/1.12)</f>
        <v>0</v>
      </c>
      <c r="N48" s="128">
        <f>K48/1.12*0.12</f>
        <v>0</v>
      </c>
      <c r="O48" s="14">
        <f>-SUM(I48:J48,K48/1.12)*L48</f>
        <v>0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f>-SUM(N48:AH48)</f>
        <v>0</v>
      </c>
      <c r="AJ48" s="101">
        <f>SUM(H48:K48)+AI48+O48</f>
        <v>0</v>
      </c>
    </row>
    <row r="49" spans="1:36" s="5" customFormat="1" ht="12.9" hidden="1" customHeight="1" x14ac:dyDescent="0.2">
      <c r="A49" s="55"/>
      <c r="B49" s="56"/>
      <c r="C49" s="196"/>
      <c r="D49" s="57"/>
      <c r="E49" s="56"/>
      <c r="F49" s="56"/>
      <c r="G49" s="57"/>
      <c r="H49" s="102"/>
      <c r="I49" s="102"/>
      <c r="J49" s="23"/>
      <c r="K49" s="125"/>
      <c r="L49" s="13">
        <v>0.01</v>
      </c>
      <c r="M49" s="128">
        <f>SUM(H49:J49,K49/1.12)</f>
        <v>0</v>
      </c>
      <c r="N49" s="128">
        <f>K49/1.12*0.12</f>
        <v>0</v>
      </c>
      <c r="O49" s="14">
        <f>-SUM(I49:J49,K49/1.12)*L49</f>
        <v>0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f>-SUM(N49:AH49)</f>
        <v>0</v>
      </c>
      <c r="AJ49" s="101">
        <f>SUM(H49:K49)+AI49+O49</f>
        <v>0</v>
      </c>
    </row>
    <row r="50" spans="1:36" s="5" customFormat="1" ht="12.9" hidden="1" customHeight="1" x14ac:dyDescent="0.2">
      <c r="A50" s="55"/>
      <c r="B50" s="56"/>
      <c r="C50" s="196"/>
      <c r="D50" s="57"/>
      <c r="E50" s="56"/>
      <c r="F50" s="56"/>
      <c r="G50" s="57"/>
      <c r="H50" s="102"/>
      <c r="I50" s="102"/>
      <c r="J50" s="23"/>
      <c r="K50" s="125"/>
      <c r="L50" s="13">
        <v>0.01</v>
      </c>
      <c r="M50" s="128">
        <f>SUM(H50:J50,K50/1.12)</f>
        <v>0</v>
      </c>
      <c r="N50" s="128">
        <f>K50/1.12*0.12</f>
        <v>0</v>
      </c>
      <c r="O50" s="14">
        <f>-SUM(I50:J50,K50/1.12)*L50</f>
        <v>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>
        <f>-SUM(N50:AH50)</f>
        <v>0</v>
      </c>
      <c r="AJ50" s="101">
        <f>SUM(H50:K50)+AI50+O50</f>
        <v>0</v>
      </c>
    </row>
    <row r="51" spans="1:36" s="5" customFormat="1" ht="12.9" hidden="1" customHeight="1" x14ac:dyDescent="0.2">
      <c r="A51" s="55"/>
      <c r="B51" s="56"/>
      <c r="C51" s="196"/>
      <c r="D51" s="57"/>
      <c r="E51" s="56"/>
      <c r="F51" s="56"/>
      <c r="G51" s="57"/>
      <c r="H51" s="102"/>
      <c r="I51" s="102"/>
      <c r="J51" s="131"/>
      <c r="K51" s="125"/>
      <c r="L51" s="13">
        <v>0.01</v>
      </c>
      <c r="M51" s="128">
        <f>SUM(H51:J51,K51/1.12)</f>
        <v>0</v>
      </c>
      <c r="N51" s="128">
        <f>K51/1.12*0.12</f>
        <v>0</v>
      </c>
      <c r="O51" s="14">
        <f>-SUM(I51:J51,K51/1.12)*L51</f>
        <v>0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>
        <f>-SUM(N51:AH51)</f>
        <v>0</v>
      </c>
      <c r="AJ51" s="101">
        <f>SUM(H51:K51)+AI51+O51</f>
        <v>0</v>
      </c>
    </row>
    <row r="52" spans="1:36" s="5" customFormat="1" ht="12.9" hidden="1" customHeight="1" x14ac:dyDescent="0.2">
      <c r="A52" s="55"/>
      <c r="B52" s="56"/>
      <c r="C52" s="196"/>
      <c r="D52" s="57"/>
      <c r="E52" s="56"/>
      <c r="F52" s="56"/>
      <c r="G52" s="57"/>
      <c r="H52" s="102"/>
      <c r="I52" s="102"/>
      <c r="J52" s="131"/>
      <c r="K52" s="125"/>
      <c r="L52" s="13">
        <v>0.01</v>
      </c>
      <c r="M52" s="128">
        <f>SUM(H52:J52,K52/1.12)</f>
        <v>0</v>
      </c>
      <c r="N52" s="128">
        <f>K52/1.12*0.12</f>
        <v>0</v>
      </c>
      <c r="O52" s="14">
        <f>-SUM(I52:J52,K52/1.12)*L52</f>
        <v>0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>
        <f>-SUM(N52:AH52)</f>
        <v>0</v>
      </c>
      <c r="AJ52" s="101">
        <f>SUM(H52:K52)+AI52+O52</f>
        <v>0</v>
      </c>
    </row>
    <row r="53" spans="1:36" s="5" customFormat="1" ht="12.9" hidden="1" customHeight="1" x14ac:dyDescent="0.2">
      <c r="A53" s="55"/>
      <c r="B53" s="56"/>
      <c r="C53" s="196"/>
      <c r="D53" s="57"/>
      <c r="E53" s="56"/>
      <c r="F53" s="56"/>
      <c r="G53" s="57"/>
      <c r="H53" s="102"/>
      <c r="I53" s="102"/>
      <c r="J53" s="131"/>
      <c r="K53" s="125"/>
      <c r="L53" s="13">
        <v>0.01</v>
      </c>
      <c r="M53" s="128">
        <f>SUM(H53:J53,K53/1.12)</f>
        <v>0</v>
      </c>
      <c r="N53" s="128">
        <f>K53/1.12*0.12</f>
        <v>0</v>
      </c>
      <c r="O53" s="14">
        <f>-SUM(I53:J53,K53/1.12)*L53</f>
        <v>0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>
        <f>-SUM(N53:AH53)</f>
        <v>0</v>
      </c>
      <c r="AJ53" s="101">
        <f>SUM(H53:K53)+AI53+O53</f>
        <v>0</v>
      </c>
    </row>
    <row r="54" spans="1:36" s="5" customFormat="1" ht="12.9" hidden="1" customHeight="1" x14ac:dyDescent="0.2">
      <c r="A54" s="55"/>
      <c r="B54" s="56"/>
      <c r="C54" s="196"/>
      <c r="D54" s="57"/>
      <c r="E54" s="56"/>
      <c r="F54" s="56"/>
      <c r="G54" s="57"/>
      <c r="H54" s="102"/>
      <c r="I54" s="102"/>
      <c r="J54" s="131"/>
      <c r="K54" s="125"/>
      <c r="L54" s="13">
        <v>0.01</v>
      </c>
      <c r="M54" s="128">
        <f>SUM(H54:J54,K54/1.12)</f>
        <v>0</v>
      </c>
      <c r="N54" s="128">
        <f>K54/1.12*0.12</f>
        <v>0</v>
      </c>
      <c r="O54" s="14">
        <f>-SUM(I54:J54,K54/1.12)*L54</f>
        <v>0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>
        <f>-SUM(N54:AH54)</f>
        <v>0</v>
      </c>
      <c r="AJ54" s="101">
        <f>SUM(H54:K54)+AI54+O54</f>
        <v>0</v>
      </c>
    </row>
    <row r="55" spans="1:36" s="5" customFormat="1" ht="12.9" hidden="1" customHeight="1" x14ac:dyDescent="0.2">
      <c r="A55" s="55"/>
      <c r="B55" s="56"/>
      <c r="C55" s="196"/>
      <c r="D55" s="57"/>
      <c r="E55" s="56"/>
      <c r="F55" s="56"/>
      <c r="G55" s="57"/>
      <c r="H55" s="102"/>
      <c r="I55" s="102"/>
      <c r="J55" s="131"/>
      <c r="K55" s="125"/>
      <c r="L55" s="13">
        <v>0.01</v>
      </c>
      <c r="M55" s="128">
        <f>SUM(H55:J55,K55/1.12)</f>
        <v>0</v>
      </c>
      <c r="N55" s="128">
        <f>K55/1.12*0.12</f>
        <v>0</v>
      </c>
      <c r="O55" s="14">
        <f>-SUM(I55:J55,K55/1.12)*L55</f>
        <v>0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>
        <f>-SUM(N55:AH55)</f>
        <v>0</v>
      </c>
      <c r="AJ55" s="101">
        <f>SUM(H55:K55)+AI55+O55</f>
        <v>0</v>
      </c>
    </row>
    <row r="56" spans="1:36" s="5" customFormat="1" ht="12.9" hidden="1" customHeight="1" x14ac:dyDescent="0.2">
      <c r="A56" s="55"/>
      <c r="B56" s="56"/>
      <c r="C56" s="196"/>
      <c r="D56" s="57"/>
      <c r="E56" s="56"/>
      <c r="F56" s="56"/>
      <c r="G56" s="57"/>
      <c r="H56" s="102"/>
      <c r="I56" s="102"/>
      <c r="J56" s="131"/>
      <c r="K56" s="125"/>
      <c r="L56" s="13">
        <v>0.01</v>
      </c>
      <c r="M56" s="128">
        <f>SUM(H56:J56,K56/1.12)</f>
        <v>0</v>
      </c>
      <c r="N56" s="128">
        <f>K56/1.12*0.12</f>
        <v>0</v>
      </c>
      <c r="O56" s="14">
        <f>-SUM(I56:J56,K56/1.12)*L56</f>
        <v>0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>
        <f>-SUM(N56:AH56)</f>
        <v>0</v>
      </c>
      <c r="AJ56" s="101">
        <f>SUM(H56:K56)+AI56+O56</f>
        <v>0</v>
      </c>
    </row>
    <row r="57" spans="1:36" s="5" customFormat="1" ht="12.9" hidden="1" customHeight="1" x14ac:dyDescent="0.2">
      <c r="A57" s="55"/>
      <c r="B57" s="56"/>
      <c r="C57" s="196"/>
      <c r="D57" s="57"/>
      <c r="E57" s="56"/>
      <c r="F57" s="56"/>
      <c r="G57" s="57"/>
      <c r="H57" s="102"/>
      <c r="I57" s="102"/>
      <c r="J57" s="131"/>
      <c r="K57" s="125"/>
      <c r="L57" s="13">
        <v>0.01</v>
      </c>
      <c r="M57" s="128">
        <f>SUM(H57:J57,K57/1.12)</f>
        <v>0</v>
      </c>
      <c r="N57" s="128">
        <f>K57/1.12*0.12</f>
        <v>0</v>
      </c>
      <c r="O57" s="14">
        <f>-SUM(I57:J57,K57/1.12)*L57</f>
        <v>0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>
        <f>-SUM(N57:AH57)</f>
        <v>0</v>
      </c>
      <c r="AJ57" s="101">
        <f>SUM(H57:K57)+AI57+O57</f>
        <v>0</v>
      </c>
    </row>
    <row r="58" spans="1:36" s="5" customFormat="1" ht="12.9" hidden="1" customHeight="1" x14ac:dyDescent="0.2">
      <c r="A58" s="55"/>
      <c r="B58" s="56"/>
      <c r="C58" s="56"/>
      <c r="D58" s="57"/>
      <c r="E58" s="56"/>
      <c r="F58" s="56"/>
      <c r="G58" s="57"/>
      <c r="H58" s="102"/>
      <c r="I58" s="102"/>
      <c r="J58" s="23"/>
      <c r="K58" s="125"/>
      <c r="L58" s="13">
        <v>0.01</v>
      </c>
      <c r="M58" s="128">
        <f>SUM(H58:J58,K58/1.12)</f>
        <v>0</v>
      </c>
      <c r="N58" s="128">
        <f>K58/1.12*0.12</f>
        <v>0</v>
      </c>
      <c r="O58" s="14">
        <f>-SUM(I58:J58,K58/1.12)*L58</f>
        <v>0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>
        <f>-SUM(N58:AH58)</f>
        <v>0</v>
      </c>
      <c r="AJ58" s="101">
        <f>SUM(H58:K58)+AI58+O58</f>
        <v>0</v>
      </c>
    </row>
    <row r="59" spans="1:36" s="5" customFormat="1" ht="12.9" hidden="1" customHeight="1" x14ac:dyDescent="0.2">
      <c r="A59" s="55"/>
      <c r="B59" s="56"/>
      <c r="C59" s="56"/>
      <c r="D59" s="57"/>
      <c r="E59" s="56"/>
      <c r="F59" s="56"/>
      <c r="G59" s="57"/>
      <c r="H59" s="102"/>
      <c r="I59" s="102"/>
      <c r="J59" s="23"/>
      <c r="K59" s="125"/>
      <c r="L59" s="13">
        <v>0.01</v>
      </c>
      <c r="M59" s="128">
        <f>SUM(H59:J59,K59/1.12)</f>
        <v>0</v>
      </c>
      <c r="N59" s="128">
        <f>K59/1.12*0.12</f>
        <v>0</v>
      </c>
      <c r="O59" s="14">
        <f>-SUM(I59:J59,K59/1.12)*L59</f>
        <v>0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>
        <f>-SUM(N59:AH59)</f>
        <v>0</v>
      </c>
      <c r="AJ59" s="101">
        <f>SUM(H59:K59)+AI59+O59</f>
        <v>0</v>
      </c>
    </row>
    <row r="60" spans="1:36" s="5" customFormat="1" ht="12.9" hidden="1" customHeight="1" x14ac:dyDescent="0.2">
      <c r="A60" s="55"/>
      <c r="B60" s="56"/>
      <c r="C60" s="56"/>
      <c r="D60" s="57"/>
      <c r="E60" s="56"/>
      <c r="F60" s="56"/>
      <c r="G60" s="57"/>
      <c r="H60" s="102"/>
      <c r="I60" s="102"/>
      <c r="J60" s="23"/>
      <c r="K60" s="125"/>
      <c r="L60" s="13">
        <v>0.01</v>
      </c>
      <c r="M60" s="128">
        <f>SUM(H60:J60,K60/1.12)</f>
        <v>0</v>
      </c>
      <c r="N60" s="128">
        <f>K60/1.12*0.12</f>
        <v>0</v>
      </c>
      <c r="O60" s="14">
        <f>-SUM(I60:J60,K60/1.12)*L60</f>
        <v>0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>
        <f>-SUM(N60:AH60)</f>
        <v>0</v>
      </c>
      <c r="AJ60" s="101">
        <f>SUM(H60:K60)+AI60+O60</f>
        <v>0</v>
      </c>
    </row>
    <row r="61" spans="1:36" s="5" customFormat="1" ht="12.9" hidden="1" customHeight="1" x14ac:dyDescent="0.2">
      <c r="A61" s="55"/>
      <c r="B61" s="56"/>
      <c r="C61" s="56"/>
      <c r="D61" s="57"/>
      <c r="E61" s="56"/>
      <c r="F61" s="56"/>
      <c r="G61" s="57"/>
      <c r="H61" s="102"/>
      <c r="I61" s="102"/>
      <c r="J61" s="23"/>
      <c r="K61" s="125"/>
      <c r="L61" s="13">
        <v>0.01</v>
      </c>
      <c r="M61" s="128">
        <f>SUM(H61:J61,K61/1.12)</f>
        <v>0</v>
      </c>
      <c r="N61" s="128">
        <f>K61/1.12*0.12</f>
        <v>0</v>
      </c>
      <c r="O61" s="14">
        <f>-SUM(I61:J61,K61/1.12)*L61</f>
        <v>0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>
        <f>-SUM(N61:AH61)</f>
        <v>0</v>
      </c>
      <c r="AJ61" s="101">
        <f>SUM(H61:K61)+AI61+O61</f>
        <v>0</v>
      </c>
    </row>
    <row r="62" spans="1:36" s="5" customFormat="1" ht="12.9" hidden="1" customHeight="1" x14ac:dyDescent="0.2">
      <c r="A62" s="55"/>
      <c r="B62" s="56"/>
      <c r="C62" s="56"/>
      <c r="D62" s="57"/>
      <c r="E62" s="56"/>
      <c r="F62" s="56"/>
      <c r="G62" s="57"/>
      <c r="H62" s="102"/>
      <c r="I62" s="102"/>
      <c r="J62" s="23"/>
      <c r="K62" s="125"/>
      <c r="L62" s="13">
        <v>0.01</v>
      </c>
      <c r="M62" s="128">
        <f>SUM(H62:J62,K62/1.12)</f>
        <v>0</v>
      </c>
      <c r="N62" s="128">
        <f>K62/1.12*0.12</f>
        <v>0</v>
      </c>
      <c r="O62" s="14">
        <f>-SUM(I62:J62,K62/1.12)*L62</f>
        <v>0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>
        <f>-SUM(N62:AH62)</f>
        <v>0</v>
      </c>
      <c r="AJ62" s="101">
        <f>SUM(H62:K62)+AI62+O62</f>
        <v>0</v>
      </c>
    </row>
    <row r="63" spans="1:36" s="5" customFormat="1" ht="12.9" hidden="1" customHeight="1" x14ac:dyDescent="0.2">
      <c r="A63" s="55"/>
      <c r="B63" s="56"/>
      <c r="C63" s="56"/>
      <c r="D63" s="57"/>
      <c r="E63" s="56"/>
      <c r="F63" s="56"/>
      <c r="G63" s="57"/>
      <c r="H63" s="102"/>
      <c r="I63" s="102"/>
      <c r="J63" s="23"/>
      <c r="K63" s="125"/>
      <c r="L63" s="13">
        <v>0.01</v>
      </c>
      <c r="M63" s="128">
        <f>SUM(H63:J63,K63/1.12)</f>
        <v>0</v>
      </c>
      <c r="N63" s="128">
        <f>K63/1.12*0.12</f>
        <v>0</v>
      </c>
      <c r="O63" s="14">
        <f>-SUM(I63:J63,K63/1.12)*L63</f>
        <v>0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>
        <f>-SUM(N63:AH63)</f>
        <v>0</v>
      </c>
      <c r="AJ63" s="101">
        <f>SUM(H63:K63)+AI63+O63</f>
        <v>0</v>
      </c>
    </row>
    <row r="64" spans="1:36" s="5" customFormat="1" ht="12.9" hidden="1" customHeight="1" x14ac:dyDescent="0.2">
      <c r="A64" s="55"/>
      <c r="B64" s="56"/>
      <c r="C64" s="56"/>
      <c r="D64" s="57"/>
      <c r="E64" s="56"/>
      <c r="F64" s="56"/>
      <c r="G64" s="57"/>
      <c r="H64" s="102"/>
      <c r="I64" s="102"/>
      <c r="J64" s="23"/>
      <c r="K64" s="125"/>
      <c r="L64" s="13">
        <v>0.01</v>
      </c>
      <c r="M64" s="128">
        <f>SUM(H64:J64,K64/1.12)</f>
        <v>0</v>
      </c>
      <c r="N64" s="128">
        <f>K64/1.12*0.12</f>
        <v>0</v>
      </c>
      <c r="O64" s="14">
        <f>-SUM(I64:J64,K64/1.12)*L64</f>
        <v>0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>
        <f>-SUM(N64:AH64)</f>
        <v>0</v>
      </c>
      <c r="AJ64" s="101">
        <f>SUM(H64:K64)+AI64+O64</f>
        <v>0</v>
      </c>
    </row>
    <row r="65" spans="1:36" s="5" customFormat="1" ht="12.9" hidden="1" customHeight="1" x14ac:dyDescent="0.2">
      <c r="A65" s="55"/>
      <c r="B65" s="56"/>
      <c r="C65" s="56"/>
      <c r="D65" s="57"/>
      <c r="E65" s="56"/>
      <c r="F65" s="56"/>
      <c r="G65" s="57"/>
      <c r="H65" s="102"/>
      <c r="I65" s="102"/>
      <c r="J65" s="131"/>
      <c r="K65" s="125"/>
      <c r="L65" s="13">
        <v>0.01</v>
      </c>
      <c r="M65" s="128">
        <f>SUM(H65:J65,K65/1.12)</f>
        <v>0</v>
      </c>
      <c r="N65" s="128">
        <f>K65/1.12*0.12</f>
        <v>0</v>
      </c>
      <c r="O65" s="14">
        <f>-SUM(I65:J65,K65/1.12)*L65</f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>
        <f>-SUM(N65:AH65)</f>
        <v>0</v>
      </c>
      <c r="AJ65" s="101">
        <f>SUM(H65:K65)+AI65+O65</f>
        <v>0</v>
      </c>
    </row>
    <row r="66" spans="1:36" s="5" customFormat="1" ht="12.9" hidden="1" customHeight="1" x14ac:dyDescent="0.2">
      <c r="A66" s="55"/>
      <c r="B66" s="56"/>
      <c r="C66" s="56"/>
      <c r="D66" s="57"/>
      <c r="E66" s="56"/>
      <c r="F66" s="56"/>
      <c r="G66" s="57"/>
      <c r="H66" s="102"/>
      <c r="I66" s="102"/>
      <c r="J66" s="131"/>
      <c r="K66" s="125"/>
      <c r="L66" s="13">
        <v>0.01</v>
      </c>
      <c r="M66" s="128">
        <f>SUM(H66:J66,K66/1.12)</f>
        <v>0</v>
      </c>
      <c r="N66" s="128">
        <f>K66/1.12*0.12</f>
        <v>0</v>
      </c>
      <c r="O66" s="14">
        <f>-SUM(I66:J66,K66/1.12)*L66</f>
        <v>0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>
        <f>-SUM(N66:AH66)</f>
        <v>0</v>
      </c>
      <c r="AJ66" s="101">
        <f>SUM(H66:K66)+AI66+O66</f>
        <v>0</v>
      </c>
    </row>
    <row r="67" spans="1:36" s="5" customFormat="1" ht="12.9" hidden="1" customHeight="1" x14ac:dyDescent="0.2">
      <c r="A67" s="55"/>
      <c r="B67" s="56"/>
      <c r="C67" s="56"/>
      <c r="D67" s="57"/>
      <c r="E67" s="56"/>
      <c r="F67" s="56"/>
      <c r="G67" s="57"/>
      <c r="H67" s="102"/>
      <c r="I67" s="102"/>
      <c r="J67" s="131"/>
      <c r="K67" s="125"/>
      <c r="L67" s="13">
        <v>0.01</v>
      </c>
      <c r="M67" s="128">
        <f>SUM(H67:J67,K67/1.12)</f>
        <v>0</v>
      </c>
      <c r="N67" s="128">
        <f>K67/1.12*0.12</f>
        <v>0</v>
      </c>
      <c r="O67" s="14">
        <f>-SUM(I67:J67,K67/1.12)*L67</f>
        <v>0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>
        <f>-SUM(N67:AH67)</f>
        <v>0</v>
      </c>
      <c r="AJ67" s="101">
        <f>SUM(H67:K67)+AI67+O67</f>
        <v>0</v>
      </c>
    </row>
    <row r="68" spans="1:36" s="5" customFormat="1" ht="12.9" hidden="1" customHeight="1" x14ac:dyDescent="0.2">
      <c r="A68" s="55"/>
      <c r="B68" s="56"/>
      <c r="C68" s="56"/>
      <c r="D68" s="57"/>
      <c r="E68" s="56"/>
      <c r="F68" s="56"/>
      <c r="G68" s="57"/>
      <c r="H68" s="102"/>
      <c r="I68" s="102"/>
      <c r="J68" s="23"/>
      <c r="K68" s="125"/>
      <c r="L68" s="13">
        <v>0.01</v>
      </c>
      <c r="M68" s="128">
        <f>SUM(H68:J68,K68/1.12)</f>
        <v>0</v>
      </c>
      <c r="N68" s="128">
        <f>K68/1.12*0.12</f>
        <v>0</v>
      </c>
      <c r="O68" s="14">
        <f>-SUM(I68:J68,K68/1.12)*L68</f>
        <v>0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>
        <f>-SUM(N68:AH68)</f>
        <v>0</v>
      </c>
      <c r="AJ68" s="101">
        <f>SUM(H68:K68)+AI68+O68</f>
        <v>0</v>
      </c>
    </row>
    <row r="69" spans="1:36" s="5" customFormat="1" ht="12.9" hidden="1" customHeight="1" x14ac:dyDescent="0.2">
      <c r="A69" s="55"/>
      <c r="B69" s="56"/>
      <c r="C69" s="56"/>
      <c r="D69" s="57"/>
      <c r="E69" s="56"/>
      <c r="F69" s="56"/>
      <c r="G69" s="57"/>
      <c r="H69" s="102"/>
      <c r="I69" s="102"/>
      <c r="J69" s="23"/>
      <c r="K69" s="125"/>
      <c r="L69" s="13">
        <v>0.01</v>
      </c>
      <c r="M69" s="128">
        <f>SUM(H69:J69,K69/1.12)</f>
        <v>0</v>
      </c>
      <c r="N69" s="128">
        <f>K69/1.12*0.12</f>
        <v>0</v>
      </c>
      <c r="O69" s="14">
        <f>-SUM(I69:J69,K69/1.12)*L69</f>
        <v>0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>
        <f>-SUM(N69:AH69)</f>
        <v>0</v>
      </c>
      <c r="AJ69" s="101">
        <f>SUM(H69:K69)+AI69+O69</f>
        <v>0</v>
      </c>
    </row>
    <row r="70" spans="1:36" s="5" customFormat="1" ht="12.9" hidden="1" customHeight="1" x14ac:dyDescent="0.2">
      <c r="A70" s="55"/>
      <c r="B70" s="56"/>
      <c r="C70" s="56"/>
      <c r="D70" s="57"/>
      <c r="E70" s="56"/>
      <c r="F70" s="56"/>
      <c r="G70" s="57"/>
      <c r="H70" s="102"/>
      <c r="I70" s="102"/>
      <c r="J70" s="23"/>
      <c r="K70" s="125"/>
      <c r="L70" s="13">
        <v>0.01</v>
      </c>
      <c r="M70" s="128">
        <f>SUM(H70:J70,K70/1.12)</f>
        <v>0</v>
      </c>
      <c r="N70" s="128">
        <f>K70/1.12*0.12</f>
        <v>0</v>
      </c>
      <c r="O70" s="14">
        <f>-SUM(I70:J70,K70/1.12)*L70</f>
        <v>0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>
        <f>-SUM(N70:AH70)</f>
        <v>0</v>
      </c>
      <c r="AJ70" s="101">
        <f>SUM(H70:K70)+AI70+O70</f>
        <v>0</v>
      </c>
    </row>
    <row r="71" spans="1:36" s="5" customFormat="1" ht="12.9" hidden="1" customHeight="1" x14ac:dyDescent="0.2">
      <c r="A71" s="55"/>
      <c r="B71" s="56"/>
      <c r="C71" s="56"/>
      <c r="D71" s="57"/>
      <c r="E71" s="56"/>
      <c r="F71" s="56"/>
      <c r="G71" s="57"/>
      <c r="H71" s="102"/>
      <c r="I71" s="102"/>
      <c r="J71" s="23"/>
      <c r="K71" s="125"/>
      <c r="L71" s="13">
        <v>0.01</v>
      </c>
      <c r="M71" s="14">
        <f>SUM(H71:J71,K71/1.12)</f>
        <v>0</v>
      </c>
      <c r="N71" s="14">
        <f>K71/1.12*0.12</f>
        <v>0</v>
      </c>
      <c r="O71" s="14">
        <f>-SUM(I71:J71,K71/1.12)*L71</f>
        <v>0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>
        <f>-SUM(N71:AH71)</f>
        <v>0</v>
      </c>
      <c r="AJ71" s="101">
        <f>SUM(H71:K71)+AI71+O71</f>
        <v>0</v>
      </c>
    </row>
    <row r="72" spans="1:36" s="5" customFormat="1" ht="12.9" hidden="1" customHeight="1" x14ac:dyDescent="0.2">
      <c r="A72" s="55"/>
      <c r="B72" s="56"/>
      <c r="C72" s="56"/>
      <c r="D72" s="57"/>
      <c r="E72" s="56"/>
      <c r="F72" s="56"/>
      <c r="G72" s="57"/>
      <c r="H72" s="102"/>
      <c r="I72" s="102"/>
      <c r="J72" s="23"/>
      <c r="K72" s="125"/>
      <c r="L72" s="13">
        <v>0.01</v>
      </c>
      <c r="M72" s="14">
        <f>SUM(H72:J72,K72/1.12)</f>
        <v>0</v>
      </c>
      <c r="N72" s="14">
        <f>K72/1.12*0.12</f>
        <v>0</v>
      </c>
      <c r="O72" s="14">
        <f>-SUM(I72:J72,K72/1.12)*L72</f>
        <v>0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f>-SUM(N72:AH72)</f>
        <v>0</v>
      </c>
      <c r="AJ72" s="101">
        <f>SUM(H72:K72)+AI72+O72</f>
        <v>0</v>
      </c>
    </row>
    <row r="73" spans="1:36" s="5" customFormat="1" ht="12.9" hidden="1" customHeight="1" x14ac:dyDescent="0.2">
      <c r="A73" s="55"/>
      <c r="B73" s="56"/>
      <c r="C73" s="56"/>
      <c r="D73" s="57"/>
      <c r="E73" s="56"/>
      <c r="F73" s="56"/>
      <c r="G73" s="57"/>
      <c r="H73" s="102"/>
      <c r="I73" s="102"/>
      <c r="J73" s="23"/>
      <c r="K73" s="125"/>
      <c r="L73" s="13">
        <v>0.01</v>
      </c>
      <c r="M73" s="14">
        <f>SUM(H73:J73,K73/1.12)</f>
        <v>0</v>
      </c>
      <c r="N73" s="14">
        <f>K73/1.12*0.12</f>
        <v>0</v>
      </c>
      <c r="O73" s="14">
        <f>-SUM(I73:J73,K73/1.12)*L73</f>
        <v>0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f>-SUM(N73:AH73)</f>
        <v>0</v>
      </c>
      <c r="AJ73" s="101">
        <f>SUM(H73:K73)+AI73+O73</f>
        <v>0</v>
      </c>
    </row>
    <row r="74" spans="1:36" s="5" customFormat="1" ht="12.9" hidden="1" customHeight="1" x14ac:dyDescent="0.2">
      <c r="A74" s="55"/>
      <c r="B74" s="56"/>
      <c r="C74" s="56"/>
      <c r="D74" s="57"/>
      <c r="E74" s="56"/>
      <c r="F74" s="56"/>
      <c r="G74" s="57"/>
      <c r="H74" s="102"/>
      <c r="I74" s="102"/>
      <c r="J74" s="23"/>
      <c r="K74" s="125"/>
      <c r="L74" s="13">
        <v>0.01</v>
      </c>
      <c r="M74" s="14">
        <f>SUM(H74:J74,K74/1.12)</f>
        <v>0</v>
      </c>
      <c r="N74" s="14">
        <f>K74/1.12*0.12</f>
        <v>0</v>
      </c>
      <c r="O74" s="14">
        <f>-SUM(I74:J74,K74/1.12)*L74</f>
        <v>0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>
        <f>-SUM(N74:AH74)</f>
        <v>0</v>
      </c>
      <c r="AJ74" s="101">
        <f>SUM(H74:K74)+AI74+O74</f>
        <v>0</v>
      </c>
    </row>
    <row r="75" spans="1:36" s="5" customFormat="1" ht="12.9" hidden="1" customHeight="1" x14ac:dyDescent="0.2">
      <c r="A75" s="55"/>
      <c r="B75" s="56"/>
      <c r="C75" s="56"/>
      <c r="D75" s="57"/>
      <c r="E75" s="56"/>
      <c r="F75" s="56"/>
      <c r="G75" s="57"/>
      <c r="H75" s="102"/>
      <c r="I75" s="102"/>
      <c r="J75" s="23"/>
      <c r="K75" s="125"/>
      <c r="L75" s="13">
        <v>0.01</v>
      </c>
      <c r="M75" s="14">
        <f>SUM(H75:J75,K75/1.12)</f>
        <v>0</v>
      </c>
      <c r="N75" s="14">
        <f>K75/1.12*0.12</f>
        <v>0</v>
      </c>
      <c r="O75" s="14">
        <f>-SUM(I75:J75,K75/1.12)*L75</f>
        <v>0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>
        <f>-SUM(N75:AH75)</f>
        <v>0</v>
      </c>
      <c r="AJ75" s="101">
        <f>SUM(H75:K75)+AI75+O75</f>
        <v>0</v>
      </c>
    </row>
    <row r="76" spans="1:36" s="5" customFormat="1" ht="12.9" hidden="1" customHeight="1" x14ac:dyDescent="0.2">
      <c r="A76" s="55"/>
      <c r="B76" s="56"/>
      <c r="C76" s="56"/>
      <c r="D76" s="57"/>
      <c r="E76" s="56"/>
      <c r="F76" s="56"/>
      <c r="G76" s="57"/>
      <c r="H76" s="102"/>
      <c r="I76" s="102"/>
      <c r="J76" s="23"/>
      <c r="K76" s="125"/>
      <c r="L76" s="13">
        <v>0.01</v>
      </c>
      <c r="M76" s="14">
        <f>SUM(H76:J76,K76/1.12)</f>
        <v>0</v>
      </c>
      <c r="N76" s="14">
        <f>K76/1.12*0.12</f>
        <v>0</v>
      </c>
      <c r="O76" s="14">
        <f>-SUM(I76:J76,K76/1.12)*L76</f>
        <v>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f>-SUM(N76:AH76)</f>
        <v>0</v>
      </c>
      <c r="AJ76" s="101">
        <f>SUM(H76:K76)+AI76+O76</f>
        <v>0</v>
      </c>
    </row>
    <row r="77" spans="1:36" s="5" customFormat="1" ht="12.9" hidden="1" customHeight="1" x14ac:dyDescent="0.2">
      <c r="A77" s="55"/>
      <c r="B77" s="56"/>
      <c r="C77" s="56"/>
      <c r="D77" s="57"/>
      <c r="E77" s="56"/>
      <c r="F77" s="56"/>
      <c r="G77" s="57"/>
      <c r="H77" s="102"/>
      <c r="I77" s="102"/>
      <c r="J77" s="23"/>
      <c r="K77" s="125"/>
      <c r="L77" s="13">
        <v>0.01</v>
      </c>
      <c r="M77" s="14">
        <f>SUM(H77:J77,K77/1.12)</f>
        <v>0</v>
      </c>
      <c r="N77" s="14">
        <f>K77/1.12*0.12</f>
        <v>0</v>
      </c>
      <c r="O77" s="14">
        <f>-SUM(I77:J77,K77/1.12)*L77</f>
        <v>0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f>-SUM(N77:AH77)</f>
        <v>0</v>
      </c>
      <c r="AJ77" s="101">
        <f>SUM(H77:K77)+AI77+O77</f>
        <v>0</v>
      </c>
    </row>
    <row r="78" spans="1:36" s="5" customFormat="1" ht="12.9" hidden="1" customHeight="1" x14ac:dyDescent="0.2">
      <c r="A78" s="55"/>
      <c r="B78" s="56"/>
      <c r="C78" s="56"/>
      <c r="D78" s="57"/>
      <c r="E78" s="56"/>
      <c r="F78" s="56"/>
      <c r="G78" s="57"/>
      <c r="H78" s="102"/>
      <c r="I78" s="102"/>
      <c r="J78" s="23"/>
      <c r="K78" s="125"/>
      <c r="L78" s="13">
        <v>0.01</v>
      </c>
      <c r="M78" s="14">
        <f>SUM(H78:J78,K78/1.12)</f>
        <v>0</v>
      </c>
      <c r="N78" s="14">
        <f>K78/1.12*0.12</f>
        <v>0</v>
      </c>
      <c r="O78" s="14">
        <f>-SUM(I78:J78,K78/1.12)*L78</f>
        <v>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>
        <f>-SUM(N78:AH78)</f>
        <v>0</v>
      </c>
      <c r="AJ78" s="101">
        <f>SUM(H78:K78)+AI78+O78</f>
        <v>0</v>
      </c>
    </row>
    <row r="79" spans="1:36" s="5" customFormat="1" ht="12.9" hidden="1" customHeight="1" x14ac:dyDescent="0.2">
      <c r="A79" s="55"/>
      <c r="B79" s="56"/>
      <c r="C79" s="56"/>
      <c r="D79" s="57"/>
      <c r="E79" s="56"/>
      <c r="F79" s="56"/>
      <c r="G79" s="57"/>
      <c r="H79" s="102"/>
      <c r="I79" s="102"/>
      <c r="J79" s="23"/>
      <c r="K79" s="125"/>
      <c r="L79" s="13">
        <v>0.01</v>
      </c>
      <c r="M79" s="14">
        <f>SUM(H79:J79,K79/1.12)</f>
        <v>0</v>
      </c>
      <c r="N79" s="14">
        <f>K79/1.12*0.12</f>
        <v>0</v>
      </c>
      <c r="O79" s="14">
        <f>-SUM(I79:J79,K79/1.12)*L79</f>
        <v>0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>
        <f>-SUM(N79:AH79)</f>
        <v>0</v>
      </c>
      <c r="AJ79" s="101">
        <f>SUM(H79:K79)+AI79+O79</f>
        <v>0</v>
      </c>
    </row>
    <row r="80" spans="1:36" s="5" customFormat="1" ht="12.9" hidden="1" customHeight="1" x14ac:dyDescent="0.2">
      <c r="A80" s="55"/>
      <c r="B80" s="56"/>
      <c r="C80" s="56"/>
      <c r="D80" s="57"/>
      <c r="E80" s="56"/>
      <c r="F80" s="56"/>
      <c r="G80" s="57"/>
      <c r="H80" s="102"/>
      <c r="I80" s="102"/>
      <c r="J80" s="23"/>
      <c r="K80" s="125"/>
      <c r="L80" s="13">
        <v>0.01</v>
      </c>
      <c r="M80" s="14">
        <f>SUM(H80:J80,K80/1.12)</f>
        <v>0</v>
      </c>
      <c r="N80" s="14">
        <f>K80/1.12*0.12</f>
        <v>0</v>
      </c>
      <c r="O80" s="14">
        <f>-SUM(I80:J80,K80/1.12)*L80</f>
        <v>0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>
        <f>-SUM(N80:AH80)</f>
        <v>0</v>
      </c>
      <c r="AJ80" s="101">
        <f>SUM(H80:K80)+AI80+O80</f>
        <v>0</v>
      </c>
    </row>
    <row r="81" spans="1:36" s="5" customFormat="1" ht="12.9" hidden="1" customHeight="1" x14ac:dyDescent="0.2">
      <c r="A81" s="55"/>
      <c r="B81" s="56"/>
      <c r="C81" s="56"/>
      <c r="D81" s="57"/>
      <c r="E81" s="56"/>
      <c r="F81" s="56"/>
      <c r="G81" s="57"/>
      <c r="H81" s="102"/>
      <c r="I81" s="102"/>
      <c r="J81" s="23"/>
      <c r="K81" s="125"/>
      <c r="L81" s="13">
        <v>0.01</v>
      </c>
      <c r="M81" s="14">
        <f>SUM(H81:J81,K81/1.12)</f>
        <v>0</v>
      </c>
      <c r="N81" s="14">
        <f>K81/1.12*0.12</f>
        <v>0</v>
      </c>
      <c r="O81" s="14">
        <f>-SUM(I81:J81,K81/1.12)*L81</f>
        <v>0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>
        <f>-SUM(N81:AH81)</f>
        <v>0</v>
      </c>
      <c r="AJ81" s="101">
        <f>SUM(H81:K81)+AI81+O81</f>
        <v>0</v>
      </c>
    </row>
    <row r="82" spans="1:36" s="5" customFormat="1" ht="12.9" hidden="1" customHeight="1" x14ac:dyDescent="0.2">
      <c r="A82" s="55"/>
      <c r="B82" s="56"/>
      <c r="C82" s="56"/>
      <c r="D82" s="57"/>
      <c r="E82" s="56"/>
      <c r="F82" s="56"/>
      <c r="G82" s="57"/>
      <c r="H82" s="102"/>
      <c r="I82" s="102"/>
      <c r="J82" s="23"/>
      <c r="K82" s="125"/>
      <c r="L82" s="13">
        <v>0.01</v>
      </c>
      <c r="M82" s="14">
        <f>SUM(H82:J82,K82/1.12)</f>
        <v>0</v>
      </c>
      <c r="N82" s="14">
        <f>K82/1.12*0.12</f>
        <v>0</v>
      </c>
      <c r="O82" s="14">
        <f>-SUM(I82:J82,K82/1.12)*L82</f>
        <v>0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>
        <f>-SUM(N82:AH82)</f>
        <v>0</v>
      </c>
      <c r="AJ82" s="101">
        <f>SUM(H82:K82)+AI82+O82</f>
        <v>0</v>
      </c>
    </row>
    <row r="83" spans="1:36" s="5" customFormat="1" ht="12.9" hidden="1" customHeight="1" x14ac:dyDescent="0.2">
      <c r="A83" s="55"/>
      <c r="B83" s="56"/>
      <c r="C83" s="56"/>
      <c r="D83" s="57"/>
      <c r="E83" s="56"/>
      <c r="F83" s="56"/>
      <c r="G83" s="57"/>
      <c r="H83" s="102"/>
      <c r="I83" s="102"/>
      <c r="J83" s="23"/>
      <c r="K83" s="125"/>
      <c r="L83" s="13">
        <v>0.01</v>
      </c>
      <c r="M83" s="14">
        <f>SUM(H83:J83,K83/1.12)</f>
        <v>0</v>
      </c>
      <c r="N83" s="14">
        <f>K83/1.12*0.12</f>
        <v>0</v>
      </c>
      <c r="O83" s="14">
        <f>-SUM(I83:J83,K83/1.12)*L83</f>
        <v>0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>
        <f>-SUM(N83:AH83)</f>
        <v>0</v>
      </c>
      <c r="AJ83" s="101">
        <f>SUM(H83:K83)+AI83+O83</f>
        <v>0</v>
      </c>
    </row>
    <row r="84" spans="1:36" s="5" customFormat="1" ht="12.9" hidden="1" customHeight="1" x14ac:dyDescent="0.2">
      <c r="A84" s="55"/>
      <c r="B84" s="56"/>
      <c r="C84" s="56"/>
      <c r="D84" s="57"/>
      <c r="E84" s="56"/>
      <c r="F84" s="56"/>
      <c r="G84" s="57"/>
      <c r="H84" s="102"/>
      <c r="I84" s="102"/>
      <c r="J84" s="23"/>
      <c r="K84" s="125"/>
      <c r="L84" s="13">
        <v>0.01</v>
      </c>
      <c r="M84" s="14">
        <f>SUM(H84:J84,K84/1.12)</f>
        <v>0</v>
      </c>
      <c r="N84" s="14">
        <f>K84/1.12*0.12</f>
        <v>0</v>
      </c>
      <c r="O84" s="14">
        <f>-SUM(I84:J84,K84/1.12)*L84</f>
        <v>0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>
        <f>-SUM(N84:AH84)</f>
        <v>0</v>
      </c>
      <c r="AJ84" s="101">
        <f>SUM(H84:K84)+AI84+O84</f>
        <v>0</v>
      </c>
    </row>
    <row r="85" spans="1:36" s="5" customFormat="1" ht="12.9" hidden="1" customHeight="1" x14ac:dyDescent="0.2">
      <c r="A85" s="55"/>
      <c r="B85" s="56"/>
      <c r="C85" s="56"/>
      <c r="D85" s="105"/>
      <c r="E85" s="56"/>
      <c r="F85" s="56"/>
      <c r="G85" s="57"/>
      <c r="H85" s="102"/>
      <c r="I85" s="102"/>
      <c r="J85" s="23"/>
      <c r="K85" s="125"/>
      <c r="L85" s="13">
        <v>0.01</v>
      </c>
      <c r="M85" s="14">
        <f>SUM(H85:J85,K85/1.12)</f>
        <v>0</v>
      </c>
      <c r="N85" s="14">
        <f>K85/1.12*0.12</f>
        <v>0</v>
      </c>
      <c r="O85" s="14">
        <f>-SUM(I85:J85,K85/1.12)*L85</f>
        <v>0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>
        <f>-SUM(N85:AH85)</f>
        <v>0</v>
      </c>
      <c r="AJ85" s="101">
        <f>SUM(H85:K85)+AI85+O85</f>
        <v>0</v>
      </c>
    </row>
    <row r="86" spans="1:36" s="5" customFormat="1" ht="12.9" hidden="1" customHeight="1" x14ac:dyDescent="0.2">
      <c r="A86" s="55"/>
      <c r="B86" s="56"/>
      <c r="C86" s="56"/>
      <c r="D86" s="105"/>
      <c r="E86" s="56"/>
      <c r="F86" s="56"/>
      <c r="G86" s="57"/>
      <c r="H86" s="102"/>
      <c r="I86" s="102"/>
      <c r="J86" s="23"/>
      <c r="K86" s="125"/>
      <c r="L86" s="13">
        <v>0.01</v>
      </c>
      <c r="M86" s="14">
        <f>SUM(H86:J86,K86/1.12)</f>
        <v>0</v>
      </c>
      <c r="N86" s="14">
        <f>K86/1.12*0.12</f>
        <v>0</v>
      </c>
      <c r="O86" s="14">
        <f>-SUM(I86:J86,K86/1.12)*L86</f>
        <v>0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>
        <f>-SUM(N86:AH86)</f>
        <v>0</v>
      </c>
      <c r="AJ86" s="101">
        <f>SUM(H86:K86)+AI86+O86</f>
        <v>0</v>
      </c>
    </row>
    <row r="87" spans="1:36" s="5" customFormat="1" ht="12.9" hidden="1" customHeight="1" x14ac:dyDescent="0.2">
      <c r="A87" s="55"/>
      <c r="B87" s="56"/>
      <c r="C87" s="56"/>
      <c r="D87" s="105"/>
      <c r="E87" s="56"/>
      <c r="F87" s="56"/>
      <c r="G87" s="57"/>
      <c r="H87" s="102"/>
      <c r="I87" s="102"/>
      <c r="J87" s="23"/>
      <c r="K87" s="125"/>
      <c r="L87" s="13">
        <v>0.01</v>
      </c>
      <c r="M87" s="14">
        <f>SUM(H87:J87,K87/1.12)</f>
        <v>0</v>
      </c>
      <c r="N87" s="14">
        <f>K87/1.12*0.12</f>
        <v>0</v>
      </c>
      <c r="O87" s="14">
        <f>-SUM(I87:J87,K87/1.12)*L87</f>
        <v>0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>
        <f>-SUM(N87:AH87)</f>
        <v>0</v>
      </c>
      <c r="AJ87" s="101">
        <f>SUM(H87:K87)+AI87+O87</f>
        <v>0</v>
      </c>
    </row>
    <row r="88" spans="1:36" s="5" customFormat="1" ht="12.9" hidden="1" customHeight="1" x14ac:dyDescent="0.2">
      <c r="A88" s="55"/>
      <c r="B88" s="56"/>
      <c r="C88" s="56"/>
      <c r="D88" s="105"/>
      <c r="E88" s="56"/>
      <c r="F88" s="56"/>
      <c r="G88" s="57"/>
      <c r="H88" s="102"/>
      <c r="I88" s="102"/>
      <c r="J88" s="23"/>
      <c r="K88" s="125"/>
      <c r="L88" s="13">
        <v>0.01</v>
      </c>
      <c r="M88" s="14">
        <f>SUM(H88:J88,K88/1.12)</f>
        <v>0</v>
      </c>
      <c r="N88" s="14">
        <f>K88/1.12*0.12</f>
        <v>0</v>
      </c>
      <c r="O88" s="14">
        <f>-SUM(I88:J88,K88/1.12)*L88</f>
        <v>0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>
        <f>-SUM(N88:AH88)</f>
        <v>0</v>
      </c>
      <c r="AJ88" s="101">
        <f>SUM(H88:K88)+AI88+O88</f>
        <v>0</v>
      </c>
    </row>
    <row r="89" spans="1:36" s="5" customFormat="1" ht="12.9" hidden="1" customHeight="1" x14ac:dyDescent="0.2">
      <c r="A89" s="55"/>
      <c r="B89" s="56"/>
      <c r="C89" s="56"/>
      <c r="D89" s="105"/>
      <c r="E89" s="56"/>
      <c r="F89" s="56"/>
      <c r="G89" s="57"/>
      <c r="H89" s="102"/>
      <c r="I89" s="102"/>
      <c r="J89" s="23"/>
      <c r="K89" s="125"/>
      <c r="L89" s="13">
        <v>0.01</v>
      </c>
      <c r="M89" s="14">
        <f>SUM(H89:J89,K89/1.12)</f>
        <v>0</v>
      </c>
      <c r="N89" s="14">
        <f>K89/1.12*0.12</f>
        <v>0</v>
      </c>
      <c r="O89" s="14">
        <f>-SUM(I89:J89,K89/1.12)*L89</f>
        <v>0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>
        <f>-SUM(N89:AH89)</f>
        <v>0</v>
      </c>
      <c r="AJ89" s="101">
        <f>SUM(H89:K89)+AI89+O89</f>
        <v>0</v>
      </c>
    </row>
    <row r="90" spans="1:36" s="5" customFormat="1" ht="12.9" hidden="1" customHeight="1" x14ac:dyDescent="0.2">
      <c r="A90" s="55"/>
      <c r="B90" s="56"/>
      <c r="C90" s="56"/>
      <c r="D90" s="105"/>
      <c r="E90" s="56"/>
      <c r="F90" s="56"/>
      <c r="G90" s="57"/>
      <c r="H90" s="102"/>
      <c r="I90" s="102"/>
      <c r="J90" s="23"/>
      <c r="K90" s="125"/>
      <c r="L90" s="13">
        <v>0.01</v>
      </c>
      <c r="M90" s="14">
        <f>SUM(H90:J90,K90/1.12)</f>
        <v>0</v>
      </c>
      <c r="N90" s="14">
        <f>K90/1.12*0.12</f>
        <v>0</v>
      </c>
      <c r="O90" s="14">
        <f>-SUM(I90:J90,K90/1.12)*L90</f>
        <v>0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>
        <f>-SUM(N90:AH90)</f>
        <v>0</v>
      </c>
      <c r="AJ90" s="101">
        <f>SUM(H90:K90)+AI90+O90</f>
        <v>0</v>
      </c>
    </row>
    <row r="91" spans="1:36" ht="12.9" hidden="1" customHeight="1" x14ac:dyDescent="0.2">
      <c r="A91" s="55"/>
      <c r="B91" s="56"/>
      <c r="C91" s="56"/>
      <c r="D91" s="105"/>
      <c r="E91" s="56"/>
      <c r="F91" s="56"/>
      <c r="G91" s="57"/>
      <c r="H91" s="29"/>
      <c r="I91" s="29"/>
      <c r="J91" s="23">
        <v>0</v>
      </c>
      <c r="K91" s="125">
        <v>0</v>
      </c>
      <c r="L91" s="13">
        <v>0.01</v>
      </c>
      <c r="M91" s="14">
        <f>SUM(H91:J91,K91/1.12)</f>
        <v>0</v>
      </c>
      <c r="N91" s="14">
        <f>K91/1.12*0.12</f>
        <v>0</v>
      </c>
      <c r="O91" s="14">
        <f>-SUM(I91:J91,K91/1.12)*L91</f>
        <v>0</v>
      </c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>
        <f>-SUM(N91:AH91)</f>
        <v>0</v>
      </c>
      <c r="AJ91" s="101">
        <f>SUM(H91:K91)+AI91+O91</f>
        <v>0</v>
      </c>
    </row>
    <row r="92" spans="1:36" ht="12.9" hidden="1" customHeight="1" x14ac:dyDescent="0.3">
      <c r="A92" s="55"/>
      <c r="B92" s="56"/>
      <c r="C92" s="56"/>
      <c r="D92" s="105"/>
      <c r="E92" s="56"/>
      <c r="F92" s="54"/>
      <c r="G92" s="57"/>
      <c r="H92" s="29"/>
      <c r="I92" s="29"/>
      <c r="J92" s="23">
        <v>0</v>
      </c>
      <c r="K92" s="125">
        <v>0</v>
      </c>
      <c r="L92" s="13">
        <v>0.01</v>
      </c>
      <c r="M92" s="14">
        <f>SUM(H92:J92,K92/1.12)</f>
        <v>0</v>
      </c>
      <c r="N92" s="14">
        <f>K92/1.12*0.12</f>
        <v>0</v>
      </c>
      <c r="O92" s="14">
        <f>-SUM(I92:J92,K92/1.12)*L92</f>
        <v>0</v>
      </c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f>-SUM(N92:AH92)</f>
        <v>0</v>
      </c>
      <c r="AJ92" s="101">
        <f>SUM(H92:K92)+AI92+O92</f>
        <v>0</v>
      </c>
    </row>
    <row r="93" spans="1:36" ht="12.9" hidden="1" customHeight="1" x14ac:dyDescent="0.2">
      <c r="A93" s="55"/>
      <c r="B93" s="56"/>
      <c r="C93" s="56"/>
      <c r="D93" s="105"/>
      <c r="E93" s="56"/>
      <c r="F93" s="56"/>
      <c r="G93" s="57"/>
      <c r="H93" s="29"/>
      <c r="I93" s="29"/>
      <c r="J93" s="23">
        <v>0</v>
      </c>
      <c r="K93" s="125">
        <v>0</v>
      </c>
      <c r="L93" s="13">
        <v>0.01</v>
      </c>
      <c r="M93" s="14">
        <f>SUM(H93:J93,K93/1.12)</f>
        <v>0</v>
      </c>
      <c r="N93" s="14">
        <f>K93/1.12*0.12</f>
        <v>0</v>
      </c>
      <c r="O93" s="14">
        <f>-SUM(I93:J93,K93/1.12)*L93</f>
        <v>0</v>
      </c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>
        <f>-SUM(N93:AH93)</f>
        <v>0</v>
      </c>
      <c r="AJ93" s="101">
        <f>SUM(H93:K93)+AI93+O93</f>
        <v>0</v>
      </c>
    </row>
    <row r="94" spans="1:36" ht="12.9" hidden="1" customHeight="1" x14ac:dyDescent="0.2">
      <c r="A94" s="55"/>
      <c r="B94" s="56"/>
      <c r="C94" s="56"/>
      <c r="D94" s="105"/>
      <c r="E94" s="56"/>
      <c r="F94" s="56"/>
      <c r="G94" s="57"/>
      <c r="H94" s="102"/>
      <c r="I94" s="102"/>
      <c r="J94" s="23">
        <v>0</v>
      </c>
      <c r="K94" s="125">
        <v>0</v>
      </c>
      <c r="L94" s="13">
        <v>0.01</v>
      </c>
      <c r="M94" s="14">
        <f>SUM(H94:J94,K94/1.12)</f>
        <v>0</v>
      </c>
      <c r="N94" s="14">
        <f>K94/1.12*0.12</f>
        <v>0</v>
      </c>
      <c r="O94" s="14">
        <f>-SUM(I94:J94,K94/1.12)*L94</f>
        <v>0</v>
      </c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>
        <f>-SUM(N94:AH94)</f>
        <v>0</v>
      </c>
      <c r="AJ94" s="101">
        <f>SUM(H94:K94)+AI94+O94</f>
        <v>0</v>
      </c>
    </row>
    <row r="95" spans="1:36" ht="12.9" hidden="1" customHeight="1" x14ac:dyDescent="0.2">
      <c r="A95" s="45"/>
      <c r="B95" s="52"/>
      <c r="C95" s="44"/>
      <c r="D95" s="126"/>
      <c r="E95" s="46"/>
      <c r="F95" s="104"/>
      <c r="G95" s="103"/>
      <c r="H95" s="102"/>
      <c r="I95" s="102"/>
      <c r="J95" s="23">
        <v>0</v>
      </c>
      <c r="K95" s="125">
        <v>0</v>
      </c>
      <c r="L95" s="13">
        <v>0.01</v>
      </c>
      <c r="M95" s="14">
        <f>SUM(H95:J95,K95/1.12)</f>
        <v>0</v>
      </c>
      <c r="N95" s="14">
        <f>K95/1.12*0.12</f>
        <v>0</v>
      </c>
      <c r="O95" s="14">
        <f>-SUM(I95:J95,K95/1.12)*L95</f>
        <v>0</v>
      </c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>
        <f>-SUM(N95:AH95)</f>
        <v>0</v>
      </c>
      <c r="AJ95" s="101">
        <f>SUM(H95:K95)+AI95+O95</f>
        <v>0</v>
      </c>
    </row>
    <row r="96" spans="1:36" ht="12.9" hidden="1" customHeight="1" x14ac:dyDescent="0.2">
      <c r="A96" s="45"/>
      <c r="B96" s="52"/>
      <c r="C96" s="44"/>
      <c r="D96" s="126"/>
      <c r="E96" s="46"/>
      <c r="F96" s="104"/>
      <c r="G96" s="103"/>
      <c r="H96" s="102"/>
      <c r="I96" s="102"/>
      <c r="J96" s="23">
        <v>0</v>
      </c>
      <c r="K96" s="125">
        <v>0</v>
      </c>
      <c r="L96" s="13">
        <v>0.01</v>
      </c>
      <c r="M96" s="14">
        <f>SUM(H96:J96,K96/1.12)</f>
        <v>0</v>
      </c>
      <c r="N96" s="14">
        <f>K96/1.12*0.12</f>
        <v>0</v>
      </c>
      <c r="O96" s="14">
        <f>-SUM(I96:J96,K96/1.12)*L96</f>
        <v>0</v>
      </c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f>-SUM(N96:AH96)</f>
        <v>0</v>
      </c>
      <c r="AJ96" s="101">
        <f>SUM(H96:K96)+AI96+O96</f>
        <v>0</v>
      </c>
    </row>
    <row r="97" spans="1:36" ht="12.9" customHeight="1" x14ac:dyDescent="0.2">
      <c r="A97" s="45"/>
      <c r="B97" s="52"/>
      <c r="C97" s="44"/>
      <c r="D97" s="126"/>
      <c r="E97" s="46"/>
      <c r="F97" s="104"/>
      <c r="G97" s="103"/>
      <c r="H97" s="102"/>
      <c r="I97" s="102"/>
      <c r="J97" s="23">
        <v>0</v>
      </c>
      <c r="K97" s="125">
        <v>0</v>
      </c>
      <c r="L97" s="13">
        <v>0.01</v>
      </c>
      <c r="M97" s="14">
        <f>SUM(H97:J97,K97/1.12)</f>
        <v>0</v>
      </c>
      <c r="N97" s="14">
        <f>K97/1.12*0.12</f>
        <v>0</v>
      </c>
      <c r="O97" s="14">
        <f>-SUM(I97:J97,K97/1.12)*L97</f>
        <v>0</v>
      </c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f>-SUM(N97:AH97)</f>
        <v>0</v>
      </c>
      <c r="AJ97" s="101">
        <f>SUM(H97:K97)+AI97+O97</f>
        <v>0</v>
      </c>
    </row>
    <row r="98" spans="1:36" x14ac:dyDescent="0.2">
      <c r="A98" s="100"/>
      <c r="B98" s="99"/>
      <c r="C98" s="98"/>
      <c r="D98" s="95"/>
      <c r="E98" s="96"/>
      <c r="F98" s="96"/>
      <c r="G98" s="95"/>
      <c r="H98" s="36"/>
      <c r="I98" s="36"/>
      <c r="J98" s="51"/>
      <c r="K98" s="36"/>
      <c r="L98" s="37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</row>
    <row r="99" spans="1:36" s="88" customFormat="1" ht="10.8" thickBot="1" x14ac:dyDescent="0.25">
      <c r="A99" s="94"/>
      <c r="B99" s="93"/>
      <c r="C99" s="92"/>
      <c r="D99" s="89"/>
      <c r="E99" s="90"/>
      <c r="F99" s="90"/>
      <c r="G99" s="89"/>
      <c r="H99" s="40">
        <f>SUM(H6:H97)</f>
        <v>0</v>
      </c>
      <c r="I99" s="40">
        <f>SUM(I6:I97)</f>
        <v>0</v>
      </c>
      <c r="J99" s="24">
        <f>SUM(J5:J97)</f>
        <v>16826.5</v>
      </c>
      <c r="K99" s="24">
        <f>SUM(K5:K97)</f>
        <v>15240.380000000001</v>
      </c>
      <c r="L99" s="41"/>
      <c r="M99" s="24">
        <f>SUM(M5:M97)</f>
        <v>30433.982142857141</v>
      </c>
      <c r="N99" s="24">
        <f>SUM(N5:N97)</f>
        <v>1632.897857142857</v>
      </c>
      <c r="O99" s="24">
        <f>SUM(O5:O97)</f>
        <v>-304.33982142857144</v>
      </c>
      <c r="P99" s="24">
        <f>SUM(P5:P97)</f>
        <v>14570.35</v>
      </c>
      <c r="Q99" s="24">
        <f>SUM(Q5:Q97)</f>
        <v>0</v>
      </c>
      <c r="R99" s="24">
        <f>SUM(R5:R97)</f>
        <v>0</v>
      </c>
      <c r="S99" s="24">
        <f>SUM(S5:S97)</f>
        <v>0</v>
      </c>
      <c r="T99" s="24">
        <f>SUM(T5:T97)</f>
        <v>0</v>
      </c>
      <c r="U99" s="24">
        <f>SUM(U5:U97)</f>
        <v>1607.1428571428569</v>
      </c>
      <c r="V99" s="24">
        <f>SUM(V5:V97)</f>
        <v>0</v>
      </c>
      <c r="W99" s="24">
        <f>SUM(W5:W97)</f>
        <v>9306.0267857142844</v>
      </c>
      <c r="X99" s="24">
        <f>SUM(X5:X97)</f>
        <v>0</v>
      </c>
      <c r="Y99" s="24">
        <f>SUM(Y5:Y97)</f>
        <v>0</v>
      </c>
      <c r="Z99" s="24">
        <f>SUM(Z5:Z97)</f>
        <v>2256.15</v>
      </c>
      <c r="AA99" s="24">
        <f>SUM(AA5:AA97)</f>
        <v>0</v>
      </c>
      <c r="AB99" s="24">
        <f>SUM(AB5:AB97)</f>
        <v>0</v>
      </c>
      <c r="AC99" s="24">
        <f>SUM(AC5:AC97)</f>
        <v>0</v>
      </c>
      <c r="AD99" s="24">
        <f>SUM(AD5:AD97)</f>
        <v>0</v>
      </c>
      <c r="AE99" s="24">
        <f>SUM(AE5:AE97)</f>
        <v>0</v>
      </c>
      <c r="AF99" s="24">
        <f>SUM(AF5:AF97)</f>
        <v>0</v>
      </c>
      <c r="AG99" s="24">
        <f>SUM(AG5:AG97)</f>
        <v>0</v>
      </c>
      <c r="AH99" s="24">
        <f>SUM(AH5:AH97)</f>
        <v>2694.3125</v>
      </c>
      <c r="AI99" s="24">
        <f>SUM(AI5:AI97)</f>
        <v>-31762.540178571428</v>
      </c>
    </row>
    <row r="100" spans="1:36" ht="10.8" thickTop="1" x14ac:dyDescent="0.2">
      <c r="AH100" s="5" t="s">
        <v>35</v>
      </c>
      <c r="AI100" s="5">
        <f>+N101+AI99</f>
        <v>304.33982142856985</v>
      </c>
    </row>
    <row r="101" spans="1:36" x14ac:dyDescent="0.2">
      <c r="K101" s="5">
        <f>+K99+J99</f>
        <v>32066.880000000001</v>
      </c>
      <c r="N101" s="5">
        <f>+N99+M99</f>
        <v>32066.879999999997</v>
      </c>
      <c r="P101" s="5">
        <f>P99+Q99</f>
        <v>14570.35</v>
      </c>
      <c r="AI101" s="5">
        <f>+AI99-AI100</f>
        <v>-32066.879999999997</v>
      </c>
    </row>
    <row r="102" spans="1:36" x14ac:dyDescent="0.2">
      <c r="A102" s="84"/>
    </row>
    <row r="103" spans="1:36" x14ac:dyDescent="0.2">
      <c r="A103" s="84"/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533B-CCF6-4B5A-97D1-CDF36809AD98}">
  <dimension ref="A1:AK25"/>
  <sheetViews>
    <sheetView topLeftCell="W4" workbookViewId="0">
      <selection activeCell="A4" sqref="A4:IV37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7" x14ac:dyDescent="0.2">
      <c r="A1" s="122" t="s">
        <v>36</v>
      </c>
    </row>
    <row r="2" spans="1:37" x14ac:dyDescent="0.2">
      <c r="A2" s="123" t="s">
        <v>17</v>
      </c>
    </row>
    <row r="3" spans="1:37" x14ac:dyDescent="0.2">
      <c r="A3" s="122" t="s">
        <v>1122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7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7" s="117" customFormat="1" ht="12.75" customHeight="1" x14ac:dyDescent="0.2">
      <c r="A5" s="55"/>
      <c r="B5" s="56">
        <v>2254</v>
      </c>
      <c r="C5" s="196"/>
      <c r="D5" s="57" t="s">
        <v>63</v>
      </c>
      <c r="E5" s="56"/>
      <c r="F5" s="56"/>
      <c r="G5" s="57" t="s">
        <v>62</v>
      </c>
      <c r="H5" s="102"/>
      <c r="I5" s="102"/>
      <c r="J5" s="23"/>
      <c r="K5" s="125">
        <v>3659.75</v>
      </c>
      <c r="L5" s="13">
        <v>0.01</v>
      </c>
      <c r="M5" s="128">
        <f>SUM(H5:J5,K5/1.12)</f>
        <v>3267.6339285714284</v>
      </c>
      <c r="N5" s="128">
        <f>K5/1.12*0.12</f>
        <v>392.11607142857139</v>
      </c>
      <c r="O5" s="14">
        <f>-SUM(I5:J5,K5/1.12)*L5</f>
        <v>-32.676339285714285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>
        <f>M5</f>
        <v>3267.6339285714284</v>
      </c>
      <c r="AI5" s="14">
        <f>-SUM(N5:AH5)</f>
        <v>-3627.0736607142853</v>
      </c>
      <c r="AJ5" s="101">
        <f>SUM(H5:K5)+AI5+O5</f>
        <v>3.907985046680551E-13</v>
      </c>
      <c r="AK5" s="101">
        <f>-AI5</f>
        <v>3627.0736607142853</v>
      </c>
    </row>
    <row r="6" spans="1:37" ht="12.9" customHeight="1" x14ac:dyDescent="0.2">
      <c r="A6" s="55"/>
      <c r="B6" s="56">
        <f>B5+1</f>
        <v>2255</v>
      </c>
      <c r="C6" s="196"/>
      <c r="D6" s="57" t="s">
        <v>1092</v>
      </c>
      <c r="E6" s="56" t="s">
        <v>1093</v>
      </c>
      <c r="F6" s="56"/>
      <c r="G6" s="57" t="s">
        <v>54</v>
      </c>
      <c r="H6" s="102"/>
      <c r="I6" s="102"/>
      <c r="J6" s="23"/>
      <c r="K6" s="125">
        <v>10125</v>
      </c>
      <c r="L6" s="13">
        <v>0.01</v>
      </c>
      <c r="M6" s="128">
        <f>SUM(H6:J6,K6/1.12)</f>
        <v>9040.1785714285706</v>
      </c>
      <c r="N6" s="128">
        <f>K6/1.12*0.12</f>
        <v>1084.8214285714284</v>
      </c>
      <c r="O6" s="14">
        <f>-SUM(I6:J6,K6/1.12)*L6</f>
        <v>-90.401785714285708</v>
      </c>
      <c r="P6" s="14">
        <f>M6</f>
        <v>9040.1785714285706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-10034.598214285714</v>
      </c>
      <c r="AJ6" s="101">
        <f>SUM(H6:K6)+AI6+O6</f>
        <v>5.2580162446247414E-13</v>
      </c>
      <c r="AK6" s="101">
        <f>-AI6</f>
        <v>10034.598214285714</v>
      </c>
    </row>
    <row r="7" spans="1:37" ht="12.9" customHeight="1" x14ac:dyDescent="0.2">
      <c r="A7" s="55"/>
      <c r="B7" s="56">
        <f>B6+1</f>
        <v>2256</v>
      </c>
      <c r="C7" s="196"/>
      <c r="D7" s="57" t="s">
        <v>88</v>
      </c>
      <c r="E7" s="56" t="s">
        <v>89</v>
      </c>
      <c r="F7" s="56"/>
      <c r="G7" s="57" t="s">
        <v>54</v>
      </c>
      <c r="H7" s="102"/>
      <c r="I7" s="102"/>
      <c r="J7" s="23">
        <f>1843+-283</f>
        <v>1560</v>
      </c>
      <c r="K7" s="125"/>
      <c r="L7" s="13">
        <v>0.01</v>
      </c>
      <c r="M7" s="128">
        <f>SUM(H7:J7,K7/1.12)</f>
        <v>1560</v>
      </c>
      <c r="N7" s="128">
        <f>K7/1.12*0.12</f>
        <v>0</v>
      </c>
      <c r="O7" s="14">
        <f>-SUM(I7:J7,K7/1.12)*L7</f>
        <v>-15.6</v>
      </c>
      <c r="P7" s="14">
        <f>M7</f>
        <v>1560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-1544.4</v>
      </c>
      <c r="AJ7" s="101">
        <f>SUM(H7:K7)+AI7+O7</f>
        <v>-9.0594198809412774E-14</v>
      </c>
      <c r="AK7" s="101">
        <f>-AI7</f>
        <v>1544.4</v>
      </c>
    </row>
    <row r="8" spans="1:37" ht="12.9" customHeight="1" x14ac:dyDescent="0.2">
      <c r="A8" s="55"/>
      <c r="B8" s="56">
        <v>2257</v>
      </c>
      <c r="C8" s="196"/>
      <c r="D8" s="57" t="s">
        <v>88</v>
      </c>
      <c r="E8" s="56" t="s">
        <v>89</v>
      </c>
      <c r="F8" s="56"/>
      <c r="G8" s="57" t="s">
        <v>57</v>
      </c>
      <c r="H8" s="102"/>
      <c r="I8" s="102"/>
      <c r="J8" s="23">
        <f>78+40+90+75</f>
        <v>283</v>
      </c>
      <c r="K8" s="125"/>
      <c r="L8" s="13">
        <v>0.01</v>
      </c>
      <c r="M8" s="128">
        <f>SUM(H8:J8,K8/1.12)</f>
        <v>283</v>
      </c>
      <c r="N8" s="128">
        <f>K8/1.12*0.12</f>
        <v>0</v>
      </c>
      <c r="O8" s="14">
        <f>-SUM(I8:J8,K8/1.12)*L8</f>
        <v>-2.83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283</v>
      </c>
      <c r="AA8" s="14"/>
      <c r="AB8" s="14"/>
      <c r="AC8" s="14"/>
      <c r="AD8" s="14"/>
      <c r="AE8" s="14"/>
      <c r="AF8" s="14"/>
      <c r="AG8" s="14"/>
      <c r="AH8" s="14"/>
      <c r="AI8" s="14">
        <f>-SUM(N8:AH8)</f>
        <v>-280.17</v>
      </c>
      <c r="AJ8" s="101">
        <f>SUM(H8:K8)+AI8+O8</f>
        <v>-1.5987211554602254E-14</v>
      </c>
      <c r="AK8" s="101">
        <f>-AI8</f>
        <v>280.17</v>
      </c>
    </row>
    <row r="9" spans="1:37" ht="12.9" customHeight="1" x14ac:dyDescent="0.2">
      <c r="A9" s="55"/>
      <c r="B9" s="56">
        <f>B8+1</f>
        <v>2258</v>
      </c>
      <c r="C9" s="196"/>
      <c r="D9" s="57" t="s">
        <v>39</v>
      </c>
      <c r="E9" s="56" t="s">
        <v>45</v>
      </c>
      <c r="F9" s="56"/>
      <c r="G9" s="57" t="s">
        <v>54</v>
      </c>
      <c r="H9" s="102"/>
      <c r="I9" s="102"/>
      <c r="J9" s="131">
        <f>4225-810</f>
        <v>3415</v>
      </c>
      <c r="K9" s="125"/>
      <c r="L9" s="13">
        <v>0.01</v>
      </c>
      <c r="M9" s="128">
        <f>SUM(H9:J9,K9/1.12)</f>
        <v>3415</v>
      </c>
      <c r="N9" s="128">
        <f>K9/1.12*0.12</f>
        <v>0</v>
      </c>
      <c r="O9" s="14">
        <f>-SUM(I9:J9,K9/1.12)*L9</f>
        <v>-34.15</v>
      </c>
      <c r="P9" s="14">
        <f>M9</f>
        <v>3415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-3380.85</v>
      </c>
      <c r="AJ9" s="101">
        <f>SUM(H9:K9)+AI9+O9</f>
        <v>9.2370555648813024E-14</v>
      </c>
      <c r="AK9" s="101">
        <f>-AI9</f>
        <v>3380.85</v>
      </c>
    </row>
    <row r="10" spans="1:37" ht="12.9" customHeight="1" x14ac:dyDescent="0.2">
      <c r="A10" s="55"/>
      <c r="B10" s="56">
        <v>2258</v>
      </c>
      <c r="C10" s="196"/>
      <c r="D10" s="57" t="s">
        <v>39</v>
      </c>
      <c r="E10" s="56" t="s">
        <v>45</v>
      </c>
      <c r="F10" s="56"/>
      <c r="G10" s="57" t="s">
        <v>57</v>
      </c>
      <c r="H10" s="102"/>
      <c r="I10" s="102"/>
      <c r="J10" s="131">
        <f>160+100+160+130+260</f>
        <v>810</v>
      </c>
      <c r="K10" s="125"/>
      <c r="L10" s="13">
        <v>0.01</v>
      </c>
      <c r="M10" s="128">
        <f>SUM(H10:J10,K10/1.12)</f>
        <v>810</v>
      </c>
      <c r="N10" s="128">
        <f>K10/1.12*0.12</f>
        <v>0</v>
      </c>
      <c r="O10" s="14">
        <f>-SUM(I10:J10,K10/1.12)*L10</f>
        <v>-8.1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>
        <f>M10</f>
        <v>810</v>
      </c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-801.9</v>
      </c>
      <c r="AJ10" s="101">
        <f>SUM(H10:K10)+AI10+O10</f>
        <v>2.3092638912203256E-14</v>
      </c>
      <c r="AK10" s="101">
        <f>-AI10</f>
        <v>801.9</v>
      </c>
    </row>
    <row r="11" spans="1:37" ht="12.9" customHeight="1" x14ac:dyDescent="0.2">
      <c r="B11" s="56">
        <f>B10+1</f>
        <v>2259</v>
      </c>
      <c r="C11" s="196"/>
      <c r="D11" s="57" t="s">
        <v>1110</v>
      </c>
      <c r="E11" s="56" t="s">
        <v>1109</v>
      </c>
      <c r="F11" s="56"/>
      <c r="G11" s="57" t="s">
        <v>54</v>
      </c>
      <c r="H11" s="102"/>
      <c r="I11" s="102"/>
      <c r="J11" s="131"/>
      <c r="K11" s="125">
        <v>2027.6</v>
      </c>
      <c r="L11" s="13">
        <v>0.01</v>
      </c>
      <c r="M11" s="128">
        <f>SUM(H11:J11,K11/1.12)</f>
        <v>1810.3571428571427</v>
      </c>
      <c r="N11" s="128">
        <f>K11/1.12*0.12</f>
        <v>217.2428571428571</v>
      </c>
      <c r="O11" s="14">
        <f>-SUM(I11:J11,K11/1.12)*L11</f>
        <v>-18.103571428571428</v>
      </c>
      <c r="P11" s="14">
        <f>M11</f>
        <v>1810.3571428571427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-2009.4964285714284</v>
      </c>
      <c r="AJ11" s="101">
        <f>SUM(H11:K11)+AI11+O11</f>
        <v>8.5265128291212022E-14</v>
      </c>
      <c r="AK11" s="101">
        <f>-AI11</f>
        <v>2009.4964285714284</v>
      </c>
    </row>
    <row r="12" spans="1:37" ht="12.9" customHeight="1" x14ac:dyDescent="0.2">
      <c r="A12" s="55"/>
      <c r="B12" s="56">
        <f>B11+1</f>
        <v>2260</v>
      </c>
      <c r="C12" s="196"/>
      <c r="D12" s="57" t="s">
        <v>88</v>
      </c>
      <c r="E12" s="56" t="s">
        <v>89</v>
      </c>
      <c r="F12" s="56"/>
      <c r="G12" s="57" t="s">
        <v>54</v>
      </c>
      <c r="H12" s="102"/>
      <c r="I12" s="102"/>
      <c r="J12" s="23">
        <f>2418-107</f>
        <v>2311</v>
      </c>
      <c r="K12" s="125"/>
      <c r="L12" s="13">
        <v>0.01</v>
      </c>
      <c r="M12" s="128">
        <f>SUM(H12:J12,K12/1.12)</f>
        <v>2311</v>
      </c>
      <c r="N12" s="128">
        <f>K12/1.12*0.12</f>
        <v>0</v>
      </c>
      <c r="O12" s="14">
        <f>-SUM(I12:J12,K12/1.12)*L12</f>
        <v>-23.11</v>
      </c>
      <c r="P12" s="14">
        <f>M12</f>
        <v>2311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-2287.89</v>
      </c>
      <c r="AJ12" s="101">
        <f>SUM(H12:K12)+AI12+O12</f>
        <v>1.2789769243681803E-13</v>
      </c>
      <c r="AK12" s="101">
        <f>-AI12</f>
        <v>2287.89</v>
      </c>
    </row>
    <row r="13" spans="1:37" ht="12.9" customHeight="1" x14ac:dyDescent="0.2">
      <c r="A13" s="55"/>
      <c r="B13" s="56">
        <f>B12+1</f>
        <v>2261</v>
      </c>
      <c r="C13" s="196"/>
      <c r="D13" s="57" t="s">
        <v>88</v>
      </c>
      <c r="E13" s="56" t="s">
        <v>89</v>
      </c>
      <c r="F13" s="56"/>
      <c r="G13" s="57" t="s">
        <v>57</v>
      </c>
      <c r="H13" s="102"/>
      <c r="I13" s="102"/>
      <c r="J13" s="23">
        <f>20+25+42+20</f>
        <v>107</v>
      </c>
      <c r="K13" s="125"/>
      <c r="L13" s="13">
        <v>0.01</v>
      </c>
      <c r="M13" s="128">
        <f>SUM(H13:J13,K13/1.12)</f>
        <v>107</v>
      </c>
      <c r="N13" s="128">
        <f>K13/1.12*0.12</f>
        <v>0</v>
      </c>
      <c r="O13" s="14">
        <f>-SUM(I13:J13,K13/1.12)*L13</f>
        <v>-1.07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107</v>
      </c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-105.93</v>
      </c>
      <c r="AJ13" s="101">
        <f>SUM(H13:K13)+AI13+O13</f>
        <v>-6.8833827526759706E-15</v>
      </c>
      <c r="AK13" s="101">
        <f>-AI13</f>
        <v>105.93</v>
      </c>
    </row>
    <row r="14" spans="1:37" ht="12.9" customHeight="1" x14ac:dyDescent="0.2">
      <c r="A14" s="55"/>
      <c r="B14" s="56">
        <f>B13+1</f>
        <v>2262</v>
      </c>
      <c r="C14" s="196"/>
      <c r="D14" s="57" t="s">
        <v>39</v>
      </c>
      <c r="E14" s="56" t="s">
        <v>45</v>
      </c>
      <c r="F14" s="56"/>
      <c r="G14" s="57" t="s">
        <v>54</v>
      </c>
      <c r="H14" s="102"/>
      <c r="I14" s="102"/>
      <c r="J14" s="23">
        <v>4410</v>
      </c>
      <c r="K14" s="125"/>
      <c r="L14" s="13">
        <v>0.01</v>
      </c>
      <c r="M14" s="128">
        <f>SUM(H14:J14,K14/1.12)</f>
        <v>4410</v>
      </c>
      <c r="N14" s="128">
        <f>K14/1.12*0.12</f>
        <v>0</v>
      </c>
      <c r="O14" s="14">
        <f>-SUM(I14:J14,K14/1.12)*L14</f>
        <v>-44.1</v>
      </c>
      <c r="P14" s="14">
        <f>M14</f>
        <v>4410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-4365.8999999999996</v>
      </c>
      <c r="AJ14" s="101">
        <f>SUM(H14:K14)+AI14+O14</f>
        <v>3.6237679523765109E-13</v>
      </c>
      <c r="AK14" s="101">
        <f>-AI14</f>
        <v>4365.8999999999996</v>
      </c>
    </row>
    <row r="15" spans="1:37" ht="12.9" customHeight="1" x14ac:dyDescent="0.2">
      <c r="A15" s="55"/>
      <c r="B15" s="56">
        <f>B14+1</f>
        <v>2263</v>
      </c>
      <c r="C15" s="196"/>
      <c r="D15" s="57" t="s">
        <v>39</v>
      </c>
      <c r="E15" s="56" t="s">
        <v>45</v>
      </c>
      <c r="F15" s="56"/>
      <c r="G15" s="57" t="s">
        <v>57</v>
      </c>
      <c r="H15" s="102"/>
      <c r="I15" s="102"/>
      <c r="J15" s="23">
        <v>1060</v>
      </c>
      <c r="K15" s="125"/>
      <c r="L15" s="13">
        <v>0.01</v>
      </c>
      <c r="M15" s="128">
        <f>SUM(H15:J15,K15/1.12)</f>
        <v>1060</v>
      </c>
      <c r="N15" s="128">
        <f>K15/1.12*0.12</f>
        <v>0</v>
      </c>
      <c r="O15" s="14">
        <f>-SUM(I15:J15,K15/1.12)*L15</f>
        <v>-10.6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1060</v>
      </c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-1049.4000000000001</v>
      </c>
      <c r="AJ15" s="101">
        <f>SUM(H15:K15)+AI15+O15</f>
        <v>-9.0594198809412774E-14</v>
      </c>
      <c r="AK15" s="101">
        <f>-AI15</f>
        <v>1049.4000000000001</v>
      </c>
    </row>
    <row r="16" spans="1:37" ht="12.9" customHeight="1" x14ac:dyDescent="0.2">
      <c r="A16" s="55"/>
      <c r="B16" s="56">
        <f>B15+1</f>
        <v>2264</v>
      </c>
      <c r="C16" s="196"/>
      <c r="D16" s="57" t="s">
        <v>88</v>
      </c>
      <c r="E16" s="56" t="s">
        <v>89</v>
      </c>
      <c r="F16" s="56"/>
      <c r="G16" s="57" t="s">
        <v>54</v>
      </c>
      <c r="H16" s="102"/>
      <c r="I16" s="102"/>
      <c r="J16" s="23">
        <f>1899.5-236</f>
        <v>1663.5</v>
      </c>
      <c r="K16" s="125"/>
      <c r="L16" s="13">
        <v>0.01</v>
      </c>
      <c r="M16" s="128">
        <f>SUM(H16:J16,K16/1.12)</f>
        <v>1663.5</v>
      </c>
      <c r="N16" s="128">
        <f>K16/1.12*0.12</f>
        <v>0</v>
      </c>
      <c r="O16" s="14">
        <f>-SUM(I16:J16,K16/1.12)*L16</f>
        <v>-16.635000000000002</v>
      </c>
      <c r="P16" s="14">
        <f>M16</f>
        <v>1663.5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-1646.865</v>
      </c>
      <c r="AJ16" s="101">
        <f>SUM(H16:K16)+AI16+O16</f>
        <v>0</v>
      </c>
      <c r="AK16" s="101">
        <f>-AI16</f>
        <v>1646.865</v>
      </c>
    </row>
    <row r="17" spans="1:37" ht="12.9" customHeight="1" x14ac:dyDescent="0.2">
      <c r="A17" s="55"/>
      <c r="B17" s="56">
        <f>B16+1</f>
        <v>2265</v>
      </c>
      <c r="C17" s="196"/>
      <c r="D17" s="57" t="s">
        <v>88</v>
      </c>
      <c r="E17" s="56" t="s">
        <v>89</v>
      </c>
      <c r="F17" s="56"/>
      <c r="G17" s="57" t="s">
        <v>57</v>
      </c>
      <c r="H17" s="102"/>
      <c r="I17" s="102"/>
      <c r="J17" s="23">
        <f>25+25+20+48+48+70</f>
        <v>236</v>
      </c>
      <c r="K17" s="125"/>
      <c r="L17" s="13">
        <v>0.01</v>
      </c>
      <c r="M17" s="128">
        <f>SUM(H17:J17,K17/1.12)</f>
        <v>236</v>
      </c>
      <c r="N17" s="128">
        <f>K17/1.12*0.12</f>
        <v>0</v>
      </c>
      <c r="O17" s="14">
        <f>-SUM(I17:J17,K17/1.12)*L17</f>
        <v>-2.36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>
        <f>M17</f>
        <v>236</v>
      </c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-233.64</v>
      </c>
      <c r="AJ17" s="101">
        <f>SUM(H17:K17)+AI17+O17</f>
        <v>1.3766765505351941E-14</v>
      </c>
      <c r="AK17" s="101">
        <f>-AI17</f>
        <v>233.64</v>
      </c>
    </row>
    <row r="18" spans="1:37" ht="12.9" customHeight="1" x14ac:dyDescent="0.2">
      <c r="A18" s="55"/>
      <c r="B18" s="56">
        <f>B17+1</f>
        <v>2266</v>
      </c>
      <c r="C18" s="196"/>
      <c r="D18" s="57" t="s">
        <v>88</v>
      </c>
      <c r="E18" s="56" t="s">
        <v>89</v>
      </c>
      <c r="F18" s="56"/>
      <c r="G18" s="57" t="s">
        <v>54</v>
      </c>
      <c r="H18" s="102"/>
      <c r="I18" s="102"/>
      <c r="J18" s="131">
        <f>2602.07-145.57</f>
        <v>2456.5</v>
      </c>
      <c r="K18" s="125"/>
      <c r="L18" s="13">
        <v>0.01</v>
      </c>
      <c r="M18" s="128">
        <f>SUM(H18:J18,K18/1.12)</f>
        <v>2456.5</v>
      </c>
      <c r="N18" s="128">
        <f>K18/1.12*0.12</f>
        <v>0</v>
      </c>
      <c r="O18" s="14">
        <f>-SUM(I18:J18,K18/1.12)*L18</f>
        <v>-24.565000000000001</v>
      </c>
      <c r="P18" s="14">
        <f>M18</f>
        <v>2456.5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-2431.9349999999999</v>
      </c>
      <c r="AJ18" s="101">
        <f>SUM(H18:K18)+AI18+O18</f>
        <v>5.3290705182007514E-14</v>
      </c>
      <c r="AK18" s="101">
        <f>-AI18</f>
        <v>2431.9349999999999</v>
      </c>
    </row>
    <row r="19" spans="1:37" ht="12.9" customHeight="1" x14ac:dyDescent="0.2">
      <c r="A19" s="55"/>
      <c r="B19" s="56">
        <f>B18+1</f>
        <v>2267</v>
      </c>
      <c r="C19" s="196"/>
      <c r="D19" s="57" t="s">
        <v>88</v>
      </c>
      <c r="E19" s="56" t="s">
        <v>89</v>
      </c>
      <c r="F19" s="56"/>
      <c r="G19" s="57" t="s">
        <v>57</v>
      </c>
      <c r="H19" s="102"/>
      <c r="I19" s="102"/>
      <c r="J19" s="131">
        <f>65+35+13.47+17.1+15</f>
        <v>145.57</v>
      </c>
      <c r="K19" s="125"/>
      <c r="L19" s="13">
        <v>0.01</v>
      </c>
      <c r="M19" s="128">
        <f>SUM(H19:J19,K19/1.12)</f>
        <v>145.57</v>
      </c>
      <c r="N19" s="128">
        <f>K19/1.12*0.12</f>
        <v>0</v>
      </c>
      <c r="O19" s="14">
        <f>-SUM(I19:J19,K19/1.12)*L19</f>
        <v>-1.4557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145.57</v>
      </c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-144.11429999999999</v>
      </c>
      <c r="AJ19" s="101">
        <f>SUM(H19:K19)+AI19+O19</f>
        <v>7.3274719625260332E-15</v>
      </c>
      <c r="AK19" s="101">
        <f>-AI19</f>
        <v>144.11429999999999</v>
      </c>
    </row>
    <row r="20" spans="1:37" x14ac:dyDescent="0.2">
      <c r="A20" s="100"/>
      <c r="B20" s="99"/>
      <c r="C20" s="98"/>
      <c r="D20" s="95"/>
      <c r="E20" s="96"/>
      <c r="F20" s="96"/>
      <c r="G20" s="95"/>
      <c r="H20" s="36"/>
      <c r="I20" s="36"/>
      <c r="J20" s="51"/>
      <c r="K20" s="36"/>
      <c r="L20" s="37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</row>
    <row r="21" spans="1:37" s="88" customFormat="1" ht="10.8" thickBot="1" x14ac:dyDescent="0.25">
      <c r="A21" s="94"/>
      <c r="B21" s="93"/>
      <c r="C21" s="92"/>
      <c r="D21" s="89"/>
      <c r="E21" s="90"/>
      <c r="F21" s="90"/>
      <c r="G21" s="89"/>
      <c r="H21" s="40">
        <f>SUM(H6:H19)</f>
        <v>0</v>
      </c>
      <c r="I21" s="40">
        <f>SUM(I6:I19)</f>
        <v>0</v>
      </c>
      <c r="J21" s="24">
        <f>SUM(J5:J19)</f>
        <v>18457.57</v>
      </c>
      <c r="K21" s="24">
        <f>SUM(K5:K19)</f>
        <v>15812.35</v>
      </c>
      <c r="L21" s="41"/>
      <c r="M21" s="24">
        <f>SUM(M5:M19)</f>
        <v>32575.739642857141</v>
      </c>
      <c r="N21" s="24">
        <f>SUM(N5:N19)</f>
        <v>1694.1803571428568</v>
      </c>
      <c r="O21" s="24">
        <f>SUM(O5:O19)</f>
        <v>-325.75739642857144</v>
      </c>
      <c r="P21" s="24">
        <f>SUM(P5:P19)</f>
        <v>26666.535714285714</v>
      </c>
      <c r="Q21" s="24">
        <f>SUM(Q5:Q19)</f>
        <v>0</v>
      </c>
      <c r="R21" s="24">
        <f>SUM(R5:R19)</f>
        <v>0</v>
      </c>
      <c r="S21" s="24">
        <f>SUM(S5:S19)</f>
        <v>0</v>
      </c>
      <c r="T21" s="24">
        <f>SUM(T5:T19)</f>
        <v>0</v>
      </c>
      <c r="U21" s="24">
        <f>SUM(U5:U19)</f>
        <v>0</v>
      </c>
      <c r="V21" s="24">
        <f>SUM(V5:V19)</f>
        <v>0</v>
      </c>
      <c r="W21" s="24">
        <f>SUM(W5:W19)</f>
        <v>0</v>
      </c>
      <c r="X21" s="24">
        <f>SUM(X5:X19)</f>
        <v>0</v>
      </c>
      <c r="Y21" s="24">
        <f>SUM(Y5:Y19)</f>
        <v>0</v>
      </c>
      <c r="Z21" s="24">
        <f>SUM(Z5:Z19)</f>
        <v>2641.57</v>
      </c>
      <c r="AA21" s="24">
        <f>SUM(AA5:AA19)</f>
        <v>0</v>
      </c>
      <c r="AB21" s="24">
        <f>SUM(AB5:AB19)</f>
        <v>0</v>
      </c>
      <c r="AC21" s="24">
        <f>SUM(AC5:AC19)</f>
        <v>0</v>
      </c>
      <c r="AD21" s="24">
        <f>SUM(AD5:AD19)</f>
        <v>0</v>
      </c>
      <c r="AE21" s="24">
        <f>SUM(AE5:AE19)</f>
        <v>0</v>
      </c>
      <c r="AF21" s="24">
        <f>SUM(AF5:AF19)</f>
        <v>0</v>
      </c>
      <c r="AG21" s="24">
        <f>SUM(AG5:AG19)</f>
        <v>0</v>
      </c>
      <c r="AH21" s="24">
        <f>SUM(AH5:AH19)</f>
        <v>3267.6339285714284</v>
      </c>
      <c r="AI21" s="24">
        <f>SUM(AI5:AI19)</f>
        <v>-33944.162603571429</v>
      </c>
    </row>
    <row r="22" spans="1:37" ht="10.8" thickTop="1" x14ac:dyDescent="0.2">
      <c r="AH22" s="5" t="s">
        <v>35</v>
      </c>
      <c r="AI22" s="5">
        <f>+N23+AI21</f>
        <v>325.75739642856934</v>
      </c>
    </row>
    <row r="23" spans="1:37" x14ac:dyDescent="0.2">
      <c r="K23" s="5">
        <f>+K21+J21</f>
        <v>34269.919999999998</v>
      </c>
      <c r="N23" s="5">
        <f>+N21+M21</f>
        <v>34269.919999999998</v>
      </c>
      <c r="P23" s="5">
        <f>P21+Q21</f>
        <v>26666.535714285714</v>
      </c>
      <c r="AI23" s="5">
        <f>+AI21-AI22</f>
        <v>-34269.919999999998</v>
      </c>
    </row>
    <row r="24" spans="1:37" x14ac:dyDescent="0.2">
      <c r="A24" s="84"/>
    </row>
    <row r="25" spans="1:37" x14ac:dyDescent="0.2">
      <c r="A25" s="84"/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7D01-552A-4DFE-9828-18689C5662A2}">
  <dimension ref="A1:AJ27"/>
  <sheetViews>
    <sheetView workbookViewId="0">
      <selection activeCell="A4" sqref="A4:IV37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6" x14ac:dyDescent="0.2">
      <c r="A1" s="122" t="s">
        <v>36</v>
      </c>
    </row>
    <row r="2" spans="1:36" x14ac:dyDescent="0.2">
      <c r="A2" s="123" t="s">
        <v>17</v>
      </c>
    </row>
    <row r="3" spans="1:36" x14ac:dyDescent="0.2">
      <c r="A3" s="122" t="s">
        <v>1124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6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6" s="117" customFormat="1" ht="12.75" customHeight="1" x14ac:dyDescent="0.2">
      <c r="A5" s="55">
        <v>44045</v>
      </c>
      <c r="B5" s="56">
        <v>2268</v>
      </c>
      <c r="C5" s="196"/>
      <c r="D5" s="57" t="s">
        <v>88</v>
      </c>
      <c r="E5" s="56" t="s">
        <v>89</v>
      </c>
      <c r="F5" s="56"/>
      <c r="G5" s="57" t="s">
        <v>54</v>
      </c>
      <c r="H5" s="102"/>
      <c r="I5" s="102"/>
      <c r="J5" s="23">
        <v>1631.25</v>
      </c>
      <c r="K5" s="125"/>
      <c r="L5" s="13">
        <v>0.01</v>
      </c>
      <c r="M5" s="128">
        <f>SUM(H5:J5,K5/1.12)</f>
        <v>1631.25</v>
      </c>
      <c r="N5" s="128">
        <f>K5/1.12*0.12</f>
        <v>0</v>
      </c>
      <c r="O5" s="14">
        <f>-SUM(I5:J5,K5/1.12)*L5</f>
        <v>-16.3125</v>
      </c>
      <c r="P5" s="14">
        <f>M5</f>
        <v>1631.25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-1614.9375</v>
      </c>
      <c r="AJ5" s="101">
        <f>SUM(H5:K5)+AI5+O5</f>
        <v>0</v>
      </c>
    </row>
    <row r="6" spans="1:36" ht="12.9" customHeight="1" x14ac:dyDescent="0.2">
      <c r="A6" s="55"/>
      <c r="B6" s="56">
        <f>B5+1</f>
        <v>2269</v>
      </c>
      <c r="C6" s="196"/>
      <c r="D6" s="57" t="s">
        <v>88</v>
      </c>
      <c r="E6" s="56" t="s">
        <v>89</v>
      </c>
      <c r="F6" s="56"/>
      <c r="G6" s="57" t="s">
        <v>57</v>
      </c>
      <c r="H6" s="102"/>
      <c r="I6" s="102"/>
      <c r="J6" s="23">
        <v>167.25</v>
      </c>
      <c r="K6" s="125"/>
      <c r="L6" s="13">
        <v>0.01</v>
      </c>
      <c r="M6" s="128">
        <f>SUM(H6:J6,K6/1.12)</f>
        <v>167.25</v>
      </c>
      <c r="N6" s="128">
        <f>K6/1.12*0.12</f>
        <v>0</v>
      </c>
      <c r="O6" s="14">
        <f>-SUM(I6:J6,K6/1.12)*L6</f>
        <v>-1.6725000000000001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>
        <f>M6</f>
        <v>167.25</v>
      </c>
      <c r="AA6" s="14"/>
      <c r="AB6" s="14"/>
      <c r="AC6" s="14"/>
      <c r="AD6" s="14"/>
      <c r="AE6" s="14"/>
      <c r="AF6" s="14"/>
      <c r="AG6" s="14"/>
      <c r="AH6" s="14"/>
      <c r="AI6" s="14">
        <f>-SUM(N6:AH6)</f>
        <v>-165.57749999999999</v>
      </c>
      <c r="AJ6" s="101">
        <f>SUM(H6:K6)+AI6+O6</f>
        <v>1.354472090042691E-14</v>
      </c>
    </row>
    <row r="7" spans="1:36" ht="12.9" customHeight="1" x14ac:dyDescent="0.2">
      <c r="A7" s="55" t="s">
        <v>1123</v>
      </c>
      <c r="B7" s="56">
        <f>B6+1</f>
        <v>2270</v>
      </c>
      <c r="C7" s="196"/>
      <c r="D7" s="57" t="s">
        <v>39</v>
      </c>
      <c r="E7" s="56" t="s">
        <v>45</v>
      </c>
      <c r="F7" s="56"/>
      <c r="G7" s="57" t="s">
        <v>54</v>
      </c>
      <c r="H7" s="102"/>
      <c r="I7" s="102"/>
      <c r="J7" s="23">
        <v>1610</v>
      </c>
      <c r="K7" s="125"/>
      <c r="L7" s="13">
        <v>0.01</v>
      </c>
      <c r="M7" s="128">
        <f>SUM(H7:J7,K7/1.12)</f>
        <v>1610</v>
      </c>
      <c r="N7" s="128">
        <f>K7/1.12*0.12</f>
        <v>0</v>
      </c>
      <c r="O7" s="14">
        <f>-SUM(I7:J7,K7/1.12)*L7</f>
        <v>-16.100000000000001</v>
      </c>
      <c r="P7" s="14">
        <f>M7</f>
        <v>1610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-1593.9</v>
      </c>
      <c r="AJ7" s="101">
        <f>SUM(H7:K7)+AI7+O7</f>
        <v>-9.2370555648813024E-14</v>
      </c>
    </row>
    <row r="8" spans="1:36" ht="12.9" customHeight="1" x14ac:dyDescent="0.2">
      <c r="A8" s="55"/>
      <c r="B8" s="56">
        <v>2270</v>
      </c>
      <c r="C8" s="196"/>
      <c r="D8" s="57" t="s">
        <v>39</v>
      </c>
      <c r="E8" s="56" t="s">
        <v>45</v>
      </c>
      <c r="F8" s="56"/>
      <c r="G8" s="57" t="s">
        <v>57</v>
      </c>
      <c r="H8" s="102"/>
      <c r="I8" s="102"/>
      <c r="J8" s="23">
        <v>1135</v>
      </c>
      <c r="K8" s="125"/>
      <c r="L8" s="13">
        <v>0.01</v>
      </c>
      <c r="M8" s="128">
        <f>SUM(H8:J8,K8/1.12)</f>
        <v>1135</v>
      </c>
      <c r="N8" s="128">
        <f>K8/1.12*0.12</f>
        <v>0</v>
      </c>
      <c r="O8" s="14">
        <f>-SUM(I8:J8,K8/1.12)*L8</f>
        <v>-11.35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1135</v>
      </c>
      <c r="AA8" s="14"/>
      <c r="AB8" s="14"/>
      <c r="AC8" s="14"/>
      <c r="AD8" s="14"/>
      <c r="AE8" s="14"/>
      <c r="AF8" s="14"/>
      <c r="AG8" s="14"/>
      <c r="AH8" s="14"/>
      <c r="AI8" s="14">
        <f>-SUM(N8:AH8)</f>
        <v>-1123.6500000000001</v>
      </c>
      <c r="AJ8" s="101">
        <f>SUM(H8:K8)+AI8+O8</f>
        <v>-9.0594198809412774E-14</v>
      </c>
    </row>
    <row r="9" spans="1:36" ht="12.9" customHeight="1" x14ac:dyDescent="0.2">
      <c r="A9" s="55">
        <v>44051</v>
      </c>
      <c r="B9" s="56">
        <f>B8+1</f>
        <v>2271</v>
      </c>
      <c r="C9" s="196"/>
      <c r="D9" s="57" t="s">
        <v>74</v>
      </c>
      <c r="E9" s="56" t="s">
        <v>60</v>
      </c>
      <c r="F9" s="56"/>
      <c r="G9" s="57" t="s">
        <v>56</v>
      </c>
      <c r="H9" s="102"/>
      <c r="I9" s="102"/>
      <c r="J9" s="131"/>
      <c r="K9" s="125">
        <v>2278.75</v>
      </c>
      <c r="L9" s="13">
        <v>0.01</v>
      </c>
      <c r="M9" s="128">
        <f>SUM(H9:J9,K9/1.12)</f>
        <v>2034.598214285714</v>
      </c>
      <c r="N9" s="128">
        <f>K9/1.12*0.12</f>
        <v>244.15178571428567</v>
      </c>
      <c r="O9" s="14">
        <f>-SUM(I9:J9,K9/1.12)*L9</f>
        <v>-20.345982142857139</v>
      </c>
      <c r="P9" s="14"/>
      <c r="Q9" s="14"/>
      <c r="R9" s="14"/>
      <c r="S9" s="14"/>
      <c r="T9" s="14"/>
      <c r="U9" s="14"/>
      <c r="V9" s="14"/>
      <c r="W9" s="14">
        <f>M9</f>
        <v>2034.598214285714</v>
      </c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-2258.4040178571427</v>
      </c>
      <c r="AJ9" s="101">
        <f>SUM(H9:K9)+AI9+O9</f>
        <v>1.9895196601282805E-13</v>
      </c>
    </row>
    <row r="10" spans="1:36" ht="12.9" customHeight="1" x14ac:dyDescent="0.2">
      <c r="A10" s="55">
        <v>44059</v>
      </c>
      <c r="B10" s="56">
        <f>B9+1</f>
        <v>2272</v>
      </c>
      <c r="C10" s="196"/>
      <c r="D10" s="57" t="s">
        <v>39</v>
      </c>
      <c r="E10" s="56" t="s">
        <v>45</v>
      </c>
      <c r="F10" s="56"/>
      <c r="G10" s="57" t="s">
        <v>54</v>
      </c>
      <c r="H10" s="102"/>
      <c r="I10" s="102"/>
      <c r="J10" s="131">
        <v>670</v>
      </c>
      <c r="K10" s="125"/>
      <c r="L10" s="13">
        <v>0.01</v>
      </c>
      <c r="M10" s="128">
        <f>SUM(H10:J10,K10/1.12)</f>
        <v>670</v>
      </c>
      <c r="N10" s="128">
        <f>K10/1.12*0.12</f>
        <v>0</v>
      </c>
      <c r="O10" s="14">
        <f>-SUM(I10:J10,K10/1.12)*L10</f>
        <v>-6.7</v>
      </c>
      <c r="P10" s="14">
        <f>M10</f>
        <v>670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-663.3</v>
      </c>
      <c r="AJ10" s="101">
        <f>SUM(H10:K10)+AI10+O10</f>
        <v>4.5297099404706387E-14</v>
      </c>
    </row>
    <row r="11" spans="1:36" ht="12.9" customHeight="1" x14ac:dyDescent="0.2">
      <c r="B11" s="56">
        <v>2272</v>
      </c>
      <c r="C11" s="196"/>
      <c r="D11" s="57" t="s">
        <v>39</v>
      </c>
      <c r="E11" s="56" t="s">
        <v>45</v>
      </c>
      <c r="F11" s="56"/>
      <c r="G11" s="57" t="s">
        <v>57</v>
      </c>
      <c r="H11" s="102"/>
      <c r="I11" s="102"/>
      <c r="J11" s="131">
        <v>1110</v>
      </c>
      <c r="K11" s="125"/>
      <c r="L11" s="13">
        <v>0.01</v>
      </c>
      <c r="M11" s="128">
        <f>SUM(H11:J11,K11/1.12)</f>
        <v>1110</v>
      </c>
      <c r="N11" s="128">
        <f>K11/1.12*0.12</f>
        <v>0</v>
      </c>
      <c r="O11" s="14">
        <f>-SUM(I11:J11,K11/1.12)*L11</f>
        <v>-11.1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f>M11</f>
        <v>1110</v>
      </c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-1098.9000000000001</v>
      </c>
      <c r="AJ11" s="101">
        <f>SUM(H11:K11)+AI11+O11</f>
        <v>-9.0594198809412774E-14</v>
      </c>
    </row>
    <row r="12" spans="1:36" ht="12.9" customHeight="1" x14ac:dyDescent="0.2">
      <c r="A12" s="55"/>
      <c r="B12" s="56">
        <f>B11+1</f>
        <v>2273</v>
      </c>
      <c r="C12" s="196"/>
      <c r="D12" s="57" t="s">
        <v>88</v>
      </c>
      <c r="E12" s="56" t="s">
        <v>89</v>
      </c>
      <c r="F12" s="56"/>
      <c r="G12" s="57" t="s">
        <v>54</v>
      </c>
      <c r="H12" s="102"/>
      <c r="I12" s="102"/>
      <c r="J12" s="23">
        <v>1527.7</v>
      </c>
      <c r="K12" s="125"/>
      <c r="L12" s="13">
        <v>0.01</v>
      </c>
      <c r="M12" s="128">
        <f>SUM(H12:J12,K12/1.12)</f>
        <v>1527.7</v>
      </c>
      <c r="N12" s="128">
        <f>K12/1.12*0.12</f>
        <v>0</v>
      </c>
      <c r="O12" s="14">
        <f>-SUM(I12:J12,K12/1.12)*L12</f>
        <v>-15.277000000000001</v>
      </c>
      <c r="P12" s="14">
        <f>M12</f>
        <v>1527.7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-1512.423</v>
      </c>
      <c r="AJ12" s="101">
        <f>SUM(H12:K12)+AI12+O12</f>
        <v>4.2632564145606011E-14</v>
      </c>
    </row>
    <row r="13" spans="1:36" ht="12.9" customHeight="1" x14ac:dyDescent="0.2">
      <c r="A13" s="55"/>
      <c r="B13" s="56">
        <f>B12+1</f>
        <v>2274</v>
      </c>
      <c r="C13" s="196"/>
      <c r="D13" s="57" t="s">
        <v>88</v>
      </c>
      <c r="E13" s="56" t="s">
        <v>89</v>
      </c>
      <c r="F13" s="56"/>
      <c r="G13" s="57" t="s">
        <v>57</v>
      </c>
      <c r="H13" s="102"/>
      <c r="I13" s="102"/>
      <c r="J13" s="23">
        <v>112.5</v>
      </c>
      <c r="K13" s="125"/>
      <c r="L13" s="13">
        <v>0.01</v>
      </c>
      <c r="M13" s="128">
        <f>SUM(H13:J13,K13/1.12)</f>
        <v>112.5</v>
      </c>
      <c r="N13" s="128">
        <f>K13/1.12*0.12</f>
        <v>0</v>
      </c>
      <c r="O13" s="14">
        <f>-SUM(I13:J13,K13/1.12)*L13</f>
        <v>-1.125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112.5</v>
      </c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-111.375</v>
      </c>
      <c r="AJ13" s="101">
        <f>SUM(H13:K13)+AI13+O13</f>
        <v>0</v>
      </c>
    </row>
    <row r="14" spans="1:36" ht="12.9" customHeight="1" x14ac:dyDescent="0.2">
      <c r="A14" s="55">
        <v>44060</v>
      </c>
      <c r="B14" s="56">
        <f>B13+1</f>
        <v>2275</v>
      </c>
      <c r="C14" s="196"/>
      <c r="D14" s="57" t="s">
        <v>39</v>
      </c>
      <c r="E14" s="56" t="s">
        <v>45</v>
      </c>
      <c r="F14" s="56"/>
      <c r="G14" s="57" t="s">
        <v>54</v>
      </c>
      <c r="H14" s="102"/>
      <c r="I14" s="102"/>
      <c r="J14" s="23">
        <v>1650</v>
      </c>
      <c r="K14" s="125"/>
      <c r="L14" s="13">
        <v>0.01</v>
      </c>
      <c r="M14" s="128">
        <f>SUM(H14:J14,K14/1.12)</f>
        <v>1650</v>
      </c>
      <c r="N14" s="128">
        <f>K14/1.12*0.12</f>
        <v>0</v>
      </c>
      <c r="O14" s="14">
        <f>-SUM(I14:J14,K14/1.12)*L14</f>
        <v>-16.5</v>
      </c>
      <c r="P14" s="14">
        <f>M14</f>
        <v>1650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-1633.5</v>
      </c>
      <c r="AJ14" s="101">
        <f>SUM(H14:K14)+AI14+O14</f>
        <v>0</v>
      </c>
    </row>
    <row r="15" spans="1:36" ht="12.9" customHeight="1" x14ac:dyDescent="0.2">
      <c r="A15" s="55"/>
      <c r="B15" s="56">
        <v>2275</v>
      </c>
      <c r="C15" s="196"/>
      <c r="D15" s="57" t="s">
        <v>39</v>
      </c>
      <c r="E15" s="56" t="s">
        <v>45</v>
      </c>
      <c r="F15" s="56"/>
      <c r="G15" s="57" t="s">
        <v>57</v>
      </c>
      <c r="H15" s="102"/>
      <c r="I15" s="102"/>
      <c r="J15" s="23">
        <v>632</v>
      </c>
      <c r="K15" s="125"/>
      <c r="L15" s="13">
        <v>0.01</v>
      </c>
      <c r="M15" s="128">
        <f>SUM(H15:J15,K15/1.12)</f>
        <v>632</v>
      </c>
      <c r="N15" s="128">
        <f>K15/1.12*0.12</f>
        <v>0</v>
      </c>
      <c r="O15" s="14">
        <f>-SUM(I15:J15,K15/1.12)*L15</f>
        <v>-6.32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632</v>
      </c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-625.67999999999995</v>
      </c>
      <c r="AJ15" s="101">
        <f>SUM(H15:K15)+AI15+O15</f>
        <v>4.9737991503207013E-14</v>
      </c>
    </row>
    <row r="16" spans="1:36" ht="12.9" customHeight="1" x14ac:dyDescent="0.2">
      <c r="A16" s="55">
        <v>44062</v>
      </c>
      <c r="B16" s="56">
        <v>2276</v>
      </c>
      <c r="C16" s="196"/>
      <c r="D16" s="57" t="s">
        <v>1090</v>
      </c>
      <c r="E16" s="56" t="s">
        <v>1091</v>
      </c>
      <c r="F16" s="56"/>
      <c r="G16" s="57" t="s">
        <v>55</v>
      </c>
      <c r="H16" s="102"/>
      <c r="I16" s="102"/>
      <c r="J16" s="23"/>
      <c r="K16" s="125">
        <v>1600</v>
      </c>
      <c r="L16" s="13">
        <v>0.01</v>
      </c>
      <c r="M16" s="128">
        <f>SUM(H16:J16,K16/1.12)</f>
        <v>1428.5714285714284</v>
      </c>
      <c r="N16" s="128">
        <f>K16/1.12*0.12</f>
        <v>171.42857142857142</v>
      </c>
      <c r="O16" s="14">
        <f>-SUM(I16:J16,K16/1.12)*L16</f>
        <v>-14.285714285714285</v>
      </c>
      <c r="P16" s="14"/>
      <c r="Q16" s="14">
        <f>M16</f>
        <v>1428.5714285714284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-1585.7142857142856</v>
      </c>
      <c r="AJ16" s="101">
        <f>SUM(H16:K16)+AI16+O16</f>
        <v>1.6342482922482304E-13</v>
      </c>
    </row>
    <row r="17" spans="1:36" ht="12.9" customHeight="1" x14ac:dyDescent="0.2">
      <c r="A17" s="55"/>
      <c r="B17" s="56">
        <f>B16+1</f>
        <v>2277</v>
      </c>
      <c r="C17" s="196"/>
      <c r="D17" s="57" t="s">
        <v>1092</v>
      </c>
      <c r="E17" s="56" t="s">
        <v>1093</v>
      </c>
      <c r="F17" s="56"/>
      <c r="G17" s="57" t="s">
        <v>54</v>
      </c>
      <c r="H17" s="102"/>
      <c r="I17" s="102"/>
      <c r="J17" s="23"/>
      <c r="K17" s="125">
        <v>10491</v>
      </c>
      <c r="L17" s="13">
        <v>0.01</v>
      </c>
      <c r="M17" s="128">
        <f>SUM(H17:J17,K17/1.12)</f>
        <v>9366.9642857142844</v>
      </c>
      <c r="N17" s="128">
        <f>K17/1.12*0.12</f>
        <v>1124.035714285714</v>
      </c>
      <c r="O17" s="14">
        <f>-SUM(I17:J17,K17/1.12)*L17</f>
        <v>-93.669642857142847</v>
      </c>
      <c r="P17" s="14">
        <f>M17</f>
        <v>9366.9642857142844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-10397.330357142855</v>
      </c>
      <c r="AJ17" s="101">
        <f>SUM(H17:K17)+AI17+O17</f>
        <v>2.0889956431346945E-12</v>
      </c>
    </row>
    <row r="18" spans="1:36" ht="12.9" customHeight="1" x14ac:dyDescent="0.2">
      <c r="A18" s="55">
        <v>44067</v>
      </c>
      <c r="B18" s="56">
        <f>B17+1</f>
        <v>2278</v>
      </c>
      <c r="C18" s="196"/>
      <c r="D18" s="57" t="s">
        <v>88</v>
      </c>
      <c r="E18" s="56" t="s">
        <v>89</v>
      </c>
      <c r="F18" s="56"/>
      <c r="G18" s="57" t="s">
        <v>54</v>
      </c>
      <c r="H18" s="102"/>
      <c r="I18" s="102"/>
      <c r="J18" s="131">
        <v>1752.4</v>
      </c>
      <c r="K18" s="125"/>
      <c r="L18" s="13">
        <v>0.01</v>
      </c>
      <c r="M18" s="128">
        <f>SUM(H18:J18,K18/1.12)</f>
        <v>1752.4</v>
      </c>
      <c r="N18" s="128">
        <f>K18/1.12*0.12</f>
        <v>0</v>
      </c>
      <c r="O18" s="14">
        <f>-SUM(I18:J18,K18/1.12)*L18</f>
        <v>-17.524000000000001</v>
      </c>
      <c r="P18" s="14">
        <f>M18</f>
        <v>1752.4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-1734.8760000000002</v>
      </c>
      <c r="AJ18" s="101">
        <f>SUM(H18:K18)+AI18+O18</f>
        <v>-1.1368683772161603E-13</v>
      </c>
    </row>
    <row r="19" spans="1:36" ht="12.9" customHeight="1" x14ac:dyDescent="0.2">
      <c r="A19" s="55"/>
      <c r="B19" s="56">
        <f>B18+1</f>
        <v>2279</v>
      </c>
      <c r="C19" s="196"/>
      <c r="D19" s="57" t="s">
        <v>88</v>
      </c>
      <c r="E19" s="56" t="s">
        <v>89</v>
      </c>
      <c r="F19" s="56"/>
      <c r="G19" s="57" t="s">
        <v>57</v>
      </c>
      <c r="H19" s="102"/>
      <c r="I19" s="102"/>
      <c r="J19" s="131">
        <v>130.80000000000001</v>
      </c>
      <c r="K19" s="125"/>
      <c r="L19" s="13">
        <v>0.01</v>
      </c>
      <c r="M19" s="128">
        <f>SUM(H19:J19,K19/1.12)</f>
        <v>130.80000000000001</v>
      </c>
      <c r="N19" s="128">
        <f>K19/1.12*0.12</f>
        <v>0</v>
      </c>
      <c r="O19" s="14">
        <f>-SUM(I19:J19,K19/1.12)*L19</f>
        <v>-1.3080000000000001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>
        <f>M19</f>
        <v>130.80000000000001</v>
      </c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-129.49200000000002</v>
      </c>
      <c r="AJ19" s="101">
        <f>SUM(H19:K19)+AI19+O19</f>
        <v>-7.3274719625260332E-15</v>
      </c>
    </row>
    <row r="20" spans="1:36" ht="12.9" customHeight="1" x14ac:dyDescent="0.2">
      <c r="A20" s="55"/>
      <c r="B20" s="56">
        <f>B19+1</f>
        <v>2280</v>
      </c>
      <c r="C20" s="196"/>
      <c r="D20" s="57" t="s">
        <v>39</v>
      </c>
      <c r="E20" s="56" t="s">
        <v>45</v>
      </c>
      <c r="F20" s="56"/>
      <c r="G20" s="57" t="s">
        <v>54</v>
      </c>
      <c r="H20" s="102"/>
      <c r="I20" s="102"/>
      <c r="J20" s="131">
        <v>2400</v>
      </c>
      <c r="K20" s="125"/>
      <c r="L20" s="13">
        <v>0.01</v>
      </c>
      <c r="M20" s="128">
        <f>SUM(H20:J20,K20/1.12)</f>
        <v>2400</v>
      </c>
      <c r="N20" s="128">
        <f>K20/1.12*0.12</f>
        <v>0</v>
      </c>
      <c r="O20" s="14">
        <f>-SUM(I20:J20,K20/1.12)*L20</f>
        <v>-24</v>
      </c>
      <c r="P20" s="14">
        <f>M20</f>
        <v>2400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-2376</v>
      </c>
      <c r="AJ20" s="101">
        <f>SUM(H20:K20)+AI20+O20</f>
        <v>0</v>
      </c>
    </row>
    <row r="21" spans="1:36" s="5" customFormat="1" ht="12.9" customHeight="1" x14ac:dyDescent="0.2">
      <c r="A21" s="55"/>
      <c r="B21" s="56">
        <v>2280</v>
      </c>
      <c r="C21" s="196"/>
      <c r="D21" s="57" t="s">
        <v>39</v>
      </c>
      <c r="E21" s="56" t="s">
        <v>45</v>
      </c>
      <c r="F21" s="56"/>
      <c r="G21" s="57" t="s">
        <v>57</v>
      </c>
      <c r="H21" s="102"/>
      <c r="I21" s="102"/>
      <c r="J21" s="23">
        <v>955</v>
      </c>
      <c r="K21" s="125"/>
      <c r="L21" s="13">
        <v>0.01</v>
      </c>
      <c r="M21" s="128">
        <f>SUM(H21:J21,K21/1.12)</f>
        <v>955</v>
      </c>
      <c r="N21" s="128">
        <f>K21/1.12*0.12</f>
        <v>0</v>
      </c>
      <c r="O21" s="14">
        <f>-SUM(I21:J21,K21/1.12)*L21</f>
        <v>-9.5500000000000007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>
        <f>M21</f>
        <v>955</v>
      </c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-945.45</v>
      </c>
      <c r="AJ21" s="101">
        <f>SUM(H21:K21)+AI21+O21</f>
        <v>-4.6185277824406512E-14</v>
      </c>
    </row>
    <row r="22" spans="1:36" x14ac:dyDescent="0.2">
      <c r="A22" s="100"/>
      <c r="B22" s="99"/>
      <c r="C22" s="98"/>
      <c r="D22" s="95"/>
      <c r="E22" s="96"/>
      <c r="F22" s="96"/>
      <c r="G22" s="95"/>
      <c r="H22" s="36"/>
      <c r="I22" s="36"/>
      <c r="J22" s="51"/>
      <c r="K22" s="36"/>
      <c r="L22" s="37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</row>
    <row r="23" spans="1:36" s="88" customFormat="1" ht="10.8" thickBot="1" x14ac:dyDescent="0.25">
      <c r="A23" s="94"/>
      <c r="B23" s="93"/>
      <c r="C23" s="92"/>
      <c r="D23" s="89"/>
      <c r="E23" s="90"/>
      <c r="F23" s="90"/>
      <c r="G23" s="89"/>
      <c r="H23" s="40">
        <f>SUM(H6:H21)</f>
        <v>0</v>
      </c>
      <c r="I23" s="40">
        <f>SUM(I6:I21)</f>
        <v>0</v>
      </c>
      <c r="J23" s="24">
        <f>SUM(J5:J21)</f>
        <v>15483.9</v>
      </c>
      <c r="K23" s="24">
        <f>SUM(K5:K21)</f>
        <v>14369.75</v>
      </c>
      <c r="L23" s="41"/>
      <c r="M23" s="24">
        <f>SUM(M5:M21)</f>
        <v>28314.033928571425</v>
      </c>
      <c r="N23" s="24">
        <f>SUM(N5:N21)</f>
        <v>1539.6160714285711</v>
      </c>
      <c r="O23" s="24">
        <f>SUM(O5:O21)</f>
        <v>-283.14033928571428</v>
      </c>
      <c r="P23" s="24">
        <f>SUM(P5:P21)</f>
        <v>20608.314285714285</v>
      </c>
      <c r="Q23" s="24">
        <f>SUM(Q5:Q21)</f>
        <v>1428.5714285714284</v>
      </c>
      <c r="R23" s="24">
        <f>SUM(R5:R21)</f>
        <v>0</v>
      </c>
      <c r="S23" s="24">
        <f>SUM(S5:S21)</f>
        <v>0</v>
      </c>
      <c r="T23" s="24">
        <f>SUM(T5:T21)</f>
        <v>0</v>
      </c>
      <c r="U23" s="24">
        <f>SUM(U5:U21)</f>
        <v>0</v>
      </c>
      <c r="V23" s="24">
        <f>SUM(V5:V21)</f>
        <v>0</v>
      </c>
      <c r="W23" s="24">
        <f>SUM(W5:W21)</f>
        <v>2034.598214285714</v>
      </c>
      <c r="X23" s="24">
        <f>SUM(X5:X21)</f>
        <v>0</v>
      </c>
      <c r="Y23" s="24">
        <f>SUM(Y5:Y21)</f>
        <v>0</v>
      </c>
      <c r="Z23" s="24">
        <f>SUM(Z5:Z21)</f>
        <v>4242.55</v>
      </c>
      <c r="AA23" s="24">
        <f>SUM(AA5:AA21)</f>
        <v>0</v>
      </c>
      <c r="AB23" s="24">
        <f>SUM(AB5:AB21)</f>
        <v>0</v>
      </c>
      <c r="AC23" s="24">
        <f>SUM(AC5:AC21)</f>
        <v>0</v>
      </c>
      <c r="AD23" s="24">
        <f>SUM(AD5:AD21)</f>
        <v>0</v>
      </c>
      <c r="AE23" s="24">
        <f>SUM(AE5:AE21)</f>
        <v>0</v>
      </c>
      <c r="AF23" s="24">
        <f>SUM(AF5:AF21)</f>
        <v>0</v>
      </c>
      <c r="AG23" s="24">
        <f>SUM(AG5:AG21)</f>
        <v>0</v>
      </c>
      <c r="AH23" s="24">
        <f>SUM(AH5:AH21)</f>
        <v>0</v>
      </c>
      <c r="AI23" s="24">
        <f>SUM(AI5:AI21)</f>
        <v>-29570.509660714284</v>
      </c>
    </row>
    <row r="24" spans="1:36" ht="10.8" thickTop="1" x14ac:dyDescent="0.2">
      <c r="AH24" s="5" t="s">
        <v>35</v>
      </c>
      <c r="AI24" s="5">
        <f>+N25+AI23</f>
        <v>283.14033928571371</v>
      </c>
    </row>
    <row r="25" spans="1:36" x14ac:dyDescent="0.2">
      <c r="K25" s="5">
        <f>+K23+J23</f>
        <v>29853.65</v>
      </c>
      <c r="N25" s="5">
        <f>+N23+M23</f>
        <v>29853.649999999998</v>
      </c>
      <c r="P25" s="5">
        <f>P23+Q23</f>
        <v>22036.885714285712</v>
      </c>
      <c r="AI25" s="5">
        <f>+AI23-AI24</f>
        <v>-29853.649999999998</v>
      </c>
    </row>
    <row r="26" spans="1:36" x14ac:dyDescent="0.2">
      <c r="A26" s="84"/>
    </row>
    <row r="27" spans="1:36" x14ac:dyDescent="0.2">
      <c r="A27" s="84"/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654B-7D42-4A92-9765-8B5376AA33F3}">
  <dimension ref="A1:AK32"/>
  <sheetViews>
    <sheetView topLeftCell="V1" workbookViewId="0">
      <selection activeCell="A4" sqref="A4:IV37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7" x14ac:dyDescent="0.2">
      <c r="A1" s="122" t="s">
        <v>36</v>
      </c>
    </row>
    <row r="2" spans="1:37" x14ac:dyDescent="0.2">
      <c r="A2" s="123" t="s">
        <v>17</v>
      </c>
    </row>
    <row r="3" spans="1:37" x14ac:dyDescent="0.2">
      <c r="A3" s="122" t="s">
        <v>1125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7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7" s="117" customFormat="1" ht="12.75" customHeight="1" x14ac:dyDescent="0.2">
      <c r="A5" s="55">
        <v>44075</v>
      </c>
      <c r="B5" s="56">
        <v>2281</v>
      </c>
      <c r="C5" s="196"/>
      <c r="D5" s="57" t="s">
        <v>63</v>
      </c>
      <c r="E5" s="56"/>
      <c r="F5" s="56"/>
      <c r="G5" s="57" t="s">
        <v>62</v>
      </c>
      <c r="H5" s="102"/>
      <c r="I5" s="102"/>
      <c r="J5" s="23"/>
      <c r="K5" s="125">
        <v>3476.52</v>
      </c>
      <c r="L5" s="13">
        <v>0.01</v>
      </c>
      <c r="M5" s="128">
        <f>SUM(H5:J5,K5/1.12)</f>
        <v>3104.0357142857138</v>
      </c>
      <c r="N5" s="128">
        <f>K5/1.12*0.12</f>
        <v>372.48428571428565</v>
      </c>
      <c r="O5" s="14">
        <f>-SUM(I5:J5,K5/1.12)*L5</f>
        <v>-31.04035714285714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>
        <f>M5</f>
        <v>3104.0357142857138</v>
      </c>
      <c r="AI5" s="14">
        <f>-SUM(N5:AH5)</f>
        <v>-3445.4796428571422</v>
      </c>
      <c r="AJ5" s="101">
        <f>SUM(H5:K5)+AI5+O5</f>
        <v>6.8922645368729718E-13</v>
      </c>
      <c r="AK5" s="101">
        <f>-AI5</f>
        <v>3445.4796428571422</v>
      </c>
    </row>
    <row r="6" spans="1:37" ht="12.9" customHeight="1" x14ac:dyDescent="0.2">
      <c r="A6" s="55"/>
      <c r="B6" s="56">
        <f>B5+1</f>
        <v>2282</v>
      </c>
      <c r="C6" s="196"/>
      <c r="D6" s="57" t="s">
        <v>88</v>
      </c>
      <c r="E6" s="56" t="s">
        <v>89</v>
      </c>
      <c r="F6" s="56"/>
      <c r="G6" s="57" t="s">
        <v>54</v>
      </c>
      <c r="H6" s="102"/>
      <c r="I6" s="102"/>
      <c r="J6" s="23">
        <v>1571.05</v>
      </c>
      <c r="K6" s="125"/>
      <c r="L6" s="13">
        <v>0.01</v>
      </c>
      <c r="M6" s="128">
        <f>SUM(H6:J6,K6/1.12)</f>
        <v>1571.05</v>
      </c>
      <c r="N6" s="128">
        <f>K6/1.12*0.12</f>
        <v>0</v>
      </c>
      <c r="O6" s="14">
        <f>-SUM(I6:J6,K6/1.12)*L6</f>
        <v>-15.7105</v>
      </c>
      <c r="P6" s="14">
        <f>M6</f>
        <v>1571.05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>
        <f>-SUM(N6:AH6)</f>
        <v>-1555.3395</v>
      </c>
      <c r="AJ6" s="101">
        <f>SUM(H6:K6)+AI6+O6</f>
        <v>-8.8817841970012523E-14</v>
      </c>
      <c r="AK6" s="101">
        <f>-AI6</f>
        <v>1555.3395</v>
      </c>
    </row>
    <row r="7" spans="1:37" ht="12.9" customHeight="1" x14ac:dyDescent="0.2">
      <c r="A7" s="55"/>
      <c r="B7" s="56">
        <f>B6+1</f>
        <v>2283</v>
      </c>
      <c r="C7" s="196"/>
      <c r="D7" s="57" t="s">
        <v>88</v>
      </c>
      <c r="E7" s="56" t="s">
        <v>89</v>
      </c>
      <c r="F7" s="56"/>
      <c r="G7" s="57" t="s">
        <v>57</v>
      </c>
      <c r="H7" s="102"/>
      <c r="I7" s="102"/>
      <c r="J7" s="23">
        <v>186.25</v>
      </c>
      <c r="K7" s="125"/>
      <c r="L7" s="13">
        <v>0.01</v>
      </c>
      <c r="M7" s="128">
        <f>SUM(H7:J7,K7/1.12)</f>
        <v>186.25</v>
      </c>
      <c r="N7" s="128">
        <f>K7/1.12*0.12</f>
        <v>0</v>
      </c>
      <c r="O7" s="14">
        <f>-SUM(I7:J7,K7/1.12)*L7</f>
        <v>-1.8625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>
        <f>M7</f>
        <v>186.25</v>
      </c>
      <c r="AA7" s="14"/>
      <c r="AB7" s="14"/>
      <c r="AC7" s="14"/>
      <c r="AD7" s="14"/>
      <c r="AE7" s="14"/>
      <c r="AF7" s="14"/>
      <c r="AG7" s="14"/>
      <c r="AH7" s="14"/>
      <c r="AI7" s="14">
        <f>-SUM(N7:AH7)</f>
        <v>-184.38749999999999</v>
      </c>
      <c r="AJ7" s="101">
        <f>SUM(H7:K7)+AI7+O7</f>
        <v>1.1324274851176597E-14</v>
      </c>
      <c r="AK7" s="101">
        <f>-AI7</f>
        <v>184.38749999999999</v>
      </c>
    </row>
    <row r="8" spans="1:37" ht="12.9" customHeight="1" x14ac:dyDescent="0.2">
      <c r="A8" s="55"/>
      <c r="B8" s="56">
        <f>B7+1</f>
        <v>2284</v>
      </c>
      <c r="C8" s="196"/>
      <c r="D8" s="57" t="s">
        <v>88</v>
      </c>
      <c r="E8" s="56" t="s">
        <v>89</v>
      </c>
      <c r="F8" s="56"/>
      <c r="G8" s="57" t="s">
        <v>54</v>
      </c>
      <c r="H8" s="102"/>
      <c r="I8" s="102"/>
      <c r="J8" s="23">
        <v>1732</v>
      </c>
      <c r="K8" s="125"/>
      <c r="L8" s="13">
        <v>0.01</v>
      </c>
      <c r="M8" s="128">
        <f>SUM(H8:J8,K8/1.12)</f>
        <v>1732</v>
      </c>
      <c r="N8" s="128">
        <f>K8/1.12*0.12</f>
        <v>0</v>
      </c>
      <c r="O8" s="14">
        <f>-SUM(I8:J8,K8/1.12)*L8</f>
        <v>-17.32</v>
      </c>
      <c r="P8" s="14">
        <f>M8</f>
        <v>1732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>
        <f>-SUM(N8:AH8)</f>
        <v>-1714.68</v>
      </c>
      <c r="AJ8" s="101">
        <f>SUM(H8:K8)+AI8+O8</f>
        <v>-6.3948846218409017E-14</v>
      </c>
      <c r="AK8" s="101">
        <f>-AI8</f>
        <v>1714.68</v>
      </c>
    </row>
    <row r="9" spans="1:37" ht="12.9" customHeight="1" x14ac:dyDescent="0.2">
      <c r="A9" s="55"/>
      <c r="B9" s="56">
        <f>B8+1</f>
        <v>2285</v>
      </c>
      <c r="C9" s="196"/>
      <c r="D9" s="57" t="s">
        <v>88</v>
      </c>
      <c r="E9" s="56" t="s">
        <v>89</v>
      </c>
      <c r="F9" s="56"/>
      <c r="G9" s="57" t="s">
        <v>57</v>
      </c>
      <c r="H9" s="102"/>
      <c r="I9" s="102"/>
      <c r="J9" s="131">
        <v>110</v>
      </c>
      <c r="K9" s="125"/>
      <c r="L9" s="13">
        <v>0.01</v>
      </c>
      <c r="M9" s="128">
        <f>SUM(H9:J9,K9/1.12)</f>
        <v>110</v>
      </c>
      <c r="N9" s="128">
        <f>K9/1.12*0.12</f>
        <v>0</v>
      </c>
      <c r="O9" s="14">
        <f>-SUM(I9:J9,K9/1.12)*L9</f>
        <v>-1.1000000000000001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>
        <f>M9</f>
        <v>110</v>
      </c>
      <c r="AA9" s="14"/>
      <c r="AB9" s="14"/>
      <c r="AC9" s="14"/>
      <c r="AD9" s="14"/>
      <c r="AE9" s="14"/>
      <c r="AF9" s="14"/>
      <c r="AG9" s="14"/>
      <c r="AH9" s="14"/>
      <c r="AI9" s="14">
        <f>-SUM(N9:AH9)</f>
        <v>-108.9</v>
      </c>
      <c r="AJ9" s="101">
        <f>SUM(H9:K9)+AI9+O9</f>
        <v>-5.773159728050814E-15</v>
      </c>
      <c r="AK9" s="101">
        <f>-AI9</f>
        <v>108.9</v>
      </c>
    </row>
    <row r="10" spans="1:37" ht="12.9" customHeight="1" x14ac:dyDescent="0.2">
      <c r="A10" s="55"/>
      <c r="B10" s="56">
        <f>B9+1</f>
        <v>2286</v>
      </c>
      <c r="C10" s="196"/>
      <c r="D10" s="57" t="s">
        <v>39</v>
      </c>
      <c r="E10" s="56" t="s">
        <v>45</v>
      </c>
      <c r="F10" s="56"/>
      <c r="G10" s="57" t="s">
        <v>54</v>
      </c>
      <c r="H10" s="102"/>
      <c r="I10" s="102"/>
      <c r="J10" s="131">
        <v>4275</v>
      </c>
      <c r="K10" s="125"/>
      <c r="L10" s="13">
        <v>0.01</v>
      </c>
      <c r="M10" s="128">
        <f>SUM(H10:J10,K10/1.12)</f>
        <v>4275</v>
      </c>
      <c r="N10" s="128">
        <f>K10/1.12*0.12</f>
        <v>0</v>
      </c>
      <c r="O10" s="14">
        <f>-SUM(I10:J10,K10/1.12)*L10</f>
        <v>-42.75</v>
      </c>
      <c r="P10" s="14">
        <f>M10</f>
        <v>4275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-4232.25</v>
      </c>
      <c r="AJ10" s="101">
        <f>SUM(H10:K10)+AI10+O10</f>
        <v>0</v>
      </c>
      <c r="AK10" s="101">
        <f>-AI10</f>
        <v>4232.25</v>
      </c>
    </row>
    <row r="11" spans="1:37" ht="12.9" customHeight="1" x14ac:dyDescent="0.2">
      <c r="B11" s="56">
        <f>B10+1</f>
        <v>2287</v>
      </c>
      <c r="C11" s="196"/>
      <c r="D11" s="57" t="s">
        <v>39</v>
      </c>
      <c r="E11" s="56" t="s">
        <v>45</v>
      </c>
      <c r="F11" s="56"/>
      <c r="G11" s="57" t="s">
        <v>57</v>
      </c>
      <c r="H11" s="102"/>
      <c r="I11" s="102"/>
      <c r="J11" s="131">
        <v>790</v>
      </c>
      <c r="K11" s="125"/>
      <c r="L11" s="13">
        <v>0.01</v>
      </c>
      <c r="M11" s="128">
        <f>SUM(H11:J11,K11/1.12)</f>
        <v>790</v>
      </c>
      <c r="N11" s="128">
        <f>K11/1.12*0.12</f>
        <v>0</v>
      </c>
      <c r="O11" s="14">
        <f>-SUM(I11:J11,K11/1.12)*L11</f>
        <v>-7.9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>
        <f>M11</f>
        <v>790</v>
      </c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-782.1</v>
      </c>
      <c r="AJ11" s="101">
        <f>SUM(H11:K11)+AI11+O11</f>
        <v>-2.3092638912203256E-14</v>
      </c>
      <c r="AK11" s="101">
        <f>-AI11</f>
        <v>782.1</v>
      </c>
    </row>
    <row r="12" spans="1:37" ht="12.9" customHeight="1" x14ac:dyDescent="0.2">
      <c r="A12" s="55">
        <v>44081</v>
      </c>
      <c r="B12" s="56">
        <f>B11+1</f>
        <v>2288</v>
      </c>
      <c r="C12" s="196"/>
      <c r="D12" s="57" t="s">
        <v>88</v>
      </c>
      <c r="E12" s="56" t="s">
        <v>89</v>
      </c>
      <c r="F12" s="56"/>
      <c r="G12" s="57" t="s">
        <v>54</v>
      </c>
      <c r="H12" s="102"/>
      <c r="I12" s="102"/>
      <c r="J12" s="23">
        <v>2587</v>
      </c>
      <c r="K12" s="125"/>
      <c r="L12" s="13">
        <v>0.01</v>
      </c>
      <c r="M12" s="128">
        <f>SUM(H12:J12,K12/1.12)</f>
        <v>2587</v>
      </c>
      <c r="N12" s="128">
        <f>K12/1.12*0.12</f>
        <v>0</v>
      </c>
      <c r="O12" s="14">
        <f>-SUM(I12:J12,K12/1.12)*L12</f>
        <v>-25.87</v>
      </c>
      <c r="P12" s="14">
        <f>M12</f>
        <v>2587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-2561.13</v>
      </c>
      <c r="AJ12" s="101">
        <f>SUM(H12:K12)+AI12+O12</f>
        <v>-1.1013412404281553E-13</v>
      </c>
      <c r="AK12" s="101">
        <f>-AI12</f>
        <v>2561.13</v>
      </c>
    </row>
    <row r="13" spans="1:37" ht="12.9" customHeight="1" x14ac:dyDescent="0.2">
      <c r="A13" s="55"/>
      <c r="B13" s="56">
        <f>B12+1</f>
        <v>2289</v>
      </c>
      <c r="C13" s="196"/>
      <c r="D13" s="57" t="s">
        <v>88</v>
      </c>
      <c r="E13" s="56" t="s">
        <v>89</v>
      </c>
      <c r="F13" s="56"/>
      <c r="G13" s="57" t="s">
        <v>57</v>
      </c>
      <c r="H13" s="102"/>
      <c r="I13" s="102"/>
      <c r="J13" s="23">
        <v>115</v>
      </c>
      <c r="K13" s="125"/>
      <c r="L13" s="13">
        <v>0.01</v>
      </c>
      <c r="M13" s="128">
        <f>SUM(H13:J13,K13/1.12)</f>
        <v>115</v>
      </c>
      <c r="N13" s="128">
        <f>K13/1.12*0.12</f>
        <v>0</v>
      </c>
      <c r="O13" s="14">
        <f>-SUM(I13:J13,K13/1.12)*L13</f>
        <v>-1.1500000000000001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>
        <f>M13</f>
        <v>115</v>
      </c>
      <c r="AA13" s="14"/>
      <c r="AB13" s="14"/>
      <c r="AC13" s="14"/>
      <c r="AD13" s="14"/>
      <c r="AE13" s="14"/>
      <c r="AF13" s="14"/>
      <c r="AG13" s="14"/>
      <c r="AH13" s="14"/>
      <c r="AI13" s="14">
        <f>-SUM(N13:AH13)</f>
        <v>-113.85</v>
      </c>
      <c r="AJ13" s="101">
        <f>SUM(H13:K13)+AI13+O13</f>
        <v>5.5511151231257827E-15</v>
      </c>
      <c r="AK13" s="101">
        <f>-AI13</f>
        <v>113.85</v>
      </c>
    </row>
    <row r="14" spans="1:37" ht="12.9" customHeight="1" x14ac:dyDescent="0.2">
      <c r="A14" s="55"/>
      <c r="B14" s="56">
        <f>B13+1</f>
        <v>2290</v>
      </c>
      <c r="C14" s="196"/>
      <c r="D14" s="57" t="s">
        <v>39</v>
      </c>
      <c r="E14" s="56" t="s">
        <v>45</v>
      </c>
      <c r="F14" s="56"/>
      <c r="G14" s="57" t="s">
        <v>54</v>
      </c>
      <c r="H14" s="102"/>
      <c r="I14" s="102"/>
      <c r="J14" s="23">
        <v>3480</v>
      </c>
      <c r="K14" s="125"/>
      <c r="L14" s="13">
        <v>0.01</v>
      </c>
      <c r="M14" s="128">
        <f>SUM(H14:J14,K14/1.12)</f>
        <v>3480</v>
      </c>
      <c r="N14" s="128">
        <f>K14/1.12*0.12</f>
        <v>0</v>
      </c>
      <c r="O14" s="14">
        <f>-SUM(I14:J14,K14/1.12)*L14</f>
        <v>-34.800000000000004</v>
      </c>
      <c r="P14" s="14">
        <f>M14</f>
        <v>3480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-3445.2</v>
      </c>
      <c r="AJ14" s="101">
        <f>SUM(H14:K14)+AI14+O14</f>
        <v>1.7763568394002505E-13</v>
      </c>
      <c r="AK14" s="101">
        <f>-AI14</f>
        <v>3445.2</v>
      </c>
    </row>
    <row r="15" spans="1:37" ht="12.9" customHeight="1" x14ac:dyDescent="0.2">
      <c r="A15" s="55"/>
      <c r="B15" s="56">
        <f>B14+1</f>
        <v>2291</v>
      </c>
      <c r="C15" s="196"/>
      <c r="D15" s="57" t="s">
        <v>39</v>
      </c>
      <c r="E15" s="56" t="s">
        <v>45</v>
      </c>
      <c r="F15" s="56"/>
      <c r="G15" s="57" t="s">
        <v>57</v>
      </c>
      <c r="H15" s="102"/>
      <c r="I15" s="102"/>
      <c r="J15" s="23">
        <v>1000</v>
      </c>
      <c r="K15" s="125"/>
      <c r="L15" s="13">
        <v>0.01</v>
      </c>
      <c r="M15" s="128">
        <f>SUM(H15:J15,K15/1.12)</f>
        <v>1000</v>
      </c>
      <c r="N15" s="128">
        <f>K15/1.12*0.12</f>
        <v>0</v>
      </c>
      <c r="O15" s="14">
        <f>-SUM(I15:J15,K15/1.12)*L15</f>
        <v>-10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>
        <f>M15</f>
        <v>1000</v>
      </c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-990</v>
      </c>
      <c r="AJ15" s="101">
        <f>SUM(H15:K15)+AI15+O15</f>
        <v>0</v>
      </c>
      <c r="AK15" s="101">
        <f>-AI15</f>
        <v>990</v>
      </c>
    </row>
    <row r="16" spans="1:37" ht="12.9" customHeight="1" x14ac:dyDescent="0.2">
      <c r="A16" s="55">
        <v>44088</v>
      </c>
      <c r="B16" s="56">
        <f>B15+1</f>
        <v>2292</v>
      </c>
      <c r="C16" s="196"/>
      <c r="D16" s="57" t="s">
        <v>39</v>
      </c>
      <c r="E16" s="56" t="s">
        <v>45</v>
      </c>
      <c r="F16" s="56"/>
      <c r="G16" s="57" t="s">
        <v>54</v>
      </c>
      <c r="H16" s="102"/>
      <c r="I16" s="102"/>
      <c r="J16" s="23">
        <v>1750</v>
      </c>
      <c r="K16" s="125"/>
      <c r="L16" s="13">
        <v>0.01</v>
      </c>
      <c r="M16" s="128">
        <f>SUM(H16:J16,K16/1.12)</f>
        <v>1750</v>
      </c>
      <c r="N16" s="128">
        <f>K16/1.12*0.12</f>
        <v>0</v>
      </c>
      <c r="O16" s="14">
        <f>-SUM(I16:J16,K16/1.12)*L16</f>
        <v>-17.5</v>
      </c>
      <c r="P16" s="14">
        <f>M16</f>
        <v>1750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-1732.5</v>
      </c>
      <c r="AJ16" s="101">
        <f>SUM(H16:K16)+AI16+O16</f>
        <v>0</v>
      </c>
      <c r="AK16" s="101">
        <f>-AI16</f>
        <v>1732.5</v>
      </c>
    </row>
    <row r="17" spans="1:37" ht="12.9" customHeight="1" x14ac:dyDescent="0.2">
      <c r="A17" s="55"/>
      <c r="B17" s="56">
        <f>B16+1</f>
        <v>2293</v>
      </c>
      <c r="C17" s="196"/>
      <c r="D17" s="57" t="s">
        <v>39</v>
      </c>
      <c r="E17" s="56" t="s">
        <v>45</v>
      </c>
      <c r="F17" s="56"/>
      <c r="G17" s="57" t="s">
        <v>57</v>
      </c>
      <c r="H17" s="102"/>
      <c r="I17" s="102"/>
      <c r="J17" s="23">
        <v>688</v>
      </c>
      <c r="K17" s="125"/>
      <c r="L17" s="13">
        <v>0.01</v>
      </c>
      <c r="M17" s="128">
        <f>SUM(H17:J17,K17/1.12)</f>
        <v>688</v>
      </c>
      <c r="N17" s="128">
        <f>K17/1.12*0.12</f>
        <v>0</v>
      </c>
      <c r="O17" s="14">
        <f>-SUM(I17:J17,K17/1.12)*L17</f>
        <v>-6.88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>
        <f>M17</f>
        <v>688</v>
      </c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-681.12</v>
      </c>
      <c r="AJ17" s="101">
        <f>SUM(H17:K17)+AI17+O17</f>
        <v>0</v>
      </c>
      <c r="AK17" s="101">
        <f>-AI17</f>
        <v>681.12</v>
      </c>
    </row>
    <row r="18" spans="1:37" ht="12.9" customHeight="1" x14ac:dyDescent="0.2">
      <c r="A18" s="55">
        <v>44093</v>
      </c>
      <c r="B18" s="56">
        <v>2295</v>
      </c>
      <c r="C18" s="196"/>
      <c r="D18" s="57" t="s">
        <v>74</v>
      </c>
      <c r="E18" s="56" t="s">
        <v>60</v>
      </c>
      <c r="F18" s="56"/>
      <c r="G18" s="57" t="s">
        <v>56</v>
      </c>
      <c r="H18" s="102"/>
      <c r="I18" s="102"/>
      <c r="J18" s="131"/>
      <c r="K18" s="125">
        <v>740</v>
      </c>
      <c r="L18" s="13">
        <v>0.01</v>
      </c>
      <c r="M18" s="128">
        <f>SUM(H18:J18,K18/1.12)</f>
        <v>660.71428571428567</v>
      </c>
      <c r="N18" s="128">
        <f>K18/1.12*0.12</f>
        <v>79.285714285714278</v>
      </c>
      <c r="O18" s="14">
        <f>-SUM(I18:J18,K18/1.12)*L18</f>
        <v>-6.6071428571428568</v>
      </c>
      <c r="P18" s="14"/>
      <c r="Q18" s="14"/>
      <c r="R18" s="14"/>
      <c r="S18" s="14"/>
      <c r="T18" s="14"/>
      <c r="U18" s="14"/>
      <c r="V18" s="14"/>
      <c r="W18" s="14">
        <f>M18</f>
        <v>660.71428571428567</v>
      </c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-733.39285714285711</v>
      </c>
      <c r="AJ18" s="101">
        <f>SUM(H18:K18)+AI18+O18</f>
        <v>3.2862601528904634E-14</v>
      </c>
      <c r="AK18" s="101">
        <f>-AI18</f>
        <v>733.39285714285711</v>
      </c>
    </row>
    <row r="19" spans="1:37" ht="12.9" customHeight="1" x14ac:dyDescent="0.2">
      <c r="A19" s="55">
        <v>44095</v>
      </c>
      <c r="B19" s="56">
        <f>B18+1</f>
        <v>2296</v>
      </c>
      <c r="C19" s="196"/>
      <c r="D19" s="57" t="s">
        <v>88</v>
      </c>
      <c r="E19" s="56" t="s">
        <v>89</v>
      </c>
      <c r="F19" s="56"/>
      <c r="G19" s="57" t="s">
        <v>54</v>
      </c>
      <c r="H19" s="102"/>
      <c r="I19" s="102"/>
      <c r="J19" s="131">
        <v>2303.75</v>
      </c>
      <c r="K19" s="125"/>
      <c r="L19" s="13">
        <v>0.01</v>
      </c>
      <c r="M19" s="128">
        <f>SUM(H19:J19,K19/1.12)</f>
        <v>2303.75</v>
      </c>
      <c r="N19" s="128">
        <f>K19/1.12*0.12</f>
        <v>0</v>
      </c>
      <c r="O19" s="14">
        <f>-SUM(I19:J19,K19/1.12)*L19</f>
        <v>-23.037500000000001</v>
      </c>
      <c r="P19" s="14">
        <f>M19</f>
        <v>2303.75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-2280.7125000000001</v>
      </c>
      <c r="AJ19" s="101">
        <f>SUM(H19:K19)+AI19+O19</f>
        <v>-9.2370555648813024E-14</v>
      </c>
      <c r="AK19" s="101">
        <f>-AI19</f>
        <v>2280.7125000000001</v>
      </c>
    </row>
    <row r="20" spans="1:37" ht="12.9" customHeight="1" x14ac:dyDescent="0.2">
      <c r="A20" s="55"/>
      <c r="B20" s="56">
        <f>B19+1</f>
        <v>2297</v>
      </c>
      <c r="C20" s="196"/>
      <c r="D20" s="57" t="s">
        <v>88</v>
      </c>
      <c r="E20" s="56" t="s">
        <v>89</v>
      </c>
      <c r="F20" s="56"/>
      <c r="G20" s="57" t="s">
        <v>57</v>
      </c>
      <c r="H20" s="102"/>
      <c r="I20" s="102"/>
      <c r="J20" s="131">
        <v>125.7</v>
      </c>
      <c r="K20" s="125"/>
      <c r="L20" s="13">
        <v>0.01</v>
      </c>
      <c r="M20" s="128">
        <f>SUM(H20:J20,K20/1.12)</f>
        <v>125.7</v>
      </c>
      <c r="N20" s="128">
        <f>K20/1.12*0.12</f>
        <v>0</v>
      </c>
      <c r="O20" s="14">
        <f>-SUM(I20:J20,K20/1.12)*L20</f>
        <v>-1.2570000000000001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>
        <f>M20</f>
        <v>125.7</v>
      </c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-124.443</v>
      </c>
      <c r="AJ20" s="101">
        <f>SUM(H20:K20)+AI20+O20</f>
        <v>4.8849813083506888E-15</v>
      </c>
      <c r="AK20" s="101">
        <f>-AI20</f>
        <v>124.443</v>
      </c>
    </row>
    <row r="21" spans="1:37" s="5" customFormat="1" ht="12.9" customHeight="1" x14ac:dyDescent="0.2">
      <c r="A21" s="55"/>
      <c r="B21" s="56">
        <f>B20+1</f>
        <v>2298</v>
      </c>
      <c r="C21" s="196"/>
      <c r="D21" s="57" t="s">
        <v>39</v>
      </c>
      <c r="E21" s="56" t="s">
        <v>45</v>
      </c>
      <c r="F21" s="56"/>
      <c r="G21" s="57" t="s">
        <v>54</v>
      </c>
      <c r="H21" s="102"/>
      <c r="I21" s="102"/>
      <c r="J21" s="23">
        <v>3804</v>
      </c>
      <c r="K21" s="125"/>
      <c r="L21" s="13">
        <v>0.01</v>
      </c>
      <c r="M21" s="128">
        <f>SUM(H21:J21,K21/1.12)</f>
        <v>3804</v>
      </c>
      <c r="N21" s="128">
        <f>K21/1.12*0.12</f>
        <v>0</v>
      </c>
      <c r="O21" s="14">
        <f>-SUM(I21:J21,K21/1.12)*L21</f>
        <v>-38.04</v>
      </c>
      <c r="P21" s="14">
        <f>M21</f>
        <v>3804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-3765.96</v>
      </c>
      <c r="AJ21" s="101">
        <f>SUM(H21:K21)+AI21+O21</f>
        <v>0</v>
      </c>
      <c r="AK21" s="101">
        <f>-AI21</f>
        <v>3765.96</v>
      </c>
    </row>
    <row r="22" spans="1:37" s="5" customFormat="1" ht="12.9" customHeight="1" x14ac:dyDescent="0.2">
      <c r="A22" s="55"/>
      <c r="B22" s="56">
        <f>B21+1</f>
        <v>2299</v>
      </c>
      <c r="C22" s="196"/>
      <c r="D22" s="57" t="s">
        <v>39</v>
      </c>
      <c r="E22" s="56" t="s">
        <v>45</v>
      </c>
      <c r="F22" s="56"/>
      <c r="G22" s="57" t="s">
        <v>57</v>
      </c>
      <c r="H22" s="102"/>
      <c r="I22" s="102"/>
      <c r="J22" s="23">
        <v>750</v>
      </c>
      <c r="K22" s="125"/>
      <c r="L22" s="13">
        <v>0.01</v>
      </c>
      <c r="M22" s="128">
        <f>SUM(H22:J22,K22/1.12)</f>
        <v>750</v>
      </c>
      <c r="N22" s="128">
        <f>K22/1.12*0.12</f>
        <v>0</v>
      </c>
      <c r="O22" s="14">
        <f>-SUM(I22:J22,K22/1.12)*L22</f>
        <v>-7.5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>
        <f>M22</f>
        <v>750</v>
      </c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-742.5</v>
      </c>
      <c r="AJ22" s="101">
        <f>SUM(H22:K22)+AI22+O22</f>
        <v>0</v>
      </c>
      <c r="AK22" s="101">
        <f>-AI22</f>
        <v>742.5</v>
      </c>
    </row>
    <row r="23" spans="1:37" s="5" customFormat="1" ht="12.9" customHeight="1" x14ac:dyDescent="0.2">
      <c r="A23" s="55">
        <v>44096</v>
      </c>
      <c r="B23" s="56">
        <f>B22+1</f>
        <v>2300</v>
      </c>
      <c r="C23" s="196"/>
      <c r="D23" s="57" t="s">
        <v>68</v>
      </c>
      <c r="E23" s="56" t="s">
        <v>52</v>
      </c>
      <c r="F23" s="56"/>
      <c r="G23" s="57" t="s">
        <v>24</v>
      </c>
      <c r="H23" s="102"/>
      <c r="I23" s="102"/>
      <c r="J23" s="23"/>
      <c r="K23" s="125">
        <v>2855</v>
      </c>
      <c r="L23" s="13">
        <v>0.01</v>
      </c>
      <c r="M23" s="128">
        <f>SUM(H23:J23,K23/1.12)</f>
        <v>2549.1071428571427</v>
      </c>
      <c r="N23" s="128">
        <f>K23/1.12*0.12</f>
        <v>305.89285714285711</v>
      </c>
      <c r="O23" s="14">
        <f>-SUM(I23:J23,K23/1.12)*L23</f>
        <v>-25.491071428571427</v>
      </c>
      <c r="P23" s="14"/>
      <c r="Q23" s="14"/>
      <c r="R23" s="14"/>
      <c r="S23" s="14"/>
      <c r="T23" s="14"/>
      <c r="U23" s="14">
        <f>M23</f>
        <v>2549.1071428571427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-2829.5089285714284</v>
      </c>
      <c r="AJ23" s="101">
        <f>SUM(H23:K23)+AI23+O23</f>
        <v>1.3145040611561853E-13</v>
      </c>
      <c r="AK23" s="101">
        <f>-AI23</f>
        <v>2829.5089285714284</v>
      </c>
    </row>
    <row r="24" spans="1:37" ht="12.9" customHeight="1" x14ac:dyDescent="0.2">
      <c r="A24" s="55">
        <v>44098</v>
      </c>
      <c r="B24" s="56">
        <f>B23+1</f>
        <v>2301</v>
      </c>
      <c r="C24" s="196"/>
      <c r="D24" s="57" t="s">
        <v>74</v>
      </c>
      <c r="E24" s="56" t="s">
        <v>60</v>
      </c>
      <c r="F24" s="56"/>
      <c r="G24" s="57" t="s">
        <v>56</v>
      </c>
      <c r="H24" s="102"/>
      <c r="I24" s="102"/>
      <c r="J24" s="23"/>
      <c r="K24" s="53">
        <v>2028.75</v>
      </c>
      <c r="L24" s="13">
        <v>0.01</v>
      </c>
      <c r="M24" s="128">
        <f>SUM(H24:J24,K24/1.12)</f>
        <v>1811.3839285714284</v>
      </c>
      <c r="N24" s="128">
        <f>K24/1.12*0.12</f>
        <v>217.36607142857142</v>
      </c>
      <c r="O24" s="14">
        <f>-SUM(I24:J24,K24/1.12)*L24</f>
        <v>-18.113839285714285</v>
      </c>
      <c r="P24" s="14"/>
      <c r="Q24" s="14"/>
      <c r="R24" s="14"/>
      <c r="S24" s="14"/>
      <c r="T24" s="14"/>
      <c r="U24" s="14"/>
      <c r="V24" s="14"/>
      <c r="W24" s="14">
        <f>M24</f>
        <v>1811.3839285714284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>
        <f>-SUM(N24:AH24)</f>
        <v>-2010.6361607142856</v>
      </c>
      <c r="AJ24" s="101">
        <f>SUM(H24:K24)+AI24+O24</f>
        <v>1.6342482922482304E-13</v>
      </c>
      <c r="AK24" s="101">
        <f>-AI24</f>
        <v>2010.6361607142856</v>
      </c>
    </row>
    <row r="25" spans="1:37" s="5" customFormat="1" ht="12.9" customHeight="1" x14ac:dyDescent="0.2">
      <c r="A25" s="55">
        <v>44102</v>
      </c>
      <c r="B25" s="56">
        <f>B24+1</f>
        <v>2302</v>
      </c>
      <c r="C25" s="196"/>
      <c r="D25" s="57" t="s">
        <v>88</v>
      </c>
      <c r="E25" s="56" t="s">
        <v>89</v>
      </c>
      <c r="F25" s="56"/>
      <c r="G25" s="57" t="s">
        <v>54</v>
      </c>
      <c r="H25" s="102"/>
      <c r="I25" s="102"/>
      <c r="J25" s="23">
        <v>2352.9</v>
      </c>
      <c r="K25" s="53"/>
      <c r="L25" s="13">
        <v>0.01</v>
      </c>
      <c r="M25" s="128">
        <f>SUM(H25:J25,K25/1.12)</f>
        <v>2352.9</v>
      </c>
      <c r="N25" s="128">
        <f>K25/1.12*0.12</f>
        <v>0</v>
      </c>
      <c r="O25" s="14">
        <f>-SUM(I25:J25,K25/1.12)*L25</f>
        <v>-23.529</v>
      </c>
      <c r="P25" s="14">
        <f>M25</f>
        <v>2352.9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>
        <f>-SUM(N25:AH25)</f>
        <v>-2329.3710000000001</v>
      </c>
      <c r="AJ25" s="101">
        <f>SUM(H25:K25)+AI25+O25</f>
        <v>0</v>
      </c>
      <c r="AK25" s="101">
        <f>-AI25</f>
        <v>2329.3710000000001</v>
      </c>
    </row>
    <row r="26" spans="1:37" s="5" customFormat="1" ht="12.9" customHeight="1" x14ac:dyDescent="0.2">
      <c r="A26" s="55"/>
      <c r="B26" s="56">
        <f>B25+1</f>
        <v>2303</v>
      </c>
      <c r="C26" s="196"/>
      <c r="D26" s="57" t="s">
        <v>88</v>
      </c>
      <c r="E26" s="56" t="s">
        <v>89</v>
      </c>
      <c r="F26" s="56"/>
      <c r="G26" s="57" t="s">
        <v>57</v>
      </c>
      <c r="H26" s="102"/>
      <c r="I26" s="102"/>
      <c r="J26" s="131">
        <v>110</v>
      </c>
      <c r="K26" s="125"/>
      <c r="L26" s="13">
        <v>0.01</v>
      </c>
      <c r="M26" s="128">
        <f>SUM(H26:J26,K26/1.12)</f>
        <v>110</v>
      </c>
      <c r="N26" s="128">
        <f>K26/1.12*0.12</f>
        <v>0</v>
      </c>
      <c r="O26" s="14">
        <f>-SUM(I26:J26,K26/1.12)*L26</f>
        <v>-1.1000000000000001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>
        <f>M26</f>
        <v>110</v>
      </c>
      <c r="AA26" s="14"/>
      <c r="AB26" s="14"/>
      <c r="AC26" s="14"/>
      <c r="AD26" s="14"/>
      <c r="AE26" s="14"/>
      <c r="AF26" s="14"/>
      <c r="AG26" s="14"/>
      <c r="AH26" s="14"/>
      <c r="AI26" s="14">
        <f>-SUM(N26:AH26)</f>
        <v>-108.9</v>
      </c>
      <c r="AJ26" s="101">
        <f>SUM(H26:K26)+AI26+O26</f>
        <v>-5.773159728050814E-15</v>
      </c>
      <c r="AK26" s="101">
        <f>-AI26</f>
        <v>108.9</v>
      </c>
    </row>
    <row r="27" spans="1:37" x14ac:dyDescent="0.2">
      <c r="A27" s="100"/>
      <c r="B27" s="99"/>
      <c r="C27" s="98"/>
      <c r="D27" s="95"/>
      <c r="E27" s="96"/>
      <c r="F27" s="96"/>
      <c r="G27" s="95"/>
      <c r="H27" s="36"/>
      <c r="I27" s="36"/>
      <c r="J27" s="51"/>
      <c r="K27" s="36"/>
      <c r="L27" s="37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</row>
    <row r="28" spans="1:37" s="88" customFormat="1" ht="10.8" thickBot="1" x14ac:dyDescent="0.25">
      <c r="A28" s="94"/>
      <c r="B28" s="93"/>
      <c r="C28" s="92"/>
      <c r="D28" s="89"/>
      <c r="E28" s="90"/>
      <c r="F28" s="90"/>
      <c r="G28" s="89"/>
      <c r="H28" s="40">
        <f>SUM(H6:H26)</f>
        <v>0</v>
      </c>
      <c r="I28" s="40">
        <f>SUM(I6:I26)</f>
        <v>0</v>
      </c>
      <c r="J28" s="24">
        <f>SUM(J5:J26)</f>
        <v>27730.65</v>
      </c>
      <c r="K28" s="24">
        <f>SUM(K5:K26)</f>
        <v>9100.27</v>
      </c>
      <c r="L28" s="41"/>
      <c r="M28" s="24">
        <f>SUM(M5:M26)</f>
        <v>35855.891071428574</v>
      </c>
      <c r="N28" s="24">
        <f>SUM(N5:N26)</f>
        <v>975.02892857142854</v>
      </c>
      <c r="O28" s="24">
        <f>SUM(O5:O26)</f>
        <v>-358.55891071428579</v>
      </c>
      <c r="P28" s="24">
        <f>SUM(P5:P26)</f>
        <v>23855.7</v>
      </c>
      <c r="Q28" s="24">
        <f>SUM(Q5:Q26)</f>
        <v>0</v>
      </c>
      <c r="R28" s="24">
        <f>SUM(R5:R26)</f>
        <v>0</v>
      </c>
      <c r="S28" s="24">
        <f>SUM(S5:S26)</f>
        <v>0</v>
      </c>
      <c r="T28" s="24">
        <f>SUM(T5:T26)</f>
        <v>0</v>
      </c>
      <c r="U28" s="24">
        <f>SUM(U5:U26)</f>
        <v>2549.1071428571427</v>
      </c>
      <c r="V28" s="24">
        <f>SUM(V5:V26)</f>
        <v>0</v>
      </c>
      <c r="W28" s="24">
        <f>SUM(W5:W26)</f>
        <v>2472.0982142857142</v>
      </c>
      <c r="X28" s="24">
        <f>SUM(X5:X26)</f>
        <v>0</v>
      </c>
      <c r="Y28" s="24">
        <f>SUM(Y5:Y26)</f>
        <v>0</v>
      </c>
      <c r="Z28" s="24">
        <f>SUM(Z5:Z26)</f>
        <v>3874.95</v>
      </c>
      <c r="AA28" s="24">
        <f>SUM(AA5:AA26)</f>
        <v>0</v>
      </c>
      <c r="AB28" s="24">
        <f>SUM(AB5:AB26)</f>
        <v>0</v>
      </c>
      <c r="AC28" s="24">
        <f>SUM(AC5:AC26)</f>
        <v>0</v>
      </c>
      <c r="AD28" s="24">
        <f>SUM(AD5:AD26)</f>
        <v>0</v>
      </c>
      <c r="AE28" s="24">
        <f>SUM(AE5:AE26)</f>
        <v>0</v>
      </c>
      <c r="AF28" s="24">
        <f>SUM(AF5:AF26)</f>
        <v>0</v>
      </c>
      <c r="AG28" s="24">
        <f>SUM(AG5:AG26)</f>
        <v>0</v>
      </c>
      <c r="AH28" s="24">
        <f>SUM(AH5:AH26)</f>
        <v>3104.0357142857138</v>
      </c>
      <c r="AI28" s="24">
        <f>SUM(AI5:AI26)</f>
        <v>-36472.36108928571</v>
      </c>
    </row>
    <row r="29" spans="1:37" ht="10.8" thickTop="1" x14ac:dyDescent="0.2">
      <c r="AH29" s="5" t="s">
        <v>35</v>
      </c>
      <c r="AI29" s="5">
        <f>+N30+AI28</f>
        <v>358.55891071429505</v>
      </c>
    </row>
    <row r="30" spans="1:37" x14ac:dyDescent="0.2">
      <c r="K30" s="5">
        <f>+K28+J28</f>
        <v>36830.92</v>
      </c>
      <c r="N30" s="5">
        <f>+N28+M28</f>
        <v>36830.920000000006</v>
      </c>
      <c r="P30" s="5">
        <f>P28+Q28</f>
        <v>23855.7</v>
      </c>
      <c r="AI30" s="5">
        <f>+AI28-AI29</f>
        <v>-36830.920000000006</v>
      </c>
    </row>
    <row r="31" spans="1:37" x14ac:dyDescent="0.2">
      <c r="A31" s="84"/>
    </row>
    <row r="32" spans="1:37" x14ac:dyDescent="0.2">
      <c r="A32" s="84"/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CAAA-A8CB-467C-BA9A-590842D7923B}">
  <dimension ref="A1:AK29"/>
  <sheetViews>
    <sheetView tabSelected="1" workbookViewId="0">
      <selection activeCell="A30" sqref="A30"/>
    </sheetView>
  </sheetViews>
  <sheetFormatPr defaultColWidth="9.109375" defaultRowHeight="10.199999999999999" x14ac:dyDescent="0.2"/>
  <cols>
    <col min="1" max="1" width="10.109375" style="87" customWidth="1"/>
    <col min="2" max="2" width="9.6640625" style="85" customWidth="1"/>
    <col min="3" max="3" width="10.5546875" style="85" customWidth="1"/>
    <col min="4" max="4" width="30" style="84" bestFit="1" customWidth="1"/>
    <col min="5" max="5" width="13.109375" style="85" customWidth="1"/>
    <col min="6" max="6" width="13.44140625" style="85" customWidth="1"/>
    <col min="7" max="7" width="15.5546875" style="84" customWidth="1"/>
    <col min="8" max="9" width="10.44140625" style="5" customWidth="1"/>
    <col min="10" max="10" width="10.44140625" style="49" customWidth="1"/>
    <col min="11" max="11" width="9.88671875" style="5" customWidth="1"/>
    <col min="12" max="12" width="8.109375" style="6" customWidth="1"/>
    <col min="13" max="13" width="9.88671875" style="5" bestFit="1" customWidth="1"/>
    <col min="14" max="14" width="10.33203125" style="5" customWidth="1"/>
    <col min="15" max="15" width="8.6640625" style="5" customWidth="1"/>
    <col min="16" max="35" width="13.33203125" style="5" customWidth="1"/>
    <col min="36" max="16384" width="9.109375" style="84"/>
  </cols>
  <sheetData>
    <row r="1" spans="1:37" x14ac:dyDescent="0.2">
      <c r="A1" s="122" t="s">
        <v>36</v>
      </c>
    </row>
    <row r="2" spans="1:37" x14ac:dyDescent="0.2">
      <c r="A2" s="123" t="s">
        <v>17</v>
      </c>
    </row>
    <row r="3" spans="1:37" x14ac:dyDescent="0.2">
      <c r="A3" s="122" t="s">
        <v>1126</v>
      </c>
      <c r="B3" s="121"/>
      <c r="N3" s="7">
        <v>1301</v>
      </c>
      <c r="O3" s="7">
        <v>2402</v>
      </c>
      <c r="P3" s="7">
        <v>5001</v>
      </c>
      <c r="Q3" s="7">
        <v>5002</v>
      </c>
      <c r="R3" s="7">
        <v>6214</v>
      </c>
      <c r="S3" s="7">
        <v>6212</v>
      </c>
      <c r="T3" s="7">
        <v>6218</v>
      </c>
      <c r="U3" s="7">
        <v>6217</v>
      </c>
      <c r="V3" s="7">
        <v>6219</v>
      </c>
      <c r="W3" s="7">
        <v>6220</v>
      </c>
      <c r="X3" s="7">
        <v>6229</v>
      </c>
      <c r="Y3" s="7">
        <v>6211</v>
      </c>
      <c r="Z3" s="7">
        <v>6109</v>
      </c>
      <c r="AA3" s="7">
        <v>6308</v>
      </c>
      <c r="AB3" s="7">
        <v>6312</v>
      </c>
      <c r="AC3" s="7">
        <v>6313</v>
      </c>
      <c r="AD3" s="7">
        <v>6234</v>
      </c>
      <c r="AE3" s="7">
        <v>6315</v>
      </c>
      <c r="AF3" s="7">
        <v>6316</v>
      </c>
      <c r="AG3" s="7">
        <v>6204</v>
      </c>
      <c r="AH3" s="7"/>
      <c r="AI3" s="7">
        <v>2101</v>
      </c>
    </row>
    <row r="4" spans="1:37" s="118" customFormat="1" ht="38.25" customHeight="1" x14ac:dyDescent="0.3">
      <c r="A4" s="120" t="s">
        <v>18</v>
      </c>
      <c r="B4" s="119" t="s">
        <v>19</v>
      </c>
      <c r="C4" s="119" t="s">
        <v>20</v>
      </c>
      <c r="D4" s="119" t="s">
        <v>21</v>
      </c>
      <c r="E4" s="119" t="s">
        <v>16</v>
      </c>
      <c r="F4" s="119" t="s">
        <v>0</v>
      </c>
      <c r="G4" s="119" t="s">
        <v>1</v>
      </c>
      <c r="H4" s="119" t="s">
        <v>2</v>
      </c>
      <c r="I4" s="119" t="s">
        <v>3</v>
      </c>
      <c r="J4" s="50" t="s">
        <v>4</v>
      </c>
      <c r="K4" s="119" t="s">
        <v>5</v>
      </c>
      <c r="L4" s="10" t="s">
        <v>6</v>
      </c>
      <c r="M4" s="119" t="s">
        <v>7</v>
      </c>
      <c r="N4" s="11" t="s">
        <v>8</v>
      </c>
      <c r="O4" s="11" t="s">
        <v>9</v>
      </c>
      <c r="P4" s="11" t="s">
        <v>10</v>
      </c>
      <c r="Q4" s="11" t="s">
        <v>11</v>
      </c>
      <c r="R4" s="11" t="s">
        <v>22</v>
      </c>
      <c r="S4" s="11" t="s">
        <v>12</v>
      </c>
      <c r="T4" s="11" t="s">
        <v>23</v>
      </c>
      <c r="U4" s="11" t="s">
        <v>24</v>
      </c>
      <c r="V4" s="11" t="s">
        <v>13</v>
      </c>
      <c r="W4" s="11" t="s">
        <v>14</v>
      </c>
      <c r="X4" s="11" t="s">
        <v>15</v>
      </c>
      <c r="Y4" s="11" t="s">
        <v>25</v>
      </c>
      <c r="Z4" s="11" t="s">
        <v>26</v>
      </c>
      <c r="AA4" s="11" t="s">
        <v>27</v>
      </c>
      <c r="AB4" s="11" t="s">
        <v>28</v>
      </c>
      <c r="AC4" s="11" t="s">
        <v>29</v>
      </c>
      <c r="AD4" s="11" t="s">
        <v>30</v>
      </c>
      <c r="AE4" s="11" t="s">
        <v>31</v>
      </c>
      <c r="AF4" s="11" t="s">
        <v>32</v>
      </c>
      <c r="AG4" s="11" t="s">
        <v>33</v>
      </c>
      <c r="AH4" s="11" t="s">
        <v>79</v>
      </c>
      <c r="AI4" s="11" t="s">
        <v>34</v>
      </c>
    </row>
    <row r="5" spans="1:37" s="117" customFormat="1" ht="12.75" customHeight="1" x14ac:dyDescent="0.2">
      <c r="A5" s="55">
        <v>44109</v>
      </c>
      <c r="B5" s="56">
        <v>2304</v>
      </c>
      <c r="C5" s="196"/>
      <c r="D5" s="57" t="s">
        <v>39</v>
      </c>
      <c r="E5" s="56" t="s">
        <v>45</v>
      </c>
      <c r="F5" s="56"/>
      <c r="G5" s="57" t="s">
        <v>54</v>
      </c>
      <c r="H5" s="102"/>
      <c r="I5" s="102"/>
      <c r="J5" s="23">
        <v>1620</v>
      </c>
      <c r="K5" s="125"/>
      <c r="L5" s="13">
        <v>0.01</v>
      </c>
      <c r="M5" s="128">
        <f>SUM(H5:J5,K5/1.12)</f>
        <v>1620</v>
      </c>
      <c r="N5" s="128">
        <f>K5/1.12*0.12</f>
        <v>0</v>
      </c>
      <c r="O5" s="14">
        <f>-SUM(I5:J5,K5/1.12)*L5</f>
        <v>-16.2</v>
      </c>
      <c r="P5" s="14">
        <f>M5</f>
        <v>1620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>
        <f>-SUM(N5:AH5)</f>
        <v>-1603.8</v>
      </c>
      <c r="AJ5" s="101">
        <f>SUM(H5:K5)+AI5+O5</f>
        <v>4.6185277824406512E-14</v>
      </c>
      <c r="AK5" s="101">
        <f>-AI5</f>
        <v>1603.8</v>
      </c>
    </row>
    <row r="6" spans="1:37" ht="12.9" customHeight="1" x14ac:dyDescent="0.2">
      <c r="A6" s="55"/>
      <c r="B6" s="56">
        <f>B5+1</f>
        <v>2305</v>
      </c>
      <c r="C6" s="196"/>
      <c r="D6" s="57" t="s">
        <v>39</v>
      </c>
      <c r="E6" s="56" t="s">
        <v>45</v>
      </c>
      <c r="F6" s="56"/>
      <c r="G6" s="57" t="s">
        <v>57</v>
      </c>
      <c r="H6" s="102"/>
      <c r="I6" s="102"/>
      <c r="J6" s="23">
        <v>1102</v>
      </c>
      <c r="K6" s="125"/>
      <c r="L6" s="13">
        <v>0.01</v>
      </c>
      <c r="M6" s="128">
        <f>SUM(H6:J6,K6/1.12)</f>
        <v>1102</v>
      </c>
      <c r="N6" s="128">
        <f>K6/1.12*0.12</f>
        <v>0</v>
      </c>
      <c r="O6" s="14">
        <f>-SUM(I6:J6,K6/1.12)*L6</f>
        <v>-11.02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>
        <f>M6</f>
        <v>1102</v>
      </c>
      <c r="AA6" s="14"/>
      <c r="AB6" s="14"/>
      <c r="AC6" s="14"/>
      <c r="AD6" s="14"/>
      <c r="AE6" s="14"/>
      <c r="AF6" s="14"/>
      <c r="AG6" s="14"/>
      <c r="AH6" s="14"/>
      <c r="AI6" s="14">
        <f>-SUM(N6:AH6)</f>
        <v>-1090.98</v>
      </c>
      <c r="AJ6" s="101">
        <f>SUM(H6:K6)+AI6+O6</f>
        <v>-1.7763568394002505E-14</v>
      </c>
      <c r="AK6" s="101">
        <f>-AI6</f>
        <v>1090.98</v>
      </c>
    </row>
    <row r="7" spans="1:37" ht="12.9" customHeight="1" x14ac:dyDescent="0.2">
      <c r="A7" s="55"/>
      <c r="B7" s="56">
        <f>B6+1</f>
        <v>2306</v>
      </c>
      <c r="C7" s="196"/>
      <c r="D7" s="57" t="s">
        <v>88</v>
      </c>
      <c r="E7" s="56" t="s">
        <v>89</v>
      </c>
      <c r="F7" s="56"/>
      <c r="G7" s="57" t="s">
        <v>54</v>
      </c>
      <c r="H7" s="102"/>
      <c r="I7" s="102"/>
      <c r="J7" s="23">
        <v>2566.5</v>
      </c>
      <c r="K7" s="125"/>
      <c r="L7" s="13">
        <v>0.01</v>
      </c>
      <c r="M7" s="128">
        <f>SUM(H7:J7,K7/1.12)</f>
        <v>2566.5</v>
      </c>
      <c r="N7" s="128">
        <f>K7/1.12*0.12</f>
        <v>0</v>
      </c>
      <c r="O7" s="14">
        <f>-SUM(I7:J7,K7/1.12)*L7</f>
        <v>-25.664999999999999</v>
      </c>
      <c r="P7" s="14">
        <f>M7</f>
        <v>2566.5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>
        <f>-SUM(N7:AH7)</f>
        <v>-2540.835</v>
      </c>
      <c r="AJ7" s="101">
        <f>SUM(H7:K7)+AI7+O7</f>
        <v>-3.5527136788005009E-14</v>
      </c>
      <c r="AK7" s="101">
        <f>-AI7</f>
        <v>2540.835</v>
      </c>
    </row>
    <row r="8" spans="1:37" ht="12.9" customHeight="1" x14ac:dyDescent="0.2">
      <c r="A8" s="55"/>
      <c r="B8" s="56">
        <f>B7+1</f>
        <v>2307</v>
      </c>
      <c r="C8" s="196"/>
      <c r="D8" s="57" t="s">
        <v>88</v>
      </c>
      <c r="E8" s="56" t="s">
        <v>89</v>
      </c>
      <c r="F8" s="56"/>
      <c r="G8" s="57" t="s">
        <v>57</v>
      </c>
      <c r="H8" s="102"/>
      <c r="I8" s="102"/>
      <c r="J8" s="23">
        <v>389.5</v>
      </c>
      <c r="K8" s="125"/>
      <c r="L8" s="13">
        <v>0.01</v>
      </c>
      <c r="M8" s="128">
        <f>SUM(H8:J8,K8/1.12)</f>
        <v>389.5</v>
      </c>
      <c r="N8" s="128">
        <f>K8/1.12*0.12</f>
        <v>0</v>
      </c>
      <c r="O8" s="14">
        <f>-SUM(I8:J8,K8/1.12)*L8</f>
        <v>-3.895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>
        <f>M8</f>
        <v>389.5</v>
      </c>
      <c r="AA8" s="14"/>
      <c r="AB8" s="14"/>
      <c r="AC8" s="14"/>
      <c r="AD8" s="14"/>
      <c r="AE8" s="14"/>
      <c r="AF8" s="14"/>
      <c r="AG8" s="14"/>
      <c r="AH8" s="14"/>
      <c r="AI8" s="14">
        <f>-SUM(N8:AH8)</f>
        <v>-385.60500000000002</v>
      </c>
      <c r="AJ8" s="101">
        <f>SUM(H8:K8)+AI8+O8</f>
        <v>-1.8207657603852567E-14</v>
      </c>
      <c r="AK8" s="101">
        <f>-AI8</f>
        <v>385.60500000000002</v>
      </c>
    </row>
    <row r="9" spans="1:37" ht="12.9" customHeight="1" x14ac:dyDescent="0.2">
      <c r="A9" s="55">
        <v>44116</v>
      </c>
      <c r="B9" s="56">
        <f>B8+1</f>
        <v>2308</v>
      </c>
      <c r="C9" s="196"/>
      <c r="D9" s="57" t="s">
        <v>39</v>
      </c>
      <c r="E9" s="56" t="s">
        <v>45</v>
      </c>
      <c r="F9" s="56"/>
      <c r="G9" s="57" t="s">
        <v>54</v>
      </c>
      <c r="H9" s="102"/>
      <c r="I9" s="102"/>
      <c r="J9" s="131">
        <v>5110</v>
      </c>
      <c r="K9" s="125"/>
      <c r="L9" s="13">
        <v>0.01</v>
      </c>
      <c r="M9" s="128">
        <f>SUM(H9:J9,K9/1.12)</f>
        <v>5110</v>
      </c>
      <c r="N9" s="128">
        <f>K9/1.12*0.12</f>
        <v>0</v>
      </c>
      <c r="O9" s="14">
        <f>-SUM(I9:J9,K9/1.12)*L9</f>
        <v>-51.1</v>
      </c>
      <c r="P9" s="14">
        <f>M9</f>
        <v>5110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>
        <f>-SUM(N9:AH9)</f>
        <v>-5058.8999999999996</v>
      </c>
      <c r="AJ9" s="101">
        <f>SUM(H9:K9)+AI9+O9</f>
        <v>3.6237679523765109E-13</v>
      </c>
      <c r="AK9" s="101">
        <f>-AI9</f>
        <v>5058.8999999999996</v>
      </c>
    </row>
    <row r="10" spans="1:37" ht="12.9" customHeight="1" x14ac:dyDescent="0.2">
      <c r="A10" s="55"/>
      <c r="B10" s="56">
        <f>B9+1</f>
        <v>2309</v>
      </c>
      <c r="C10" s="196"/>
      <c r="D10" s="57" t="s">
        <v>39</v>
      </c>
      <c r="E10" s="56" t="s">
        <v>45</v>
      </c>
      <c r="F10" s="56"/>
      <c r="G10" s="57" t="s">
        <v>57</v>
      </c>
      <c r="H10" s="102"/>
      <c r="I10" s="102"/>
      <c r="J10" s="131">
        <v>886</v>
      </c>
      <c r="K10" s="125"/>
      <c r="L10" s="13">
        <v>0.01</v>
      </c>
      <c r="M10" s="128">
        <f>SUM(H10:J10,K10/1.12)</f>
        <v>886</v>
      </c>
      <c r="N10" s="128">
        <f>K10/1.12*0.12</f>
        <v>0</v>
      </c>
      <c r="O10" s="14">
        <f>-SUM(I10:J10,K10/1.12)*L10</f>
        <v>-8.86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>
        <f>M10</f>
        <v>886</v>
      </c>
      <c r="AA10" s="14"/>
      <c r="AB10" s="14"/>
      <c r="AC10" s="14"/>
      <c r="AD10" s="14"/>
      <c r="AE10" s="14"/>
      <c r="AF10" s="14"/>
      <c r="AG10" s="14"/>
      <c r="AH10" s="14"/>
      <c r="AI10" s="14">
        <f>-SUM(N10:AH10)</f>
        <v>-877.14</v>
      </c>
      <c r="AJ10" s="101">
        <f>SUM(H10:K10)+AI10+O10</f>
        <v>1.4210854715202004E-14</v>
      </c>
      <c r="AK10" s="101">
        <f>-AI10</f>
        <v>877.14</v>
      </c>
    </row>
    <row r="11" spans="1:37" ht="12.9" customHeight="1" x14ac:dyDescent="0.2">
      <c r="B11" s="56">
        <f>B10+1</f>
        <v>2310</v>
      </c>
      <c r="C11" s="196"/>
      <c r="D11" s="57" t="s">
        <v>88</v>
      </c>
      <c r="E11" s="56" t="s">
        <v>89</v>
      </c>
      <c r="F11" s="56"/>
      <c r="G11" s="57" t="s">
        <v>54</v>
      </c>
      <c r="H11" s="102"/>
      <c r="I11" s="102"/>
      <c r="J11" s="131">
        <v>2298.5</v>
      </c>
      <c r="K11" s="125"/>
      <c r="L11" s="13">
        <v>0.01</v>
      </c>
      <c r="M11" s="128">
        <f>SUM(H11:J11,K11/1.12)</f>
        <v>2298.5</v>
      </c>
      <c r="N11" s="128">
        <f>K11/1.12*0.12</f>
        <v>0</v>
      </c>
      <c r="O11" s="14">
        <f>-SUM(I11:J11,K11/1.12)*L11</f>
        <v>-22.984999999999999</v>
      </c>
      <c r="P11" s="14">
        <f>M11</f>
        <v>2298.5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>
        <f>-SUM(N11:AH11)</f>
        <v>-2275.5149999999999</v>
      </c>
      <c r="AJ11" s="101">
        <f>SUM(H11:K11)+AI11+O11</f>
        <v>1.2789769243681803E-13</v>
      </c>
      <c r="AK11" s="101">
        <f>-AI11</f>
        <v>2275.5149999999999</v>
      </c>
    </row>
    <row r="12" spans="1:37" ht="12.9" customHeight="1" x14ac:dyDescent="0.2">
      <c r="A12" s="55"/>
      <c r="B12" s="56">
        <f>B11+1</f>
        <v>2311</v>
      </c>
      <c r="C12" s="196"/>
      <c r="D12" s="57" t="s">
        <v>88</v>
      </c>
      <c r="E12" s="56" t="s">
        <v>89</v>
      </c>
      <c r="F12" s="56"/>
      <c r="G12" s="57" t="s">
        <v>57</v>
      </c>
      <c r="H12" s="102"/>
      <c r="I12" s="102"/>
      <c r="J12" s="23">
        <v>54.25</v>
      </c>
      <c r="K12" s="125"/>
      <c r="L12" s="13">
        <v>0.01</v>
      </c>
      <c r="M12" s="128">
        <f>SUM(H12:J12,K12/1.12)</f>
        <v>54.25</v>
      </c>
      <c r="N12" s="128">
        <f>K12/1.12*0.12</f>
        <v>0</v>
      </c>
      <c r="O12" s="14">
        <f>-SUM(I12:J12,K12/1.12)*L12</f>
        <v>-0.54249999999999998</v>
      </c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>
        <f>M12</f>
        <v>54.25</v>
      </c>
      <c r="AA12" s="14"/>
      <c r="AB12" s="14"/>
      <c r="AC12" s="14"/>
      <c r="AD12" s="14"/>
      <c r="AE12" s="14"/>
      <c r="AF12" s="14"/>
      <c r="AG12" s="14"/>
      <c r="AH12" s="14"/>
      <c r="AI12" s="14">
        <f>-SUM(N12:AH12)</f>
        <v>-53.707500000000003</v>
      </c>
      <c r="AJ12" s="101">
        <f>SUM(H12:K12)+AI12+O12</f>
        <v>-3.1086244689504383E-15</v>
      </c>
      <c r="AK12" s="101">
        <f>-AI12</f>
        <v>53.707500000000003</v>
      </c>
    </row>
    <row r="13" spans="1:37" ht="12.9" customHeight="1" x14ac:dyDescent="0.2">
      <c r="A13" s="55">
        <v>44117</v>
      </c>
      <c r="B13" s="56">
        <f>B12+1</f>
        <v>2312</v>
      </c>
      <c r="C13" s="196"/>
      <c r="D13" s="57" t="s">
        <v>63</v>
      </c>
      <c r="E13" s="56"/>
      <c r="F13" s="56"/>
      <c r="G13" s="57" t="s">
        <v>62</v>
      </c>
      <c r="H13" s="102"/>
      <c r="I13" s="102"/>
      <c r="J13" s="23"/>
      <c r="K13" s="125">
        <v>2955.43</v>
      </c>
      <c r="L13" s="13">
        <v>0.01</v>
      </c>
      <c r="M13" s="128">
        <f>SUM(H13:J13,K13/1.12)</f>
        <v>2638.7767857142853</v>
      </c>
      <c r="N13" s="128">
        <f>K13/1.12*0.12</f>
        <v>316.65321428571423</v>
      </c>
      <c r="O13" s="14">
        <f>-SUM(I13:J13,K13/1.12)*L13</f>
        <v>-26.387767857142855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>
        <f>M13</f>
        <v>2638.7767857142853</v>
      </c>
      <c r="AI13" s="14">
        <f>-SUM(N13:AH13)</f>
        <v>-2929.0422321428568</v>
      </c>
      <c r="AJ13" s="101">
        <f>SUM(H13:K13)+AI13+O13</f>
        <v>1.3500311979441904E-13</v>
      </c>
      <c r="AK13" s="101">
        <f>-AI13</f>
        <v>2929.0422321428568</v>
      </c>
    </row>
    <row r="14" spans="1:37" ht="12.9" customHeight="1" x14ac:dyDescent="0.2">
      <c r="A14" s="55">
        <v>44119</v>
      </c>
      <c r="B14" s="56">
        <f>B13+1</f>
        <v>2313</v>
      </c>
      <c r="C14" s="196"/>
      <c r="D14" s="57" t="s">
        <v>1090</v>
      </c>
      <c r="E14" s="56" t="s">
        <v>1091</v>
      </c>
      <c r="F14" s="56"/>
      <c r="G14" s="57" t="s">
        <v>55</v>
      </c>
      <c r="H14" s="102"/>
      <c r="I14" s="102"/>
      <c r="J14" s="23"/>
      <c r="K14" s="125">
        <v>1600</v>
      </c>
      <c r="L14" s="13">
        <v>0.01</v>
      </c>
      <c r="M14" s="128">
        <f>SUM(H14:J14,K14/1.12)</f>
        <v>1428.5714285714284</v>
      </c>
      <c r="N14" s="128">
        <f>K14/1.12*0.12</f>
        <v>171.42857142857142</v>
      </c>
      <c r="O14" s="14">
        <f>-SUM(I14:J14,K14/1.12)*L14</f>
        <v>-14.285714285714285</v>
      </c>
      <c r="P14" s="14"/>
      <c r="Q14" s="14">
        <f>M14</f>
        <v>1428.5714285714284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>
        <f>-SUM(N14:AH14)</f>
        <v>-1585.7142857142856</v>
      </c>
      <c r="AJ14" s="101">
        <f>SUM(H14:K14)+AI14+O14</f>
        <v>1.6342482922482304E-13</v>
      </c>
      <c r="AK14" s="101">
        <f>-AI14</f>
        <v>1585.7142857142856</v>
      </c>
    </row>
    <row r="15" spans="1:37" ht="12.9" customHeight="1" x14ac:dyDescent="0.2">
      <c r="A15" s="55">
        <v>44120</v>
      </c>
      <c r="B15" s="56">
        <f>B14+1</f>
        <v>2314</v>
      </c>
      <c r="C15" s="196"/>
      <c r="D15" s="57" t="s">
        <v>37</v>
      </c>
      <c r="E15" s="56" t="s">
        <v>42</v>
      </c>
      <c r="F15" s="56"/>
      <c r="G15" s="57" t="s">
        <v>163</v>
      </c>
      <c r="H15" s="102"/>
      <c r="I15" s="102"/>
      <c r="J15" s="23"/>
      <c r="K15" s="125">
        <v>981.31</v>
      </c>
      <c r="L15" s="13">
        <v>0.01</v>
      </c>
      <c r="M15" s="128">
        <f>SUM(H15:J15,K15/1.12)</f>
        <v>876.16964285714278</v>
      </c>
      <c r="N15" s="128">
        <f>K15/1.12*0.12</f>
        <v>105.14035714285713</v>
      </c>
      <c r="O15" s="14">
        <f>-SUM(I15:J15,K15/1.12)*L15</f>
        <v>-8.7616964285714278</v>
      </c>
      <c r="P15" s="14"/>
      <c r="Q15" s="14"/>
      <c r="R15" s="14"/>
      <c r="S15" s="14"/>
      <c r="T15" s="14"/>
      <c r="U15" s="14"/>
      <c r="V15" s="14">
        <f>M15</f>
        <v>876.16964285714278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>
        <f>-SUM(N15:AH15)</f>
        <v>-972.54830357142851</v>
      </c>
      <c r="AJ15" s="101">
        <f>SUM(H15:K15)+AI15+O15</f>
        <v>0</v>
      </c>
      <c r="AK15" s="101">
        <f>-AI15</f>
        <v>972.54830357142851</v>
      </c>
    </row>
    <row r="16" spans="1:37" ht="12.9" customHeight="1" x14ac:dyDescent="0.2">
      <c r="A16" s="55">
        <v>44123</v>
      </c>
      <c r="B16" s="56">
        <f>B15+1</f>
        <v>2315</v>
      </c>
      <c r="C16" s="196"/>
      <c r="D16" s="57" t="s">
        <v>39</v>
      </c>
      <c r="E16" s="56" t="s">
        <v>45</v>
      </c>
      <c r="F16" s="56"/>
      <c r="G16" s="57" t="s">
        <v>54</v>
      </c>
      <c r="H16" s="102"/>
      <c r="I16" s="102"/>
      <c r="J16" s="23">
        <v>1125</v>
      </c>
      <c r="K16" s="125"/>
      <c r="L16" s="13">
        <v>0.01</v>
      </c>
      <c r="M16" s="128">
        <f>SUM(H16:J16,K16/1.12)</f>
        <v>1125</v>
      </c>
      <c r="N16" s="128">
        <f>K16/1.12*0.12</f>
        <v>0</v>
      </c>
      <c r="O16" s="14">
        <f>-SUM(I16:J16,K16/1.12)*L16</f>
        <v>-11.25</v>
      </c>
      <c r="P16" s="14">
        <f>M16</f>
        <v>1125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>
        <f>-SUM(N16:AH16)</f>
        <v>-1113.75</v>
      </c>
      <c r="AJ16" s="101">
        <f>SUM(H16:K16)+AI16+O16</f>
        <v>0</v>
      </c>
      <c r="AK16" s="101">
        <f>-AI16</f>
        <v>1113.75</v>
      </c>
    </row>
    <row r="17" spans="1:37" ht="12.9" customHeight="1" x14ac:dyDescent="0.2">
      <c r="A17" s="55"/>
      <c r="B17" s="56">
        <f>B16+1</f>
        <v>2316</v>
      </c>
      <c r="C17" s="196"/>
      <c r="D17" s="57" t="s">
        <v>88</v>
      </c>
      <c r="E17" s="56" t="s">
        <v>89</v>
      </c>
      <c r="F17" s="56"/>
      <c r="G17" s="57" t="s">
        <v>54</v>
      </c>
      <c r="H17" s="102"/>
      <c r="I17" s="102"/>
      <c r="J17" s="23">
        <v>3129.5</v>
      </c>
      <c r="K17" s="125"/>
      <c r="L17" s="13">
        <v>0.01</v>
      </c>
      <c r="M17" s="128">
        <f>SUM(H17:J17,K17/1.12)</f>
        <v>3129.5</v>
      </c>
      <c r="N17" s="128">
        <f>K17/1.12*0.12</f>
        <v>0</v>
      </c>
      <c r="O17" s="14">
        <f>-SUM(I17:J17,K17/1.12)*L17</f>
        <v>-31.295000000000002</v>
      </c>
      <c r="P17" s="14">
        <f>M17</f>
        <v>3129.5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>
        <f>-SUM(N17:AH17)</f>
        <v>-3098.2049999999999</v>
      </c>
      <c r="AJ17" s="101">
        <f>SUM(H17:K17)+AI17+O17</f>
        <v>7.1054273576010019E-14</v>
      </c>
      <c r="AK17" s="101">
        <f>-AI17</f>
        <v>3098.2049999999999</v>
      </c>
    </row>
    <row r="18" spans="1:37" ht="12.9" customHeight="1" x14ac:dyDescent="0.2">
      <c r="A18" s="55"/>
      <c r="B18" s="56">
        <f>B17+1</f>
        <v>2317</v>
      </c>
      <c r="C18" s="196"/>
      <c r="D18" s="57" t="s">
        <v>88</v>
      </c>
      <c r="E18" s="56" t="s">
        <v>89</v>
      </c>
      <c r="F18" s="56"/>
      <c r="G18" s="57" t="s">
        <v>57</v>
      </c>
      <c r="H18" s="102"/>
      <c r="I18" s="102"/>
      <c r="J18" s="131">
        <v>135</v>
      </c>
      <c r="K18" s="125"/>
      <c r="L18" s="13">
        <v>0.01</v>
      </c>
      <c r="M18" s="128">
        <f>SUM(H18:J18,K18/1.12)</f>
        <v>135</v>
      </c>
      <c r="N18" s="128">
        <f>K18/1.12*0.12</f>
        <v>0</v>
      </c>
      <c r="O18" s="14">
        <f>-SUM(I18:J18,K18/1.12)*L18</f>
        <v>-1.35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>
        <f>M18</f>
        <v>135</v>
      </c>
      <c r="AA18" s="14"/>
      <c r="AB18" s="14"/>
      <c r="AC18" s="14"/>
      <c r="AD18" s="14"/>
      <c r="AE18" s="14"/>
      <c r="AF18" s="14"/>
      <c r="AG18" s="14"/>
      <c r="AH18" s="14"/>
      <c r="AI18" s="14">
        <f>-SUM(N18:AH18)</f>
        <v>-133.65</v>
      </c>
      <c r="AJ18" s="101">
        <f>SUM(H18:K18)+AI18+O18</f>
        <v>-5.773159728050814E-15</v>
      </c>
      <c r="AK18" s="101">
        <f>-AI18</f>
        <v>133.65</v>
      </c>
    </row>
    <row r="19" spans="1:37" ht="12.9" customHeight="1" x14ac:dyDescent="0.2">
      <c r="A19" s="55"/>
      <c r="B19" s="56">
        <f>B18+1</f>
        <v>2318</v>
      </c>
      <c r="C19" s="196"/>
      <c r="D19" s="57" t="s">
        <v>1092</v>
      </c>
      <c r="E19" s="56" t="s">
        <v>1093</v>
      </c>
      <c r="F19" s="56"/>
      <c r="G19" s="57" t="s">
        <v>54</v>
      </c>
      <c r="H19" s="102"/>
      <c r="I19" s="102"/>
      <c r="J19" s="131"/>
      <c r="K19" s="125">
        <v>8046</v>
      </c>
      <c r="L19" s="13">
        <v>0.01</v>
      </c>
      <c r="M19" s="128">
        <f>SUM(H19:J19,K19/1.12)</f>
        <v>7183.9285714285706</v>
      </c>
      <c r="N19" s="128">
        <f>K19/1.12*0.12</f>
        <v>862.07142857142844</v>
      </c>
      <c r="O19" s="14">
        <f>-SUM(I19:J19,K19/1.12)*L19</f>
        <v>-71.839285714285708</v>
      </c>
      <c r="P19" s="14">
        <f>M19</f>
        <v>7183.9285714285706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>
        <f>-SUM(N19:AH19)</f>
        <v>-7974.1607142857138</v>
      </c>
      <c r="AJ19" s="101">
        <f>SUM(H19:K19)+AI19+O19</f>
        <v>5.2580162446247414E-13</v>
      </c>
      <c r="AK19" s="101">
        <f>-AI19</f>
        <v>7974.1607142857138</v>
      </c>
    </row>
    <row r="20" spans="1:37" ht="12.9" customHeight="1" x14ac:dyDescent="0.2">
      <c r="A20" s="55"/>
      <c r="B20" s="56">
        <f>B19+1</f>
        <v>2319</v>
      </c>
      <c r="C20" s="196"/>
      <c r="D20" s="57" t="s">
        <v>1101</v>
      </c>
      <c r="E20" s="56"/>
      <c r="F20" s="56"/>
      <c r="G20" s="57" t="s">
        <v>55</v>
      </c>
      <c r="H20" s="102"/>
      <c r="I20" s="102"/>
      <c r="J20" s="131"/>
      <c r="K20" s="125">
        <v>1800</v>
      </c>
      <c r="L20" s="13">
        <v>0.01</v>
      </c>
      <c r="M20" s="128">
        <f>SUM(H20:J20,K20/1.12)</f>
        <v>1607.1428571428569</v>
      </c>
      <c r="N20" s="128">
        <f>K20/1.12*0.12</f>
        <v>192.85714285714283</v>
      </c>
      <c r="O20" s="14">
        <f>-SUM(I20:J20,K20/1.12)*L20</f>
        <v>-16.071428571428569</v>
      </c>
      <c r="P20" s="14"/>
      <c r="Q20" s="14">
        <f>M20</f>
        <v>1607.1428571428569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>
        <f>-SUM(N20:AH20)</f>
        <v>-1783.9285714285711</v>
      </c>
      <c r="AJ20" s="101">
        <f>SUM(H20:K20)+AI20+O20</f>
        <v>3.2684965844964609E-13</v>
      </c>
      <c r="AK20" s="101">
        <f>-AI20</f>
        <v>1783.9285714285711</v>
      </c>
    </row>
    <row r="21" spans="1:37" s="5" customFormat="1" ht="12.9" customHeight="1" x14ac:dyDescent="0.2">
      <c r="A21" s="55">
        <v>44130</v>
      </c>
      <c r="B21" s="56">
        <f>B20+1</f>
        <v>2320</v>
      </c>
      <c r="C21" s="196"/>
      <c r="D21" s="57" t="s">
        <v>88</v>
      </c>
      <c r="E21" s="56" t="s">
        <v>89</v>
      </c>
      <c r="F21" s="56"/>
      <c r="G21" s="57" t="s">
        <v>54</v>
      </c>
      <c r="H21" s="102"/>
      <c r="I21" s="102"/>
      <c r="J21" s="23">
        <v>3513.6</v>
      </c>
      <c r="K21" s="125"/>
      <c r="L21" s="13">
        <v>0.01</v>
      </c>
      <c r="M21" s="128">
        <f>SUM(H21:J21,K21/1.12)</f>
        <v>3513.6</v>
      </c>
      <c r="N21" s="128">
        <f>K21/1.12*0.12</f>
        <v>0</v>
      </c>
      <c r="O21" s="14">
        <f>-SUM(I21:J21,K21/1.12)*L21</f>
        <v>-35.136000000000003</v>
      </c>
      <c r="P21" s="14">
        <f>M21</f>
        <v>3513.6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>
        <f>-SUM(N21:AH21)</f>
        <v>-3478.4639999999999</v>
      </c>
      <c r="AJ21" s="101">
        <f>SUM(H21:K21)+AI21+O21</f>
        <v>0</v>
      </c>
      <c r="AK21" s="101">
        <f>-AI21</f>
        <v>3478.4639999999999</v>
      </c>
    </row>
    <row r="22" spans="1:37" s="5" customFormat="1" ht="12.9" customHeight="1" x14ac:dyDescent="0.2">
      <c r="A22" s="55"/>
      <c r="B22" s="56">
        <f>B21+1</f>
        <v>2321</v>
      </c>
      <c r="C22" s="196"/>
      <c r="D22" s="57" t="s">
        <v>88</v>
      </c>
      <c r="E22" s="56" t="s">
        <v>89</v>
      </c>
      <c r="F22" s="56"/>
      <c r="G22" s="57" t="s">
        <v>57</v>
      </c>
      <c r="H22" s="102"/>
      <c r="I22" s="102"/>
      <c r="J22" s="23">
        <v>469.8</v>
      </c>
      <c r="K22" s="125"/>
      <c r="L22" s="13">
        <v>0.01</v>
      </c>
      <c r="M22" s="128">
        <f>SUM(H22:J22,K22/1.12)</f>
        <v>469.8</v>
      </c>
      <c r="N22" s="128">
        <f>K22/1.12*0.12</f>
        <v>0</v>
      </c>
      <c r="O22" s="14">
        <f>-SUM(I22:J22,K22/1.12)*L22</f>
        <v>-4.6980000000000004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>
        <f>M22</f>
        <v>469.8</v>
      </c>
      <c r="AA22" s="14"/>
      <c r="AB22" s="14"/>
      <c r="AC22" s="14"/>
      <c r="AD22" s="14"/>
      <c r="AE22" s="14"/>
      <c r="AF22" s="14"/>
      <c r="AG22" s="14"/>
      <c r="AH22" s="14"/>
      <c r="AI22" s="14">
        <f>-SUM(N22:AH22)</f>
        <v>-465.10200000000003</v>
      </c>
      <c r="AJ22" s="101">
        <f>SUM(H22:K22)+AI22+O22</f>
        <v>-2.1316282072803006E-14</v>
      </c>
      <c r="AK22" s="101">
        <f>-AI22</f>
        <v>465.10200000000003</v>
      </c>
    </row>
    <row r="23" spans="1:37" s="5" customFormat="1" ht="12.9" customHeight="1" x14ac:dyDescent="0.2">
      <c r="A23" s="55">
        <v>44133</v>
      </c>
      <c r="B23" s="56">
        <f>B22+1</f>
        <v>2322</v>
      </c>
      <c r="C23" s="196"/>
      <c r="D23" s="57" t="s">
        <v>1110</v>
      </c>
      <c r="E23" s="56" t="s">
        <v>1109</v>
      </c>
      <c r="F23" s="56"/>
      <c r="G23" s="57" t="s">
        <v>54</v>
      </c>
      <c r="H23" s="102"/>
      <c r="I23" s="102"/>
      <c r="J23" s="23"/>
      <c r="K23" s="125">
        <v>6071.5</v>
      </c>
      <c r="L23" s="13">
        <v>0.01</v>
      </c>
      <c r="M23" s="128">
        <f>SUM(H23:J23,K23/1.12)</f>
        <v>5420.9821428571422</v>
      </c>
      <c r="N23" s="128">
        <f>K23/1.12*0.12</f>
        <v>650.517857142857</v>
      </c>
      <c r="O23" s="14">
        <f>-SUM(I23:J23,K23/1.12)*L23</f>
        <v>-54.209821428571423</v>
      </c>
      <c r="P23" s="14">
        <f>M23</f>
        <v>5420.9821428571422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>
        <f>-SUM(N23:AH23)</f>
        <v>-6017.2901785714275</v>
      </c>
      <c r="AJ23" s="101">
        <f>SUM(H23:K23)+AI23+O23</f>
        <v>1.0444978215673473E-12</v>
      </c>
      <c r="AK23" s="101">
        <f>-AI23</f>
        <v>6017.2901785714275</v>
      </c>
    </row>
    <row r="24" spans="1:37" x14ac:dyDescent="0.2">
      <c r="A24" s="100"/>
      <c r="B24" s="99"/>
      <c r="C24" s="98"/>
      <c r="D24" s="95"/>
      <c r="E24" s="96"/>
      <c r="F24" s="96"/>
      <c r="G24" s="95"/>
      <c r="H24" s="36"/>
      <c r="I24" s="36"/>
      <c r="J24" s="51"/>
      <c r="K24" s="36"/>
      <c r="L24" s="37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</row>
    <row r="25" spans="1:37" s="88" customFormat="1" ht="10.8" thickBot="1" x14ac:dyDescent="0.25">
      <c r="A25" s="94"/>
      <c r="B25" s="93"/>
      <c r="C25" s="92"/>
      <c r="D25" s="89"/>
      <c r="E25" s="90"/>
      <c r="F25" s="90"/>
      <c r="G25" s="89"/>
      <c r="H25" s="40">
        <f>SUM(H6:H23)</f>
        <v>0</v>
      </c>
      <c r="I25" s="40">
        <f>SUM(I6:I23)</f>
        <v>0</v>
      </c>
      <c r="J25" s="24">
        <f>SUM(J5:J23)</f>
        <v>22399.649999999998</v>
      </c>
      <c r="K25" s="24">
        <f>SUM(K5:K23)</f>
        <v>21454.239999999998</v>
      </c>
      <c r="L25" s="41"/>
      <c r="M25" s="24">
        <f>SUM(M5:M23)</f>
        <v>41555.221428571429</v>
      </c>
      <c r="N25" s="24">
        <f>SUM(N5:N23)</f>
        <v>2298.6685714285713</v>
      </c>
      <c r="O25" s="24">
        <f>SUM(O5:O23)</f>
        <v>-415.55221428571423</v>
      </c>
      <c r="P25" s="24">
        <f>SUM(P5:P23)</f>
        <v>31968.010714285712</v>
      </c>
      <c r="Q25" s="24">
        <f>SUM(Q5:Q23)</f>
        <v>3035.7142857142853</v>
      </c>
      <c r="R25" s="24">
        <f>SUM(R5:R23)</f>
        <v>0</v>
      </c>
      <c r="S25" s="24">
        <f>SUM(S5:S23)</f>
        <v>0</v>
      </c>
      <c r="T25" s="24">
        <f>SUM(T5:T23)</f>
        <v>0</v>
      </c>
      <c r="U25" s="24">
        <f>SUM(U5:U23)</f>
        <v>0</v>
      </c>
      <c r="V25" s="24">
        <f>SUM(V5:V23)</f>
        <v>876.16964285714278</v>
      </c>
      <c r="W25" s="24">
        <f>SUM(W5:W23)</f>
        <v>0</v>
      </c>
      <c r="X25" s="24">
        <f>SUM(X5:X23)</f>
        <v>0</v>
      </c>
      <c r="Y25" s="24">
        <f>SUM(Y5:Y23)</f>
        <v>0</v>
      </c>
      <c r="Z25" s="24">
        <f>SUM(Z5:Z23)</f>
        <v>3036.55</v>
      </c>
      <c r="AA25" s="24">
        <f>SUM(AA5:AA23)</f>
        <v>0</v>
      </c>
      <c r="AB25" s="24">
        <f>SUM(AB5:AB23)</f>
        <v>0</v>
      </c>
      <c r="AC25" s="24">
        <f>SUM(AC5:AC23)</f>
        <v>0</v>
      </c>
      <c r="AD25" s="24">
        <f>SUM(AD5:AD23)</f>
        <v>0</v>
      </c>
      <c r="AE25" s="24">
        <f>SUM(AE5:AE23)</f>
        <v>0</v>
      </c>
      <c r="AF25" s="24">
        <f>SUM(AF5:AF23)</f>
        <v>0</v>
      </c>
      <c r="AG25" s="24">
        <f>SUM(AG5:AG23)</f>
        <v>0</v>
      </c>
      <c r="AH25" s="24">
        <f>SUM(AH5:AH23)</f>
        <v>2638.7767857142853</v>
      </c>
      <c r="AI25" s="24">
        <f>SUM(AI5:AI23)</f>
        <v>-43438.337785714277</v>
      </c>
    </row>
    <row r="26" spans="1:37" ht="10.8" thickTop="1" x14ac:dyDescent="0.2">
      <c r="AH26" s="5" t="s">
        <v>35</v>
      </c>
      <c r="AI26" s="5">
        <f>+N27+AI25</f>
        <v>415.55221428572258</v>
      </c>
    </row>
    <row r="27" spans="1:37" x14ac:dyDescent="0.2">
      <c r="K27" s="5">
        <f>+K25+J25</f>
        <v>43853.89</v>
      </c>
      <c r="N27" s="5">
        <f>+N25+M25</f>
        <v>43853.89</v>
      </c>
      <c r="P27" s="5">
        <f>P25+Q25</f>
        <v>35003.724999999999</v>
      </c>
      <c r="AI27" s="5">
        <f>+AI25-AI26</f>
        <v>-43853.89</v>
      </c>
    </row>
    <row r="28" spans="1:37" x14ac:dyDescent="0.2">
      <c r="A28" s="84"/>
    </row>
    <row r="29" spans="1:37" x14ac:dyDescent="0.2">
      <c r="A29" s="8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Jan2017</vt:lpstr>
      <vt:lpstr>Feb2017</vt:lpstr>
      <vt:lpstr>Mar2017</vt:lpstr>
      <vt:lpstr>April2017</vt:lpstr>
      <vt:lpstr>May2017</vt:lpstr>
      <vt:lpstr>June2017</vt:lpstr>
      <vt:lpstr>July2017</vt:lpstr>
      <vt:lpstr>August2017</vt:lpstr>
      <vt:lpstr>Sept2017</vt:lpstr>
      <vt:lpstr>Oct2017</vt:lpstr>
      <vt:lpstr>Nov2017</vt:lpstr>
      <vt:lpstr>Dec2017</vt:lpstr>
      <vt:lpstr>Jan2018</vt:lpstr>
      <vt:lpstr>Feb2018</vt:lpstr>
      <vt:lpstr>March2018</vt:lpstr>
      <vt:lpstr>April2018</vt:lpstr>
      <vt:lpstr>May2018</vt:lpstr>
      <vt:lpstr>June2018</vt:lpstr>
      <vt:lpstr>July2018</vt:lpstr>
      <vt:lpstr>Aug2018</vt:lpstr>
      <vt:lpstr>Sept2018</vt:lpstr>
      <vt:lpstr>Oct2018</vt:lpstr>
      <vt:lpstr>Nov2018</vt:lpstr>
      <vt:lpstr>Dec2018</vt:lpstr>
      <vt:lpstr>Jan2019</vt:lpstr>
      <vt:lpstr>Feb2019</vt:lpstr>
      <vt:lpstr>Mar2019</vt:lpstr>
      <vt:lpstr>April2019</vt:lpstr>
      <vt:lpstr>May2019</vt:lpstr>
      <vt:lpstr>June2019</vt:lpstr>
      <vt:lpstr>July2019</vt:lpstr>
      <vt:lpstr>Oct2019</vt:lpstr>
      <vt:lpstr>Nov2019</vt:lpstr>
      <vt:lpstr>Dec2019</vt:lpstr>
      <vt:lpstr>Jan2020</vt:lpstr>
      <vt:lpstr>Feb2020</vt:lpstr>
      <vt:lpstr>Mar2020</vt:lpstr>
      <vt:lpstr>April2020</vt:lpstr>
      <vt:lpstr>May2020</vt:lpstr>
      <vt:lpstr>June2020</vt:lpstr>
      <vt:lpstr>July2020</vt:lpstr>
      <vt:lpstr>Aug2020</vt:lpstr>
      <vt:lpstr>Sept2020</vt:lpstr>
      <vt:lpstr>Oct2020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Ben</cp:lastModifiedBy>
  <cp:lastPrinted>2015-07-25T06:33:07Z</cp:lastPrinted>
  <dcterms:created xsi:type="dcterms:W3CDTF">2014-10-17T00:00:51Z</dcterms:created>
  <dcterms:modified xsi:type="dcterms:W3CDTF">2022-03-05T13:28:00Z</dcterms:modified>
</cp:coreProperties>
</file>