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140" windowWidth="15012" windowHeight="6876" activeTab="6"/>
  </bookViews>
  <sheets>
    <sheet name="June29-July4" sheetId="58" r:id="rId1"/>
    <sheet name="June29-July6" sheetId="59" r:id="rId2"/>
    <sheet name="July7-13" sheetId="60" r:id="rId3"/>
    <sheet name="July16" sheetId="61" r:id="rId4"/>
    <sheet name="July18-20" sheetId="62" r:id="rId5"/>
    <sheet name="July19-26" sheetId="63" r:id="rId6"/>
    <sheet name="Summary" sheetId="64" r:id="rId7"/>
  </sheets>
  <externalReferences>
    <externalReference r:id="rId8"/>
    <externalReference r:id="rId9"/>
    <externalReference r:id="rId10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  <definedName name="_xlnm.Print_Area" localSheetId="5">'July19-26'!$A$1:$AH$31</definedName>
  </definedNames>
  <calcPr calcId="124519"/>
</workbook>
</file>

<file path=xl/calcChain.xml><?xml version="1.0" encoding="utf-8"?>
<calcChain xmlns="http://schemas.openxmlformats.org/spreadsheetml/2006/main">
  <c r="L89" i="64"/>
  <c r="L86"/>
  <c r="K89"/>
  <c r="P86"/>
  <c r="O82"/>
  <c r="N82"/>
  <c r="AG82" s="1"/>
  <c r="AH82" s="1"/>
  <c r="M82"/>
  <c r="O81"/>
  <c r="N81"/>
  <c r="M81"/>
  <c r="O80"/>
  <c r="N80"/>
  <c r="AG80" s="1"/>
  <c r="AH80" s="1"/>
  <c r="M80"/>
  <c r="O79"/>
  <c r="N79"/>
  <c r="M79"/>
  <c r="O78"/>
  <c r="N78"/>
  <c r="AG78" s="1"/>
  <c r="AH78" s="1"/>
  <c r="M78"/>
  <c r="O77"/>
  <c r="N77"/>
  <c r="M77"/>
  <c r="O76"/>
  <c r="N76"/>
  <c r="AG76" s="1"/>
  <c r="AH76" s="1"/>
  <c r="M76"/>
  <c r="O75"/>
  <c r="N75"/>
  <c r="M75"/>
  <c r="O74"/>
  <c r="N74"/>
  <c r="AG74" s="1"/>
  <c r="AH74" s="1"/>
  <c r="M74"/>
  <c r="O73"/>
  <c r="N73"/>
  <c r="M73"/>
  <c r="O72"/>
  <c r="N72"/>
  <c r="AG72" s="1"/>
  <c r="AH72" s="1"/>
  <c r="M72"/>
  <c r="O71"/>
  <c r="N71"/>
  <c r="M71"/>
  <c r="O70"/>
  <c r="N70"/>
  <c r="AG70" s="1"/>
  <c r="AH70" s="1"/>
  <c r="M70"/>
  <c r="O69"/>
  <c r="N69"/>
  <c r="M69"/>
  <c r="O68"/>
  <c r="N68"/>
  <c r="AG68" s="1"/>
  <c r="AH68" s="1"/>
  <c r="M68"/>
  <c r="O67"/>
  <c r="N67"/>
  <c r="M67"/>
  <c r="O66"/>
  <c r="N66"/>
  <c r="AG66" s="1"/>
  <c r="AH66" s="1"/>
  <c r="M66"/>
  <c r="O65"/>
  <c r="N65"/>
  <c r="M65"/>
  <c r="O64"/>
  <c r="N64"/>
  <c r="AG64" s="1"/>
  <c r="AH64" s="1"/>
  <c r="M64"/>
  <c r="O63"/>
  <c r="N63"/>
  <c r="M63"/>
  <c r="O62"/>
  <c r="N62"/>
  <c r="AG62" s="1"/>
  <c r="AH62" s="1"/>
  <c r="M62"/>
  <c r="K61"/>
  <c r="N61" s="1"/>
  <c r="O60"/>
  <c r="N60"/>
  <c r="AG60" s="1"/>
  <c r="AH60" s="1"/>
  <c r="M60"/>
  <c r="O59"/>
  <c r="N59"/>
  <c r="M59"/>
  <c r="O58"/>
  <c r="N58"/>
  <c r="AG58" s="1"/>
  <c r="AH58" s="1"/>
  <c r="M58"/>
  <c r="O57"/>
  <c r="N57"/>
  <c r="M57"/>
  <c r="O56"/>
  <c r="N56"/>
  <c r="AG56" s="1"/>
  <c r="AH56" s="1"/>
  <c r="M56"/>
  <c r="O55"/>
  <c r="N55"/>
  <c r="M55"/>
  <c r="O54"/>
  <c r="N54"/>
  <c r="AG54" s="1"/>
  <c r="AH54" s="1"/>
  <c r="M54"/>
  <c r="O53"/>
  <c r="N53"/>
  <c r="M53"/>
  <c r="O52"/>
  <c r="N52"/>
  <c r="AG52" s="1"/>
  <c r="AH52" s="1"/>
  <c r="M52"/>
  <c r="O51"/>
  <c r="N51"/>
  <c r="M51"/>
  <c r="O50"/>
  <c r="N50"/>
  <c r="M50"/>
  <c r="O49"/>
  <c r="N49"/>
  <c r="M49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K35"/>
  <c r="N35" s="1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K26"/>
  <c r="N26" s="1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K17"/>
  <c r="N17" s="1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AF84"/>
  <c r="AE84"/>
  <c r="AD84"/>
  <c r="AC84"/>
  <c r="AB84"/>
  <c r="AA84"/>
  <c r="Z84"/>
  <c r="Y84"/>
  <c r="X84"/>
  <c r="W84"/>
  <c r="V84"/>
  <c r="U84"/>
  <c r="T84"/>
  <c r="S84"/>
  <c r="R84"/>
  <c r="Q84"/>
  <c r="P84"/>
  <c r="L84"/>
  <c r="K84"/>
  <c r="J84"/>
  <c r="I84"/>
  <c r="H84"/>
  <c r="O83"/>
  <c r="N83"/>
  <c r="M83"/>
  <c r="O8"/>
  <c r="N8"/>
  <c r="M8"/>
  <c r="O7"/>
  <c r="N7"/>
  <c r="M7"/>
  <c r="O6"/>
  <c r="N6"/>
  <c r="M6"/>
  <c r="O5"/>
  <c r="N5"/>
  <c r="M5"/>
  <c r="K25" i="63"/>
  <c r="O19"/>
  <c r="N19"/>
  <c r="AG19" s="1"/>
  <c r="AH19" s="1"/>
  <c r="M19"/>
  <c r="AG13"/>
  <c r="AH13" s="1"/>
  <c r="O13"/>
  <c r="N13"/>
  <c r="M13"/>
  <c r="AG9"/>
  <c r="AH9" s="1"/>
  <c r="O9"/>
  <c r="N9"/>
  <c r="M9"/>
  <c r="O8"/>
  <c r="N8"/>
  <c r="AG8" s="1"/>
  <c r="AH8" s="1"/>
  <c r="M8"/>
  <c r="O7"/>
  <c r="N7"/>
  <c r="AG7" s="1"/>
  <c r="AH7" s="1"/>
  <c r="M7"/>
  <c r="O6"/>
  <c r="N6"/>
  <c r="M6"/>
  <c r="M26" i="64" l="1"/>
  <c r="AG83"/>
  <c r="AH83" s="1"/>
  <c r="M17"/>
  <c r="O26"/>
  <c r="AG26" s="1"/>
  <c r="AH26" s="1"/>
  <c r="M61"/>
  <c r="AG63"/>
  <c r="AH63" s="1"/>
  <c r="AG65"/>
  <c r="AH65" s="1"/>
  <c r="AG67"/>
  <c r="AH67" s="1"/>
  <c r="AG69"/>
  <c r="AH69" s="1"/>
  <c r="AG71"/>
  <c r="AH71" s="1"/>
  <c r="AG73"/>
  <c r="AH73" s="1"/>
  <c r="AG75"/>
  <c r="AH75" s="1"/>
  <c r="AG77"/>
  <c r="AH77" s="1"/>
  <c r="AG79"/>
  <c r="AH79" s="1"/>
  <c r="AG81"/>
  <c r="AH81" s="1"/>
  <c r="AG17"/>
  <c r="AH17" s="1"/>
  <c r="O17"/>
  <c r="AG61"/>
  <c r="AH61" s="1"/>
  <c r="O61"/>
  <c r="AG43"/>
  <c r="AH43" s="1"/>
  <c r="AG45"/>
  <c r="AH45" s="1"/>
  <c r="AG47"/>
  <c r="AH47" s="1"/>
  <c r="AG49"/>
  <c r="AH49" s="1"/>
  <c r="AG51"/>
  <c r="AH51" s="1"/>
  <c r="AG53"/>
  <c r="AH53" s="1"/>
  <c r="AG55"/>
  <c r="AH55" s="1"/>
  <c r="AG57"/>
  <c r="AH57" s="1"/>
  <c r="AG59"/>
  <c r="AH59" s="1"/>
  <c r="AG10"/>
  <c r="AH10" s="1"/>
  <c r="AG12"/>
  <c r="AH12" s="1"/>
  <c r="AG14"/>
  <c r="AH14" s="1"/>
  <c r="AG16"/>
  <c r="AH16" s="1"/>
  <c r="AG18"/>
  <c r="AH18" s="1"/>
  <c r="AG20"/>
  <c r="AH20" s="1"/>
  <c r="AG22"/>
  <c r="AH22" s="1"/>
  <c r="AG24"/>
  <c r="AH24" s="1"/>
  <c r="AG28"/>
  <c r="AH28" s="1"/>
  <c r="AG30"/>
  <c r="AH30" s="1"/>
  <c r="AG32"/>
  <c r="AH32" s="1"/>
  <c r="AG34"/>
  <c r="AH34" s="1"/>
  <c r="AG36"/>
  <c r="AH36" s="1"/>
  <c r="AG38"/>
  <c r="AH38" s="1"/>
  <c r="AG40"/>
  <c r="AH40" s="1"/>
  <c r="AG42"/>
  <c r="AH42" s="1"/>
  <c r="AG44"/>
  <c r="AH44" s="1"/>
  <c r="AG46"/>
  <c r="AH46" s="1"/>
  <c r="AG48"/>
  <c r="AH48" s="1"/>
  <c r="AG50"/>
  <c r="AH50" s="1"/>
  <c r="AG29"/>
  <c r="AH29" s="1"/>
  <c r="AG31"/>
  <c r="AH31" s="1"/>
  <c r="AG33"/>
  <c r="AH33" s="1"/>
  <c r="AG37"/>
  <c r="AH37" s="1"/>
  <c r="AG39"/>
  <c r="AH39" s="1"/>
  <c r="AG41"/>
  <c r="AH41" s="1"/>
  <c r="AG6"/>
  <c r="AH6" s="1"/>
  <c r="AG8"/>
  <c r="AH8" s="1"/>
  <c r="AG9"/>
  <c r="AH9" s="1"/>
  <c r="AG11"/>
  <c r="AH11" s="1"/>
  <c r="AG13"/>
  <c r="AH13" s="1"/>
  <c r="AG15"/>
  <c r="AH15" s="1"/>
  <c r="AG19"/>
  <c r="AH19" s="1"/>
  <c r="AG21"/>
  <c r="AH21" s="1"/>
  <c r="AG23"/>
  <c r="AH23" s="1"/>
  <c r="AG25"/>
  <c r="AH25" s="1"/>
  <c r="AG27"/>
  <c r="AH27" s="1"/>
  <c r="M35"/>
  <c r="M84" s="1"/>
  <c r="O35"/>
  <c r="AG35" s="1"/>
  <c r="AH35" s="1"/>
  <c r="AG5"/>
  <c r="AH5" s="1"/>
  <c r="AG7"/>
  <c r="AH7" s="1"/>
  <c r="N84"/>
  <c r="AG6" i="63"/>
  <c r="AH6" s="1"/>
  <c r="O11"/>
  <c r="N11"/>
  <c r="M11"/>
  <c r="O12"/>
  <c r="N12"/>
  <c r="M12"/>
  <c r="O10"/>
  <c r="N10"/>
  <c r="M10"/>
  <c r="O17"/>
  <c r="N17"/>
  <c r="M17"/>
  <c r="O16"/>
  <c r="N16"/>
  <c r="M16"/>
  <c r="O15"/>
  <c r="N15"/>
  <c r="M15"/>
  <c r="O14"/>
  <c r="N14"/>
  <c r="M14"/>
  <c r="AF28"/>
  <c r="AE28"/>
  <c r="AD28"/>
  <c r="AC28"/>
  <c r="AB28"/>
  <c r="AA28"/>
  <c r="Z28"/>
  <c r="Y28"/>
  <c r="X28"/>
  <c r="W28"/>
  <c r="V28"/>
  <c r="U28"/>
  <c r="T28"/>
  <c r="S28"/>
  <c r="R28"/>
  <c r="Q28"/>
  <c r="P28"/>
  <c r="L28"/>
  <c r="J28"/>
  <c r="I28"/>
  <c r="H28"/>
  <c r="O27"/>
  <c r="N27"/>
  <c r="M27"/>
  <c r="O26"/>
  <c r="N26"/>
  <c r="M26"/>
  <c r="K28"/>
  <c r="O24"/>
  <c r="N24"/>
  <c r="M24"/>
  <c r="O23"/>
  <c r="N23"/>
  <c r="M23"/>
  <c r="O22"/>
  <c r="N22"/>
  <c r="M22"/>
  <c r="O21"/>
  <c r="N21"/>
  <c r="M21"/>
  <c r="O20"/>
  <c r="N20"/>
  <c r="M20"/>
  <c r="O18"/>
  <c r="N18"/>
  <c r="M18"/>
  <c r="O5"/>
  <c r="N5"/>
  <c r="M5"/>
  <c r="AF17" i="62"/>
  <c r="AE17"/>
  <c r="AD17"/>
  <c r="AC17"/>
  <c r="AB17"/>
  <c r="AA17"/>
  <c r="Z17"/>
  <c r="Y17"/>
  <c r="X17"/>
  <c r="W17"/>
  <c r="V17"/>
  <c r="U17"/>
  <c r="T17"/>
  <c r="S17"/>
  <c r="R17"/>
  <c r="Q17"/>
  <c r="P17"/>
  <c r="L17"/>
  <c r="J17"/>
  <c r="I17"/>
  <c r="H17"/>
  <c r="O16"/>
  <c r="N16"/>
  <c r="AG16" s="1"/>
  <c r="AH16" s="1"/>
  <c r="M16"/>
  <c r="O15"/>
  <c r="N15"/>
  <c r="AG15" s="1"/>
  <c r="AH15" s="1"/>
  <c r="M15"/>
  <c r="O14"/>
  <c r="M14"/>
  <c r="K14"/>
  <c r="K17" s="1"/>
  <c r="O13"/>
  <c r="N13"/>
  <c r="AG13" s="1"/>
  <c r="AH13" s="1"/>
  <c r="M13"/>
  <c r="O12"/>
  <c r="N12"/>
  <c r="AG12" s="1"/>
  <c r="AH12" s="1"/>
  <c r="M12"/>
  <c r="O11"/>
  <c r="N11"/>
  <c r="AG11" s="1"/>
  <c r="AH11" s="1"/>
  <c r="M11"/>
  <c r="O10"/>
  <c r="N10"/>
  <c r="AG10" s="1"/>
  <c r="AH10" s="1"/>
  <c r="M10"/>
  <c r="O9"/>
  <c r="N9"/>
  <c r="AG9" s="1"/>
  <c r="AH9" s="1"/>
  <c r="M9"/>
  <c r="O8"/>
  <c r="N8"/>
  <c r="AG8" s="1"/>
  <c r="AH8" s="1"/>
  <c r="M8"/>
  <c r="O7"/>
  <c r="N7"/>
  <c r="AG7" s="1"/>
  <c r="AH7" s="1"/>
  <c r="M7"/>
  <c r="O6"/>
  <c r="N6"/>
  <c r="AG6" s="1"/>
  <c r="AH6" s="1"/>
  <c r="M6"/>
  <c r="O5"/>
  <c r="O17" s="1"/>
  <c r="N5"/>
  <c r="M5"/>
  <c r="M17" s="1"/>
  <c r="AF17" i="61"/>
  <c r="AE17"/>
  <c r="AD17"/>
  <c r="AC17"/>
  <c r="AB17"/>
  <c r="AA17"/>
  <c r="Z17"/>
  <c r="Y17"/>
  <c r="X17"/>
  <c r="W17"/>
  <c r="V17"/>
  <c r="U17"/>
  <c r="T17"/>
  <c r="S17"/>
  <c r="R17"/>
  <c r="Q17"/>
  <c r="P17"/>
  <c r="L17"/>
  <c r="K17"/>
  <c r="J17"/>
  <c r="I17"/>
  <c r="K19" s="1"/>
  <c r="H17"/>
  <c r="O16"/>
  <c r="N16"/>
  <c r="AG16" s="1"/>
  <c r="AH16" s="1"/>
  <c r="M16"/>
  <c r="O15"/>
  <c r="N15"/>
  <c r="AG15" s="1"/>
  <c r="AH15" s="1"/>
  <c r="M15"/>
  <c r="O14"/>
  <c r="N14"/>
  <c r="AG14" s="1"/>
  <c r="AH14" s="1"/>
  <c r="M14"/>
  <c r="O13"/>
  <c r="N13"/>
  <c r="AG13" s="1"/>
  <c r="AH13" s="1"/>
  <c r="M13"/>
  <c r="O12"/>
  <c r="N12"/>
  <c r="AG12" s="1"/>
  <c r="AH12" s="1"/>
  <c r="M12"/>
  <c r="O11"/>
  <c r="N11"/>
  <c r="AG11" s="1"/>
  <c r="AH11" s="1"/>
  <c r="M11"/>
  <c r="O10"/>
  <c r="N10"/>
  <c r="AG10" s="1"/>
  <c r="AH10" s="1"/>
  <c r="M10"/>
  <c r="O9"/>
  <c r="N9"/>
  <c r="AG9" s="1"/>
  <c r="AH9" s="1"/>
  <c r="M9"/>
  <c r="O8"/>
  <c r="N8"/>
  <c r="AG8" s="1"/>
  <c r="AH8" s="1"/>
  <c r="M8"/>
  <c r="O7"/>
  <c r="N7"/>
  <c r="AG7" s="1"/>
  <c r="AH7" s="1"/>
  <c r="M7"/>
  <c r="O6"/>
  <c r="N6"/>
  <c r="AG6" s="1"/>
  <c r="AH6" s="1"/>
  <c r="M6"/>
  <c r="O5"/>
  <c r="O17" s="1"/>
  <c r="N5"/>
  <c r="AG5" s="1"/>
  <c r="M5"/>
  <c r="M17" s="1"/>
  <c r="AG84" i="64" l="1"/>
  <c r="AG86" s="1"/>
  <c r="O84"/>
  <c r="AH84"/>
  <c r="AG27" i="63"/>
  <c r="AH27" s="1"/>
  <c r="AG14"/>
  <c r="AH14" s="1"/>
  <c r="AG16"/>
  <c r="AH16" s="1"/>
  <c r="AG12"/>
  <c r="AH12" s="1"/>
  <c r="AG11"/>
  <c r="AH11" s="1"/>
  <c r="AG15"/>
  <c r="AH15" s="1"/>
  <c r="AG17"/>
  <c r="AH17" s="1"/>
  <c r="AG20"/>
  <c r="AH20" s="1"/>
  <c r="AG22"/>
  <c r="AH22" s="1"/>
  <c r="AG24"/>
  <c r="AH24" s="1"/>
  <c r="AG26"/>
  <c r="AH26" s="1"/>
  <c r="AG10"/>
  <c r="AH10" s="1"/>
  <c r="AG18"/>
  <c r="AH18" s="1"/>
  <c r="AG21"/>
  <c r="AH21" s="1"/>
  <c r="AG23"/>
  <c r="AH23" s="1"/>
  <c r="K30"/>
  <c r="AG5"/>
  <c r="N25"/>
  <c r="M25"/>
  <c r="M28" s="1"/>
  <c r="O25"/>
  <c r="O28" s="1"/>
  <c r="K19" i="62"/>
  <c r="AG5"/>
  <c r="N14"/>
  <c r="AG14" s="1"/>
  <c r="AH14" s="1"/>
  <c r="AG17" i="61"/>
  <c r="AG19" s="1"/>
  <c r="AH5"/>
  <c r="AH17" s="1"/>
  <c r="N17"/>
  <c r="AH5" i="63" l="1"/>
  <c r="AG25"/>
  <c r="AH25" s="1"/>
  <c r="N28"/>
  <c r="AG17" i="62"/>
  <c r="AG19" s="1"/>
  <c r="AH5"/>
  <c r="AH17" s="1"/>
  <c r="N17"/>
  <c r="AF21" i="60"/>
  <c r="AE21"/>
  <c r="AD21"/>
  <c r="AC21"/>
  <c r="AB21"/>
  <c r="AA21"/>
  <c r="Z21"/>
  <c r="Y21"/>
  <c r="X21"/>
  <c r="W21"/>
  <c r="V21"/>
  <c r="U21"/>
  <c r="T21"/>
  <c r="S21"/>
  <c r="R21"/>
  <c r="Q21"/>
  <c r="P21"/>
  <c r="L21"/>
  <c r="J21"/>
  <c r="I21"/>
  <c r="H21"/>
  <c r="K23" s="1"/>
  <c r="O20"/>
  <c r="N20"/>
  <c r="AG20" s="1"/>
  <c r="AH20" s="1"/>
  <c r="M20"/>
  <c r="O19"/>
  <c r="N19"/>
  <c r="AG19" s="1"/>
  <c r="AH19" s="1"/>
  <c r="M19"/>
  <c r="O18"/>
  <c r="N18"/>
  <c r="AG18" s="1"/>
  <c r="AH18" s="1"/>
  <c r="M18"/>
  <c r="O17"/>
  <c r="N17"/>
  <c r="AG17" s="1"/>
  <c r="AH17" s="1"/>
  <c r="M17"/>
  <c r="O16"/>
  <c r="N16"/>
  <c r="AG16" s="1"/>
  <c r="AH16" s="1"/>
  <c r="M16"/>
  <c r="O15"/>
  <c r="N15"/>
  <c r="AG15" s="1"/>
  <c r="AH15" s="1"/>
  <c r="M15"/>
  <c r="O14"/>
  <c r="N14"/>
  <c r="AG14" s="1"/>
  <c r="AH14" s="1"/>
  <c r="M14"/>
  <c r="O13"/>
  <c r="N13"/>
  <c r="AG13" s="1"/>
  <c r="AH13" s="1"/>
  <c r="M13"/>
  <c r="K12"/>
  <c r="K21" s="1"/>
  <c r="O11"/>
  <c r="N11"/>
  <c r="AG11" s="1"/>
  <c r="AH11" s="1"/>
  <c r="M11"/>
  <c r="O10"/>
  <c r="N10"/>
  <c r="AG10" s="1"/>
  <c r="AH10" s="1"/>
  <c r="M10"/>
  <c r="O9"/>
  <c r="N9"/>
  <c r="AG9" s="1"/>
  <c r="AH9" s="1"/>
  <c r="M9"/>
  <c r="O8"/>
  <c r="N8"/>
  <c r="AG8" s="1"/>
  <c r="AH8" s="1"/>
  <c r="M8"/>
  <c r="O7"/>
  <c r="N7"/>
  <c r="AG7" s="1"/>
  <c r="AH7" s="1"/>
  <c r="M7"/>
  <c r="O6"/>
  <c r="N6"/>
  <c r="AG6" s="1"/>
  <c r="AH6" s="1"/>
  <c r="M6"/>
  <c r="O5"/>
  <c r="N5"/>
  <c r="M5"/>
  <c r="AH28" i="63" l="1"/>
  <c r="AG28"/>
  <c r="AG30" s="1"/>
  <c r="M21" i="60"/>
  <c r="AG5"/>
  <c r="N12"/>
  <c r="M12"/>
  <c r="O12"/>
  <c r="O21" s="1"/>
  <c r="AH5" l="1"/>
  <c r="AG12"/>
  <c r="AH12" s="1"/>
  <c r="N21"/>
  <c r="AG21" l="1"/>
  <c r="AG23" s="1"/>
  <c r="AH21"/>
  <c r="AF29" i="59"/>
  <c r="AE29"/>
  <c r="AD29"/>
  <c r="AC29"/>
  <c r="AB29"/>
  <c r="AA29"/>
  <c r="Z29"/>
  <c r="Y29"/>
  <c r="X29"/>
  <c r="W29"/>
  <c r="V29"/>
  <c r="U29"/>
  <c r="T29"/>
  <c r="S29"/>
  <c r="R29"/>
  <c r="Q29"/>
  <c r="P29"/>
  <c r="L29"/>
  <c r="J29"/>
  <c r="I29"/>
  <c r="H29"/>
  <c r="O28"/>
  <c r="N28"/>
  <c r="AG28" s="1"/>
  <c r="AH28" s="1"/>
  <c r="M28"/>
  <c r="O27"/>
  <c r="N27"/>
  <c r="AG27" s="1"/>
  <c r="AH27" s="1"/>
  <c r="M27"/>
  <c r="O26"/>
  <c r="N26"/>
  <c r="AG26" s="1"/>
  <c r="AH26" s="1"/>
  <c r="M26"/>
  <c r="K25"/>
  <c r="N25" s="1"/>
  <c r="O24"/>
  <c r="N24"/>
  <c r="AG24" s="1"/>
  <c r="AH24" s="1"/>
  <c r="M24"/>
  <c r="O23"/>
  <c r="N23"/>
  <c r="AG23" s="1"/>
  <c r="AH23" s="1"/>
  <c r="M23"/>
  <c r="O22"/>
  <c r="N22"/>
  <c r="AG22" s="1"/>
  <c r="AH22" s="1"/>
  <c r="M22"/>
  <c r="O21"/>
  <c r="N21"/>
  <c r="AG21" s="1"/>
  <c r="AH21" s="1"/>
  <c r="M21"/>
  <c r="O20"/>
  <c r="N20"/>
  <c r="AG20" s="1"/>
  <c r="AH20" s="1"/>
  <c r="M20"/>
  <c r="O19"/>
  <c r="N19"/>
  <c r="AG19" s="1"/>
  <c r="AH19" s="1"/>
  <c r="M19"/>
  <c r="O18"/>
  <c r="N18"/>
  <c r="AG18" s="1"/>
  <c r="AH18" s="1"/>
  <c r="M18"/>
  <c r="O17"/>
  <c r="N17"/>
  <c r="AG17" s="1"/>
  <c r="AH17" s="1"/>
  <c r="M17"/>
  <c r="K16"/>
  <c r="K29" s="1"/>
  <c r="O15"/>
  <c r="N15"/>
  <c r="AG15" s="1"/>
  <c r="AH15" s="1"/>
  <c r="M15"/>
  <c r="O14"/>
  <c r="N14"/>
  <c r="AG14" s="1"/>
  <c r="AH14" s="1"/>
  <c r="M14"/>
  <c r="O13"/>
  <c r="N13"/>
  <c r="AG13" s="1"/>
  <c r="AH13" s="1"/>
  <c r="M13"/>
  <c r="O12"/>
  <c r="N12"/>
  <c r="AG12" s="1"/>
  <c r="AH12" s="1"/>
  <c r="M12"/>
  <c r="O11"/>
  <c r="N11"/>
  <c r="AG11" s="1"/>
  <c r="AH11" s="1"/>
  <c r="M11"/>
  <c r="O10"/>
  <c r="N10"/>
  <c r="AG10" s="1"/>
  <c r="AH10" s="1"/>
  <c r="M10"/>
  <c r="O9"/>
  <c r="N9"/>
  <c r="AG9" s="1"/>
  <c r="AH9" s="1"/>
  <c r="M9"/>
  <c r="O8"/>
  <c r="N8"/>
  <c r="AG8" s="1"/>
  <c r="AH8" s="1"/>
  <c r="M8"/>
  <c r="O7"/>
  <c r="N7"/>
  <c r="AG7" s="1"/>
  <c r="AH7" s="1"/>
  <c r="M7"/>
  <c r="O6"/>
  <c r="N6"/>
  <c r="AG6" s="1"/>
  <c r="AH6" s="1"/>
  <c r="M6"/>
  <c r="O5"/>
  <c r="N5"/>
  <c r="AG5" s="1"/>
  <c r="M5"/>
  <c r="AH5" l="1"/>
  <c r="K31"/>
  <c r="M16"/>
  <c r="M29" s="1"/>
  <c r="O16"/>
  <c r="O29" s="1"/>
  <c r="M25"/>
  <c r="O25"/>
  <c r="AG25" s="1"/>
  <c r="AH25" s="1"/>
  <c r="N16"/>
  <c r="AG16" s="1"/>
  <c r="AH16" s="1"/>
  <c r="AH29" l="1"/>
  <c r="N29"/>
  <c r="AG29"/>
  <c r="AG31" s="1"/>
  <c r="AF15" i="58" l="1"/>
  <c r="AE15"/>
  <c r="AD15"/>
  <c r="AC15"/>
  <c r="AB15"/>
  <c r="AA15"/>
  <c r="Z15"/>
  <c r="Y15"/>
  <c r="X15"/>
  <c r="W15"/>
  <c r="V15"/>
  <c r="U15"/>
  <c r="T15"/>
  <c r="S15"/>
  <c r="R15"/>
  <c r="Q15"/>
  <c r="P15"/>
  <c r="L15"/>
  <c r="K15"/>
  <c r="J15"/>
  <c r="I15"/>
  <c r="K17" s="1"/>
  <c r="H15"/>
  <c r="O14"/>
  <c r="N14"/>
  <c r="AG14" s="1"/>
  <c r="AH14" s="1"/>
  <c r="M14"/>
  <c r="O13"/>
  <c r="N13"/>
  <c r="AG13" s="1"/>
  <c r="AH13" s="1"/>
  <c r="M13"/>
  <c r="O12"/>
  <c r="N12"/>
  <c r="AG12" s="1"/>
  <c r="AH12" s="1"/>
  <c r="M12"/>
  <c r="O11"/>
  <c r="N11"/>
  <c r="AG11" s="1"/>
  <c r="AH11" s="1"/>
  <c r="M11"/>
  <c r="O10"/>
  <c r="N10"/>
  <c r="AG10" s="1"/>
  <c r="AH10" s="1"/>
  <c r="M10"/>
  <c r="O9"/>
  <c r="N9"/>
  <c r="AG9" s="1"/>
  <c r="AH9" s="1"/>
  <c r="M9"/>
  <c r="O8"/>
  <c r="N8"/>
  <c r="AG8" s="1"/>
  <c r="AH8" s="1"/>
  <c r="M8"/>
  <c r="O7"/>
  <c r="N7"/>
  <c r="AG7" s="1"/>
  <c r="AH7" s="1"/>
  <c r="M7"/>
  <c r="O6"/>
  <c r="N6"/>
  <c r="AG6" s="1"/>
  <c r="AH6" s="1"/>
  <c r="M6"/>
  <c r="O5"/>
  <c r="O15" s="1"/>
  <c r="N5"/>
  <c r="AG5" s="1"/>
  <c r="M5"/>
  <c r="M15" s="1"/>
  <c r="AG15" l="1"/>
  <c r="AG17" s="1"/>
  <c r="AH5"/>
  <c r="AH15" s="1"/>
  <c r="N15"/>
</calcChain>
</file>

<file path=xl/sharedStrings.xml><?xml version="1.0" encoding="utf-8"?>
<sst xmlns="http://schemas.openxmlformats.org/spreadsheetml/2006/main" count="801" uniqueCount="181">
  <si>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</si>
  <si>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</si>
  <si>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</si>
  <si>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</si>
  <si>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</si>
  <si>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</si>
  <si>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</si>
  <si>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</si>
  <si>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</si>
  <si>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</si>
  <si>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</si>
  <si>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</si>
  <si>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</si>
  <si>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</si>
  <si>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</si>
  <si>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</si>
  <si>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</si>
  <si>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</si>
  <si>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</si>
  <si>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</si>
  <si>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</si>
  <si>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</si>
  <si>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</si>
  <si>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</si>
  <si>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</si>
  <si>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</si>
  <si>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</si>
  <si>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</si>
  <si>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</si>
  <si>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</si>
  <si>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</si>
  <si>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</si>
  <si>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</si>
  <si>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</si>
  <si>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</si>
  <si>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</si>
  <si>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</si>
  <si>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Valero St Makati City</t>
  </si>
  <si>
    <t>Rustans Supermarket Fresh</t>
  </si>
  <si>
    <t>201-160-401-050</t>
  </si>
  <si>
    <t>The Landmark Corporation</t>
  </si>
  <si>
    <t>000-148-285-000</t>
  </si>
  <si>
    <t>Ayala Center, Makati City</t>
  </si>
  <si>
    <t>For the Month Ended: July 2018</t>
  </si>
  <si>
    <t>Bising Trading Post</t>
  </si>
  <si>
    <t>111-15-241-005</t>
  </si>
  <si>
    <t>West Triangle QC</t>
  </si>
  <si>
    <t>Basil Seeds</t>
  </si>
  <si>
    <t>Rey Todio</t>
  </si>
  <si>
    <t>Materials for Toilet Repair</t>
  </si>
  <si>
    <t>Grab Bike</t>
  </si>
  <si>
    <t>Grab Messenger Fee for Payroll Signing</t>
  </si>
  <si>
    <t>Mejora Ferro Corporation</t>
  </si>
  <si>
    <t>477-928-673-004</t>
  </si>
  <si>
    <t>Bel Air Makati</t>
  </si>
  <si>
    <t>7up &amp; Bottled Water</t>
  </si>
  <si>
    <t>Sozo Exousia Inc</t>
  </si>
  <si>
    <t>006-801-328-000</t>
  </si>
  <si>
    <t>Bagumbayan QC</t>
  </si>
  <si>
    <t>Salpicao Sauce,Pesto Mix,Sundried,ABS</t>
  </si>
  <si>
    <t>French Baguette</t>
  </si>
  <si>
    <t>Spaghetti Pasta</t>
  </si>
  <si>
    <t>Jeff Villanueva</t>
  </si>
  <si>
    <t>Extra Staff</t>
  </si>
  <si>
    <t>Angelo Sanchez</t>
  </si>
  <si>
    <t>Chefs Meeting Allowance</t>
  </si>
  <si>
    <t>Spaghetti &amp; Lenuine Pasta</t>
  </si>
  <si>
    <t>Joyce Dino</t>
  </si>
  <si>
    <t>PTP Bus Purchased New Plates</t>
  </si>
  <si>
    <t>Full Payment for CR Repair</t>
  </si>
  <si>
    <t>HR Department</t>
  </si>
  <si>
    <t>ID Payment (Toshco Staff)</t>
  </si>
  <si>
    <t>Camille Espinosa</t>
  </si>
  <si>
    <t>Extra Dining Staff (June 18,2018)</t>
  </si>
  <si>
    <t>Office Warehouse Inc</t>
  </si>
  <si>
    <t>200-492-462-008</t>
  </si>
  <si>
    <t>Makati City</t>
  </si>
  <si>
    <t>Scotch Tape,Ballpen,Timecard Correction Tape</t>
  </si>
  <si>
    <t>Evarlies Meatshop</t>
  </si>
  <si>
    <t>139-599-310-000</t>
  </si>
  <si>
    <t>Marikina City</t>
  </si>
  <si>
    <t>Pork Ribs,Sausage,Bacon</t>
  </si>
  <si>
    <t>Transpo purchased kitchen stocks  in Marikina</t>
  </si>
  <si>
    <t>Calamansi Concentrate</t>
  </si>
  <si>
    <t>Orocan Spoon &amp; Fork Strainer</t>
  </si>
  <si>
    <t>Broas,Oreo Vanilla,Fudge Cream,Sardines</t>
  </si>
  <si>
    <t>Smoked Bangus,Beef Brisket</t>
  </si>
  <si>
    <t>For the Month Ended: June 2018</t>
  </si>
  <si>
    <t>Chicken,Tomato</t>
  </si>
  <si>
    <t>Spaghetti,Linguine,Salt,Sugar</t>
  </si>
  <si>
    <t>Kelgene International Inc</t>
  </si>
  <si>
    <t>211-612-468-000</t>
  </si>
  <si>
    <t>Quiapo Manila</t>
  </si>
  <si>
    <t>Flour,Breadcrumbs,Cornstarch,Butter</t>
  </si>
  <si>
    <t>139-288-599-000</t>
  </si>
  <si>
    <t>Sausage,Pork Ribs,Bacon</t>
  </si>
  <si>
    <t>Transpo purchased kitchen stocks in Marikina</t>
  </si>
  <si>
    <t>Foodzone Inc</t>
  </si>
  <si>
    <t>004-846-011-000</t>
  </si>
  <si>
    <t>Mandaluyong City</t>
  </si>
  <si>
    <t>Pizza Cheese &amp; Mayo</t>
  </si>
  <si>
    <t>White Sugar</t>
  </si>
  <si>
    <t>Tomato Sauce,Al Purpose Cream,Tomato,Hotdog</t>
  </si>
  <si>
    <t>All Purpose Cream</t>
  </si>
  <si>
    <t>Glenn Biarcal</t>
  </si>
  <si>
    <t>Transpo going to Killion purchased groceries</t>
  </si>
  <si>
    <t>Transpo going to KCC office for SC Signiture</t>
  </si>
  <si>
    <t>Mayonnaise</t>
  </si>
  <si>
    <t>Lumpia Wrapper,Alaska Evap,Broas,Baguette,Bacon</t>
  </si>
  <si>
    <t>CW Home Depot</t>
  </si>
  <si>
    <t>225-311-296-000</t>
  </si>
  <si>
    <t>Imus Cavite</t>
  </si>
  <si>
    <t>Push Botton for Urinal</t>
  </si>
  <si>
    <t>Joyc Dino</t>
  </si>
  <si>
    <t>Transpo going to Home Depot</t>
  </si>
  <si>
    <t>Baguette &amp; Honey</t>
  </si>
  <si>
    <t>Spaghetti,Cream Cheese,Buffalo Sauce</t>
  </si>
  <si>
    <t>Beef Brisket,Arugula,Aligue Paste,Sardines</t>
  </si>
  <si>
    <t>Grenadine</t>
  </si>
  <si>
    <t>Earles delicatessen</t>
  </si>
  <si>
    <t>213-575-918-005</t>
  </si>
  <si>
    <t>Gil Puyat Makati City</t>
  </si>
  <si>
    <t>Black Forrest Ham</t>
  </si>
  <si>
    <t>Bagumbayan Quezon City</t>
  </si>
  <si>
    <t>Mozzarella Cheese</t>
  </si>
  <si>
    <t>Pork Ribs,Bacon Bits</t>
  </si>
  <si>
    <t>Almas Cold Cuts Store</t>
  </si>
  <si>
    <t>235-048-461-000</t>
  </si>
  <si>
    <t>Hungarian Sausage</t>
  </si>
  <si>
    <t>Gasoline-Purchased kitchen stocks in Marikina</t>
  </si>
  <si>
    <t>Pineapple Tidbits,Butter</t>
  </si>
  <si>
    <t>Glade</t>
  </si>
  <si>
    <t>Ace Harware Philippines Inc</t>
  </si>
  <si>
    <t>200-035-311-021</t>
  </si>
  <si>
    <t>Ayala Makati City</t>
  </si>
  <si>
    <t>Epoxy</t>
  </si>
  <si>
    <t>Issacar Arel</t>
  </si>
  <si>
    <t>Extra Dining Staff</t>
  </si>
  <si>
    <t>Macaroni,Penne,AP Cream,Flour</t>
  </si>
  <si>
    <t>Kelgene International Inc.</t>
  </si>
  <si>
    <t>Flour,Bread Flour,AP Cream,Butter,Sugar,Yeast,Anchovies,Sunquick Orange,</t>
  </si>
  <si>
    <t>Transpo going to Killion</t>
  </si>
  <si>
    <t>Chicken Cubes</t>
  </si>
  <si>
    <t>Sugar,Black Pepper,Baguette Bread</t>
  </si>
  <si>
    <t>Breadcrumbs,Mama Sitas,Sugar,Sardines</t>
  </si>
  <si>
    <t>Green Peas</t>
  </si>
  <si>
    <t>Manadaluyong City</t>
  </si>
  <si>
    <t>Pizza Cheese,Chicken Cubes,Mayo</t>
  </si>
  <si>
    <t>Transpo going to Foodzone</t>
  </si>
  <si>
    <t>Pizza Cheese</t>
  </si>
  <si>
    <t>Abmarac Corporation</t>
  </si>
  <si>
    <t>006-748-072-000</t>
  </si>
  <si>
    <t>Quezon City</t>
  </si>
  <si>
    <t>Hot Sauce</t>
  </si>
  <si>
    <t>MERC Aircon Services</t>
  </si>
  <si>
    <t>305-850-749-000</t>
  </si>
  <si>
    <t>Las Pinas City</t>
  </si>
  <si>
    <t>ACU Cleaning</t>
  </si>
  <si>
    <t>Joy &amp; Gil Vegetable Trading</t>
  </si>
  <si>
    <t>911-381-792-000</t>
  </si>
  <si>
    <t>Rice</t>
  </si>
  <si>
    <t>Mansup Meeting Allowance</t>
  </si>
  <si>
    <t>Marie Sosa</t>
  </si>
  <si>
    <t>Transpo for Business Permit Payment</t>
  </si>
  <si>
    <t>Transpo went to KCC office for check signing</t>
  </si>
  <si>
    <t>Transpo going to Landmark for replacing of plates</t>
  </si>
  <si>
    <t>Clearbook</t>
  </si>
  <si>
    <t>Intermatrix</t>
  </si>
  <si>
    <t>222-888-239-003</t>
  </si>
  <si>
    <t>Photocopy of Tosh Menu New Receipe</t>
  </si>
  <si>
    <t>Transpo purchased kitchen stocks in Foodzone</t>
  </si>
  <si>
    <t>Extra Dining Staff (07/26/18)</t>
  </si>
  <si>
    <t>Extra Dining Staff (07/28/18)</t>
  </si>
  <si>
    <t>Extra Dining Staff (07/30/18)</t>
  </si>
  <si>
    <t>Transpo going to KCC ofc for payroll signing</t>
  </si>
  <si>
    <t>Guadalupe Public Market</t>
  </si>
  <si>
    <t>Ripe Mango &amp; Apple</t>
  </si>
  <si>
    <t>Graham Crackers</t>
  </si>
  <si>
    <t>Honey Mustard</t>
  </si>
  <si>
    <t>Graham,Cream O,Broas,Knorr Chicken,Eggs,Breadcrumbs</t>
  </si>
  <si>
    <t>Arugula,White Onion,Spaghetti,BreadCrumbs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</si>
</sst>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;@"/>
    <numFmt numFmtId="165" formatCode="[$-409]d\-mmm\-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0" fontId="2" fillId="0" borderId="0" xfId="15" applyFont="1" applyFill="1" applyAlignment="1">
      <alignment vertical="center" wrapText="1"/>
    </xf>
    <xf numFmtId="0" fontId="2" fillId="2" borderId="0" xfId="15" applyFont="1" applyFill="1"/>
    <xf numFmtId="0" fontId="2" fillId="2" borderId="0" xfId="15" applyFont="1" applyFill="1" applyAlignment="1">
      <alignment wrapText="1"/>
    </xf>
    <xf numFmtId="164" fontId="3" fillId="0" borderId="0" xfId="15" applyNumberFormat="1" applyFont="1" applyFill="1" applyAlignment="1">
      <alignment horizontal="left"/>
    </xf>
    <xf numFmtId="0" fontId="3" fillId="0" borderId="0" xfId="15" applyNumberFormat="1" applyFont="1" applyFill="1" applyAlignment="1">
      <alignment horizontal="left"/>
    </xf>
    <xf numFmtId="49" fontId="3" fillId="0" borderId="0" xfId="15" applyNumberFormat="1" applyFont="1" applyFill="1"/>
    <xf numFmtId="0" fontId="7" fillId="0" borderId="0" xfId="2" applyNumberFormat="1" applyFont="1" applyFill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43" fontId="3" fillId="0" borderId="6" xfId="2" applyFont="1" applyFill="1" applyBorder="1" applyAlignment="1">
      <alignment horizontal="center" vertical="center" wrapText="1"/>
    </xf>
    <xf numFmtId="43" fontId="3" fillId="0" borderId="2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49" fontId="2" fillId="2" borderId="2" xfId="15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 wrapText="1"/>
    </xf>
    <xf numFmtId="9" fontId="2" fillId="2" borderId="2" xfId="29" applyFont="1" applyFill="1" applyBorder="1" applyAlignment="1">
      <alignment horizontal="center" wrapText="1"/>
    </xf>
    <xf numFmtId="43" fontId="2" fillId="2" borderId="2" xfId="2" applyFont="1" applyFill="1" applyBorder="1" applyAlignment="1">
      <alignment wrapText="1"/>
    </xf>
    <xf numFmtId="43" fontId="2" fillId="2" borderId="5" xfId="2" applyFont="1" applyFill="1" applyBorder="1" applyAlignment="1">
      <alignment wrapText="1"/>
    </xf>
    <xf numFmtId="43" fontId="3" fillId="2" borderId="2" xfId="2" applyFont="1" applyFill="1" applyBorder="1" applyAlignment="1">
      <alignment wrapText="1"/>
    </xf>
    <xf numFmtId="43" fontId="2" fillId="2" borderId="0" xfId="15" applyNumberFormat="1" applyFont="1" applyFill="1" applyAlignment="1">
      <alignment wrapText="1"/>
    </xf>
    <xf numFmtId="0" fontId="2" fillId="2" borderId="4" xfId="15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/>
    </xf>
    <xf numFmtId="49" fontId="2" fillId="2" borderId="2" xfId="15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5" xfId="2" applyFont="1" applyFill="1" applyBorder="1"/>
    <xf numFmtId="0" fontId="2" fillId="2" borderId="2" xfId="0" applyFont="1" applyFill="1" applyBorder="1" applyAlignment="1">
      <alignment horizontal="center" vertical="center"/>
    </xf>
    <xf numFmtId="43" fontId="2" fillId="0" borderId="2" xfId="2" applyFont="1" applyFill="1" applyBorder="1"/>
    <xf numFmtId="43" fontId="3" fillId="2" borderId="2" xfId="2" applyFont="1" applyFill="1" applyBorder="1"/>
    <xf numFmtId="43" fontId="2" fillId="2" borderId="8" xfId="2" applyFont="1" applyFill="1" applyBorder="1"/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0" fontId="3" fillId="0" borderId="1" xfId="15" applyFont="1" applyFill="1" applyBorder="1"/>
    <xf numFmtId="0" fontId="3" fillId="0" borderId="1" xfId="15" applyFont="1" applyFill="1" applyBorder="1" applyAlignment="1">
      <alignment horizontal="left"/>
    </xf>
    <xf numFmtId="0" fontId="3" fillId="0" borderId="1" xfId="15" applyFont="1" applyFill="1" applyBorder="1" applyAlignment="1">
      <alignment horizontal="center"/>
    </xf>
    <xf numFmtId="43" fontId="3" fillId="0" borderId="1" xfId="1" applyFont="1" applyFill="1" applyBorder="1"/>
    <xf numFmtId="43" fontId="3" fillId="0" borderId="2" xfId="1" applyFont="1" applyFill="1" applyBorder="1"/>
    <xf numFmtId="43" fontId="8" fillId="0" borderId="0" xfId="2" applyFont="1" applyFill="1" applyBorder="1"/>
    <xf numFmtId="43" fontId="8" fillId="0" borderId="0" xfId="2" applyFont="1" applyFill="1"/>
    <xf numFmtId="0" fontId="9" fillId="0" borderId="0" xfId="15" applyFont="1" applyFill="1"/>
    <xf numFmtId="164" fontId="9" fillId="0" borderId="0" xfId="15" applyNumberFormat="1" applyFont="1" applyFill="1" applyAlignment="1">
      <alignment horizontal="left"/>
    </xf>
    <xf numFmtId="0" fontId="8" fillId="0" borderId="0" xfId="15" applyNumberFormat="1" applyFont="1" applyFill="1" applyAlignment="1">
      <alignment horizontal="center"/>
    </xf>
    <xf numFmtId="0" fontId="9" fillId="0" borderId="0" xfId="15" applyNumberFormat="1" applyFont="1" applyFill="1" applyAlignment="1">
      <alignment horizontal="left"/>
    </xf>
    <xf numFmtId="0" fontId="8" fillId="0" borderId="0" xfId="15" applyFont="1" applyFill="1" applyAlignment="1">
      <alignment horizontal="left"/>
    </xf>
    <xf numFmtId="0" fontId="8" fillId="0" borderId="0" xfId="15" applyFont="1" applyFill="1" applyAlignment="1">
      <alignment horizontal="center"/>
    </xf>
    <xf numFmtId="0" fontId="8" fillId="0" borderId="0" xfId="15" applyFont="1" applyFill="1"/>
    <xf numFmtId="9" fontId="8" fillId="0" borderId="0" xfId="29" applyFont="1" applyFill="1" applyAlignment="1">
      <alignment horizontal="center"/>
    </xf>
    <xf numFmtId="49" fontId="9" fillId="0" borderId="0" xfId="15" applyNumberFormat="1" applyFont="1" applyFill="1"/>
    <xf numFmtId="0" fontId="10" fillId="0" borderId="0" xfId="2" applyNumberFormat="1" applyFont="1" applyFill="1" applyAlignment="1">
      <alignment horizontal="center"/>
    </xf>
    <xf numFmtId="164" fontId="9" fillId="0" borderId="3" xfId="15" applyNumberFormat="1" applyFont="1" applyFill="1" applyBorder="1" applyAlignment="1">
      <alignment horizontal="center" vertical="center" wrapText="1"/>
    </xf>
    <xf numFmtId="0" fontId="9" fillId="0" borderId="3" xfId="15" applyNumberFormat="1" applyFont="1" applyFill="1" applyBorder="1" applyAlignment="1">
      <alignment horizontal="center" vertical="center" wrapText="1"/>
    </xf>
    <xf numFmtId="0" fontId="9" fillId="0" borderId="3" xfId="15" applyFont="1" applyFill="1" applyBorder="1" applyAlignment="1">
      <alignment horizontal="center" vertical="center" wrapText="1"/>
    </xf>
    <xf numFmtId="9" fontId="9" fillId="0" borderId="3" xfId="29" applyFont="1" applyFill="1" applyBorder="1" applyAlignment="1">
      <alignment horizontal="center" vertical="center" wrapText="1"/>
    </xf>
    <xf numFmtId="43" fontId="9" fillId="0" borderId="3" xfId="2" applyFont="1" applyFill="1" applyBorder="1" applyAlignment="1">
      <alignment horizontal="center" vertical="center" wrapText="1"/>
    </xf>
    <xf numFmtId="43" fontId="9" fillId="0" borderId="6" xfId="2" applyFont="1" applyFill="1" applyBorder="1" applyAlignment="1">
      <alignment horizontal="center" vertical="center" wrapText="1"/>
    </xf>
    <xf numFmtId="43" fontId="9" fillId="0" borderId="2" xfId="2" applyFont="1" applyFill="1" applyBorder="1" applyAlignment="1">
      <alignment horizontal="center" vertical="center" wrapText="1"/>
    </xf>
    <xf numFmtId="43" fontId="9" fillId="0" borderId="7" xfId="2" applyFont="1" applyFill="1" applyBorder="1" applyAlignment="1">
      <alignment horizontal="center" vertical="center" wrapText="1"/>
    </xf>
    <xf numFmtId="0" fontId="8" fillId="0" borderId="0" xfId="15" applyFont="1" applyFill="1" applyAlignment="1">
      <alignment vertical="center" wrapText="1"/>
    </xf>
    <xf numFmtId="165" fontId="8" fillId="2" borderId="2" xfId="0" applyNumberFormat="1" applyFont="1" applyFill="1" applyBorder="1" applyAlignment="1">
      <alignment horizontal="center" vertical="center" wrapText="1"/>
    </xf>
    <xf numFmtId="49" fontId="8" fillId="2" borderId="2" xfId="15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8" fillId="2" borderId="2" xfId="15" applyFont="1" applyFill="1" applyBorder="1" applyAlignment="1">
      <alignment horizontal="center" vertical="center" wrapText="1"/>
    </xf>
    <xf numFmtId="43" fontId="8" fillId="2" borderId="2" xfId="1" applyFont="1" applyFill="1" applyBorder="1" applyAlignment="1">
      <alignment horizontal="center" wrapText="1"/>
    </xf>
    <xf numFmtId="9" fontId="8" fillId="2" borderId="2" xfId="29" applyFont="1" applyFill="1" applyBorder="1" applyAlignment="1">
      <alignment horizontal="center" wrapText="1"/>
    </xf>
    <xf numFmtId="43" fontId="8" fillId="2" borderId="2" xfId="2" applyFont="1" applyFill="1" applyBorder="1" applyAlignment="1">
      <alignment wrapText="1"/>
    </xf>
    <xf numFmtId="43" fontId="8" fillId="2" borderId="5" xfId="2" applyFont="1" applyFill="1" applyBorder="1" applyAlignment="1">
      <alignment wrapText="1"/>
    </xf>
    <xf numFmtId="43" fontId="9" fillId="2" borderId="2" xfId="2" applyFont="1" applyFill="1" applyBorder="1" applyAlignment="1">
      <alignment wrapText="1"/>
    </xf>
    <xf numFmtId="43" fontId="8" fillId="2" borderId="0" xfId="15" applyNumberFormat="1" applyFont="1" applyFill="1" applyAlignment="1">
      <alignment wrapText="1"/>
    </xf>
    <xf numFmtId="0" fontId="8" fillId="2" borderId="0" xfId="15" applyFont="1" applyFill="1" applyAlignment="1">
      <alignment wrapText="1"/>
    </xf>
    <xf numFmtId="0" fontId="8" fillId="2" borderId="4" xfId="15" applyFont="1" applyFill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center"/>
    </xf>
    <xf numFmtId="49" fontId="8" fillId="2" borderId="2" xfId="15" applyNumberFormat="1" applyFont="1" applyFill="1" applyBorder="1" applyAlignment="1">
      <alignment horizontal="center" vertical="center"/>
    </xf>
    <xf numFmtId="43" fontId="8" fillId="2" borderId="2" xfId="1" applyFont="1" applyFill="1" applyBorder="1" applyAlignment="1">
      <alignment horizontal="center"/>
    </xf>
    <xf numFmtId="9" fontId="8" fillId="2" borderId="2" xfId="29" applyFont="1" applyFill="1" applyBorder="1" applyAlignment="1">
      <alignment horizontal="center"/>
    </xf>
    <xf numFmtId="43" fontId="8" fillId="2" borderId="2" xfId="2" applyFont="1" applyFill="1" applyBorder="1"/>
    <xf numFmtId="43" fontId="8" fillId="2" borderId="5" xfId="2" applyFont="1" applyFill="1" applyBorder="1"/>
    <xf numFmtId="0" fontId="8" fillId="2" borderId="0" xfId="15" applyFont="1" applyFill="1"/>
    <xf numFmtId="0" fontId="8" fillId="2" borderId="2" xfId="0" applyFont="1" applyFill="1" applyBorder="1" applyAlignment="1">
      <alignment horizontal="center" vertical="center"/>
    </xf>
    <xf numFmtId="43" fontId="8" fillId="0" borderId="2" xfId="2" applyFont="1" applyFill="1" applyBorder="1"/>
    <xf numFmtId="43" fontId="9" fillId="2" borderId="2" xfId="2" applyFont="1" applyFill="1" applyBorder="1"/>
    <xf numFmtId="43" fontId="8" fillId="2" borderId="8" xfId="2" applyFont="1" applyFill="1" applyBorder="1"/>
    <xf numFmtId="164" fontId="9" fillId="0" borderId="1" xfId="15" applyNumberFormat="1" applyFont="1" applyFill="1" applyBorder="1" applyAlignment="1" applyProtection="1">
      <alignment horizontal="center"/>
      <protection locked="0"/>
    </xf>
    <xf numFmtId="0" fontId="9" fillId="0" borderId="1" xfId="15" applyNumberFormat="1" applyFont="1" applyFill="1" applyBorder="1" applyAlignment="1" applyProtection="1">
      <alignment horizontal="left"/>
      <protection locked="0"/>
    </xf>
    <xf numFmtId="0" fontId="9" fillId="0" borderId="1" xfId="15" applyFont="1" applyFill="1" applyBorder="1"/>
    <xf numFmtId="0" fontId="9" fillId="0" borderId="1" xfId="15" applyFont="1" applyFill="1" applyBorder="1" applyAlignment="1">
      <alignment horizontal="left"/>
    </xf>
    <xf numFmtId="0" fontId="9" fillId="0" borderId="1" xfId="15" applyFont="1" applyFill="1" applyBorder="1" applyAlignment="1">
      <alignment horizontal="center"/>
    </xf>
    <xf numFmtId="43" fontId="9" fillId="0" borderId="1" xfId="1" applyFont="1" applyFill="1" applyBorder="1"/>
    <xf numFmtId="43" fontId="9" fillId="0" borderId="2" xfId="1" applyFont="1" applyFill="1" applyBorder="1"/>
    <xf numFmtId="164" fontId="8" fillId="0" borderId="0" xfId="15" applyNumberFormat="1" applyFont="1" applyFill="1" applyAlignment="1">
      <alignment horizontal="center"/>
    </xf>
    <xf numFmtId="9" fontId="8" fillId="0" borderId="0" xfId="29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 vertical="center" wrapText="1"/>
    </xf>
    <xf numFmtId="49" fontId="2" fillId="3" borderId="2" xfId="15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2" xfId="15" applyFont="1" applyFill="1" applyBorder="1" applyAlignment="1">
      <alignment horizontal="center" vertical="center" wrapText="1"/>
    </xf>
    <xf numFmtId="0" fontId="2" fillId="3" borderId="4" xfId="15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 wrapText="1"/>
    </xf>
    <xf numFmtId="9" fontId="2" fillId="3" borderId="2" xfId="29" applyFont="1" applyFill="1" applyBorder="1" applyAlignment="1">
      <alignment horizontal="center" wrapText="1"/>
    </xf>
    <xf numFmtId="43" fontId="2" fillId="3" borderId="2" xfId="2" applyFont="1" applyFill="1" applyBorder="1" applyAlignment="1">
      <alignment wrapText="1"/>
    </xf>
    <xf numFmtId="43" fontId="2" fillId="3" borderId="5" xfId="2" applyFont="1" applyFill="1" applyBorder="1" applyAlignment="1">
      <alignment wrapText="1"/>
    </xf>
    <xf numFmtId="43" fontId="3" fillId="3" borderId="2" xfId="2" applyFont="1" applyFill="1" applyBorder="1" applyAlignment="1">
      <alignment wrapText="1"/>
    </xf>
    <xf numFmtId="43" fontId="2" fillId="3" borderId="0" xfId="15" applyNumberFormat="1" applyFont="1" applyFill="1" applyAlignment="1">
      <alignment wrapText="1"/>
    </xf>
    <xf numFmtId="0" fontId="2" fillId="3" borderId="0" xfId="15" applyFont="1" applyFill="1" applyAlignment="1">
      <alignment wrapText="1"/>
    </xf>
    <xf numFmtId="165" fontId="2" fillId="3" borderId="2" xfId="0" applyNumberFormat="1" applyFont="1" applyFill="1" applyBorder="1" applyAlignment="1">
      <alignment horizontal="center" vertical="center"/>
    </xf>
    <xf numFmtId="49" fontId="2" fillId="3" borderId="2" xfId="15" applyNumberFormat="1" applyFont="1" applyFill="1" applyBorder="1" applyAlignment="1">
      <alignment horizontal="center" vertical="center"/>
    </xf>
    <xf numFmtId="43" fontId="2" fillId="3" borderId="2" xfId="1" applyFont="1" applyFill="1" applyBorder="1" applyAlignment="1">
      <alignment horizontal="center"/>
    </xf>
    <xf numFmtId="9" fontId="2" fillId="3" borderId="2" xfId="29" applyFont="1" applyFill="1" applyBorder="1" applyAlignment="1">
      <alignment horizontal="center"/>
    </xf>
    <xf numFmtId="43" fontId="2" fillId="3" borderId="2" xfId="2" applyFont="1" applyFill="1" applyBorder="1"/>
    <xf numFmtId="43" fontId="2" fillId="3" borderId="5" xfId="2" applyFont="1" applyFill="1" applyBorder="1"/>
    <xf numFmtId="0" fontId="2" fillId="3" borderId="0" xfId="15" applyFont="1" applyFill="1"/>
    <xf numFmtId="43" fontId="3" fillId="0" borderId="0" xfId="2" applyFont="1" applyFill="1" applyBorder="1" applyAlignment="1">
      <alignment horizontal="center"/>
    </xf>
    <xf numFmtId="43" fontId="9" fillId="0" borderId="0" xfId="2" applyFont="1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</cellXfs>
  <cellStyles count="30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Excel Built-in Normal" xfId="14"/>
    <cellStyle name="Normal" xfId="0" builtinId="0"/>
    <cellStyle name="Normal 10" xfId="15"/>
    <cellStyle name="Normal 2" xfId="16"/>
    <cellStyle name="Normal 2 2" xfId="17"/>
    <cellStyle name="Normal 32" xfId="18"/>
    <cellStyle name="Normal 33" xfId="19"/>
    <cellStyle name="Normal 34" xfId="20"/>
    <cellStyle name="Normal 35" xfId="21"/>
    <cellStyle name="Normal 36" xfId="22"/>
    <cellStyle name="Normal 37" xfId="23"/>
    <cellStyle name="Normal 7 3" xfId="24"/>
    <cellStyle name="Normal 7 4" xfId="25"/>
    <cellStyle name="Normal 7 5" xfId="26"/>
    <cellStyle name="Normal 8" xfId="27"/>
    <cellStyle name="Normal 9" xfId="28"/>
    <cellStyle name="Percent 2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Ortigas/Ortigas%202006/Ortigas%20May/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osh%20april%202006/ortigas/04%20SALES%20RECOR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0"/>
  <sheetViews>
    <sheetView workbookViewId="0">
      <selection sqref="A1:XFD1048576"/>
    </sheetView>
  </sheetViews>
  <sheetFormatPr defaultColWidth="9.109375" defaultRowHeight="10.199999999999999"/>
  <cols>
    <col min="1" max="1" width="8.109375" style="7" customWidth="1"/>
    <col min="2" max="2" width="7.33203125" style="6" hidden="1" customWidth="1"/>
    <col min="3" max="3" width="24" style="1" customWidth="1"/>
    <col min="4" max="4" width="14" style="5" customWidth="1"/>
    <col min="5" max="5" width="22.6640625" style="5" customWidth="1"/>
    <col min="6" max="6" width="7.88671875" style="4" customWidth="1"/>
    <col min="7" max="7" width="31.5546875" style="1" customWidth="1"/>
    <col min="8" max="8" width="8" style="2" customWidth="1"/>
    <col min="9" max="9" width="8.44140625" style="2" customWidth="1"/>
    <col min="10" max="10" width="9.6640625" style="2" customWidth="1"/>
    <col min="11" max="11" width="10.44140625" style="2" customWidth="1"/>
    <col min="12" max="12" width="7.88671875" style="3" customWidth="1"/>
    <col min="13" max="13" width="9.6640625" style="2" customWidth="1"/>
    <col min="14" max="14" width="8.5546875" style="2" customWidth="1"/>
    <col min="15" max="15" width="9" style="2" customWidth="1"/>
    <col min="16" max="16" width="9.88671875" style="2" customWidth="1"/>
    <col min="17" max="17" width="7.88671875" style="2" customWidth="1"/>
    <col min="18" max="18" width="7.6640625" style="2" customWidth="1"/>
    <col min="19" max="19" width="8.109375" style="2" customWidth="1"/>
    <col min="20" max="21" width="9.109375" style="2" customWidth="1"/>
    <col min="22" max="24" width="6.88671875" style="2" customWidth="1"/>
    <col min="25" max="25" width="9.33203125" style="2" customWidth="1"/>
    <col min="26" max="26" width="8.33203125" style="2" customWidth="1"/>
    <col min="27" max="27" width="6.6640625" style="2" customWidth="1"/>
    <col min="28" max="28" width="9.5546875" style="2" customWidth="1"/>
    <col min="29" max="30" width="8" style="2" customWidth="1"/>
    <col min="31" max="31" width="10.109375" style="2" customWidth="1"/>
    <col min="32" max="32" width="0.109375" style="2" customWidth="1"/>
    <col min="33" max="33" width="10.6640625" style="2" customWidth="1"/>
    <col min="34" max="34" width="10.6640625" style="1" customWidth="1"/>
    <col min="35" max="16384" width="9.109375" style="1"/>
  </cols>
  <sheetData>
    <row r="1" spans="1:34" ht="12" customHeight="1">
      <c r="A1" s="14" t="s">
        <v>30</v>
      </c>
      <c r="C1" s="15"/>
    </row>
    <row r="2" spans="1:34" ht="12" customHeight="1">
      <c r="A2" s="14" t="s">
        <v>26</v>
      </c>
    </row>
    <row r="3" spans="1:34" ht="12" customHeight="1">
      <c r="A3" s="14" t="s">
        <v>87</v>
      </c>
      <c r="B3" s="15"/>
      <c r="C3" s="16"/>
      <c r="N3" s="17">
        <v>1301</v>
      </c>
      <c r="O3" s="17">
        <v>2402</v>
      </c>
      <c r="P3" s="17">
        <v>5001</v>
      </c>
      <c r="Q3" s="17">
        <v>5002</v>
      </c>
      <c r="R3" s="17">
        <v>6220</v>
      </c>
      <c r="S3" s="17">
        <v>6219</v>
      </c>
      <c r="T3" s="17">
        <v>6212</v>
      </c>
      <c r="U3" s="17"/>
      <c r="V3" s="17"/>
      <c r="W3" s="17"/>
      <c r="X3" s="17"/>
      <c r="Y3" s="17" t="s">
        <v>25</v>
      </c>
      <c r="Z3" s="17"/>
      <c r="AA3" s="17">
        <v>6230</v>
      </c>
      <c r="AB3" s="17" t="s">
        <v>24</v>
      </c>
      <c r="AC3" s="17">
        <v>6202</v>
      </c>
      <c r="AD3" s="17"/>
      <c r="AE3" s="17">
        <v>6109</v>
      </c>
      <c r="AF3" s="17">
        <v>6236</v>
      </c>
      <c r="AG3" s="17">
        <v>1002</v>
      </c>
    </row>
    <row r="4" spans="1:34" s="11" customFormat="1" ht="43.5" customHeight="1">
      <c r="A4" s="18" t="s">
        <v>23</v>
      </c>
      <c r="B4" s="19" t="s">
        <v>22</v>
      </c>
      <c r="C4" s="20" t="s">
        <v>21</v>
      </c>
      <c r="D4" s="20" t="s">
        <v>20</v>
      </c>
      <c r="E4" s="20" t="s">
        <v>27</v>
      </c>
      <c r="F4" s="20" t="s">
        <v>19</v>
      </c>
      <c r="G4" s="20" t="s">
        <v>18</v>
      </c>
      <c r="H4" s="20" t="s">
        <v>17</v>
      </c>
      <c r="I4" s="20" t="s">
        <v>16</v>
      </c>
      <c r="J4" s="20" t="s">
        <v>15</v>
      </c>
      <c r="K4" s="20" t="s">
        <v>14</v>
      </c>
      <c r="L4" s="21" t="s">
        <v>13</v>
      </c>
      <c r="M4" s="20" t="s">
        <v>12</v>
      </c>
      <c r="N4" s="22" t="s">
        <v>11</v>
      </c>
      <c r="O4" s="22" t="s">
        <v>10</v>
      </c>
      <c r="P4" s="22" t="s">
        <v>9</v>
      </c>
      <c r="Q4" s="22" t="s">
        <v>8</v>
      </c>
      <c r="R4" s="22" t="s">
        <v>31</v>
      </c>
      <c r="S4" s="22" t="s">
        <v>32</v>
      </c>
      <c r="T4" s="22" t="s">
        <v>7</v>
      </c>
      <c r="U4" s="22" t="s">
        <v>28</v>
      </c>
      <c r="V4" s="22" t="s">
        <v>34</v>
      </c>
      <c r="W4" s="22" t="s">
        <v>35</v>
      </c>
      <c r="X4" s="22" t="s">
        <v>36</v>
      </c>
      <c r="Y4" s="22" t="s">
        <v>6</v>
      </c>
      <c r="Z4" s="22" t="s">
        <v>29</v>
      </c>
      <c r="AA4" s="22" t="s">
        <v>5</v>
      </c>
      <c r="AB4" s="22" t="s">
        <v>4</v>
      </c>
      <c r="AC4" s="23" t="s">
        <v>3</v>
      </c>
      <c r="AD4" s="22" t="s">
        <v>1</v>
      </c>
      <c r="AE4" s="24" t="s">
        <v>2</v>
      </c>
      <c r="AF4" s="24" t="s">
        <v>1</v>
      </c>
      <c r="AG4" s="25" t="s">
        <v>0</v>
      </c>
    </row>
    <row r="5" spans="1:34" s="13" customFormat="1" ht="21" customHeight="1">
      <c r="A5" s="26">
        <v>43280</v>
      </c>
      <c r="B5" s="27"/>
      <c r="C5" s="28" t="s">
        <v>40</v>
      </c>
      <c r="D5" s="28" t="s">
        <v>41</v>
      </c>
      <c r="E5" s="28" t="s">
        <v>42</v>
      </c>
      <c r="F5" s="29">
        <v>104136</v>
      </c>
      <c r="G5" s="29" t="s">
        <v>88</v>
      </c>
      <c r="H5" s="30"/>
      <c r="I5" s="30"/>
      <c r="J5" s="30">
        <v>352.1</v>
      </c>
      <c r="K5" s="30"/>
      <c r="L5" s="31"/>
      <c r="M5" s="32">
        <f t="shared" ref="M5:M13" si="0">SUM(H5:J5,K5/1.12)</f>
        <v>352.1</v>
      </c>
      <c r="N5" s="32">
        <f t="shared" ref="N5:N13" si="1">K5/1.12*0.12</f>
        <v>0</v>
      </c>
      <c r="O5" s="32">
        <f t="shared" ref="O5:O13" si="2">-SUM(I5:J5,K5/1.12)*L5</f>
        <v>0</v>
      </c>
      <c r="P5" s="32">
        <v>352.1</v>
      </c>
      <c r="Q5" s="32"/>
      <c r="R5" s="32"/>
      <c r="S5" s="32"/>
      <c r="T5" s="33"/>
      <c r="U5" s="33"/>
      <c r="V5" s="33"/>
      <c r="W5" s="33"/>
      <c r="X5" s="33"/>
      <c r="Y5" s="32"/>
      <c r="Z5" s="32"/>
      <c r="AA5" s="32"/>
      <c r="AB5" s="32"/>
      <c r="AC5" s="33"/>
      <c r="AD5" s="33"/>
      <c r="AE5" s="34"/>
      <c r="AF5" s="34"/>
      <c r="AG5" s="32">
        <f t="shared" ref="AG5:AG13" si="3">-SUM(N5:AF5)</f>
        <v>-352.1</v>
      </c>
      <c r="AH5" s="35">
        <f t="shared" ref="AH5:AH14" si="4">SUM(H5:K5)+AG5+O5</f>
        <v>0</v>
      </c>
    </row>
    <row r="6" spans="1:34" s="13" customFormat="1" ht="24" customHeight="1">
      <c r="A6" s="26">
        <v>43280</v>
      </c>
      <c r="B6" s="27"/>
      <c r="C6" s="28" t="s">
        <v>40</v>
      </c>
      <c r="D6" s="28" t="s">
        <v>41</v>
      </c>
      <c r="E6" s="28" t="s">
        <v>42</v>
      </c>
      <c r="F6" s="29">
        <v>104136</v>
      </c>
      <c r="G6" s="36" t="s">
        <v>89</v>
      </c>
      <c r="H6" s="30"/>
      <c r="I6" s="30"/>
      <c r="J6" s="30"/>
      <c r="K6" s="30">
        <v>1814.65</v>
      </c>
      <c r="L6" s="31"/>
      <c r="M6" s="32">
        <f t="shared" si="0"/>
        <v>1620.2232142857142</v>
      </c>
      <c r="N6" s="32">
        <f t="shared" si="1"/>
        <v>194.4267857142857</v>
      </c>
      <c r="O6" s="32">
        <f t="shared" si="2"/>
        <v>0</v>
      </c>
      <c r="P6" s="32">
        <v>1620.22</v>
      </c>
      <c r="Q6" s="32"/>
      <c r="R6" s="32"/>
      <c r="S6" s="32"/>
      <c r="T6" s="33"/>
      <c r="U6" s="33"/>
      <c r="V6" s="33"/>
      <c r="W6" s="33"/>
      <c r="X6" s="33"/>
      <c r="Y6" s="32"/>
      <c r="Z6" s="32"/>
      <c r="AA6" s="32"/>
      <c r="AB6" s="32"/>
      <c r="AC6" s="33"/>
      <c r="AD6" s="33"/>
      <c r="AE6" s="34"/>
      <c r="AF6" s="34"/>
      <c r="AG6" s="32">
        <f t="shared" si="3"/>
        <v>-1814.6467857142857</v>
      </c>
      <c r="AH6" s="35">
        <f t="shared" si="4"/>
        <v>3.2142857144208392E-3</v>
      </c>
    </row>
    <row r="7" spans="1:34" s="13" customFormat="1" ht="21" customHeight="1">
      <c r="A7" s="26">
        <v>43283</v>
      </c>
      <c r="B7" s="27"/>
      <c r="C7" s="28" t="s">
        <v>90</v>
      </c>
      <c r="D7" s="28" t="s">
        <v>91</v>
      </c>
      <c r="E7" s="28" t="s">
        <v>92</v>
      </c>
      <c r="F7" s="29">
        <v>6808</v>
      </c>
      <c r="G7" s="29" t="s">
        <v>93</v>
      </c>
      <c r="H7" s="30"/>
      <c r="I7" s="30"/>
      <c r="J7" s="30"/>
      <c r="K7" s="30">
        <v>5072.25</v>
      </c>
      <c r="L7" s="31">
        <v>0.01</v>
      </c>
      <c r="M7" s="32">
        <f t="shared" si="0"/>
        <v>4528.7946428571422</v>
      </c>
      <c r="N7" s="32">
        <f t="shared" si="1"/>
        <v>543.455357142857</v>
      </c>
      <c r="O7" s="32">
        <f t="shared" si="2"/>
        <v>-45.287946428571423</v>
      </c>
      <c r="P7" s="32">
        <v>4528.79</v>
      </c>
      <c r="Q7" s="32"/>
      <c r="R7" s="32"/>
      <c r="S7" s="32"/>
      <c r="T7" s="33"/>
      <c r="U7" s="33"/>
      <c r="V7" s="33"/>
      <c r="W7" s="33"/>
      <c r="X7" s="33"/>
      <c r="Y7" s="32"/>
      <c r="Z7" s="32"/>
      <c r="AA7" s="32"/>
      <c r="AB7" s="32"/>
      <c r="AC7" s="33"/>
      <c r="AD7" s="33"/>
      <c r="AE7" s="34"/>
      <c r="AF7" s="34"/>
      <c r="AG7" s="32">
        <f t="shared" si="3"/>
        <v>-5026.9574107142853</v>
      </c>
      <c r="AH7" s="35">
        <f t="shared" si="4"/>
        <v>4.6428571432883814E-3</v>
      </c>
    </row>
    <row r="8" spans="1:34" s="13" customFormat="1" ht="24" customHeight="1">
      <c r="A8" s="26">
        <v>43284</v>
      </c>
      <c r="B8" s="27"/>
      <c r="C8" s="28" t="s">
        <v>78</v>
      </c>
      <c r="D8" s="28" t="s">
        <v>94</v>
      </c>
      <c r="E8" s="28" t="s">
        <v>92</v>
      </c>
      <c r="F8" s="29">
        <v>2500</v>
      </c>
      <c r="G8" s="36" t="s">
        <v>95</v>
      </c>
      <c r="H8" s="30"/>
      <c r="I8" s="30"/>
      <c r="J8" s="30">
        <v>2660</v>
      </c>
      <c r="K8" s="30"/>
      <c r="L8" s="31"/>
      <c r="M8" s="32">
        <f t="shared" si="0"/>
        <v>2660</v>
      </c>
      <c r="N8" s="32">
        <f t="shared" si="1"/>
        <v>0</v>
      </c>
      <c r="O8" s="32">
        <f t="shared" si="2"/>
        <v>0</v>
      </c>
      <c r="P8" s="32">
        <v>2660</v>
      </c>
      <c r="Q8" s="32"/>
      <c r="R8" s="32"/>
      <c r="S8" s="32"/>
      <c r="T8" s="33"/>
      <c r="U8" s="33"/>
      <c r="V8" s="33"/>
      <c r="W8" s="33"/>
      <c r="X8" s="33"/>
      <c r="Y8" s="32"/>
      <c r="Z8" s="32"/>
      <c r="AA8" s="32"/>
      <c r="AB8" s="32"/>
      <c r="AC8" s="33"/>
      <c r="AD8" s="33"/>
      <c r="AE8" s="34"/>
      <c r="AF8" s="34"/>
      <c r="AG8" s="32">
        <f t="shared" si="3"/>
        <v>-2660</v>
      </c>
      <c r="AH8" s="35">
        <f t="shared" si="4"/>
        <v>0</v>
      </c>
    </row>
    <row r="9" spans="1:34" s="13" customFormat="1" ht="24" customHeight="1">
      <c r="A9" s="26">
        <v>43284</v>
      </c>
      <c r="B9" s="27"/>
      <c r="C9" s="28" t="s">
        <v>64</v>
      </c>
      <c r="D9" s="28"/>
      <c r="E9" s="28"/>
      <c r="F9" s="29"/>
      <c r="G9" s="36" t="s">
        <v>96</v>
      </c>
      <c r="H9" s="30">
        <v>100</v>
      </c>
      <c r="I9" s="30"/>
      <c r="J9" s="30"/>
      <c r="K9" s="30"/>
      <c r="L9" s="31"/>
      <c r="M9" s="32">
        <f t="shared" si="0"/>
        <v>100</v>
      </c>
      <c r="N9" s="32">
        <f t="shared" si="1"/>
        <v>0</v>
      </c>
      <c r="O9" s="32">
        <f t="shared" si="2"/>
        <v>0</v>
      </c>
      <c r="P9" s="32"/>
      <c r="Q9" s="32"/>
      <c r="R9" s="32"/>
      <c r="S9" s="32"/>
      <c r="T9" s="33"/>
      <c r="U9" s="33"/>
      <c r="V9" s="33"/>
      <c r="W9" s="33"/>
      <c r="X9" s="33"/>
      <c r="Y9" s="32"/>
      <c r="Z9" s="32"/>
      <c r="AA9" s="32">
        <v>100</v>
      </c>
      <c r="AB9" s="32"/>
      <c r="AC9" s="33"/>
      <c r="AD9" s="33"/>
      <c r="AE9" s="34"/>
      <c r="AF9" s="34"/>
      <c r="AG9" s="32">
        <f t="shared" si="3"/>
        <v>-100</v>
      </c>
      <c r="AH9" s="35">
        <f t="shared" si="4"/>
        <v>0</v>
      </c>
    </row>
    <row r="10" spans="1:34" s="13" customFormat="1" ht="24" customHeight="1">
      <c r="A10" s="26">
        <v>43285</v>
      </c>
      <c r="B10" s="27"/>
      <c r="C10" s="28" t="s">
        <v>97</v>
      </c>
      <c r="D10" s="28" t="s">
        <v>98</v>
      </c>
      <c r="E10" s="28" t="s">
        <v>99</v>
      </c>
      <c r="F10" s="29">
        <v>93004</v>
      </c>
      <c r="G10" s="36" t="s">
        <v>100</v>
      </c>
      <c r="H10" s="30"/>
      <c r="I10" s="30"/>
      <c r="J10" s="30"/>
      <c r="K10" s="30">
        <v>1896.03</v>
      </c>
      <c r="L10" s="31">
        <v>0.01</v>
      </c>
      <c r="M10" s="32">
        <f t="shared" si="0"/>
        <v>1692.8839285714284</v>
      </c>
      <c r="N10" s="32">
        <f t="shared" si="1"/>
        <v>203.14607142857142</v>
      </c>
      <c r="O10" s="32">
        <f t="shared" si="2"/>
        <v>-16.928839285714286</v>
      </c>
      <c r="P10" s="32">
        <v>1692.88</v>
      </c>
      <c r="Q10" s="32"/>
      <c r="R10" s="32"/>
      <c r="S10" s="32"/>
      <c r="T10" s="33"/>
      <c r="U10" s="33"/>
      <c r="V10" s="33"/>
      <c r="W10" s="33"/>
      <c r="X10" s="33"/>
      <c r="Y10" s="32"/>
      <c r="Z10" s="32"/>
      <c r="AA10" s="32"/>
      <c r="AB10" s="32"/>
      <c r="AC10" s="33"/>
      <c r="AD10" s="33"/>
      <c r="AE10" s="34"/>
      <c r="AF10" s="34"/>
      <c r="AG10" s="32">
        <f t="shared" si="3"/>
        <v>-1879.0972321428571</v>
      </c>
      <c r="AH10" s="35">
        <f t="shared" si="4"/>
        <v>3.9285714285490769E-3</v>
      </c>
    </row>
    <row r="11" spans="1:34" s="13" customFormat="1" ht="19.5" customHeight="1">
      <c r="A11" s="26"/>
      <c r="B11" s="27"/>
      <c r="C11" s="28"/>
      <c r="D11" s="28"/>
      <c r="E11" s="28"/>
      <c r="F11" s="29"/>
      <c r="G11" s="36"/>
      <c r="H11" s="30"/>
      <c r="I11" s="30"/>
      <c r="J11" s="30"/>
      <c r="K11" s="30"/>
      <c r="L11" s="31"/>
      <c r="M11" s="32">
        <f t="shared" si="0"/>
        <v>0</v>
      </c>
      <c r="N11" s="32">
        <f t="shared" si="1"/>
        <v>0</v>
      </c>
      <c r="O11" s="32">
        <f t="shared" si="2"/>
        <v>0</v>
      </c>
      <c r="P11" s="32"/>
      <c r="Q11" s="32"/>
      <c r="R11" s="32"/>
      <c r="S11" s="32"/>
      <c r="T11" s="33"/>
      <c r="U11" s="33"/>
      <c r="V11" s="33"/>
      <c r="W11" s="33"/>
      <c r="X11" s="33"/>
      <c r="Y11" s="32"/>
      <c r="Z11" s="32"/>
      <c r="AA11" s="32"/>
      <c r="AB11" s="32"/>
      <c r="AC11" s="33"/>
      <c r="AD11" s="33"/>
      <c r="AE11" s="34"/>
      <c r="AF11" s="34"/>
      <c r="AG11" s="32">
        <f t="shared" si="3"/>
        <v>0</v>
      </c>
      <c r="AH11" s="35">
        <f t="shared" si="4"/>
        <v>0</v>
      </c>
    </row>
    <row r="12" spans="1:34" s="12" customFormat="1" ht="21.75" hidden="1" customHeight="1">
      <c r="A12" s="37"/>
      <c r="B12" s="38"/>
      <c r="C12" s="28"/>
      <c r="D12" s="28"/>
      <c r="E12" s="28"/>
      <c r="F12" s="29"/>
      <c r="G12" s="36"/>
      <c r="H12" s="39"/>
      <c r="I12" s="39"/>
      <c r="J12" s="39"/>
      <c r="K12" s="39"/>
      <c r="L12" s="40"/>
      <c r="M12" s="41">
        <f t="shared" si="0"/>
        <v>0</v>
      </c>
      <c r="N12" s="41">
        <f t="shared" si="1"/>
        <v>0</v>
      </c>
      <c r="O12" s="41">
        <f t="shared" si="2"/>
        <v>0</v>
      </c>
      <c r="P12" s="41"/>
      <c r="Q12" s="41"/>
      <c r="R12" s="41"/>
      <c r="S12" s="41"/>
      <c r="T12" s="42"/>
      <c r="U12" s="42"/>
      <c r="V12" s="42"/>
      <c r="W12" s="42"/>
      <c r="X12" s="42"/>
      <c r="Y12" s="41"/>
      <c r="Z12" s="41"/>
      <c r="AA12" s="41"/>
      <c r="AB12" s="41"/>
      <c r="AC12" s="41"/>
      <c r="AD12" s="41"/>
      <c r="AE12" s="41"/>
      <c r="AF12" s="41"/>
      <c r="AG12" s="41">
        <f t="shared" si="3"/>
        <v>0</v>
      </c>
      <c r="AH12" s="35">
        <f t="shared" si="4"/>
        <v>0</v>
      </c>
    </row>
    <row r="13" spans="1:34" s="12" customFormat="1" ht="21.75" customHeight="1">
      <c r="A13" s="37"/>
      <c r="B13" s="38"/>
      <c r="C13" s="28"/>
      <c r="D13" s="28"/>
      <c r="E13" s="28"/>
      <c r="F13" s="29"/>
      <c r="G13" s="36"/>
      <c r="H13" s="39"/>
      <c r="I13" s="39"/>
      <c r="J13" s="39"/>
      <c r="K13" s="39"/>
      <c r="L13" s="40"/>
      <c r="M13" s="41">
        <f t="shared" si="0"/>
        <v>0</v>
      </c>
      <c r="N13" s="41">
        <f t="shared" si="1"/>
        <v>0</v>
      </c>
      <c r="O13" s="41">
        <f t="shared" si="2"/>
        <v>0</v>
      </c>
      <c r="P13" s="41"/>
      <c r="Q13" s="41"/>
      <c r="R13" s="41"/>
      <c r="S13" s="41"/>
      <c r="T13" s="42"/>
      <c r="U13" s="42"/>
      <c r="V13" s="42"/>
      <c r="W13" s="42"/>
      <c r="X13" s="42"/>
      <c r="Y13" s="41"/>
      <c r="Z13" s="41"/>
      <c r="AA13" s="41"/>
      <c r="AB13" s="41"/>
      <c r="AC13" s="41"/>
      <c r="AD13" s="41"/>
      <c r="AE13" s="41"/>
      <c r="AF13" s="41"/>
      <c r="AG13" s="41">
        <f t="shared" si="3"/>
        <v>0</v>
      </c>
      <c r="AH13" s="35">
        <f t="shared" si="4"/>
        <v>0</v>
      </c>
    </row>
    <row r="14" spans="1:34" s="12" customFormat="1" ht="19.5" customHeight="1">
      <c r="A14" s="37"/>
      <c r="B14" s="38"/>
      <c r="C14" s="43"/>
      <c r="D14" s="43"/>
      <c r="E14" s="43"/>
      <c r="F14" s="29"/>
      <c r="G14" s="36"/>
      <c r="H14" s="39"/>
      <c r="I14" s="39"/>
      <c r="J14" s="39"/>
      <c r="K14" s="39"/>
      <c r="L14" s="40"/>
      <c r="M14" s="41">
        <f>SUM(H14:J14,K14/1.12)</f>
        <v>0</v>
      </c>
      <c r="N14" s="41">
        <f>K14/1.12*0.12</f>
        <v>0</v>
      </c>
      <c r="O14" s="41">
        <f>-SUM(I14:J14,K14/1.12)*L14</f>
        <v>0</v>
      </c>
      <c r="P14" s="41"/>
      <c r="Q14" s="41"/>
      <c r="R14" s="41"/>
      <c r="S14" s="41"/>
      <c r="T14" s="42"/>
      <c r="U14" s="42"/>
      <c r="V14" s="42"/>
      <c r="W14" s="42"/>
      <c r="X14" s="42"/>
      <c r="Y14" s="44"/>
      <c r="Z14" s="41"/>
      <c r="AA14" s="41"/>
      <c r="AB14" s="41"/>
      <c r="AC14" s="42"/>
      <c r="AD14" s="42"/>
      <c r="AE14" s="45"/>
      <c r="AF14" s="45"/>
      <c r="AG14" s="46">
        <f>-SUM(N14:AF14)</f>
        <v>0</v>
      </c>
      <c r="AH14" s="35">
        <f t="shared" si="4"/>
        <v>0</v>
      </c>
    </row>
    <row r="15" spans="1:34" s="10" customFormat="1" ht="12" customHeight="1" thickBot="1">
      <c r="A15" s="47"/>
      <c r="B15" s="48"/>
      <c r="C15" s="49"/>
      <c r="D15" s="50"/>
      <c r="E15" s="50"/>
      <c r="F15" s="51"/>
      <c r="G15" s="49"/>
      <c r="H15" s="52">
        <f t="shared" ref="H15:AH15" si="5">SUM(H5:H14)</f>
        <v>100</v>
      </c>
      <c r="I15" s="52">
        <f t="shared" si="5"/>
        <v>0</v>
      </c>
      <c r="J15" s="52">
        <f t="shared" si="5"/>
        <v>3012.1</v>
      </c>
      <c r="K15" s="52">
        <f t="shared" si="5"/>
        <v>8782.93</v>
      </c>
      <c r="L15" s="52">
        <f t="shared" si="5"/>
        <v>0.02</v>
      </c>
      <c r="M15" s="52">
        <f t="shared" si="5"/>
        <v>10954.001785714285</v>
      </c>
      <c r="N15" s="52">
        <f t="shared" si="5"/>
        <v>941.02821428571417</v>
      </c>
      <c r="O15" s="52">
        <f t="shared" si="5"/>
        <v>-62.216785714285706</v>
      </c>
      <c r="P15" s="52">
        <f t="shared" si="5"/>
        <v>10853.990000000002</v>
      </c>
      <c r="Q15" s="52">
        <f t="shared" si="5"/>
        <v>0</v>
      </c>
      <c r="R15" s="52">
        <f t="shared" si="5"/>
        <v>0</v>
      </c>
      <c r="S15" s="52">
        <f t="shared" si="5"/>
        <v>0</v>
      </c>
      <c r="T15" s="52">
        <f t="shared" si="5"/>
        <v>0</v>
      </c>
      <c r="U15" s="52">
        <f t="shared" si="5"/>
        <v>0</v>
      </c>
      <c r="V15" s="52">
        <f t="shared" si="5"/>
        <v>0</v>
      </c>
      <c r="W15" s="52">
        <f t="shared" si="5"/>
        <v>0</v>
      </c>
      <c r="X15" s="52">
        <f t="shared" si="5"/>
        <v>0</v>
      </c>
      <c r="Y15" s="52">
        <f t="shared" si="5"/>
        <v>0</v>
      </c>
      <c r="Z15" s="52">
        <f t="shared" si="5"/>
        <v>0</v>
      </c>
      <c r="AA15" s="52">
        <f t="shared" si="5"/>
        <v>100</v>
      </c>
      <c r="AB15" s="52">
        <f t="shared" si="5"/>
        <v>0</v>
      </c>
      <c r="AC15" s="52">
        <f t="shared" si="5"/>
        <v>0</v>
      </c>
      <c r="AD15" s="52">
        <f t="shared" si="5"/>
        <v>0</v>
      </c>
      <c r="AE15" s="52">
        <f t="shared" si="5"/>
        <v>0</v>
      </c>
      <c r="AF15" s="53">
        <f t="shared" si="5"/>
        <v>0</v>
      </c>
      <c r="AG15" s="52">
        <f t="shared" si="5"/>
        <v>-11832.801428571427</v>
      </c>
      <c r="AH15" s="52">
        <f t="shared" si="5"/>
        <v>1.1785714286258298E-2</v>
      </c>
    </row>
    <row r="16" spans="1:34" ht="12" customHeight="1" thickTop="1"/>
    <row r="17" spans="1:33" ht="11.4">
      <c r="K17" s="54">
        <f>H15+I15+J15+K15</f>
        <v>11895.03</v>
      </c>
      <c r="L17" s="9"/>
      <c r="M17" s="8"/>
      <c r="AG17" s="55">
        <f>+AG15</f>
        <v>-11832.801428571427</v>
      </c>
    </row>
    <row r="18" spans="1:33">
      <c r="K18" s="8"/>
      <c r="L18" s="9"/>
      <c r="M18" s="8"/>
    </row>
    <row r="19" spans="1:33" ht="12">
      <c r="C19" s="56" t="s">
        <v>33</v>
      </c>
      <c r="G19" s="10"/>
      <c r="K19" s="126"/>
      <c r="L19" s="126"/>
      <c r="M19" s="126"/>
    </row>
    <row r="20" spans="1:33">
      <c r="K20" s="8"/>
      <c r="L20" s="9"/>
      <c r="M20" s="8"/>
    </row>
    <row r="21" spans="1:33">
      <c r="K21" s="8"/>
      <c r="L21" s="9"/>
      <c r="M21" s="8"/>
    </row>
    <row r="22" spans="1:33">
      <c r="A22" s="1"/>
      <c r="B22" s="1"/>
      <c r="D22" s="1"/>
      <c r="E22" s="1"/>
      <c r="F22" s="1"/>
      <c r="H22" s="1"/>
      <c r="I22" s="1"/>
      <c r="J22" s="1"/>
      <c r="K22" s="8"/>
      <c r="L22" s="9"/>
      <c r="M22" s="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Z22" s="1"/>
      <c r="AA22" s="1"/>
      <c r="AB22" s="1"/>
      <c r="AC22" s="1"/>
      <c r="AD22" s="1"/>
      <c r="AE22" s="1"/>
      <c r="AF22" s="1"/>
      <c r="AG22" s="1"/>
    </row>
    <row r="29" spans="1:33">
      <c r="Q29" s="2">
        <v>0</v>
      </c>
    </row>
    <row r="30" spans="1:33">
      <c r="A30" s="1"/>
      <c r="B30" s="1"/>
      <c r="D30" s="1"/>
      <c r="E30" s="1"/>
      <c r="F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Z30" s="1"/>
      <c r="AA30" s="1"/>
      <c r="AB30" s="1"/>
      <c r="AC30" s="1"/>
      <c r="AD30" s="1"/>
      <c r="AE30" s="1"/>
      <c r="AF30" s="1"/>
      <c r="AG30" s="1"/>
    </row>
  </sheetData>
  <mergeCells count="1">
    <mergeCell ref="K19:M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44"/>
  <sheetViews>
    <sheetView workbookViewId="0">
      <selection activeCell="A5" sqref="A5:XFD26"/>
    </sheetView>
  </sheetViews>
  <sheetFormatPr defaultColWidth="9.109375" defaultRowHeight="10.199999999999999"/>
  <cols>
    <col min="1" max="1" width="8.109375" style="7" customWidth="1"/>
    <col min="2" max="2" width="7.33203125" style="6" hidden="1" customWidth="1"/>
    <col min="3" max="3" width="24" style="1" customWidth="1"/>
    <col min="4" max="4" width="14" style="5" customWidth="1"/>
    <col min="5" max="5" width="22.6640625" style="5" customWidth="1"/>
    <col min="6" max="6" width="7.88671875" style="4" customWidth="1"/>
    <col min="7" max="7" width="30.109375" style="1" customWidth="1"/>
    <col min="8" max="8" width="8" style="2" customWidth="1"/>
    <col min="9" max="9" width="8.44140625" style="2" customWidth="1"/>
    <col min="10" max="10" width="9.6640625" style="2" customWidth="1"/>
    <col min="11" max="11" width="10.44140625" style="2" customWidth="1"/>
    <col min="12" max="12" width="7.88671875" style="3" customWidth="1"/>
    <col min="13" max="13" width="9.6640625" style="2" customWidth="1"/>
    <col min="14" max="14" width="8.5546875" style="2" customWidth="1"/>
    <col min="15" max="15" width="9" style="2" customWidth="1"/>
    <col min="16" max="16" width="9.88671875" style="2" customWidth="1"/>
    <col min="17" max="17" width="7.88671875" style="2" customWidth="1"/>
    <col min="18" max="18" width="7.6640625" style="2" customWidth="1"/>
    <col min="19" max="19" width="8.109375" style="2" customWidth="1"/>
    <col min="20" max="21" width="9.109375" style="2" customWidth="1"/>
    <col min="22" max="24" width="6.88671875" style="2" customWidth="1"/>
    <col min="25" max="25" width="9.33203125" style="2" customWidth="1"/>
    <col min="26" max="26" width="8.33203125" style="2" customWidth="1"/>
    <col min="27" max="27" width="6.6640625" style="2" customWidth="1"/>
    <col min="28" max="28" width="9.5546875" style="2" customWidth="1"/>
    <col min="29" max="30" width="8" style="2" customWidth="1"/>
    <col min="31" max="31" width="10.109375" style="2" customWidth="1"/>
    <col min="32" max="32" width="0.109375" style="2" customWidth="1"/>
    <col min="33" max="33" width="10.6640625" style="2" customWidth="1"/>
    <col min="34" max="34" width="10.6640625" style="1" customWidth="1"/>
    <col min="35" max="16384" width="9.109375" style="1"/>
  </cols>
  <sheetData>
    <row r="1" spans="1:34" ht="12" customHeight="1">
      <c r="A1" s="14" t="s">
        <v>30</v>
      </c>
      <c r="C1" s="15"/>
    </row>
    <row r="2" spans="1:34" ht="12" customHeight="1">
      <c r="A2" s="14" t="s">
        <v>26</v>
      </c>
    </row>
    <row r="3" spans="1:34" ht="12" customHeight="1">
      <c r="A3" s="14" t="s">
        <v>43</v>
      </c>
      <c r="B3" s="15"/>
      <c r="C3" s="16"/>
      <c r="N3" s="17">
        <v>1301</v>
      </c>
      <c r="O3" s="17">
        <v>2402</v>
      </c>
      <c r="P3" s="17">
        <v>5001</v>
      </c>
      <c r="Q3" s="17">
        <v>5002</v>
      </c>
      <c r="R3" s="17">
        <v>6220</v>
      </c>
      <c r="S3" s="17">
        <v>6219</v>
      </c>
      <c r="T3" s="17">
        <v>6212</v>
      </c>
      <c r="U3" s="17"/>
      <c r="V3" s="17"/>
      <c r="W3" s="17"/>
      <c r="X3" s="17"/>
      <c r="Y3" s="17" t="s">
        <v>25</v>
      </c>
      <c r="Z3" s="17"/>
      <c r="AA3" s="17">
        <v>6230</v>
      </c>
      <c r="AB3" s="17" t="s">
        <v>24</v>
      </c>
      <c r="AC3" s="17">
        <v>6202</v>
      </c>
      <c r="AD3" s="17"/>
      <c r="AE3" s="17">
        <v>6109</v>
      </c>
      <c r="AF3" s="17">
        <v>6236</v>
      </c>
      <c r="AG3" s="17">
        <v>1002</v>
      </c>
    </row>
    <row r="4" spans="1:34" s="11" customFormat="1" ht="43.5" customHeight="1">
      <c r="A4" s="18" t="s">
        <v>23</v>
      </c>
      <c r="B4" s="19" t="s">
        <v>22</v>
      </c>
      <c r="C4" s="20" t="s">
        <v>21</v>
      </c>
      <c r="D4" s="20" t="s">
        <v>20</v>
      </c>
      <c r="E4" s="20" t="s">
        <v>27</v>
      </c>
      <c r="F4" s="20" t="s">
        <v>19</v>
      </c>
      <c r="G4" s="20" t="s">
        <v>18</v>
      </c>
      <c r="H4" s="20" t="s">
        <v>17</v>
      </c>
      <c r="I4" s="20" t="s">
        <v>16</v>
      </c>
      <c r="J4" s="20" t="s">
        <v>15</v>
      </c>
      <c r="K4" s="20" t="s">
        <v>14</v>
      </c>
      <c r="L4" s="21" t="s">
        <v>13</v>
      </c>
      <c r="M4" s="20" t="s">
        <v>12</v>
      </c>
      <c r="N4" s="22" t="s">
        <v>11</v>
      </c>
      <c r="O4" s="22" t="s">
        <v>10</v>
      </c>
      <c r="P4" s="22" t="s">
        <v>9</v>
      </c>
      <c r="Q4" s="22" t="s">
        <v>8</v>
      </c>
      <c r="R4" s="22" t="s">
        <v>31</v>
      </c>
      <c r="S4" s="22" t="s">
        <v>32</v>
      </c>
      <c r="T4" s="22" t="s">
        <v>7</v>
      </c>
      <c r="U4" s="22" t="s">
        <v>28</v>
      </c>
      <c r="V4" s="22" t="s">
        <v>34</v>
      </c>
      <c r="W4" s="22" t="s">
        <v>35</v>
      </c>
      <c r="X4" s="22" t="s">
        <v>36</v>
      </c>
      <c r="Y4" s="22" t="s">
        <v>6</v>
      </c>
      <c r="Z4" s="22" t="s">
        <v>29</v>
      </c>
      <c r="AA4" s="22" t="s">
        <v>5</v>
      </c>
      <c r="AB4" s="22" t="s">
        <v>4</v>
      </c>
      <c r="AC4" s="23" t="s">
        <v>3</v>
      </c>
      <c r="AD4" s="22" t="s">
        <v>1</v>
      </c>
      <c r="AE4" s="24" t="s">
        <v>2</v>
      </c>
      <c r="AF4" s="24" t="s">
        <v>1</v>
      </c>
      <c r="AG4" s="25" t="s">
        <v>0</v>
      </c>
    </row>
    <row r="5" spans="1:34" s="13" customFormat="1" ht="21" customHeight="1">
      <c r="A5" s="26">
        <v>43280</v>
      </c>
      <c r="B5" s="27"/>
      <c r="C5" s="28" t="s">
        <v>38</v>
      </c>
      <c r="D5" s="28" t="s">
        <v>39</v>
      </c>
      <c r="E5" s="28" t="s">
        <v>37</v>
      </c>
      <c r="F5" s="29">
        <v>30632</v>
      </c>
      <c r="G5" s="29" t="s">
        <v>101</v>
      </c>
      <c r="H5" s="30"/>
      <c r="I5" s="30"/>
      <c r="J5" s="30"/>
      <c r="K5" s="30">
        <v>147</v>
      </c>
      <c r="L5" s="31"/>
      <c r="M5" s="32">
        <f t="shared" ref="M5:M27" si="0">SUM(H5:J5,K5/1.12)</f>
        <v>131.25</v>
      </c>
      <c r="N5" s="32">
        <f t="shared" ref="N5:N27" si="1">K5/1.12*0.12</f>
        <v>15.75</v>
      </c>
      <c r="O5" s="32">
        <f t="shared" ref="O5:O27" si="2">-SUM(I5:J5,K5/1.12)*L5</f>
        <v>0</v>
      </c>
      <c r="P5" s="32">
        <v>131.25</v>
      </c>
      <c r="Q5" s="32"/>
      <c r="R5" s="32"/>
      <c r="S5" s="32"/>
      <c r="T5" s="33"/>
      <c r="U5" s="33"/>
      <c r="V5" s="33"/>
      <c r="W5" s="33"/>
      <c r="X5" s="33"/>
      <c r="Y5" s="32"/>
      <c r="Z5" s="32"/>
      <c r="AA5" s="32"/>
      <c r="AB5" s="32"/>
      <c r="AC5" s="33"/>
      <c r="AD5" s="33"/>
      <c r="AE5" s="34"/>
      <c r="AF5" s="34"/>
      <c r="AG5" s="32">
        <f t="shared" ref="AG5:AG10" si="3">-SUM(N5:AF5)</f>
        <v>-147</v>
      </c>
      <c r="AH5" s="35">
        <f t="shared" ref="AH5:AH10" si="4">SUM(H5:K5)+AG5+O5</f>
        <v>0</v>
      </c>
    </row>
    <row r="6" spans="1:34" s="13" customFormat="1" ht="21" customHeight="1">
      <c r="A6" s="26">
        <v>43280</v>
      </c>
      <c r="B6" s="27"/>
      <c r="C6" s="28" t="s">
        <v>38</v>
      </c>
      <c r="D6" s="28" t="s">
        <v>39</v>
      </c>
      <c r="E6" s="28" t="s">
        <v>37</v>
      </c>
      <c r="F6" s="29">
        <v>30633</v>
      </c>
      <c r="G6" s="36" t="s">
        <v>102</v>
      </c>
      <c r="H6" s="30"/>
      <c r="I6" s="30"/>
      <c r="J6" s="30"/>
      <c r="K6" s="30">
        <v>873.29</v>
      </c>
      <c r="L6" s="31"/>
      <c r="M6" s="32">
        <f t="shared" si="0"/>
        <v>779.72321428571422</v>
      </c>
      <c r="N6" s="32">
        <f t="shared" si="1"/>
        <v>93.5667857142857</v>
      </c>
      <c r="O6" s="32">
        <f t="shared" si="2"/>
        <v>0</v>
      </c>
      <c r="P6" s="32">
        <v>779.72</v>
      </c>
      <c r="Q6" s="32"/>
      <c r="R6" s="32"/>
      <c r="S6" s="32"/>
      <c r="T6" s="33"/>
      <c r="U6" s="33"/>
      <c r="V6" s="33"/>
      <c r="W6" s="33"/>
      <c r="X6" s="33"/>
      <c r="Y6" s="32"/>
      <c r="Z6" s="32"/>
      <c r="AA6" s="32"/>
      <c r="AB6" s="32"/>
      <c r="AC6" s="33"/>
      <c r="AD6" s="33"/>
      <c r="AE6" s="34"/>
      <c r="AF6" s="34"/>
      <c r="AG6" s="32">
        <f t="shared" si="3"/>
        <v>-873.28678571428577</v>
      </c>
      <c r="AH6" s="35">
        <f t="shared" si="4"/>
        <v>3.2142857141934655E-3</v>
      </c>
    </row>
    <row r="7" spans="1:34" s="13" customFormat="1" ht="21" customHeight="1">
      <c r="A7" s="26">
        <v>43281</v>
      </c>
      <c r="B7" s="27"/>
      <c r="C7" s="28" t="s">
        <v>38</v>
      </c>
      <c r="D7" s="28" t="s">
        <v>39</v>
      </c>
      <c r="E7" s="28" t="s">
        <v>37</v>
      </c>
      <c r="F7" s="29">
        <v>30641</v>
      </c>
      <c r="G7" s="29" t="s">
        <v>103</v>
      </c>
      <c r="H7" s="30"/>
      <c r="I7" s="30"/>
      <c r="J7" s="30"/>
      <c r="K7" s="30">
        <v>172.5</v>
      </c>
      <c r="L7" s="31"/>
      <c r="M7" s="32">
        <f t="shared" si="0"/>
        <v>154.01785714285714</v>
      </c>
      <c r="N7" s="32">
        <f t="shared" si="1"/>
        <v>18.482142857142858</v>
      </c>
      <c r="O7" s="32">
        <f t="shared" si="2"/>
        <v>0</v>
      </c>
      <c r="P7" s="32">
        <v>154.02000000000001</v>
      </c>
      <c r="Q7" s="32"/>
      <c r="R7" s="32"/>
      <c r="S7" s="32"/>
      <c r="T7" s="33"/>
      <c r="U7" s="33"/>
      <c r="V7" s="33"/>
      <c r="W7" s="33"/>
      <c r="X7" s="33"/>
      <c r="Y7" s="32"/>
      <c r="Z7" s="32"/>
      <c r="AA7" s="32"/>
      <c r="AB7" s="32"/>
      <c r="AC7" s="33"/>
      <c r="AD7" s="33"/>
      <c r="AE7" s="34"/>
      <c r="AF7" s="34"/>
      <c r="AG7" s="32">
        <f t="shared" si="3"/>
        <v>-172.50214285714287</v>
      </c>
      <c r="AH7" s="35">
        <f t="shared" si="4"/>
        <v>-2.1428571428714349E-3</v>
      </c>
    </row>
    <row r="8" spans="1:34" s="13" customFormat="1" ht="21" customHeight="1">
      <c r="A8" s="26">
        <v>43283</v>
      </c>
      <c r="B8" s="27"/>
      <c r="C8" s="28" t="s">
        <v>104</v>
      </c>
      <c r="D8" s="28"/>
      <c r="E8" s="28"/>
      <c r="F8" s="29"/>
      <c r="G8" s="36" t="s">
        <v>105</v>
      </c>
      <c r="H8" s="30">
        <v>120</v>
      </c>
      <c r="I8" s="30"/>
      <c r="J8" s="30"/>
      <c r="K8" s="30"/>
      <c r="L8" s="31"/>
      <c r="M8" s="32">
        <f t="shared" si="0"/>
        <v>120</v>
      </c>
      <c r="N8" s="32">
        <f t="shared" si="1"/>
        <v>0</v>
      </c>
      <c r="O8" s="32">
        <f t="shared" si="2"/>
        <v>0</v>
      </c>
      <c r="P8" s="32"/>
      <c r="Q8" s="32"/>
      <c r="R8" s="32"/>
      <c r="S8" s="32"/>
      <c r="T8" s="33"/>
      <c r="U8" s="33"/>
      <c r="V8" s="33"/>
      <c r="W8" s="33"/>
      <c r="X8" s="33"/>
      <c r="Y8" s="32"/>
      <c r="Z8" s="32"/>
      <c r="AA8" s="32">
        <v>120</v>
      </c>
      <c r="AB8" s="32"/>
      <c r="AC8" s="33"/>
      <c r="AD8" s="33"/>
      <c r="AE8" s="34"/>
      <c r="AF8" s="34"/>
      <c r="AG8" s="32">
        <f t="shared" si="3"/>
        <v>-120</v>
      </c>
      <c r="AH8" s="35">
        <f t="shared" si="4"/>
        <v>0</v>
      </c>
    </row>
    <row r="9" spans="1:34" s="13" customFormat="1" ht="21" customHeight="1">
      <c r="A9" s="26">
        <v>43194</v>
      </c>
      <c r="B9" s="27"/>
      <c r="C9" s="28" t="s">
        <v>104</v>
      </c>
      <c r="D9" s="28"/>
      <c r="E9" s="28"/>
      <c r="F9" s="29"/>
      <c r="G9" s="36" t="s">
        <v>106</v>
      </c>
      <c r="H9" s="30">
        <v>60</v>
      </c>
      <c r="I9" s="30"/>
      <c r="J9" s="30"/>
      <c r="K9" s="30"/>
      <c r="L9" s="31"/>
      <c r="M9" s="32">
        <f t="shared" si="0"/>
        <v>60</v>
      </c>
      <c r="N9" s="32">
        <f t="shared" si="1"/>
        <v>0</v>
      </c>
      <c r="O9" s="32">
        <f t="shared" si="2"/>
        <v>0</v>
      </c>
      <c r="P9" s="32"/>
      <c r="Q9" s="32"/>
      <c r="R9" s="32"/>
      <c r="S9" s="32"/>
      <c r="T9" s="33"/>
      <c r="U9" s="33"/>
      <c r="V9" s="33"/>
      <c r="W9" s="33"/>
      <c r="X9" s="33"/>
      <c r="Y9" s="32"/>
      <c r="Z9" s="32"/>
      <c r="AA9" s="32">
        <v>60</v>
      </c>
      <c r="AB9" s="32"/>
      <c r="AC9" s="33"/>
      <c r="AD9" s="33"/>
      <c r="AE9" s="34"/>
      <c r="AF9" s="34"/>
      <c r="AG9" s="32">
        <f t="shared" si="3"/>
        <v>-60</v>
      </c>
      <c r="AH9" s="35">
        <f t="shared" si="4"/>
        <v>0</v>
      </c>
    </row>
    <row r="10" spans="1:34" s="13" customFormat="1" ht="21" customHeight="1">
      <c r="A10" s="26">
        <v>43285</v>
      </c>
      <c r="B10" s="27"/>
      <c r="C10" s="28" t="s">
        <v>38</v>
      </c>
      <c r="D10" s="28" t="s">
        <v>39</v>
      </c>
      <c r="E10" s="28" t="s">
        <v>37</v>
      </c>
      <c r="F10" s="29">
        <v>30672</v>
      </c>
      <c r="G10" s="36" t="s">
        <v>107</v>
      </c>
      <c r="H10" s="30"/>
      <c r="I10" s="30"/>
      <c r="J10" s="30"/>
      <c r="K10" s="30">
        <v>262.5</v>
      </c>
      <c r="L10" s="31"/>
      <c r="M10" s="32">
        <f t="shared" si="0"/>
        <v>234.37499999999997</v>
      </c>
      <c r="N10" s="32">
        <f t="shared" si="1"/>
        <v>28.124999999999996</v>
      </c>
      <c r="O10" s="32">
        <f t="shared" si="2"/>
        <v>0</v>
      </c>
      <c r="P10" s="32">
        <v>234.38</v>
      </c>
      <c r="Q10" s="32"/>
      <c r="R10" s="32"/>
      <c r="S10" s="32"/>
      <c r="T10" s="33"/>
      <c r="U10" s="33"/>
      <c r="V10" s="33"/>
      <c r="W10" s="33"/>
      <c r="X10" s="33"/>
      <c r="Y10" s="32"/>
      <c r="Z10" s="32"/>
      <c r="AA10" s="32"/>
      <c r="AB10" s="32"/>
      <c r="AC10" s="33"/>
      <c r="AD10" s="33"/>
      <c r="AE10" s="34"/>
      <c r="AF10" s="34"/>
      <c r="AG10" s="32">
        <f t="shared" si="3"/>
        <v>-262.505</v>
      </c>
      <c r="AH10" s="35">
        <f t="shared" si="4"/>
        <v>-4.9999999999954525E-3</v>
      </c>
    </row>
    <row r="11" spans="1:34" s="13" customFormat="1" ht="24" customHeight="1">
      <c r="A11" s="26">
        <v>43286</v>
      </c>
      <c r="B11" s="27"/>
      <c r="C11" s="28" t="s">
        <v>40</v>
      </c>
      <c r="D11" s="28" t="s">
        <v>41</v>
      </c>
      <c r="E11" s="28" t="s">
        <v>42</v>
      </c>
      <c r="F11" s="29">
        <v>135757</v>
      </c>
      <c r="G11" s="36" t="s">
        <v>108</v>
      </c>
      <c r="H11" s="30"/>
      <c r="I11" s="30"/>
      <c r="J11" s="30"/>
      <c r="K11" s="30">
        <v>2699.75</v>
      </c>
      <c r="L11" s="31"/>
      <c r="M11" s="32">
        <f t="shared" si="0"/>
        <v>2410.4910714285711</v>
      </c>
      <c r="N11" s="32">
        <f t="shared" si="1"/>
        <v>289.2589285714285</v>
      </c>
      <c r="O11" s="32">
        <f t="shared" si="2"/>
        <v>0</v>
      </c>
      <c r="P11" s="32">
        <v>2410.4899999999998</v>
      </c>
      <c r="Q11" s="32"/>
      <c r="R11" s="32"/>
      <c r="S11" s="32"/>
      <c r="T11" s="33"/>
      <c r="U11" s="33"/>
      <c r="V11" s="33"/>
      <c r="W11" s="33"/>
      <c r="X11" s="33"/>
      <c r="Y11" s="32"/>
      <c r="Z11" s="32"/>
      <c r="AA11" s="32"/>
      <c r="AB11" s="32"/>
      <c r="AC11" s="33"/>
      <c r="AD11" s="33"/>
      <c r="AE11" s="34"/>
      <c r="AF11" s="34"/>
      <c r="AG11" s="32">
        <f t="shared" ref="AG11:AG27" si="5">-SUM(N11:AF11)</f>
        <v>-2699.7489285714282</v>
      </c>
      <c r="AH11" s="35">
        <f t="shared" ref="AH11:AH28" si="6">SUM(H11:K11)+AG11+O11</f>
        <v>1.071428571776778E-3</v>
      </c>
    </row>
    <row r="12" spans="1:34" s="13" customFormat="1" ht="21" customHeight="1">
      <c r="A12" s="26">
        <v>43286</v>
      </c>
      <c r="B12" s="27"/>
      <c r="C12" s="28" t="s">
        <v>109</v>
      </c>
      <c r="D12" s="28" t="s">
        <v>110</v>
      </c>
      <c r="E12" s="28" t="s">
        <v>111</v>
      </c>
      <c r="F12" s="29">
        <v>2934</v>
      </c>
      <c r="G12" s="29" t="s">
        <v>112</v>
      </c>
      <c r="H12" s="30"/>
      <c r="I12" s="30"/>
      <c r="J12" s="30"/>
      <c r="K12" s="30">
        <v>1783</v>
      </c>
      <c r="L12" s="31"/>
      <c r="M12" s="32">
        <f t="shared" si="0"/>
        <v>1591.9642857142856</v>
      </c>
      <c r="N12" s="32">
        <f t="shared" si="1"/>
        <v>191.03571428571425</v>
      </c>
      <c r="O12" s="32">
        <f t="shared" si="2"/>
        <v>0</v>
      </c>
      <c r="P12" s="32"/>
      <c r="Q12" s="32"/>
      <c r="R12" s="32"/>
      <c r="S12" s="32"/>
      <c r="T12" s="33"/>
      <c r="U12" s="33"/>
      <c r="V12" s="33"/>
      <c r="W12" s="33"/>
      <c r="X12" s="33"/>
      <c r="Y12" s="32">
        <v>1591.96</v>
      </c>
      <c r="Z12" s="32"/>
      <c r="AA12" s="32"/>
      <c r="AB12" s="32"/>
      <c r="AC12" s="33"/>
      <c r="AD12" s="33"/>
      <c r="AE12" s="34"/>
      <c r="AF12" s="34"/>
      <c r="AG12" s="32">
        <f t="shared" si="5"/>
        <v>-1782.9957142857143</v>
      </c>
      <c r="AH12" s="35">
        <f t="shared" si="6"/>
        <v>4.2857142857428698E-3</v>
      </c>
    </row>
    <row r="13" spans="1:34" s="13" customFormat="1" ht="24" customHeight="1">
      <c r="A13" s="26">
        <v>43286</v>
      </c>
      <c r="B13" s="27"/>
      <c r="C13" s="28" t="s">
        <v>113</v>
      </c>
      <c r="D13" s="28"/>
      <c r="E13" s="28"/>
      <c r="F13" s="29"/>
      <c r="G13" s="36" t="s">
        <v>114</v>
      </c>
      <c r="H13" s="30">
        <v>25</v>
      </c>
      <c r="I13" s="30"/>
      <c r="J13" s="30"/>
      <c r="K13" s="30"/>
      <c r="L13" s="31"/>
      <c r="M13" s="32">
        <f t="shared" si="0"/>
        <v>25</v>
      </c>
      <c r="N13" s="32">
        <f t="shared" si="1"/>
        <v>0</v>
      </c>
      <c r="O13" s="32">
        <f t="shared" si="2"/>
        <v>0</v>
      </c>
      <c r="P13" s="32"/>
      <c r="Q13" s="32"/>
      <c r="R13" s="32"/>
      <c r="S13" s="32"/>
      <c r="T13" s="33"/>
      <c r="U13" s="33"/>
      <c r="V13" s="33"/>
      <c r="W13" s="33"/>
      <c r="X13" s="33"/>
      <c r="Y13" s="32"/>
      <c r="Z13" s="32"/>
      <c r="AA13" s="32">
        <v>25</v>
      </c>
      <c r="AB13" s="32"/>
      <c r="AC13" s="33"/>
      <c r="AD13" s="33"/>
      <c r="AE13" s="34"/>
      <c r="AF13" s="34"/>
      <c r="AG13" s="32">
        <f t="shared" si="5"/>
        <v>-25</v>
      </c>
      <c r="AH13" s="35">
        <f t="shared" si="6"/>
        <v>0</v>
      </c>
    </row>
    <row r="14" spans="1:34" s="13" customFormat="1" ht="24" customHeight="1">
      <c r="A14" s="26">
        <v>43286</v>
      </c>
      <c r="B14" s="27"/>
      <c r="C14" s="28" t="s">
        <v>38</v>
      </c>
      <c r="D14" s="28" t="s">
        <v>39</v>
      </c>
      <c r="E14" s="28" t="s">
        <v>37</v>
      </c>
      <c r="F14" s="29">
        <v>30685</v>
      </c>
      <c r="G14" s="36" t="s">
        <v>115</v>
      </c>
      <c r="H14" s="30"/>
      <c r="I14" s="30"/>
      <c r="J14" s="30"/>
      <c r="K14" s="30">
        <v>173.5</v>
      </c>
      <c r="L14" s="31"/>
      <c r="M14" s="32">
        <f t="shared" si="0"/>
        <v>154.91071428571428</v>
      </c>
      <c r="N14" s="32">
        <f t="shared" si="1"/>
        <v>18.589285714285712</v>
      </c>
      <c r="O14" s="32">
        <f t="shared" si="2"/>
        <v>0</v>
      </c>
      <c r="P14" s="32">
        <v>154.91</v>
      </c>
      <c r="Q14" s="32"/>
      <c r="R14" s="32"/>
      <c r="S14" s="32"/>
      <c r="T14" s="33"/>
      <c r="U14" s="33"/>
      <c r="V14" s="33"/>
      <c r="W14" s="33"/>
      <c r="X14" s="33"/>
      <c r="Y14" s="32"/>
      <c r="Z14" s="32"/>
      <c r="AA14" s="32"/>
      <c r="AB14" s="32"/>
      <c r="AC14" s="33"/>
      <c r="AD14" s="33"/>
      <c r="AE14" s="34"/>
      <c r="AF14" s="34"/>
      <c r="AG14" s="32">
        <f t="shared" si="5"/>
        <v>-173.49928571428572</v>
      </c>
      <c r="AH14" s="35">
        <f t="shared" si="6"/>
        <v>7.142857142810044E-4</v>
      </c>
    </row>
    <row r="15" spans="1:34" s="13" customFormat="1" ht="24" customHeight="1">
      <c r="A15" s="26">
        <v>43286</v>
      </c>
      <c r="B15" s="27"/>
      <c r="C15" s="28" t="s">
        <v>38</v>
      </c>
      <c r="D15" s="28" t="s">
        <v>39</v>
      </c>
      <c r="E15" s="28" t="s">
        <v>37</v>
      </c>
      <c r="F15" s="29">
        <v>30686</v>
      </c>
      <c r="G15" s="36" t="s">
        <v>60</v>
      </c>
      <c r="H15" s="30"/>
      <c r="I15" s="30"/>
      <c r="J15" s="30"/>
      <c r="K15" s="30">
        <v>269</v>
      </c>
      <c r="L15" s="31"/>
      <c r="M15" s="32">
        <f t="shared" si="0"/>
        <v>240.17857142857142</v>
      </c>
      <c r="N15" s="32">
        <f t="shared" si="1"/>
        <v>28.821428571428569</v>
      </c>
      <c r="O15" s="32">
        <f t="shared" si="2"/>
        <v>0</v>
      </c>
      <c r="P15" s="32">
        <v>240.18</v>
      </c>
      <c r="Q15" s="32"/>
      <c r="R15" s="32"/>
      <c r="S15" s="32"/>
      <c r="T15" s="33"/>
      <c r="U15" s="33"/>
      <c r="V15" s="33"/>
      <c r="W15" s="33"/>
      <c r="X15" s="33"/>
      <c r="Y15" s="32"/>
      <c r="Z15" s="32"/>
      <c r="AA15" s="32"/>
      <c r="AB15" s="32"/>
      <c r="AC15" s="33"/>
      <c r="AD15" s="33"/>
      <c r="AE15" s="34"/>
      <c r="AF15" s="34"/>
      <c r="AG15" s="32">
        <f t="shared" si="5"/>
        <v>-269.00142857142856</v>
      </c>
      <c r="AH15" s="35">
        <f t="shared" si="6"/>
        <v>-1.4285714285620088E-3</v>
      </c>
    </row>
    <row r="16" spans="1:34" s="13" customFormat="1" ht="19.5" customHeight="1">
      <c r="A16" s="26">
        <v>43287</v>
      </c>
      <c r="B16" s="27"/>
      <c r="C16" s="28" t="s">
        <v>40</v>
      </c>
      <c r="D16" s="28" t="s">
        <v>41</v>
      </c>
      <c r="E16" s="28" t="s">
        <v>42</v>
      </c>
      <c r="F16" s="29">
        <v>93163</v>
      </c>
      <c r="G16" s="36" t="s">
        <v>116</v>
      </c>
      <c r="H16" s="30"/>
      <c r="I16" s="30"/>
      <c r="J16" s="30"/>
      <c r="K16" s="30">
        <f>1619.73+194.37</f>
        <v>1814.1</v>
      </c>
      <c r="L16" s="31"/>
      <c r="M16" s="32">
        <f t="shared" si="0"/>
        <v>1619.7321428571427</v>
      </c>
      <c r="N16" s="32">
        <f t="shared" si="1"/>
        <v>194.3678571428571</v>
      </c>
      <c r="O16" s="32">
        <f t="shared" si="2"/>
        <v>0</v>
      </c>
      <c r="P16" s="32">
        <v>1619.73</v>
      </c>
      <c r="Q16" s="32"/>
      <c r="R16" s="32"/>
      <c r="S16" s="32"/>
      <c r="T16" s="33"/>
      <c r="U16" s="33"/>
      <c r="V16" s="33"/>
      <c r="W16" s="33"/>
      <c r="X16" s="33"/>
      <c r="Y16" s="32"/>
      <c r="Z16" s="32"/>
      <c r="AA16" s="32"/>
      <c r="AB16" s="32"/>
      <c r="AC16" s="33"/>
      <c r="AD16" s="33"/>
      <c r="AE16" s="34"/>
      <c r="AF16" s="34"/>
      <c r="AG16" s="32">
        <f t="shared" si="5"/>
        <v>-1814.097857142857</v>
      </c>
      <c r="AH16" s="35">
        <f t="shared" si="6"/>
        <v>2.1428571428714349E-3</v>
      </c>
    </row>
    <row r="17" spans="1:34" s="12" customFormat="1" ht="21.75" hidden="1" customHeight="1">
      <c r="A17" s="37"/>
      <c r="B17" s="38"/>
      <c r="C17" s="28"/>
      <c r="D17" s="28"/>
      <c r="E17" s="28"/>
      <c r="F17" s="29"/>
      <c r="G17" s="36"/>
      <c r="H17" s="39"/>
      <c r="I17" s="39"/>
      <c r="J17" s="39"/>
      <c r="K17" s="39"/>
      <c r="L17" s="40"/>
      <c r="M17" s="41">
        <f t="shared" si="0"/>
        <v>0</v>
      </c>
      <c r="N17" s="41">
        <f t="shared" si="1"/>
        <v>0</v>
      </c>
      <c r="O17" s="41">
        <f t="shared" si="2"/>
        <v>0</v>
      </c>
      <c r="P17" s="41"/>
      <c r="Q17" s="41"/>
      <c r="R17" s="41"/>
      <c r="S17" s="41"/>
      <c r="T17" s="42"/>
      <c r="U17" s="42"/>
      <c r="V17" s="42"/>
      <c r="W17" s="42"/>
      <c r="X17" s="42"/>
      <c r="Y17" s="41"/>
      <c r="Z17" s="41"/>
      <c r="AA17" s="41"/>
      <c r="AB17" s="41"/>
      <c r="AC17" s="41"/>
      <c r="AD17" s="41"/>
      <c r="AE17" s="41"/>
      <c r="AF17" s="41"/>
      <c r="AG17" s="41">
        <f t="shared" si="5"/>
        <v>0</v>
      </c>
      <c r="AH17" s="35">
        <f t="shared" si="6"/>
        <v>0</v>
      </c>
    </row>
    <row r="18" spans="1:34" s="12" customFormat="1" ht="21.75" customHeight="1">
      <c r="A18" s="26">
        <v>43287</v>
      </c>
      <c r="B18" s="27"/>
      <c r="C18" s="28" t="s">
        <v>40</v>
      </c>
      <c r="D18" s="28" t="s">
        <v>41</v>
      </c>
      <c r="E18" s="28" t="s">
        <v>42</v>
      </c>
      <c r="F18" s="29">
        <v>93163</v>
      </c>
      <c r="G18" s="36" t="s">
        <v>117</v>
      </c>
      <c r="H18" s="39"/>
      <c r="I18" s="39"/>
      <c r="J18" s="39">
        <v>1377.5</v>
      </c>
      <c r="K18" s="39"/>
      <c r="L18" s="40"/>
      <c r="M18" s="32">
        <f t="shared" si="0"/>
        <v>1377.5</v>
      </c>
      <c r="N18" s="32">
        <f t="shared" si="1"/>
        <v>0</v>
      </c>
      <c r="O18" s="32">
        <f t="shared" si="2"/>
        <v>0</v>
      </c>
      <c r="P18" s="41">
        <v>1377.5</v>
      </c>
      <c r="Q18" s="41"/>
      <c r="R18" s="41"/>
      <c r="S18" s="41"/>
      <c r="T18" s="42"/>
      <c r="U18" s="42"/>
      <c r="V18" s="42"/>
      <c r="W18" s="42"/>
      <c r="X18" s="42"/>
      <c r="Y18" s="41"/>
      <c r="Z18" s="41"/>
      <c r="AA18" s="41"/>
      <c r="AB18" s="41"/>
      <c r="AC18" s="41"/>
      <c r="AD18" s="41"/>
      <c r="AE18" s="41"/>
      <c r="AF18" s="41"/>
      <c r="AG18" s="32">
        <f t="shared" ref="AG18:AG26" si="7">-SUM(N18:AF18)</f>
        <v>-1377.5</v>
      </c>
      <c r="AH18" s="35">
        <f t="shared" ref="AH18:AH26" si="8">SUM(H18:K18)+AG18+O18</f>
        <v>0</v>
      </c>
    </row>
    <row r="19" spans="1:34" s="12" customFormat="1" ht="21.75" customHeight="1">
      <c r="A19" s="37">
        <v>43287</v>
      </c>
      <c r="B19" s="38"/>
      <c r="C19" s="28" t="s">
        <v>40</v>
      </c>
      <c r="D19" s="28" t="s">
        <v>41</v>
      </c>
      <c r="E19" s="28" t="s">
        <v>42</v>
      </c>
      <c r="F19" s="29">
        <v>154089</v>
      </c>
      <c r="G19" s="36" t="s">
        <v>118</v>
      </c>
      <c r="H19" s="39"/>
      <c r="I19" s="39"/>
      <c r="J19" s="39"/>
      <c r="K19" s="39">
        <v>150</v>
      </c>
      <c r="L19" s="40"/>
      <c r="M19" s="32">
        <f t="shared" si="0"/>
        <v>133.92857142857142</v>
      </c>
      <c r="N19" s="32">
        <f t="shared" si="1"/>
        <v>16.071428571428569</v>
      </c>
      <c r="O19" s="32">
        <f t="shared" si="2"/>
        <v>0</v>
      </c>
      <c r="P19" s="41"/>
      <c r="Q19" s="41">
        <v>133.93</v>
      </c>
      <c r="R19" s="41"/>
      <c r="S19" s="41"/>
      <c r="T19" s="42"/>
      <c r="U19" s="42"/>
      <c r="V19" s="42"/>
      <c r="W19" s="42"/>
      <c r="X19" s="42"/>
      <c r="Y19" s="41"/>
      <c r="Z19" s="41"/>
      <c r="AA19" s="41"/>
      <c r="AB19" s="41"/>
      <c r="AC19" s="41"/>
      <c r="AD19" s="41"/>
      <c r="AE19" s="41"/>
      <c r="AF19" s="41"/>
      <c r="AG19" s="32">
        <f t="shared" si="7"/>
        <v>-150.00142857142856</v>
      </c>
      <c r="AH19" s="35">
        <f t="shared" si="8"/>
        <v>-1.4285714285620088E-3</v>
      </c>
    </row>
    <row r="20" spans="1:34" s="12" customFormat="1" ht="21.75" customHeight="1">
      <c r="A20" s="37">
        <v>43287</v>
      </c>
      <c r="B20" s="38"/>
      <c r="C20" s="28" t="s">
        <v>119</v>
      </c>
      <c r="D20" s="28" t="s">
        <v>120</v>
      </c>
      <c r="E20" s="28" t="s">
        <v>121</v>
      </c>
      <c r="F20" s="29">
        <v>29153</v>
      </c>
      <c r="G20" s="36" t="s">
        <v>122</v>
      </c>
      <c r="H20" s="39"/>
      <c r="I20" s="39"/>
      <c r="J20" s="39"/>
      <c r="K20" s="39">
        <v>1017.99</v>
      </c>
      <c r="L20" s="40"/>
      <c r="M20" s="32">
        <f t="shared" si="0"/>
        <v>908.91964285714278</v>
      </c>
      <c r="N20" s="32">
        <f t="shared" si="1"/>
        <v>109.07035714285713</v>
      </c>
      <c r="O20" s="32">
        <f t="shared" si="2"/>
        <v>0</v>
      </c>
      <c r="P20" s="41">
        <v>908.92</v>
      </c>
      <c r="Q20" s="41"/>
      <c r="R20" s="41"/>
      <c r="S20" s="41"/>
      <c r="T20" s="42"/>
      <c r="U20" s="42"/>
      <c r="V20" s="42"/>
      <c r="W20" s="42"/>
      <c r="X20" s="42"/>
      <c r="Y20" s="41"/>
      <c r="Z20" s="41"/>
      <c r="AA20" s="41"/>
      <c r="AB20" s="41"/>
      <c r="AC20" s="41"/>
      <c r="AD20" s="41"/>
      <c r="AE20" s="41"/>
      <c r="AF20" s="41"/>
      <c r="AG20" s="32">
        <f t="shared" si="7"/>
        <v>-1017.9903571428571</v>
      </c>
      <c r="AH20" s="35">
        <f t="shared" si="8"/>
        <v>-3.5714285706944793E-4</v>
      </c>
    </row>
    <row r="21" spans="1:34" s="12" customFormat="1" ht="21.75" customHeight="1">
      <c r="A21" s="37">
        <v>43287</v>
      </c>
      <c r="B21" s="38"/>
      <c r="C21" s="28" t="s">
        <v>56</v>
      </c>
      <c r="D21" s="28" t="s">
        <v>57</v>
      </c>
      <c r="E21" s="28" t="s">
        <v>123</v>
      </c>
      <c r="F21" s="29">
        <v>1185</v>
      </c>
      <c r="G21" s="36" t="s">
        <v>124</v>
      </c>
      <c r="H21" s="39"/>
      <c r="I21" s="39"/>
      <c r="J21" s="39"/>
      <c r="K21" s="39">
        <v>1800</v>
      </c>
      <c r="L21" s="40">
        <v>0.01</v>
      </c>
      <c r="M21" s="32">
        <f t="shared" si="0"/>
        <v>1607.1428571428569</v>
      </c>
      <c r="N21" s="32">
        <f t="shared" si="1"/>
        <v>192.85714285714283</v>
      </c>
      <c r="O21" s="32">
        <f t="shared" si="2"/>
        <v>-16.071428571428569</v>
      </c>
      <c r="P21" s="41">
        <v>1607.14</v>
      </c>
      <c r="Q21" s="41"/>
      <c r="R21" s="41"/>
      <c r="S21" s="41"/>
      <c r="T21" s="42"/>
      <c r="U21" s="42"/>
      <c r="V21" s="42"/>
      <c r="W21" s="42"/>
      <c r="X21" s="42"/>
      <c r="Y21" s="41"/>
      <c r="Z21" s="41"/>
      <c r="AA21" s="41"/>
      <c r="AB21" s="41"/>
      <c r="AC21" s="41"/>
      <c r="AD21" s="41"/>
      <c r="AE21" s="41"/>
      <c r="AF21" s="41"/>
      <c r="AG21" s="32">
        <f t="shared" si="7"/>
        <v>-1783.9257142857143</v>
      </c>
      <c r="AH21" s="35">
        <f t="shared" si="8"/>
        <v>2.8571428571098068E-3</v>
      </c>
    </row>
    <row r="22" spans="1:34" s="12" customFormat="1" ht="21.75" customHeight="1">
      <c r="A22" s="37">
        <v>43288</v>
      </c>
      <c r="B22" s="38"/>
      <c r="C22" s="28" t="s">
        <v>78</v>
      </c>
      <c r="D22" s="28" t="s">
        <v>79</v>
      </c>
      <c r="E22" s="28" t="s">
        <v>80</v>
      </c>
      <c r="F22" s="29">
        <v>2507</v>
      </c>
      <c r="G22" s="36" t="s">
        <v>125</v>
      </c>
      <c r="H22" s="39"/>
      <c r="I22" s="39"/>
      <c r="J22" s="39">
        <v>1885</v>
      </c>
      <c r="K22" s="39"/>
      <c r="L22" s="40"/>
      <c r="M22" s="32">
        <f t="shared" si="0"/>
        <v>1885</v>
      </c>
      <c r="N22" s="32">
        <f t="shared" si="1"/>
        <v>0</v>
      </c>
      <c r="O22" s="32">
        <f t="shared" si="2"/>
        <v>0</v>
      </c>
      <c r="P22" s="41">
        <v>1885</v>
      </c>
      <c r="Q22" s="41"/>
      <c r="R22" s="41"/>
      <c r="S22" s="41"/>
      <c r="T22" s="42"/>
      <c r="U22" s="42"/>
      <c r="V22" s="42"/>
      <c r="W22" s="42"/>
      <c r="X22" s="42"/>
      <c r="Y22" s="41"/>
      <c r="Z22" s="41"/>
      <c r="AA22" s="41"/>
      <c r="AB22" s="41"/>
      <c r="AC22" s="41"/>
      <c r="AD22" s="41"/>
      <c r="AE22" s="41"/>
      <c r="AF22" s="41"/>
      <c r="AG22" s="32">
        <f t="shared" si="7"/>
        <v>-1885</v>
      </c>
      <c r="AH22" s="35">
        <f t="shared" si="8"/>
        <v>0</v>
      </c>
    </row>
    <row r="23" spans="1:34" s="12" customFormat="1" ht="21.75" customHeight="1">
      <c r="A23" s="37">
        <v>43288</v>
      </c>
      <c r="B23" s="38"/>
      <c r="C23" s="28" t="s">
        <v>126</v>
      </c>
      <c r="D23" s="28" t="s">
        <v>127</v>
      </c>
      <c r="E23" s="28" t="s">
        <v>80</v>
      </c>
      <c r="F23" s="29">
        <v>10763</v>
      </c>
      <c r="G23" s="36" t="s">
        <v>128</v>
      </c>
      <c r="H23" s="39"/>
      <c r="I23" s="39"/>
      <c r="J23" s="39">
        <v>760</v>
      </c>
      <c r="K23" s="39"/>
      <c r="L23" s="40"/>
      <c r="M23" s="32">
        <f t="shared" si="0"/>
        <v>760</v>
      </c>
      <c r="N23" s="32">
        <f t="shared" si="1"/>
        <v>0</v>
      </c>
      <c r="O23" s="32">
        <f t="shared" si="2"/>
        <v>0</v>
      </c>
      <c r="P23" s="41">
        <v>760</v>
      </c>
      <c r="Q23" s="41"/>
      <c r="R23" s="41"/>
      <c r="S23" s="41"/>
      <c r="T23" s="42"/>
      <c r="U23" s="42"/>
      <c r="V23" s="42"/>
      <c r="W23" s="42"/>
      <c r="X23" s="42"/>
      <c r="Y23" s="41"/>
      <c r="Z23" s="41"/>
      <c r="AA23" s="41"/>
      <c r="AB23" s="41"/>
      <c r="AC23" s="41"/>
      <c r="AD23" s="41"/>
      <c r="AE23" s="41"/>
      <c r="AF23" s="41"/>
      <c r="AG23" s="32">
        <f t="shared" si="7"/>
        <v>-760</v>
      </c>
      <c r="AH23" s="35">
        <f t="shared" si="8"/>
        <v>0</v>
      </c>
    </row>
    <row r="24" spans="1:34" s="12" customFormat="1" ht="21.75" customHeight="1">
      <c r="A24" s="37">
        <v>43288</v>
      </c>
      <c r="B24" s="38"/>
      <c r="C24" s="28" t="s">
        <v>64</v>
      </c>
      <c r="D24" s="28"/>
      <c r="E24" s="28"/>
      <c r="F24" s="29"/>
      <c r="G24" s="36" t="s">
        <v>129</v>
      </c>
      <c r="H24" s="39">
        <v>100</v>
      </c>
      <c r="I24" s="39"/>
      <c r="J24" s="39"/>
      <c r="K24" s="39"/>
      <c r="L24" s="40"/>
      <c r="M24" s="32">
        <f t="shared" si="0"/>
        <v>100</v>
      </c>
      <c r="N24" s="32">
        <f t="shared" si="1"/>
        <v>0</v>
      </c>
      <c r="O24" s="32">
        <f t="shared" si="2"/>
        <v>0</v>
      </c>
      <c r="P24" s="41"/>
      <c r="Q24" s="41"/>
      <c r="R24" s="41"/>
      <c r="S24" s="41"/>
      <c r="T24" s="42"/>
      <c r="U24" s="42"/>
      <c r="V24" s="42"/>
      <c r="W24" s="42"/>
      <c r="X24" s="42"/>
      <c r="Y24" s="41"/>
      <c r="Z24" s="41"/>
      <c r="AA24" s="41">
        <v>100</v>
      </c>
      <c r="AB24" s="41"/>
      <c r="AC24" s="41"/>
      <c r="AD24" s="41"/>
      <c r="AE24" s="41"/>
      <c r="AF24" s="41"/>
      <c r="AG24" s="32">
        <f t="shared" si="7"/>
        <v>-100</v>
      </c>
      <c r="AH24" s="35">
        <f t="shared" si="8"/>
        <v>0</v>
      </c>
    </row>
    <row r="25" spans="1:34" s="12" customFormat="1" ht="21.75" customHeight="1">
      <c r="A25" s="37">
        <v>43288</v>
      </c>
      <c r="B25" s="38"/>
      <c r="C25" s="28" t="s">
        <v>38</v>
      </c>
      <c r="D25" s="28" t="s">
        <v>39</v>
      </c>
      <c r="E25" s="28" t="s">
        <v>37</v>
      </c>
      <c r="F25" s="29">
        <v>30735</v>
      </c>
      <c r="G25" s="36" t="s">
        <v>130</v>
      </c>
      <c r="H25" s="39"/>
      <c r="I25" s="39"/>
      <c r="J25" s="39"/>
      <c r="K25" s="39">
        <f>79.5+59</f>
        <v>138.5</v>
      </c>
      <c r="L25" s="40"/>
      <c r="M25" s="32">
        <f t="shared" si="0"/>
        <v>123.66071428571428</v>
      </c>
      <c r="N25" s="32">
        <f t="shared" si="1"/>
        <v>14.839285714285714</v>
      </c>
      <c r="O25" s="32">
        <f t="shared" si="2"/>
        <v>0</v>
      </c>
      <c r="P25" s="41">
        <v>123.66</v>
      </c>
      <c r="Q25" s="41"/>
      <c r="R25" s="41"/>
      <c r="S25" s="41"/>
      <c r="T25" s="42"/>
      <c r="U25" s="42"/>
      <c r="V25" s="42"/>
      <c r="W25" s="42"/>
      <c r="X25" s="42"/>
      <c r="Y25" s="41"/>
      <c r="Z25" s="41"/>
      <c r="AA25" s="41"/>
      <c r="AB25" s="41"/>
      <c r="AC25" s="41"/>
      <c r="AD25" s="41"/>
      <c r="AE25" s="41"/>
      <c r="AF25" s="41"/>
      <c r="AG25" s="32">
        <f t="shared" si="7"/>
        <v>-138.49928571428572</v>
      </c>
      <c r="AH25" s="35">
        <f t="shared" si="8"/>
        <v>7.142857142810044E-4</v>
      </c>
    </row>
    <row r="26" spans="1:34" s="12" customFormat="1" ht="21.75" customHeight="1">
      <c r="A26" s="37">
        <v>43288</v>
      </c>
      <c r="B26" s="38"/>
      <c r="C26" s="28" t="s">
        <v>38</v>
      </c>
      <c r="D26" s="28" t="s">
        <v>39</v>
      </c>
      <c r="E26" s="28" t="s">
        <v>37</v>
      </c>
      <c r="F26" s="29">
        <v>30735</v>
      </c>
      <c r="G26" s="36" t="s">
        <v>131</v>
      </c>
      <c r="H26" s="39"/>
      <c r="I26" s="39"/>
      <c r="J26" s="39"/>
      <c r="K26" s="39">
        <v>76</v>
      </c>
      <c r="L26" s="40"/>
      <c r="M26" s="32">
        <f t="shared" si="0"/>
        <v>67.857142857142847</v>
      </c>
      <c r="N26" s="32">
        <f t="shared" si="1"/>
        <v>8.1428571428571406</v>
      </c>
      <c r="O26" s="32">
        <f t="shared" si="2"/>
        <v>0</v>
      </c>
      <c r="P26" s="41"/>
      <c r="Q26" s="41"/>
      <c r="R26" s="41">
        <v>67.86</v>
      </c>
      <c r="S26" s="41"/>
      <c r="T26" s="42"/>
      <c r="U26" s="42"/>
      <c r="V26" s="42"/>
      <c r="W26" s="42"/>
      <c r="X26" s="42"/>
      <c r="Y26" s="41"/>
      <c r="Z26" s="41"/>
      <c r="AA26" s="41"/>
      <c r="AB26" s="41"/>
      <c r="AC26" s="41"/>
      <c r="AD26" s="41"/>
      <c r="AE26" s="41"/>
      <c r="AF26" s="41"/>
      <c r="AG26" s="32">
        <f t="shared" si="7"/>
        <v>-76.002857142857138</v>
      </c>
      <c r="AH26" s="35">
        <f t="shared" si="8"/>
        <v>-2.8571428571382285E-3</v>
      </c>
    </row>
    <row r="27" spans="1:34" s="12" customFormat="1" ht="21.75" customHeight="1">
      <c r="A27" s="37"/>
      <c r="B27" s="38"/>
      <c r="C27" s="28"/>
      <c r="D27" s="28"/>
      <c r="E27" s="28"/>
      <c r="F27" s="29"/>
      <c r="G27" s="36"/>
      <c r="H27" s="39"/>
      <c r="I27" s="39"/>
      <c r="J27" s="39"/>
      <c r="K27" s="39"/>
      <c r="L27" s="40"/>
      <c r="M27" s="41">
        <f t="shared" si="0"/>
        <v>0</v>
      </c>
      <c r="N27" s="41">
        <f t="shared" si="1"/>
        <v>0</v>
      </c>
      <c r="O27" s="41">
        <f t="shared" si="2"/>
        <v>0</v>
      </c>
      <c r="P27" s="41"/>
      <c r="Q27" s="41"/>
      <c r="R27" s="41"/>
      <c r="S27" s="41"/>
      <c r="T27" s="42"/>
      <c r="U27" s="42"/>
      <c r="V27" s="42"/>
      <c r="W27" s="42"/>
      <c r="X27" s="42"/>
      <c r="Y27" s="41"/>
      <c r="Z27" s="41"/>
      <c r="AA27" s="41"/>
      <c r="AB27" s="41"/>
      <c r="AC27" s="41"/>
      <c r="AD27" s="41"/>
      <c r="AE27" s="41"/>
      <c r="AF27" s="41"/>
      <c r="AG27" s="41">
        <f t="shared" si="5"/>
        <v>0</v>
      </c>
      <c r="AH27" s="35">
        <f t="shared" si="6"/>
        <v>0</v>
      </c>
    </row>
    <row r="28" spans="1:34" s="12" customFormat="1" ht="19.5" customHeight="1">
      <c r="A28" s="37"/>
      <c r="B28" s="38"/>
      <c r="C28" s="43"/>
      <c r="D28" s="43"/>
      <c r="E28" s="43"/>
      <c r="F28" s="29"/>
      <c r="G28" s="36"/>
      <c r="H28" s="39"/>
      <c r="I28" s="39"/>
      <c r="J28" s="39"/>
      <c r="K28" s="39"/>
      <c r="L28" s="40"/>
      <c r="M28" s="41">
        <f>SUM(H28:J28,K28/1.12)</f>
        <v>0</v>
      </c>
      <c r="N28" s="41">
        <f>K28/1.12*0.12</f>
        <v>0</v>
      </c>
      <c r="O28" s="41">
        <f>-SUM(I28:J28,K28/1.12)*L28</f>
        <v>0</v>
      </c>
      <c r="P28" s="41"/>
      <c r="Q28" s="41"/>
      <c r="R28" s="41"/>
      <c r="S28" s="41"/>
      <c r="T28" s="42"/>
      <c r="U28" s="42"/>
      <c r="V28" s="42"/>
      <c r="W28" s="42"/>
      <c r="X28" s="42"/>
      <c r="Y28" s="44"/>
      <c r="Z28" s="41"/>
      <c r="AA28" s="41"/>
      <c r="AB28" s="41"/>
      <c r="AC28" s="42"/>
      <c r="AD28" s="42"/>
      <c r="AE28" s="45"/>
      <c r="AF28" s="45"/>
      <c r="AG28" s="46">
        <f>-SUM(N28:AF28)</f>
        <v>0</v>
      </c>
      <c r="AH28" s="35">
        <f t="shared" si="6"/>
        <v>0</v>
      </c>
    </row>
    <row r="29" spans="1:34" s="10" customFormat="1" ht="12" customHeight="1" thickBot="1">
      <c r="A29" s="47"/>
      <c r="B29" s="48"/>
      <c r="C29" s="49"/>
      <c r="D29" s="50"/>
      <c r="E29" s="50"/>
      <c r="F29" s="51"/>
      <c r="G29" s="49"/>
      <c r="H29" s="52">
        <f t="shared" ref="H29:AH29" si="9">SUM(H5:H28)</f>
        <v>305</v>
      </c>
      <c r="I29" s="52">
        <f t="shared" si="9"/>
        <v>0</v>
      </c>
      <c r="J29" s="52">
        <f t="shared" si="9"/>
        <v>4022.5</v>
      </c>
      <c r="K29" s="52">
        <f t="shared" si="9"/>
        <v>11377.13</v>
      </c>
      <c r="L29" s="52">
        <f t="shared" si="9"/>
        <v>0.01</v>
      </c>
      <c r="M29" s="52">
        <f t="shared" si="9"/>
        <v>14485.651785714284</v>
      </c>
      <c r="N29" s="52">
        <f t="shared" si="9"/>
        <v>1218.9782142857141</v>
      </c>
      <c r="O29" s="52">
        <f t="shared" si="9"/>
        <v>-16.071428571428569</v>
      </c>
      <c r="P29" s="52">
        <f t="shared" si="9"/>
        <v>12386.9</v>
      </c>
      <c r="Q29" s="52">
        <f t="shared" si="9"/>
        <v>133.93</v>
      </c>
      <c r="R29" s="52">
        <f t="shared" si="9"/>
        <v>67.86</v>
      </c>
      <c r="S29" s="52">
        <f t="shared" si="9"/>
        <v>0</v>
      </c>
      <c r="T29" s="52">
        <f t="shared" si="9"/>
        <v>0</v>
      </c>
      <c r="U29" s="52">
        <f t="shared" si="9"/>
        <v>0</v>
      </c>
      <c r="V29" s="52">
        <f t="shared" si="9"/>
        <v>0</v>
      </c>
      <c r="W29" s="52">
        <f t="shared" si="9"/>
        <v>0</v>
      </c>
      <c r="X29" s="52">
        <f t="shared" si="9"/>
        <v>0</v>
      </c>
      <c r="Y29" s="52">
        <f t="shared" si="9"/>
        <v>1591.96</v>
      </c>
      <c r="Z29" s="52">
        <f t="shared" si="9"/>
        <v>0</v>
      </c>
      <c r="AA29" s="52">
        <f t="shared" si="9"/>
        <v>305</v>
      </c>
      <c r="AB29" s="52">
        <f t="shared" si="9"/>
        <v>0</v>
      </c>
      <c r="AC29" s="52">
        <f t="shared" si="9"/>
        <v>0</v>
      </c>
      <c r="AD29" s="52">
        <f t="shared" si="9"/>
        <v>0</v>
      </c>
      <c r="AE29" s="52">
        <f t="shared" si="9"/>
        <v>0</v>
      </c>
      <c r="AF29" s="53">
        <f t="shared" si="9"/>
        <v>0</v>
      </c>
      <c r="AG29" s="52">
        <f t="shared" si="9"/>
        <v>-15688.556785714287</v>
      </c>
      <c r="AH29" s="52">
        <f t="shared" si="9"/>
        <v>1.7857142860577824E-3</v>
      </c>
    </row>
    <row r="30" spans="1:34" ht="12" customHeight="1" thickTop="1"/>
    <row r="31" spans="1:34" ht="11.4">
      <c r="K31" s="54">
        <f>H29+I29+J29+K29</f>
        <v>15704.63</v>
      </c>
      <c r="L31" s="9"/>
      <c r="M31" s="8"/>
      <c r="AG31" s="55">
        <f>+AG29</f>
        <v>-15688.556785714287</v>
      </c>
    </row>
    <row r="32" spans="1:34">
      <c r="K32" s="8"/>
      <c r="L32" s="9"/>
      <c r="M32" s="8"/>
    </row>
    <row r="33" spans="1:33" ht="12">
      <c r="C33" s="56" t="s">
        <v>33</v>
      </c>
      <c r="G33" s="10"/>
      <c r="K33" s="126"/>
      <c r="L33" s="126"/>
      <c r="M33" s="126"/>
    </row>
    <row r="34" spans="1:33">
      <c r="K34" s="8"/>
      <c r="L34" s="9"/>
      <c r="M34" s="8"/>
    </row>
    <row r="35" spans="1:33">
      <c r="K35" s="8"/>
      <c r="L35" s="9"/>
      <c r="M35" s="8"/>
    </row>
    <row r="36" spans="1:33">
      <c r="A36" s="1"/>
      <c r="B36" s="1"/>
      <c r="D36" s="1"/>
      <c r="E36" s="1"/>
      <c r="F36" s="1"/>
      <c r="H36" s="1"/>
      <c r="I36" s="1"/>
      <c r="J36" s="1"/>
      <c r="K36" s="8"/>
      <c r="L36" s="9"/>
      <c r="M36" s="8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Z36" s="1"/>
      <c r="AA36" s="1"/>
      <c r="AB36" s="1"/>
      <c r="AC36" s="1"/>
      <c r="AD36" s="1"/>
      <c r="AE36" s="1"/>
      <c r="AF36" s="1"/>
      <c r="AG36" s="1"/>
    </row>
    <row r="43" spans="1:33">
      <c r="Q43" s="2">
        <v>0</v>
      </c>
    </row>
    <row r="44" spans="1:33">
      <c r="A44" s="1"/>
      <c r="B44" s="1"/>
      <c r="D44" s="1"/>
      <c r="E44" s="1"/>
      <c r="F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Z44" s="1"/>
      <c r="AA44" s="1"/>
      <c r="AB44" s="1"/>
      <c r="AC44" s="1"/>
      <c r="AD44" s="1"/>
      <c r="AE44" s="1"/>
      <c r="AF44" s="1"/>
      <c r="AG44" s="1"/>
    </row>
  </sheetData>
  <mergeCells count="1">
    <mergeCell ref="K33:M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36"/>
  <sheetViews>
    <sheetView workbookViewId="0">
      <selection activeCell="A5" sqref="A5:XFD18"/>
    </sheetView>
  </sheetViews>
  <sheetFormatPr defaultColWidth="9.109375" defaultRowHeight="10.199999999999999"/>
  <cols>
    <col min="1" max="1" width="8.109375" style="7" customWidth="1"/>
    <col min="2" max="2" width="7.33203125" style="6" hidden="1" customWidth="1"/>
    <col min="3" max="3" width="24" style="1" customWidth="1"/>
    <col min="4" max="4" width="14" style="5" customWidth="1"/>
    <col min="5" max="5" width="22.6640625" style="5" customWidth="1"/>
    <col min="6" max="6" width="10.5546875" style="4" customWidth="1"/>
    <col min="7" max="7" width="30.109375" style="1" customWidth="1"/>
    <col min="8" max="8" width="13" style="2" customWidth="1"/>
    <col min="9" max="9" width="8.44140625" style="2" customWidth="1"/>
    <col min="10" max="10" width="13.109375" style="2" bestFit="1" customWidth="1"/>
    <col min="11" max="11" width="17.33203125" style="2" customWidth="1"/>
    <col min="12" max="12" width="7.88671875" style="3" customWidth="1"/>
    <col min="13" max="13" width="13.44140625" style="2" customWidth="1"/>
    <col min="14" max="14" width="16" style="2" customWidth="1"/>
    <col min="15" max="15" width="9" style="2" customWidth="1"/>
    <col min="16" max="16" width="14.109375" style="2" customWidth="1"/>
    <col min="17" max="17" width="12.109375" style="2" customWidth="1"/>
    <col min="18" max="18" width="7.6640625" style="2" customWidth="1"/>
    <col min="19" max="19" width="8.109375" style="2" customWidth="1"/>
    <col min="20" max="21" width="9.109375" style="2" customWidth="1"/>
    <col min="22" max="24" width="6.88671875" style="2" customWidth="1"/>
    <col min="25" max="25" width="9.33203125" style="2" customWidth="1"/>
    <col min="26" max="26" width="8.33203125" style="2" customWidth="1"/>
    <col min="27" max="27" width="11.33203125" style="2" customWidth="1"/>
    <col min="28" max="28" width="9.5546875" style="2" customWidth="1"/>
    <col min="29" max="30" width="8" style="2" customWidth="1"/>
    <col min="31" max="31" width="10.109375" style="2" customWidth="1"/>
    <col min="32" max="32" width="7.6640625" style="2" customWidth="1"/>
    <col min="33" max="33" width="15.33203125" style="2" customWidth="1"/>
    <col min="34" max="34" width="10.6640625" style="1" customWidth="1"/>
    <col min="35" max="16384" width="9.109375" style="1"/>
  </cols>
  <sheetData>
    <row r="1" spans="1:35" ht="12" customHeight="1">
      <c r="A1" s="57" t="s">
        <v>30</v>
      </c>
      <c r="B1" s="58"/>
      <c r="C1" s="59"/>
      <c r="D1" s="60"/>
      <c r="E1" s="60"/>
      <c r="F1" s="61"/>
      <c r="G1" s="62"/>
      <c r="H1" s="55"/>
      <c r="I1" s="55"/>
      <c r="J1" s="55"/>
      <c r="K1" s="55"/>
      <c r="L1" s="63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62"/>
      <c r="AI1" s="62"/>
    </row>
    <row r="2" spans="1:35" ht="12" customHeight="1">
      <c r="A2" s="57" t="s">
        <v>26</v>
      </c>
      <c r="B2" s="58"/>
      <c r="C2" s="62"/>
      <c r="D2" s="60"/>
      <c r="E2" s="60"/>
      <c r="F2" s="61"/>
      <c r="G2" s="62"/>
      <c r="H2" s="55"/>
      <c r="I2" s="55"/>
      <c r="J2" s="55"/>
      <c r="K2" s="55"/>
      <c r="L2" s="63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62"/>
      <c r="AI2" s="62"/>
    </row>
    <row r="3" spans="1:35" ht="12" customHeight="1">
      <c r="A3" s="57" t="s">
        <v>43</v>
      </c>
      <c r="B3" s="59"/>
      <c r="C3" s="64"/>
      <c r="D3" s="60"/>
      <c r="E3" s="60"/>
      <c r="F3" s="61"/>
      <c r="G3" s="62"/>
      <c r="H3" s="55"/>
      <c r="I3" s="55"/>
      <c r="J3" s="55"/>
      <c r="K3" s="55"/>
      <c r="L3" s="63"/>
      <c r="M3" s="55"/>
      <c r="N3" s="65">
        <v>1301</v>
      </c>
      <c r="O3" s="65">
        <v>2402</v>
      </c>
      <c r="P3" s="65">
        <v>5001</v>
      </c>
      <c r="Q3" s="65">
        <v>5002</v>
      </c>
      <c r="R3" s="65">
        <v>6220</v>
      </c>
      <c r="S3" s="65">
        <v>6219</v>
      </c>
      <c r="T3" s="65">
        <v>6212</v>
      </c>
      <c r="U3" s="65"/>
      <c r="V3" s="65"/>
      <c r="W3" s="65"/>
      <c r="X3" s="65"/>
      <c r="Y3" s="65" t="s">
        <v>25</v>
      </c>
      <c r="Z3" s="65"/>
      <c r="AA3" s="65">
        <v>6230</v>
      </c>
      <c r="AB3" s="65" t="s">
        <v>24</v>
      </c>
      <c r="AC3" s="65">
        <v>6202</v>
      </c>
      <c r="AD3" s="65"/>
      <c r="AE3" s="65">
        <v>6109</v>
      </c>
      <c r="AF3" s="65">
        <v>6236</v>
      </c>
      <c r="AG3" s="65">
        <v>1002</v>
      </c>
      <c r="AH3" s="62"/>
      <c r="AI3" s="62"/>
    </row>
    <row r="4" spans="1:35" s="11" customFormat="1" ht="43.5" customHeight="1">
      <c r="A4" s="66" t="s">
        <v>23</v>
      </c>
      <c r="B4" s="67" t="s">
        <v>22</v>
      </c>
      <c r="C4" s="68" t="s">
        <v>21</v>
      </c>
      <c r="D4" s="68" t="s">
        <v>20</v>
      </c>
      <c r="E4" s="68" t="s">
        <v>27</v>
      </c>
      <c r="F4" s="68" t="s">
        <v>19</v>
      </c>
      <c r="G4" s="68" t="s">
        <v>18</v>
      </c>
      <c r="H4" s="68" t="s">
        <v>17</v>
      </c>
      <c r="I4" s="68" t="s">
        <v>16</v>
      </c>
      <c r="J4" s="68" t="s">
        <v>15</v>
      </c>
      <c r="K4" s="68" t="s">
        <v>14</v>
      </c>
      <c r="L4" s="69" t="s">
        <v>13</v>
      </c>
      <c r="M4" s="68" t="s">
        <v>12</v>
      </c>
      <c r="N4" s="70" t="s">
        <v>11</v>
      </c>
      <c r="O4" s="70" t="s">
        <v>10</v>
      </c>
      <c r="P4" s="70" t="s">
        <v>9</v>
      </c>
      <c r="Q4" s="70" t="s">
        <v>8</v>
      </c>
      <c r="R4" s="70" t="s">
        <v>31</v>
      </c>
      <c r="S4" s="70" t="s">
        <v>32</v>
      </c>
      <c r="T4" s="70" t="s">
        <v>7</v>
      </c>
      <c r="U4" s="70" t="s">
        <v>28</v>
      </c>
      <c r="V4" s="70" t="s">
        <v>34</v>
      </c>
      <c r="W4" s="70" t="s">
        <v>35</v>
      </c>
      <c r="X4" s="70" t="s">
        <v>36</v>
      </c>
      <c r="Y4" s="70" t="s">
        <v>6</v>
      </c>
      <c r="Z4" s="70" t="s">
        <v>29</v>
      </c>
      <c r="AA4" s="70" t="s">
        <v>5</v>
      </c>
      <c r="AB4" s="70" t="s">
        <v>4</v>
      </c>
      <c r="AC4" s="71" t="s">
        <v>3</v>
      </c>
      <c r="AD4" s="70" t="s">
        <v>1</v>
      </c>
      <c r="AE4" s="72" t="s">
        <v>2</v>
      </c>
      <c r="AF4" s="72" t="s">
        <v>1</v>
      </c>
      <c r="AG4" s="73" t="s">
        <v>0</v>
      </c>
      <c r="AH4" s="74"/>
      <c r="AI4" s="74"/>
    </row>
    <row r="5" spans="1:35" s="13" customFormat="1" ht="21" customHeight="1">
      <c r="A5" s="75">
        <v>43288</v>
      </c>
      <c r="B5" s="76"/>
      <c r="C5" s="77" t="s">
        <v>132</v>
      </c>
      <c r="D5" s="77" t="s">
        <v>133</v>
      </c>
      <c r="E5" s="77" t="s">
        <v>134</v>
      </c>
      <c r="F5" s="78">
        <v>1297289</v>
      </c>
      <c r="G5" s="78" t="s">
        <v>135</v>
      </c>
      <c r="H5" s="79"/>
      <c r="I5" s="79"/>
      <c r="J5" s="79"/>
      <c r="K5" s="79">
        <v>109.75</v>
      </c>
      <c r="L5" s="80"/>
      <c r="M5" s="81">
        <f t="shared" ref="M5:M19" si="0">SUM(H5:J5,K5/1.12)</f>
        <v>97.991071428571416</v>
      </c>
      <c r="N5" s="81">
        <f t="shared" ref="N5:N19" si="1">K5/1.12*0.12</f>
        <v>11.758928571428569</v>
      </c>
      <c r="O5" s="81">
        <f t="shared" ref="O5:O19" si="2">-SUM(I5:J5,K5/1.12)*L5</f>
        <v>0</v>
      </c>
      <c r="P5" s="81"/>
      <c r="Q5" s="81"/>
      <c r="R5" s="81"/>
      <c r="S5" s="81"/>
      <c r="T5" s="82"/>
      <c r="U5" s="82"/>
      <c r="V5" s="82"/>
      <c r="W5" s="82"/>
      <c r="X5" s="82"/>
      <c r="Y5" s="81">
        <v>97.99</v>
      </c>
      <c r="Z5" s="81"/>
      <c r="AA5" s="81"/>
      <c r="AB5" s="81"/>
      <c r="AC5" s="82"/>
      <c r="AD5" s="82"/>
      <c r="AE5" s="83"/>
      <c r="AF5" s="83"/>
      <c r="AG5" s="81">
        <f t="shared" ref="AG5:AG10" si="3">-SUM(N5:AF5)</f>
        <v>-109.74892857142856</v>
      </c>
      <c r="AH5" s="84">
        <f t="shared" ref="AH5:AH10" si="4">SUM(H5:K5)+AG5+O5</f>
        <v>1.0714285714357175E-3</v>
      </c>
      <c r="AI5" s="85"/>
    </row>
    <row r="6" spans="1:35" s="13" customFormat="1" ht="21" customHeight="1">
      <c r="A6" s="75">
        <v>43290</v>
      </c>
      <c r="B6" s="76"/>
      <c r="C6" s="77" t="s">
        <v>136</v>
      </c>
      <c r="D6" s="77"/>
      <c r="E6" s="77"/>
      <c r="F6" s="78"/>
      <c r="G6" s="86" t="s">
        <v>137</v>
      </c>
      <c r="H6" s="79">
        <v>502</v>
      </c>
      <c r="I6" s="79"/>
      <c r="J6" s="79"/>
      <c r="K6" s="79"/>
      <c r="L6" s="80"/>
      <c r="M6" s="81">
        <f t="shared" si="0"/>
        <v>502</v>
      </c>
      <c r="N6" s="81">
        <f t="shared" si="1"/>
        <v>0</v>
      </c>
      <c r="O6" s="81">
        <f t="shared" si="2"/>
        <v>0</v>
      </c>
      <c r="P6" s="81"/>
      <c r="Q6" s="81"/>
      <c r="R6" s="81"/>
      <c r="S6" s="81"/>
      <c r="T6" s="82"/>
      <c r="U6" s="82"/>
      <c r="V6" s="82"/>
      <c r="W6" s="82"/>
      <c r="X6" s="82"/>
      <c r="Y6" s="81"/>
      <c r="Z6" s="81"/>
      <c r="AA6" s="81"/>
      <c r="AB6" s="81">
        <v>502</v>
      </c>
      <c r="AC6" s="82"/>
      <c r="AD6" s="82"/>
      <c r="AE6" s="83"/>
      <c r="AF6" s="83"/>
      <c r="AG6" s="81">
        <f t="shared" si="3"/>
        <v>-502</v>
      </c>
      <c r="AH6" s="84">
        <f t="shared" si="4"/>
        <v>0</v>
      </c>
      <c r="AI6" s="85"/>
    </row>
    <row r="7" spans="1:35" s="13" customFormat="1" ht="21" customHeight="1">
      <c r="A7" s="75">
        <v>43291</v>
      </c>
      <c r="B7" s="76"/>
      <c r="C7" s="77" t="s">
        <v>38</v>
      </c>
      <c r="D7" s="77" t="s">
        <v>39</v>
      </c>
      <c r="E7" s="77" t="s">
        <v>37</v>
      </c>
      <c r="F7" s="78">
        <v>30771</v>
      </c>
      <c r="G7" s="78" t="s">
        <v>138</v>
      </c>
      <c r="H7" s="79"/>
      <c r="I7" s="79"/>
      <c r="J7" s="79"/>
      <c r="K7" s="79">
        <v>833.25</v>
      </c>
      <c r="L7" s="80"/>
      <c r="M7" s="81">
        <f t="shared" si="0"/>
        <v>743.97321428571422</v>
      </c>
      <c r="N7" s="81">
        <f t="shared" si="1"/>
        <v>89.276785714285708</v>
      </c>
      <c r="O7" s="81">
        <f t="shared" si="2"/>
        <v>0</v>
      </c>
      <c r="P7" s="81">
        <v>743.97</v>
      </c>
      <c r="Q7" s="81"/>
      <c r="R7" s="81"/>
      <c r="S7" s="81"/>
      <c r="T7" s="82"/>
      <c r="U7" s="82"/>
      <c r="V7" s="82"/>
      <c r="W7" s="82"/>
      <c r="X7" s="82"/>
      <c r="Y7" s="81"/>
      <c r="Z7" s="81"/>
      <c r="AA7" s="81"/>
      <c r="AB7" s="81"/>
      <c r="AC7" s="82"/>
      <c r="AD7" s="82"/>
      <c r="AE7" s="83"/>
      <c r="AF7" s="83"/>
      <c r="AG7" s="81">
        <f t="shared" si="3"/>
        <v>-833.24678571428569</v>
      </c>
      <c r="AH7" s="84">
        <f t="shared" si="4"/>
        <v>3.2142857143071524E-3</v>
      </c>
      <c r="AI7" s="85"/>
    </row>
    <row r="8" spans="1:35" s="13" customFormat="1" ht="37.5" customHeight="1">
      <c r="A8" s="75">
        <v>43291</v>
      </c>
      <c r="B8" s="76"/>
      <c r="C8" s="77" t="s">
        <v>139</v>
      </c>
      <c r="D8" s="77" t="s">
        <v>91</v>
      </c>
      <c r="E8" s="77" t="s">
        <v>92</v>
      </c>
      <c r="F8" s="78">
        <v>35133</v>
      </c>
      <c r="G8" s="86" t="s">
        <v>140</v>
      </c>
      <c r="H8" s="79"/>
      <c r="I8" s="79"/>
      <c r="J8" s="79"/>
      <c r="K8" s="79">
        <v>3473</v>
      </c>
      <c r="L8" s="80">
        <v>0.01</v>
      </c>
      <c r="M8" s="81">
        <f t="shared" si="0"/>
        <v>3100.8928571428569</v>
      </c>
      <c r="N8" s="81">
        <f t="shared" si="1"/>
        <v>372.10714285714283</v>
      </c>
      <c r="O8" s="81">
        <f t="shared" si="2"/>
        <v>-31.008928571428569</v>
      </c>
      <c r="P8" s="81">
        <v>3100.89</v>
      </c>
      <c r="Q8" s="81"/>
      <c r="R8" s="81"/>
      <c r="S8" s="81"/>
      <c r="T8" s="82"/>
      <c r="U8" s="82"/>
      <c r="V8" s="82"/>
      <c r="W8" s="82"/>
      <c r="X8" s="82"/>
      <c r="Y8" s="81"/>
      <c r="Z8" s="81"/>
      <c r="AA8" s="81"/>
      <c r="AB8" s="81"/>
      <c r="AC8" s="82"/>
      <c r="AD8" s="82"/>
      <c r="AE8" s="83"/>
      <c r="AF8" s="83"/>
      <c r="AG8" s="81">
        <f t="shared" si="3"/>
        <v>-3441.9882142857141</v>
      </c>
      <c r="AH8" s="84">
        <f t="shared" si="4"/>
        <v>2.8571428573371804E-3</v>
      </c>
      <c r="AI8" s="85"/>
    </row>
    <row r="9" spans="1:35" s="13" customFormat="1" ht="21" customHeight="1">
      <c r="A9" s="75">
        <v>43291</v>
      </c>
      <c r="B9" s="76"/>
      <c r="C9" s="77" t="s">
        <v>104</v>
      </c>
      <c r="D9" s="77"/>
      <c r="E9" s="77"/>
      <c r="F9" s="78"/>
      <c r="G9" s="86" t="s">
        <v>141</v>
      </c>
      <c r="H9" s="79">
        <v>120</v>
      </c>
      <c r="I9" s="79"/>
      <c r="J9" s="79"/>
      <c r="K9" s="79"/>
      <c r="L9" s="80"/>
      <c r="M9" s="81">
        <f t="shared" si="0"/>
        <v>120</v>
      </c>
      <c r="N9" s="81">
        <f t="shared" si="1"/>
        <v>0</v>
      </c>
      <c r="O9" s="81">
        <f t="shared" si="2"/>
        <v>0</v>
      </c>
      <c r="P9" s="81"/>
      <c r="Q9" s="81"/>
      <c r="R9" s="81"/>
      <c r="S9" s="81"/>
      <c r="T9" s="82"/>
      <c r="U9" s="82"/>
      <c r="V9" s="82"/>
      <c r="W9" s="82"/>
      <c r="X9" s="82"/>
      <c r="Y9" s="81"/>
      <c r="Z9" s="81"/>
      <c r="AA9" s="81">
        <v>120</v>
      </c>
      <c r="AB9" s="81"/>
      <c r="AC9" s="82"/>
      <c r="AD9" s="82"/>
      <c r="AE9" s="83"/>
      <c r="AF9" s="83"/>
      <c r="AG9" s="81">
        <f t="shared" si="3"/>
        <v>-120</v>
      </c>
      <c r="AH9" s="84">
        <f t="shared" si="4"/>
        <v>0</v>
      </c>
      <c r="AI9" s="85"/>
    </row>
    <row r="10" spans="1:35" s="13" customFormat="1" ht="21" customHeight="1">
      <c r="A10" s="75">
        <v>43292</v>
      </c>
      <c r="B10" s="76"/>
      <c r="C10" s="77" t="s">
        <v>38</v>
      </c>
      <c r="D10" s="77" t="s">
        <v>39</v>
      </c>
      <c r="E10" s="77" t="s">
        <v>37</v>
      </c>
      <c r="F10" s="78">
        <v>30821</v>
      </c>
      <c r="G10" s="86" t="s">
        <v>142</v>
      </c>
      <c r="H10" s="79"/>
      <c r="I10" s="79"/>
      <c r="J10" s="79"/>
      <c r="K10" s="79">
        <v>190</v>
      </c>
      <c r="L10" s="80"/>
      <c r="M10" s="81">
        <f t="shared" si="0"/>
        <v>169.64285714285714</v>
      </c>
      <c r="N10" s="81">
        <f t="shared" si="1"/>
        <v>20.357142857142858</v>
      </c>
      <c r="O10" s="81">
        <f t="shared" si="2"/>
        <v>0</v>
      </c>
      <c r="P10" s="81">
        <v>169.64</v>
      </c>
      <c r="Q10" s="81"/>
      <c r="R10" s="81"/>
      <c r="S10" s="81"/>
      <c r="T10" s="82"/>
      <c r="U10" s="82"/>
      <c r="V10" s="82"/>
      <c r="W10" s="82"/>
      <c r="X10" s="82"/>
      <c r="Y10" s="81"/>
      <c r="Z10" s="81"/>
      <c r="AA10" s="81"/>
      <c r="AB10" s="81"/>
      <c r="AC10" s="82"/>
      <c r="AD10" s="82"/>
      <c r="AE10" s="83"/>
      <c r="AF10" s="83"/>
      <c r="AG10" s="81">
        <f t="shared" si="3"/>
        <v>-189.99714285714285</v>
      </c>
      <c r="AH10" s="84">
        <f t="shared" si="4"/>
        <v>2.8571428571524393E-3</v>
      </c>
      <c r="AI10" s="85"/>
    </row>
    <row r="11" spans="1:35" s="13" customFormat="1" ht="24" customHeight="1">
      <c r="A11" s="75">
        <v>43293</v>
      </c>
      <c r="B11" s="76"/>
      <c r="C11" s="77" t="s">
        <v>38</v>
      </c>
      <c r="D11" s="77" t="s">
        <v>39</v>
      </c>
      <c r="E11" s="77" t="s">
        <v>37</v>
      </c>
      <c r="F11" s="78">
        <v>30822</v>
      </c>
      <c r="G11" s="86" t="s">
        <v>143</v>
      </c>
      <c r="H11" s="79"/>
      <c r="I11" s="79"/>
      <c r="J11" s="79"/>
      <c r="K11" s="79">
        <v>632</v>
      </c>
      <c r="L11" s="80"/>
      <c r="M11" s="81">
        <f t="shared" si="0"/>
        <v>564.28571428571422</v>
      </c>
      <c r="N11" s="81">
        <f t="shared" si="1"/>
        <v>67.714285714285708</v>
      </c>
      <c r="O11" s="81">
        <f t="shared" si="2"/>
        <v>0</v>
      </c>
      <c r="P11" s="81">
        <v>564.29</v>
      </c>
      <c r="Q11" s="81"/>
      <c r="R11" s="81"/>
      <c r="S11" s="81"/>
      <c r="T11" s="82"/>
      <c r="U11" s="82"/>
      <c r="V11" s="82"/>
      <c r="W11" s="82"/>
      <c r="X11" s="82"/>
      <c r="Y11" s="81"/>
      <c r="Z11" s="81"/>
      <c r="AA11" s="81"/>
      <c r="AB11" s="81"/>
      <c r="AC11" s="82"/>
      <c r="AD11" s="82"/>
      <c r="AE11" s="83"/>
      <c r="AF11" s="83"/>
      <c r="AG11" s="81">
        <f t="shared" ref="AG11:AG19" si="5">-SUM(N11:AF11)</f>
        <v>-632.00428571428563</v>
      </c>
      <c r="AH11" s="84">
        <f t="shared" ref="AH11:AH20" si="6">SUM(H11:K11)+AG11+O11</f>
        <v>-4.285714285629183E-3</v>
      </c>
      <c r="AI11" s="85"/>
    </row>
    <row r="12" spans="1:35" s="13" customFormat="1" ht="31.5" customHeight="1">
      <c r="A12" s="75">
        <v>43293</v>
      </c>
      <c r="B12" s="76"/>
      <c r="C12" s="77" t="s">
        <v>40</v>
      </c>
      <c r="D12" s="77" t="s">
        <v>41</v>
      </c>
      <c r="E12" s="77" t="s">
        <v>42</v>
      </c>
      <c r="F12" s="78">
        <v>95711</v>
      </c>
      <c r="G12" s="78" t="s">
        <v>144</v>
      </c>
      <c r="H12" s="79"/>
      <c r="I12" s="79"/>
      <c r="J12" s="79"/>
      <c r="K12" s="79">
        <f>1171.96+140.64</f>
        <v>1312.6</v>
      </c>
      <c r="L12" s="80"/>
      <c r="M12" s="81">
        <f t="shared" si="0"/>
        <v>1171.9642857142856</v>
      </c>
      <c r="N12" s="81">
        <f t="shared" si="1"/>
        <v>140.63571428571427</v>
      </c>
      <c r="O12" s="81">
        <f t="shared" si="2"/>
        <v>0</v>
      </c>
      <c r="P12" s="81">
        <v>1171.96</v>
      </c>
      <c r="Q12" s="81"/>
      <c r="R12" s="81"/>
      <c r="S12" s="81"/>
      <c r="T12" s="82"/>
      <c r="U12" s="82"/>
      <c r="V12" s="82"/>
      <c r="W12" s="82"/>
      <c r="X12" s="82"/>
      <c r="Y12" s="81"/>
      <c r="Z12" s="81"/>
      <c r="AA12" s="81"/>
      <c r="AB12" s="81"/>
      <c r="AC12" s="82"/>
      <c r="AD12" s="82"/>
      <c r="AE12" s="83"/>
      <c r="AF12" s="83"/>
      <c r="AG12" s="81">
        <f t="shared" si="5"/>
        <v>-1312.5957142857144</v>
      </c>
      <c r="AH12" s="84">
        <f t="shared" si="6"/>
        <v>4.2857142855154962E-3</v>
      </c>
      <c r="AI12" s="85"/>
    </row>
    <row r="13" spans="1:35" s="13" customFormat="1" ht="24" customHeight="1">
      <c r="A13" s="75">
        <v>43293</v>
      </c>
      <c r="B13" s="76"/>
      <c r="C13" s="77" t="s">
        <v>40</v>
      </c>
      <c r="D13" s="77" t="s">
        <v>41</v>
      </c>
      <c r="E13" s="77" t="s">
        <v>42</v>
      </c>
      <c r="F13" s="78">
        <v>95711</v>
      </c>
      <c r="G13" s="86" t="s">
        <v>145</v>
      </c>
      <c r="H13" s="79"/>
      <c r="I13" s="79"/>
      <c r="J13" s="79">
        <v>31</v>
      </c>
      <c r="K13" s="79"/>
      <c r="L13" s="80"/>
      <c r="M13" s="81">
        <f t="shared" si="0"/>
        <v>31</v>
      </c>
      <c r="N13" s="81">
        <f t="shared" si="1"/>
        <v>0</v>
      </c>
      <c r="O13" s="81">
        <f t="shared" si="2"/>
        <v>0</v>
      </c>
      <c r="P13" s="81">
        <v>31</v>
      </c>
      <c r="Q13" s="81"/>
      <c r="R13" s="81"/>
      <c r="S13" s="81"/>
      <c r="T13" s="82"/>
      <c r="U13" s="82"/>
      <c r="V13" s="82"/>
      <c r="W13" s="82"/>
      <c r="X13" s="82"/>
      <c r="Y13" s="81"/>
      <c r="Z13" s="81"/>
      <c r="AA13" s="81"/>
      <c r="AB13" s="81"/>
      <c r="AC13" s="82"/>
      <c r="AD13" s="82"/>
      <c r="AE13" s="83"/>
      <c r="AF13" s="83"/>
      <c r="AG13" s="81">
        <f t="shared" si="5"/>
        <v>-31</v>
      </c>
      <c r="AH13" s="84">
        <f t="shared" si="6"/>
        <v>0</v>
      </c>
      <c r="AI13" s="85"/>
    </row>
    <row r="14" spans="1:35" s="13" customFormat="1" ht="24" customHeight="1">
      <c r="A14" s="75">
        <v>43293</v>
      </c>
      <c r="B14" s="76"/>
      <c r="C14" s="77" t="s">
        <v>97</v>
      </c>
      <c r="D14" s="77" t="s">
        <v>98</v>
      </c>
      <c r="E14" s="77" t="s">
        <v>146</v>
      </c>
      <c r="F14" s="78">
        <v>203645</v>
      </c>
      <c r="G14" s="86" t="s">
        <v>147</v>
      </c>
      <c r="H14" s="79"/>
      <c r="I14" s="79"/>
      <c r="J14" s="79"/>
      <c r="K14" s="79">
        <v>2846.65</v>
      </c>
      <c r="L14" s="80"/>
      <c r="M14" s="81">
        <f t="shared" si="0"/>
        <v>2541.6517857142858</v>
      </c>
      <c r="N14" s="81">
        <f t="shared" si="1"/>
        <v>304.99821428571425</v>
      </c>
      <c r="O14" s="81">
        <f t="shared" si="2"/>
        <v>0</v>
      </c>
      <c r="P14" s="81">
        <v>2541.65</v>
      </c>
      <c r="Q14" s="81"/>
      <c r="R14" s="81"/>
      <c r="S14" s="81"/>
      <c r="T14" s="82"/>
      <c r="U14" s="82"/>
      <c r="V14" s="82"/>
      <c r="W14" s="82"/>
      <c r="X14" s="82"/>
      <c r="Y14" s="81"/>
      <c r="Z14" s="81"/>
      <c r="AA14" s="81"/>
      <c r="AB14" s="81"/>
      <c r="AC14" s="82"/>
      <c r="AD14" s="82"/>
      <c r="AE14" s="83"/>
      <c r="AF14" s="83"/>
      <c r="AG14" s="81">
        <f t="shared" si="5"/>
        <v>-2846.6482142857144</v>
      </c>
      <c r="AH14" s="84">
        <f t="shared" si="6"/>
        <v>1.7857142856883002E-3</v>
      </c>
      <c r="AI14" s="85"/>
    </row>
    <row r="15" spans="1:35" s="13" customFormat="1" ht="24" customHeight="1">
      <c r="A15" s="75">
        <v>43293</v>
      </c>
      <c r="B15" s="76"/>
      <c r="C15" s="77" t="s">
        <v>104</v>
      </c>
      <c r="D15" s="77"/>
      <c r="E15" s="77"/>
      <c r="F15" s="78"/>
      <c r="G15" s="86" t="s">
        <v>148</v>
      </c>
      <c r="H15" s="79">
        <v>40</v>
      </c>
      <c r="I15" s="79"/>
      <c r="J15" s="79"/>
      <c r="K15" s="79"/>
      <c r="L15" s="80"/>
      <c r="M15" s="81">
        <f t="shared" si="0"/>
        <v>40</v>
      </c>
      <c r="N15" s="81">
        <f t="shared" si="1"/>
        <v>0</v>
      </c>
      <c r="O15" s="81">
        <f t="shared" si="2"/>
        <v>0</v>
      </c>
      <c r="P15" s="81"/>
      <c r="Q15" s="81"/>
      <c r="R15" s="81"/>
      <c r="S15" s="81"/>
      <c r="T15" s="82"/>
      <c r="U15" s="82"/>
      <c r="V15" s="82"/>
      <c r="W15" s="82"/>
      <c r="X15" s="82"/>
      <c r="Y15" s="81"/>
      <c r="Z15" s="81"/>
      <c r="AA15" s="81">
        <v>40</v>
      </c>
      <c r="AB15" s="81"/>
      <c r="AC15" s="82"/>
      <c r="AD15" s="82"/>
      <c r="AE15" s="83"/>
      <c r="AF15" s="83"/>
      <c r="AG15" s="81">
        <f t="shared" si="5"/>
        <v>-40</v>
      </c>
      <c r="AH15" s="84">
        <f t="shared" si="6"/>
        <v>0</v>
      </c>
      <c r="AI15" s="85"/>
    </row>
    <row r="16" spans="1:35" s="13" customFormat="1" ht="19.5" customHeight="1">
      <c r="A16" s="75">
        <v>43294</v>
      </c>
      <c r="B16" s="76"/>
      <c r="C16" s="77" t="s">
        <v>97</v>
      </c>
      <c r="D16" s="77" t="s">
        <v>98</v>
      </c>
      <c r="E16" s="77" t="s">
        <v>146</v>
      </c>
      <c r="F16" s="78">
        <v>203687</v>
      </c>
      <c r="G16" s="86" t="s">
        <v>149</v>
      </c>
      <c r="H16" s="79"/>
      <c r="I16" s="79"/>
      <c r="J16" s="79"/>
      <c r="K16" s="79">
        <v>786</v>
      </c>
      <c r="L16" s="80">
        <v>0.01</v>
      </c>
      <c r="M16" s="81">
        <f t="shared" si="0"/>
        <v>701.78571428571422</v>
      </c>
      <c r="N16" s="81">
        <f t="shared" si="1"/>
        <v>84.214285714285708</v>
      </c>
      <c r="O16" s="81">
        <f t="shared" si="2"/>
        <v>-7.0178571428571423</v>
      </c>
      <c r="P16" s="81">
        <v>701.79</v>
      </c>
      <c r="Q16" s="81"/>
      <c r="R16" s="81"/>
      <c r="S16" s="81"/>
      <c r="T16" s="82"/>
      <c r="U16" s="82"/>
      <c r="V16" s="82"/>
      <c r="W16" s="82"/>
      <c r="X16" s="82"/>
      <c r="Y16" s="81"/>
      <c r="Z16" s="81"/>
      <c r="AA16" s="81"/>
      <c r="AB16" s="81"/>
      <c r="AC16" s="82"/>
      <c r="AD16" s="82"/>
      <c r="AE16" s="83"/>
      <c r="AF16" s="83"/>
      <c r="AG16" s="81">
        <f t="shared" si="5"/>
        <v>-778.98642857142852</v>
      </c>
      <c r="AH16" s="84">
        <f t="shared" si="6"/>
        <v>-4.2857142856611574E-3</v>
      </c>
      <c r="AI16" s="85"/>
    </row>
    <row r="17" spans="1:35" s="12" customFormat="1" ht="21.75" hidden="1" customHeight="1">
      <c r="A17" s="87"/>
      <c r="B17" s="88"/>
      <c r="C17" s="77"/>
      <c r="D17" s="77"/>
      <c r="E17" s="77"/>
      <c r="F17" s="78"/>
      <c r="G17" s="86"/>
      <c r="H17" s="89"/>
      <c r="I17" s="89"/>
      <c r="J17" s="89"/>
      <c r="K17" s="89"/>
      <c r="L17" s="90"/>
      <c r="M17" s="91">
        <f t="shared" si="0"/>
        <v>0</v>
      </c>
      <c r="N17" s="91">
        <f t="shared" si="1"/>
        <v>0</v>
      </c>
      <c r="O17" s="91">
        <f t="shared" si="2"/>
        <v>0</v>
      </c>
      <c r="P17" s="91"/>
      <c r="Q17" s="91"/>
      <c r="R17" s="91"/>
      <c r="S17" s="91"/>
      <c r="T17" s="92"/>
      <c r="U17" s="92"/>
      <c r="V17" s="92"/>
      <c r="W17" s="92"/>
      <c r="X17" s="92"/>
      <c r="Y17" s="91"/>
      <c r="Z17" s="91"/>
      <c r="AA17" s="91"/>
      <c r="AB17" s="91"/>
      <c r="AC17" s="91"/>
      <c r="AD17" s="91"/>
      <c r="AE17" s="91"/>
      <c r="AF17" s="91"/>
      <c r="AG17" s="91">
        <f t="shared" si="5"/>
        <v>0</v>
      </c>
      <c r="AH17" s="84">
        <f t="shared" si="6"/>
        <v>0</v>
      </c>
      <c r="AI17" s="93"/>
    </row>
    <row r="18" spans="1:35" s="12" customFormat="1" ht="21.75" customHeight="1">
      <c r="A18" s="75">
        <v>43294</v>
      </c>
      <c r="B18" s="76"/>
      <c r="C18" s="77" t="s">
        <v>150</v>
      </c>
      <c r="D18" s="77" t="s">
        <v>151</v>
      </c>
      <c r="E18" s="77" t="s">
        <v>152</v>
      </c>
      <c r="F18" s="78">
        <v>2586</v>
      </c>
      <c r="G18" s="86" t="s">
        <v>153</v>
      </c>
      <c r="H18" s="89"/>
      <c r="I18" s="89"/>
      <c r="J18" s="89"/>
      <c r="K18" s="89">
        <v>1320</v>
      </c>
      <c r="L18" s="90">
        <v>0.01</v>
      </c>
      <c r="M18" s="81">
        <f t="shared" si="0"/>
        <v>1178.5714285714284</v>
      </c>
      <c r="N18" s="81">
        <f t="shared" si="1"/>
        <v>141.42857142857142</v>
      </c>
      <c r="O18" s="81">
        <f t="shared" si="2"/>
        <v>-11.785714285714285</v>
      </c>
      <c r="P18" s="91"/>
      <c r="Q18" s="91">
        <v>1178.57</v>
      </c>
      <c r="R18" s="91"/>
      <c r="S18" s="91"/>
      <c r="T18" s="92"/>
      <c r="U18" s="92"/>
      <c r="V18" s="92"/>
      <c r="W18" s="92"/>
      <c r="X18" s="92"/>
      <c r="Y18" s="91"/>
      <c r="Z18" s="91"/>
      <c r="AA18" s="91"/>
      <c r="AB18" s="91"/>
      <c r="AC18" s="91"/>
      <c r="AD18" s="91"/>
      <c r="AE18" s="91"/>
      <c r="AF18" s="91"/>
      <c r="AG18" s="81">
        <f t="shared" ref="AG18" si="7">-SUM(N18:AF18)</f>
        <v>-1308.212857142857</v>
      </c>
      <c r="AH18" s="84">
        <f t="shared" ref="AH18" si="8">SUM(H18:K18)+AG18+O18</f>
        <v>1.4285714286685902E-3</v>
      </c>
      <c r="AI18" s="93"/>
    </row>
    <row r="19" spans="1:35" s="12" customFormat="1" ht="21.75" customHeight="1">
      <c r="A19" s="87"/>
      <c r="B19" s="88"/>
      <c r="C19" s="77"/>
      <c r="D19" s="77"/>
      <c r="E19" s="77"/>
      <c r="F19" s="78"/>
      <c r="G19" s="86"/>
      <c r="H19" s="89"/>
      <c r="I19" s="89"/>
      <c r="J19" s="89"/>
      <c r="K19" s="89"/>
      <c r="L19" s="90"/>
      <c r="M19" s="91">
        <f t="shared" si="0"/>
        <v>0</v>
      </c>
      <c r="N19" s="91">
        <f t="shared" si="1"/>
        <v>0</v>
      </c>
      <c r="O19" s="91">
        <f t="shared" si="2"/>
        <v>0</v>
      </c>
      <c r="P19" s="91"/>
      <c r="Q19" s="91"/>
      <c r="R19" s="91"/>
      <c r="S19" s="91"/>
      <c r="T19" s="92"/>
      <c r="U19" s="92"/>
      <c r="V19" s="92"/>
      <c r="W19" s="92"/>
      <c r="X19" s="92"/>
      <c r="Y19" s="91"/>
      <c r="Z19" s="91"/>
      <c r="AA19" s="91"/>
      <c r="AB19" s="91"/>
      <c r="AC19" s="91"/>
      <c r="AD19" s="91"/>
      <c r="AE19" s="91"/>
      <c r="AF19" s="91"/>
      <c r="AG19" s="91">
        <f t="shared" si="5"/>
        <v>0</v>
      </c>
      <c r="AH19" s="84">
        <f t="shared" si="6"/>
        <v>0</v>
      </c>
      <c r="AI19" s="93"/>
    </row>
    <row r="20" spans="1:35" s="12" customFormat="1" ht="19.5" customHeight="1">
      <c r="A20" s="87"/>
      <c r="B20" s="88"/>
      <c r="C20" s="94"/>
      <c r="D20" s="94"/>
      <c r="E20" s="94"/>
      <c r="F20" s="78"/>
      <c r="G20" s="86"/>
      <c r="H20" s="89"/>
      <c r="I20" s="89"/>
      <c r="J20" s="89"/>
      <c r="K20" s="89"/>
      <c r="L20" s="90"/>
      <c r="M20" s="91">
        <f>SUM(H20:J20,K20/1.12)</f>
        <v>0</v>
      </c>
      <c r="N20" s="91">
        <f>K20/1.12*0.12</f>
        <v>0</v>
      </c>
      <c r="O20" s="91">
        <f>-SUM(I20:J20,K20/1.12)*L20</f>
        <v>0</v>
      </c>
      <c r="P20" s="91"/>
      <c r="Q20" s="91"/>
      <c r="R20" s="91"/>
      <c r="S20" s="91"/>
      <c r="T20" s="92"/>
      <c r="U20" s="92"/>
      <c r="V20" s="92"/>
      <c r="W20" s="92"/>
      <c r="X20" s="92"/>
      <c r="Y20" s="95"/>
      <c r="Z20" s="91"/>
      <c r="AA20" s="91"/>
      <c r="AB20" s="91"/>
      <c r="AC20" s="92"/>
      <c r="AD20" s="92"/>
      <c r="AE20" s="96"/>
      <c r="AF20" s="96"/>
      <c r="AG20" s="97">
        <f>-SUM(N20:AF20)</f>
        <v>0</v>
      </c>
      <c r="AH20" s="84">
        <f t="shared" si="6"/>
        <v>0</v>
      </c>
      <c r="AI20" s="93"/>
    </row>
    <row r="21" spans="1:35" s="10" customFormat="1" ht="12" customHeight="1" thickBot="1">
      <c r="A21" s="98"/>
      <c r="B21" s="99"/>
      <c r="C21" s="100"/>
      <c r="D21" s="101"/>
      <c r="E21" s="101"/>
      <c r="F21" s="102"/>
      <c r="G21" s="100"/>
      <c r="H21" s="103">
        <f t="shared" ref="H21:AH21" si="9">SUM(H5:H20)</f>
        <v>662</v>
      </c>
      <c r="I21" s="103">
        <f t="shared" si="9"/>
        <v>0</v>
      </c>
      <c r="J21" s="103">
        <f t="shared" si="9"/>
        <v>31</v>
      </c>
      <c r="K21" s="103">
        <f t="shared" si="9"/>
        <v>11503.25</v>
      </c>
      <c r="L21" s="103">
        <f t="shared" si="9"/>
        <v>0.03</v>
      </c>
      <c r="M21" s="103">
        <f t="shared" si="9"/>
        <v>10963.758928571428</v>
      </c>
      <c r="N21" s="103">
        <f t="shared" si="9"/>
        <v>1232.4910714285713</v>
      </c>
      <c r="O21" s="103">
        <f t="shared" si="9"/>
        <v>-49.812499999999993</v>
      </c>
      <c r="P21" s="103">
        <f t="shared" si="9"/>
        <v>9025.1899999999987</v>
      </c>
      <c r="Q21" s="103">
        <f t="shared" si="9"/>
        <v>1178.57</v>
      </c>
      <c r="R21" s="103">
        <f t="shared" si="9"/>
        <v>0</v>
      </c>
      <c r="S21" s="103">
        <f t="shared" si="9"/>
        <v>0</v>
      </c>
      <c r="T21" s="103">
        <f t="shared" si="9"/>
        <v>0</v>
      </c>
      <c r="U21" s="103">
        <f t="shared" si="9"/>
        <v>0</v>
      </c>
      <c r="V21" s="103">
        <f t="shared" si="9"/>
        <v>0</v>
      </c>
      <c r="W21" s="103">
        <f t="shared" si="9"/>
        <v>0</v>
      </c>
      <c r="X21" s="103">
        <f t="shared" si="9"/>
        <v>0</v>
      </c>
      <c r="Y21" s="103">
        <f t="shared" si="9"/>
        <v>97.99</v>
      </c>
      <c r="Z21" s="103">
        <f t="shared" si="9"/>
        <v>0</v>
      </c>
      <c r="AA21" s="103">
        <f t="shared" si="9"/>
        <v>160</v>
      </c>
      <c r="AB21" s="103">
        <f t="shared" si="9"/>
        <v>502</v>
      </c>
      <c r="AC21" s="103">
        <f t="shared" si="9"/>
        <v>0</v>
      </c>
      <c r="AD21" s="103">
        <f t="shared" si="9"/>
        <v>0</v>
      </c>
      <c r="AE21" s="103">
        <f t="shared" si="9"/>
        <v>0</v>
      </c>
      <c r="AF21" s="104">
        <f t="shared" si="9"/>
        <v>0</v>
      </c>
      <c r="AG21" s="103">
        <f t="shared" si="9"/>
        <v>-12146.428571428569</v>
      </c>
      <c r="AH21" s="103">
        <f t="shared" si="9"/>
        <v>8.9285714288145357E-3</v>
      </c>
      <c r="AI21" s="56"/>
    </row>
    <row r="22" spans="1:35" ht="12" customHeight="1" thickTop="1">
      <c r="A22" s="105"/>
      <c r="B22" s="58"/>
      <c r="C22" s="62"/>
      <c r="D22" s="60"/>
      <c r="E22" s="60"/>
      <c r="F22" s="61"/>
      <c r="G22" s="62"/>
      <c r="H22" s="55"/>
      <c r="I22" s="55"/>
      <c r="J22" s="55"/>
      <c r="K22" s="55"/>
      <c r="L22" s="63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62"/>
      <c r="AI22" s="62"/>
    </row>
    <row r="23" spans="1:35" ht="11.4">
      <c r="A23" s="105"/>
      <c r="B23" s="58"/>
      <c r="C23" s="62"/>
      <c r="D23" s="60"/>
      <c r="E23" s="60"/>
      <c r="F23" s="61"/>
      <c r="G23" s="62"/>
      <c r="H23" s="55"/>
      <c r="I23" s="55"/>
      <c r="J23" s="55"/>
      <c r="K23" s="54">
        <f>H21+I21+J21+K21</f>
        <v>12196.25</v>
      </c>
      <c r="L23" s="106"/>
      <c r="M23" s="54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>
        <f>+AG21</f>
        <v>-12146.428571428569</v>
      </c>
      <c r="AH23" s="62"/>
      <c r="AI23" s="62"/>
    </row>
    <row r="24" spans="1:35" ht="11.4">
      <c r="A24" s="105"/>
      <c r="B24" s="58"/>
      <c r="C24" s="62"/>
      <c r="D24" s="60"/>
      <c r="E24" s="60"/>
      <c r="F24" s="61"/>
      <c r="G24" s="62"/>
      <c r="H24" s="55"/>
      <c r="I24" s="55"/>
      <c r="J24" s="55"/>
      <c r="K24" s="54"/>
      <c r="L24" s="106"/>
      <c r="M24" s="54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62"/>
      <c r="AI24" s="62"/>
    </row>
    <row r="25" spans="1:35" ht="12">
      <c r="A25" s="105"/>
      <c r="B25" s="58"/>
      <c r="C25" s="56" t="s">
        <v>33</v>
      </c>
      <c r="D25" s="60"/>
      <c r="E25" s="60"/>
      <c r="F25" s="61"/>
      <c r="G25" s="56"/>
      <c r="H25" s="55"/>
      <c r="I25" s="55"/>
      <c r="J25" s="55"/>
      <c r="K25" s="127"/>
      <c r="L25" s="127"/>
      <c r="M25" s="127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62"/>
      <c r="AI25" s="62"/>
    </row>
    <row r="26" spans="1:35">
      <c r="K26" s="8"/>
      <c r="L26" s="9"/>
      <c r="M26" s="8"/>
    </row>
    <row r="27" spans="1:35">
      <c r="K27" s="8"/>
      <c r="L27" s="9"/>
      <c r="M27" s="8"/>
    </row>
    <row r="28" spans="1:35">
      <c r="A28" s="1"/>
      <c r="B28" s="1"/>
      <c r="D28" s="1"/>
      <c r="E28" s="1"/>
      <c r="F28" s="1"/>
      <c r="H28" s="1"/>
      <c r="I28" s="1"/>
      <c r="J28" s="1"/>
      <c r="K28" s="8"/>
      <c r="L28" s="9"/>
      <c r="M28" s="8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Z28" s="1"/>
      <c r="AA28" s="1"/>
      <c r="AB28" s="1"/>
      <c r="AC28" s="1"/>
      <c r="AD28" s="1"/>
      <c r="AE28" s="1"/>
      <c r="AF28" s="1"/>
      <c r="AG28" s="1"/>
    </row>
    <row r="35" spans="1:33">
      <c r="Q35" s="2">
        <v>0</v>
      </c>
    </row>
    <row r="36" spans="1:33">
      <c r="A36" s="1"/>
      <c r="B36" s="1"/>
      <c r="D36" s="1"/>
      <c r="E36" s="1"/>
      <c r="F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Z36" s="1"/>
      <c r="AA36" s="1"/>
      <c r="AB36" s="1"/>
      <c r="AC36" s="1"/>
      <c r="AD36" s="1"/>
      <c r="AE36" s="1"/>
      <c r="AF36" s="1"/>
      <c r="AG36" s="1"/>
    </row>
  </sheetData>
  <mergeCells count="1">
    <mergeCell ref="K25:M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32"/>
  <sheetViews>
    <sheetView workbookViewId="0">
      <selection activeCell="A5" sqref="A5:XFD14"/>
    </sheetView>
  </sheetViews>
  <sheetFormatPr defaultColWidth="9.109375" defaultRowHeight="10.199999999999999"/>
  <cols>
    <col min="1" max="1" width="8.109375" style="7" customWidth="1"/>
    <col min="2" max="2" width="7.33203125" style="6" hidden="1" customWidth="1"/>
    <col min="3" max="3" width="24" style="1" customWidth="1"/>
    <col min="4" max="4" width="14" style="5" customWidth="1"/>
    <col min="5" max="5" width="22.6640625" style="5" customWidth="1"/>
    <col min="6" max="6" width="10.5546875" style="4" customWidth="1"/>
    <col min="7" max="7" width="23.44140625" style="1" customWidth="1"/>
    <col min="8" max="8" width="8.5546875" style="2" customWidth="1"/>
    <col min="9" max="9" width="8.44140625" style="2" customWidth="1"/>
    <col min="10" max="10" width="8" style="2" customWidth="1"/>
    <col min="11" max="11" width="10.6640625" style="2" customWidth="1"/>
    <col min="12" max="12" width="7.88671875" style="3" customWidth="1"/>
    <col min="13" max="13" width="10.33203125" style="2" customWidth="1"/>
    <col min="14" max="14" width="8.109375" style="2" customWidth="1"/>
    <col min="15" max="15" width="9" style="2" customWidth="1"/>
    <col min="16" max="16" width="10.33203125" style="2" customWidth="1"/>
    <col min="17" max="17" width="9.33203125" style="2" customWidth="1"/>
    <col min="18" max="18" width="7.6640625" style="2" customWidth="1"/>
    <col min="19" max="19" width="8.109375" style="2" customWidth="1"/>
    <col min="20" max="21" width="9.109375" style="2" customWidth="1"/>
    <col min="22" max="24" width="6.88671875" style="2" customWidth="1"/>
    <col min="25" max="25" width="9.33203125" style="2" customWidth="1"/>
    <col min="26" max="26" width="8.33203125" style="2" customWidth="1"/>
    <col min="27" max="27" width="8.88671875" style="2" customWidth="1"/>
    <col min="28" max="28" width="9.5546875" style="2" customWidth="1"/>
    <col min="29" max="30" width="8" style="2" customWidth="1"/>
    <col min="31" max="31" width="10.109375" style="2" customWidth="1"/>
    <col min="32" max="32" width="7.6640625" style="2" customWidth="1"/>
    <col min="33" max="33" width="10.109375" style="2" customWidth="1"/>
    <col min="34" max="34" width="7.44140625" style="1" customWidth="1"/>
    <col min="35" max="16384" width="9.109375" style="1"/>
  </cols>
  <sheetData>
    <row r="1" spans="1:34" ht="12" customHeight="1">
      <c r="A1" s="14" t="s">
        <v>30</v>
      </c>
      <c r="C1" s="15"/>
    </row>
    <row r="2" spans="1:34" ht="12" customHeight="1">
      <c r="A2" s="14" t="s">
        <v>26</v>
      </c>
    </row>
    <row r="3" spans="1:34" ht="12" customHeight="1">
      <c r="A3" s="14" t="s">
        <v>43</v>
      </c>
      <c r="B3" s="15"/>
      <c r="C3" s="16"/>
      <c r="N3" s="17">
        <v>1301</v>
      </c>
      <c r="O3" s="17">
        <v>2402</v>
      </c>
      <c r="P3" s="17">
        <v>5001</v>
      </c>
      <c r="Q3" s="17">
        <v>5002</v>
      </c>
      <c r="R3" s="17">
        <v>6220</v>
      </c>
      <c r="S3" s="17">
        <v>6219</v>
      </c>
      <c r="T3" s="17">
        <v>6212</v>
      </c>
      <c r="U3" s="17"/>
      <c r="V3" s="17"/>
      <c r="W3" s="17"/>
      <c r="X3" s="17"/>
      <c r="Y3" s="17" t="s">
        <v>25</v>
      </c>
      <c r="Z3" s="17"/>
      <c r="AA3" s="17">
        <v>6230</v>
      </c>
      <c r="AB3" s="17" t="s">
        <v>24</v>
      </c>
      <c r="AC3" s="17">
        <v>6202</v>
      </c>
      <c r="AD3" s="17"/>
      <c r="AE3" s="17">
        <v>6109</v>
      </c>
      <c r="AF3" s="17">
        <v>6236</v>
      </c>
      <c r="AG3" s="17">
        <v>1002</v>
      </c>
    </row>
    <row r="4" spans="1:34" s="11" customFormat="1" ht="43.5" customHeight="1">
      <c r="A4" s="18" t="s">
        <v>23</v>
      </c>
      <c r="B4" s="19" t="s">
        <v>22</v>
      </c>
      <c r="C4" s="20" t="s">
        <v>21</v>
      </c>
      <c r="D4" s="20" t="s">
        <v>20</v>
      </c>
      <c r="E4" s="20" t="s">
        <v>27</v>
      </c>
      <c r="F4" s="20" t="s">
        <v>19</v>
      </c>
      <c r="G4" s="20" t="s">
        <v>18</v>
      </c>
      <c r="H4" s="20" t="s">
        <v>17</v>
      </c>
      <c r="I4" s="20" t="s">
        <v>16</v>
      </c>
      <c r="J4" s="20" t="s">
        <v>15</v>
      </c>
      <c r="K4" s="20" t="s">
        <v>14</v>
      </c>
      <c r="L4" s="21" t="s">
        <v>13</v>
      </c>
      <c r="M4" s="20" t="s">
        <v>12</v>
      </c>
      <c r="N4" s="22" t="s">
        <v>11</v>
      </c>
      <c r="O4" s="22" t="s">
        <v>10</v>
      </c>
      <c r="P4" s="22" t="s">
        <v>9</v>
      </c>
      <c r="Q4" s="22" t="s">
        <v>8</v>
      </c>
      <c r="R4" s="22" t="s">
        <v>31</v>
      </c>
      <c r="S4" s="22" t="s">
        <v>32</v>
      </c>
      <c r="T4" s="22" t="s">
        <v>7</v>
      </c>
      <c r="U4" s="22" t="s">
        <v>28</v>
      </c>
      <c r="V4" s="22" t="s">
        <v>34</v>
      </c>
      <c r="W4" s="22" t="s">
        <v>35</v>
      </c>
      <c r="X4" s="22" t="s">
        <v>36</v>
      </c>
      <c r="Y4" s="22" t="s">
        <v>6</v>
      </c>
      <c r="Z4" s="22" t="s">
        <v>29</v>
      </c>
      <c r="AA4" s="22" t="s">
        <v>5</v>
      </c>
      <c r="AB4" s="22" t="s">
        <v>4</v>
      </c>
      <c r="AC4" s="23" t="s">
        <v>3</v>
      </c>
      <c r="AD4" s="22" t="s">
        <v>1</v>
      </c>
      <c r="AE4" s="24" t="s">
        <v>2</v>
      </c>
      <c r="AF4" s="24" t="s">
        <v>1</v>
      </c>
      <c r="AG4" s="25" t="s">
        <v>0</v>
      </c>
    </row>
    <row r="5" spans="1:34" s="13" customFormat="1" ht="21" customHeight="1">
      <c r="A5" s="26">
        <v>43297</v>
      </c>
      <c r="B5" s="27"/>
      <c r="C5" s="28" t="s">
        <v>44</v>
      </c>
      <c r="D5" s="28" t="s">
        <v>45</v>
      </c>
      <c r="E5" s="28" t="s">
        <v>46</v>
      </c>
      <c r="F5" s="29">
        <v>147085</v>
      </c>
      <c r="G5" s="29" t="s">
        <v>47</v>
      </c>
      <c r="H5" s="30"/>
      <c r="I5" s="30"/>
      <c r="J5" s="30"/>
      <c r="K5" s="30">
        <v>170</v>
      </c>
      <c r="L5" s="31"/>
      <c r="M5" s="32">
        <f t="shared" ref="M5:M15" si="0">SUM(H5:J5,K5/1.12)</f>
        <v>151.78571428571428</v>
      </c>
      <c r="N5" s="32">
        <f t="shared" ref="N5:N15" si="1">K5/1.12*0.12</f>
        <v>18.214285714285712</v>
      </c>
      <c r="O5" s="32">
        <f t="shared" ref="O5:O15" si="2">-SUM(I5:J5,K5/1.12)*L5</f>
        <v>0</v>
      </c>
      <c r="P5" s="32"/>
      <c r="Q5" s="32"/>
      <c r="R5" s="32"/>
      <c r="S5" s="32"/>
      <c r="T5" s="33"/>
      <c r="U5" s="33">
        <v>151.79</v>
      </c>
      <c r="V5" s="33"/>
      <c r="W5" s="33"/>
      <c r="X5" s="33"/>
      <c r="Y5" s="32"/>
      <c r="Z5" s="32"/>
      <c r="AA5" s="32"/>
      <c r="AB5" s="32"/>
      <c r="AC5" s="33"/>
      <c r="AD5" s="33"/>
      <c r="AE5" s="34"/>
      <c r="AF5" s="34"/>
      <c r="AG5" s="32">
        <f t="shared" ref="AG5:AG10" si="3">-SUM(N5:AF5)</f>
        <v>-170.00428571428571</v>
      </c>
      <c r="AH5" s="35">
        <f t="shared" ref="AH5:AH10" si="4">SUM(H5:K5)+AG5+O5</f>
        <v>-4.2857142857144481E-3</v>
      </c>
    </row>
    <row r="6" spans="1:34" s="13" customFormat="1" ht="21" customHeight="1">
      <c r="A6" s="26">
        <v>43297</v>
      </c>
      <c r="B6" s="27"/>
      <c r="C6" s="28" t="s">
        <v>48</v>
      </c>
      <c r="D6" s="28"/>
      <c r="E6" s="28"/>
      <c r="F6" s="29"/>
      <c r="G6" s="36" t="s">
        <v>49</v>
      </c>
      <c r="H6" s="30">
        <v>3000</v>
      </c>
      <c r="I6" s="30"/>
      <c r="J6" s="30"/>
      <c r="K6" s="30"/>
      <c r="L6" s="31"/>
      <c r="M6" s="32">
        <f t="shared" si="0"/>
        <v>3000</v>
      </c>
      <c r="N6" s="32">
        <f t="shared" si="1"/>
        <v>0</v>
      </c>
      <c r="O6" s="32">
        <f t="shared" si="2"/>
        <v>0</v>
      </c>
      <c r="P6" s="32"/>
      <c r="Q6" s="32"/>
      <c r="R6" s="32"/>
      <c r="S6" s="32"/>
      <c r="T6" s="33"/>
      <c r="U6" s="33"/>
      <c r="V6" s="33"/>
      <c r="W6" s="33"/>
      <c r="X6" s="33"/>
      <c r="Y6" s="32"/>
      <c r="Z6" s="32"/>
      <c r="AA6" s="32"/>
      <c r="AB6" s="32"/>
      <c r="AC6" s="33"/>
      <c r="AD6" s="33">
        <v>3000</v>
      </c>
      <c r="AE6" s="34"/>
      <c r="AF6" s="34"/>
      <c r="AG6" s="32">
        <f t="shared" si="3"/>
        <v>-3000</v>
      </c>
      <c r="AH6" s="35">
        <f t="shared" si="4"/>
        <v>0</v>
      </c>
    </row>
    <row r="7" spans="1:34" s="13" customFormat="1" ht="21" customHeight="1">
      <c r="A7" s="26">
        <v>43297</v>
      </c>
      <c r="B7" s="27"/>
      <c r="C7" s="28" t="s">
        <v>50</v>
      </c>
      <c r="D7" s="28"/>
      <c r="E7" s="28"/>
      <c r="F7" s="29"/>
      <c r="G7" s="29" t="s">
        <v>51</v>
      </c>
      <c r="H7" s="30">
        <v>215</v>
      </c>
      <c r="I7" s="30"/>
      <c r="J7" s="30"/>
      <c r="K7" s="30"/>
      <c r="L7" s="31"/>
      <c r="M7" s="32">
        <f t="shared" si="0"/>
        <v>215</v>
      </c>
      <c r="N7" s="32">
        <f t="shared" si="1"/>
        <v>0</v>
      </c>
      <c r="O7" s="32">
        <f t="shared" si="2"/>
        <v>0</v>
      </c>
      <c r="P7" s="32"/>
      <c r="Q7" s="32"/>
      <c r="R7" s="32"/>
      <c r="S7" s="32"/>
      <c r="T7" s="33"/>
      <c r="U7" s="33"/>
      <c r="V7" s="33"/>
      <c r="W7" s="33"/>
      <c r="X7" s="33"/>
      <c r="Y7" s="32"/>
      <c r="Z7" s="32"/>
      <c r="AA7" s="32">
        <v>215</v>
      </c>
      <c r="AB7" s="32"/>
      <c r="AC7" s="33"/>
      <c r="AD7" s="33"/>
      <c r="AE7" s="34"/>
      <c r="AF7" s="34"/>
      <c r="AG7" s="32">
        <f t="shared" si="3"/>
        <v>-215</v>
      </c>
      <c r="AH7" s="35">
        <f t="shared" si="4"/>
        <v>0</v>
      </c>
    </row>
    <row r="8" spans="1:34" s="13" customFormat="1" ht="22.5" customHeight="1">
      <c r="A8" s="26">
        <v>43294</v>
      </c>
      <c r="B8" s="27"/>
      <c r="C8" s="28" t="s">
        <v>52</v>
      </c>
      <c r="D8" s="28" t="s">
        <v>53</v>
      </c>
      <c r="E8" s="28" t="s">
        <v>54</v>
      </c>
      <c r="F8" s="29">
        <v>221</v>
      </c>
      <c r="G8" s="36" t="s">
        <v>55</v>
      </c>
      <c r="H8" s="30"/>
      <c r="I8" s="30"/>
      <c r="J8" s="30"/>
      <c r="K8" s="30">
        <v>96</v>
      </c>
      <c r="L8" s="31"/>
      <c r="M8" s="32">
        <f t="shared" si="0"/>
        <v>85.714285714285708</v>
      </c>
      <c r="N8" s="32">
        <f t="shared" si="1"/>
        <v>10.285714285714285</v>
      </c>
      <c r="O8" s="32">
        <f t="shared" si="2"/>
        <v>0</v>
      </c>
      <c r="P8" s="32"/>
      <c r="Q8" s="32">
        <v>85.71</v>
      </c>
      <c r="R8" s="32"/>
      <c r="S8" s="32"/>
      <c r="T8" s="33"/>
      <c r="U8" s="33"/>
      <c r="V8" s="33"/>
      <c r="W8" s="33"/>
      <c r="X8" s="33"/>
      <c r="Y8" s="32"/>
      <c r="Z8" s="32"/>
      <c r="AA8" s="32"/>
      <c r="AB8" s="32"/>
      <c r="AC8" s="33"/>
      <c r="AD8" s="33"/>
      <c r="AE8" s="34"/>
      <c r="AF8" s="34"/>
      <c r="AG8" s="32">
        <f t="shared" si="3"/>
        <v>-95.995714285714286</v>
      </c>
      <c r="AH8" s="35">
        <f t="shared" si="4"/>
        <v>4.2857142857144481E-3</v>
      </c>
    </row>
    <row r="9" spans="1:34" s="13" customFormat="1" ht="21" customHeight="1">
      <c r="A9" s="26">
        <v>43295</v>
      </c>
      <c r="B9" s="27"/>
      <c r="C9" s="28" t="s">
        <v>56</v>
      </c>
      <c r="D9" s="28" t="s">
        <v>57</v>
      </c>
      <c r="E9" s="28" t="s">
        <v>58</v>
      </c>
      <c r="F9" s="29">
        <v>1195</v>
      </c>
      <c r="G9" s="36" t="s">
        <v>59</v>
      </c>
      <c r="H9" s="30"/>
      <c r="I9" s="30"/>
      <c r="J9" s="30"/>
      <c r="K9" s="30">
        <v>2662</v>
      </c>
      <c r="L9" s="31">
        <v>0.01</v>
      </c>
      <c r="M9" s="32">
        <f t="shared" si="0"/>
        <v>2376.7857142857142</v>
      </c>
      <c r="N9" s="32">
        <f t="shared" si="1"/>
        <v>285.21428571428572</v>
      </c>
      <c r="O9" s="32">
        <f t="shared" si="2"/>
        <v>-23.767857142857142</v>
      </c>
      <c r="P9" s="32">
        <v>2376.79</v>
      </c>
      <c r="Q9" s="32"/>
      <c r="R9" s="32"/>
      <c r="S9" s="32"/>
      <c r="T9" s="33"/>
      <c r="U9" s="33"/>
      <c r="V9" s="33"/>
      <c r="W9" s="33"/>
      <c r="X9" s="33"/>
      <c r="Y9" s="32"/>
      <c r="Z9" s="32"/>
      <c r="AA9" s="32"/>
      <c r="AB9" s="32"/>
      <c r="AC9" s="33"/>
      <c r="AD9" s="33"/>
      <c r="AE9" s="34"/>
      <c r="AF9" s="34"/>
      <c r="AG9" s="32">
        <f t="shared" si="3"/>
        <v>-2638.2364285714284</v>
      </c>
      <c r="AH9" s="35">
        <f t="shared" si="4"/>
        <v>-4.2857142855474706E-3</v>
      </c>
    </row>
    <row r="10" spans="1:34" s="13" customFormat="1" ht="21" customHeight="1">
      <c r="A10" s="26">
        <v>43297</v>
      </c>
      <c r="B10" s="27"/>
      <c r="C10" s="28" t="s">
        <v>38</v>
      </c>
      <c r="D10" s="28" t="s">
        <v>39</v>
      </c>
      <c r="E10" s="28" t="s">
        <v>37</v>
      </c>
      <c r="F10" s="29">
        <v>30867</v>
      </c>
      <c r="G10" s="36" t="s">
        <v>60</v>
      </c>
      <c r="H10" s="30"/>
      <c r="I10" s="30"/>
      <c r="J10" s="30"/>
      <c r="K10" s="30">
        <v>195</v>
      </c>
      <c r="L10" s="31"/>
      <c r="M10" s="32">
        <f t="shared" si="0"/>
        <v>174.10714285714283</v>
      </c>
      <c r="N10" s="32">
        <f t="shared" si="1"/>
        <v>20.892857142857139</v>
      </c>
      <c r="O10" s="32">
        <f t="shared" si="2"/>
        <v>0</v>
      </c>
      <c r="P10" s="32">
        <v>174.11</v>
      </c>
      <c r="Q10" s="32"/>
      <c r="R10" s="32"/>
      <c r="S10" s="32"/>
      <c r="T10" s="33"/>
      <c r="U10" s="33"/>
      <c r="V10" s="33"/>
      <c r="W10" s="33"/>
      <c r="X10" s="33"/>
      <c r="Y10" s="32"/>
      <c r="Z10" s="32"/>
      <c r="AA10" s="32"/>
      <c r="AB10" s="32"/>
      <c r="AC10" s="33"/>
      <c r="AD10" s="33"/>
      <c r="AE10" s="34"/>
      <c r="AF10" s="34"/>
      <c r="AG10" s="32">
        <f t="shared" si="3"/>
        <v>-195.00285714285715</v>
      </c>
      <c r="AH10" s="35">
        <f t="shared" si="4"/>
        <v>-2.8571428571524393E-3</v>
      </c>
    </row>
    <row r="11" spans="1:34" s="13" customFormat="1" ht="21.75" customHeight="1">
      <c r="A11" s="26">
        <v>43297</v>
      </c>
      <c r="B11" s="27"/>
      <c r="C11" s="28" t="s">
        <v>38</v>
      </c>
      <c r="D11" s="28" t="s">
        <v>39</v>
      </c>
      <c r="E11" s="28" t="s">
        <v>37</v>
      </c>
      <c r="F11" s="29">
        <v>30859</v>
      </c>
      <c r="G11" s="36" t="s">
        <v>61</v>
      </c>
      <c r="H11" s="30"/>
      <c r="I11" s="30"/>
      <c r="J11" s="30"/>
      <c r="K11" s="30">
        <v>525</v>
      </c>
      <c r="L11" s="31"/>
      <c r="M11" s="32">
        <f t="shared" si="0"/>
        <v>468.74999999999994</v>
      </c>
      <c r="N11" s="32">
        <f t="shared" si="1"/>
        <v>56.249999999999993</v>
      </c>
      <c r="O11" s="32">
        <f t="shared" si="2"/>
        <v>0</v>
      </c>
      <c r="P11" s="32">
        <v>468.75</v>
      </c>
      <c r="Q11" s="32"/>
      <c r="R11" s="32"/>
      <c r="S11" s="32"/>
      <c r="T11" s="33"/>
      <c r="U11" s="33"/>
      <c r="V11" s="33"/>
      <c r="W11" s="33"/>
      <c r="X11" s="33"/>
      <c r="Y11" s="32"/>
      <c r="Z11" s="32"/>
      <c r="AA11" s="32"/>
      <c r="AB11" s="32"/>
      <c r="AC11" s="33"/>
      <c r="AD11" s="33"/>
      <c r="AE11" s="34"/>
      <c r="AF11" s="34"/>
      <c r="AG11" s="32">
        <f t="shared" ref="AG11:AG15" si="5">-SUM(N11:AF11)</f>
        <v>-525</v>
      </c>
      <c r="AH11" s="35">
        <f t="shared" ref="AH11:AH16" si="6">SUM(H11:K11)+AG11+O11</f>
        <v>0</v>
      </c>
    </row>
    <row r="12" spans="1:34" s="13" customFormat="1" ht="22.5" customHeight="1">
      <c r="A12" s="26">
        <v>43297</v>
      </c>
      <c r="B12" s="27"/>
      <c r="C12" s="28" t="s">
        <v>62</v>
      </c>
      <c r="D12" s="28"/>
      <c r="E12" s="28"/>
      <c r="F12" s="29"/>
      <c r="G12" s="29" t="s">
        <v>63</v>
      </c>
      <c r="H12" s="30">
        <v>502</v>
      </c>
      <c r="I12" s="30"/>
      <c r="J12" s="30"/>
      <c r="K12" s="30"/>
      <c r="L12" s="31"/>
      <c r="M12" s="32">
        <f t="shared" si="0"/>
        <v>502</v>
      </c>
      <c r="N12" s="32">
        <f t="shared" si="1"/>
        <v>0</v>
      </c>
      <c r="O12" s="32">
        <f t="shared" si="2"/>
        <v>0</v>
      </c>
      <c r="P12" s="32"/>
      <c r="Q12" s="32"/>
      <c r="R12" s="32"/>
      <c r="S12" s="32"/>
      <c r="T12" s="33"/>
      <c r="U12" s="33"/>
      <c r="V12" s="33"/>
      <c r="W12" s="33"/>
      <c r="X12" s="33"/>
      <c r="Y12" s="32"/>
      <c r="Z12" s="32"/>
      <c r="AA12" s="32"/>
      <c r="AB12" s="32">
        <v>502</v>
      </c>
      <c r="AC12" s="33"/>
      <c r="AD12" s="33"/>
      <c r="AE12" s="34"/>
      <c r="AF12" s="34"/>
      <c r="AG12" s="32">
        <f t="shared" si="5"/>
        <v>-502</v>
      </c>
      <c r="AH12" s="35">
        <f t="shared" si="6"/>
        <v>0</v>
      </c>
    </row>
    <row r="13" spans="1:34" s="13" customFormat="1" ht="24" customHeight="1">
      <c r="A13" s="26">
        <v>43297</v>
      </c>
      <c r="B13" s="27"/>
      <c r="C13" s="28" t="s">
        <v>64</v>
      </c>
      <c r="D13" s="28"/>
      <c r="E13" s="28"/>
      <c r="F13" s="29"/>
      <c r="G13" s="36" t="s">
        <v>65</v>
      </c>
      <c r="H13" s="30">
        <v>250</v>
      </c>
      <c r="I13" s="30"/>
      <c r="J13" s="30"/>
      <c r="K13" s="30"/>
      <c r="L13" s="31"/>
      <c r="M13" s="32">
        <f t="shared" si="0"/>
        <v>250</v>
      </c>
      <c r="N13" s="32">
        <f t="shared" si="1"/>
        <v>0</v>
      </c>
      <c r="O13" s="32">
        <f t="shared" si="2"/>
        <v>0</v>
      </c>
      <c r="P13" s="32"/>
      <c r="Q13" s="32"/>
      <c r="R13" s="32"/>
      <c r="S13" s="32"/>
      <c r="T13" s="33"/>
      <c r="U13" s="33"/>
      <c r="V13" s="33"/>
      <c r="W13" s="33"/>
      <c r="X13" s="33"/>
      <c r="Y13" s="32"/>
      <c r="Z13" s="32"/>
      <c r="AA13" s="32"/>
      <c r="AB13" s="32">
        <v>250</v>
      </c>
      <c r="AC13" s="33"/>
      <c r="AD13" s="33"/>
      <c r="AE13" s="34"/>
      <c r="AF13" s="34"/>
      <c r="AG13" s="32">
        <f t="shared" si="5"/>
        <v>-250</v>
      </c>
      <c r="AH13" s="35">
        <f t="shared" si="6"/>
        <v>0</v>
      </c>
    </row>
    <row r="14" spans="1:34" s="13" customFormat="1" ht="24" customHeight="1">
      <c r="A14" s="26">
        <v>43297</v>
      </c>
      <c r="B14" s="27"/>
      <c r="C14" s="28" t="s">
        <v>40</v>
      </c>
      <c r="D14" s="28" t="s">
        <v>41</v>
      </c>
      <c r="E14" s="28" t="s">
        <v>42</v>
      </c>
      <c r="F14" s="29">
        <v>102216</v>
      </c>
      <c r="G14" s="36" t="s">
        <v>66</v>
      </c>
      <c r="H14" s="30"/>
      <c r="I14" s="30"/>
      <c r="J14" s="30"/>
      <c r="K14" s="30">
        <v>1019.1</v>
      </c>
      <c r="L14" s="31"/>
      <c r="M14" s="32">
        <f t="shared" si="0"/>
        <v>909.91071428571422</v>
      </c>
      <c r="N14" s="32">
        <f t="shared" si="1"/>
        <v>109.1892857142857</v>
      </c>
      <c r="O14" s="32">
        <f t="shared" si="2"/>
        <v>0</v>
      </c>
      <c r="P14" s="32">
        <v>909.91</v>
      </c>
      <c r="Q14" s="32"/>
      <c r="R14" s="32"/>
      <c r="S14" s="32"/>
      <c r="T14" s="33"/>
      <c r="U14" s="33"/>
      <c r="V14" s="33"/>
      <c r="W14" s="33"/>
      <c r="X14" s="33"/>
      <c r="Y14" s="32"/>
      <c r="Z14" s="32"/>
      <c r="AA14" s="32"/>
      <c r="AB14" s="32"/>
      <c r="AC14" s="33"/>
      <c r="AD14" s="33"/>
      <c r="AE14" s="34"/>
      <c r="AF14" s="34"/>
      <c r="AG14" s="32">
        <f t="shared" si="5"/>
        <v>-1019.0992857142857</v>
      </c>
      <c r="AH14" s="35">
        <f t="shared" si="6"/>
        <v>7.1428571436626953E-4</v>
      </c>
    </row>
    <row r="15" spans="1:34" s="12" customFormat="1" ht="21.75" customHeight="1">
      <c r="A15" s="37"/>
      <c r="B15" s="38"/>
      <c r="C15" s="28"/>
      <c r="D15" s="28"/>
      <c r="E15" s="28"/>
      <c r="F15" s="29"/>
      <c r="G15" s="36"/>
      <c r="H15" s="39"/>
      <c r="I15" s="39"/>
      <c r="J15" s="39"/>
      <c r="K15" s="39"/>
      <c r="L15" s="40"/>
      <c r="M15" s="41">
        <f t="shared" si="0"/>
        <v>0</v>
      </c>
      <c r="N15" s="41">
        <f t="shared" si="1"/>
        <v>0</v>
      </c>
      <c r="O15" s="41">
        <f t="shared" si="2"/>
        <v>0</v>
      </c>
      <c r="P15" s="41"/>
      <c r="Q15" s="41"/>
      <c r="R15" s="41"/>
      <c r="S15" s="41"/>
      <c r="T15" s="42"/>
      <c r="U15" s="42"/>
      <c r="V15" s="42"/>
      <c r="W15" s="42"/>
      <c r="X15" s="42"/>
      <c r="Y15" s="41"/>
      <c r="Z15" s="41"/>
      <c r="AA15" s="41"/>
      <c r="AB15" s="41"/>
      <c r="AC15" s="41"/>
      <c r="AD15" s="41"/>
      <c r="AE15" s="41"/>
      <c r="AF15" s="41"/>
      <c r="AG15" s="41">
        <f t="shared" si="5"/>
        <v>0</v>
      </c>
      <c r="AH15" s="35">
        <f t="shared" si="6"/>
        <v>0</v>
      </c>
    </row>
    <row r="16" spans="1:34" s="12" customFormat="1" ht="19.5" customHeight="1">
      <c r="A16" s="37"/>
      <c r="B16" s="38"/>
      <c r="C16" s="43"/>
      <c r="D16" s="43"/>
      <c r="E16" s="43"/>
      <c r="F16" s="29"/>
      <c r="G16" s="36"/>
      <c r="H16" s="39"/>
      <c r="I16" s="39"/>
      <c r="J16" s="39"/>
      <c r="K16" s="39"/>
      <c r="L16" s="40"/>
      <c r="M16" s="41">
        <f>SUM(H16:J16,K16/1.12)</f>
        <v>0</v>
      </c>
      <c r="N16" s="41">
        <f>K16/1.12*0.12</f>
        <v>0</v>
      </c>
      <c r="O16" s="41">
        <f>-SUM(I16:J16,K16/1.12)*L16</f>
        <v>0</v>
      </c>
      <c r="P16" s="41"/>
      <c r="Q16" s="41"/>
      <c r="R16" s="41"/>
      <c r="S16" s="41"/>
      <c r="T16" s="42"/>
      <c r="U16" s="42"/>
      <c r="V16" s="42"/>
      <c r="W16" s="42"/>
      <c r="X16" s="42"/>
      <c r="Y16" s="44"/>
      <c r="Z16" s="41"/>
      <c r="AA16" s="41"/>
      <c r="AB16" s="41"/>
      <c r="AC16" s="42"/>
      <c r="AD16" s="42"/>
      <c r="AE16" s="45"/>
      <c r="AF16" s="45"/>
      <c r="AG16" s="46">
        <f>-SUM(N16:AF16)</f>
        <v>0</v>
      </c>
      <c r="AH16" s="35">
        <f t="shared" si="6"/>
        <v>0</v>
      </c>
    </row>
    <row r="17" spans="1:34" s="10" customFormat="1" ht="12" customHeight="1" thickBot="1">
      <c r="A17" s="47"/>
      <c r="B17" s="48"/>
      <c r="C17" s="49"/>
      <c r="D17" s="50"/>
      <c r="E17" s="50"/>
      <c r="F17" s="51"/>
      <c r="G17" s="49"/>
      <c r="H17" s="52">
        <f t="shared" ref="H17:AH17" si="7">SUM(H5:H16)</f>
        <v>3967</v>
      </c>
      <c r="I17" s="52">
        <f t="shared" si="7"/>
        <v>0</v>
      </c>
      <c r="J17" s="52">
        <f t="shared" si="7"/>
        <v>0</v>
      </c>
      <c r="K17" s="52">
        <f t="shared" si="7"/>
        <v>4667.1000000000004</v>
      </c>
      <c r="L17" s="52">
        <f t="shared" si="7"/>
        <v>0.01</v>
      </c>
      <c r="M17" s="52">
        <f t="shared" si="7"/>
        <v>8134.0535714285706</v>
      </c>
      <c r="N17" s="52">
        <f t="shared" si="7"/>
        <v>500.04642857142858</v>
      </c>
      <c r="O17" s="52">
        <f t="shared" si="7"/>
        <v>-23.767857142857142</v>
      </c>
      <c r="P17" s="52">
        <f t="shared" si="7"/>
        <v>3929.56</v>
      </c>
      <c r="Q17" s="52">
        <f t="shared" si="7"/>
        <v>85.71</v>
      </c>
      <c r="R17" s="52">
        <f t="shared" si="7"/>
        <v>0</v>
      </c>
      <c r="S17" s="52">
        <f t="shared" si="7"/>
        <v>0</v>
      </c>
      <c r="T17" s="52">
        <f t="shared" si="7"/>
        <v>0</v>
      </c>
      <c r="U17" s="52">
        <f t="shared" si="7"/>
        <v>151.79</v>
      </c>
      <c r="V17" s="52">
        <f t="shared" si="7"/>
        <v>0</v>
      </c>
      <c r="W17" s="52">
        <f t="shared" si="7"/>
        <v>0</v>
      </c>
      <c r="X17" s="52">
        <f t="shared" si="7"/>
        <v>0</v>
      </c>
      <c r="Y17" s="52">
        <f t="shared" si="7"/>
        <v>0</v>
      </c>
      <c r="Z17" s="52">
        <f t="shared" si="7"/>
        <v>0</v>
      </c>
      <c r="AA17" s="52">
        <f t="shared" si="7"/>
        <v>215</v>
      </c>
      <c r="AB17" s="52">
        <f t="shared" si="7"/>
        <v>752</v>
      </c>
      <c r="AC17" s="52">
        <f t="shared" si="7"/>
        <v>0</v>
      </c>
      <c r="AD17" s="52">
        <f t="shared" si="7"/>
        <v>3000</v>
      </c>
      <c r="AE17" s="52">
        <f t="shared" si="7"/>
        <v>0</v>
      </c>
      <c r="AF17" s="53">
        <f t="shared" si="7"/>
        <v>0</v>
      </c>
      <c r="AG17" s="52">
        <f t="shared" si="7"/>
        <v>-8610.3385714285723</v>
      </c>
      <c r="AH17" s="52">
        <f t="shared" si="7"/>
        <v>-6.4285714283336404E-3</v>
      </c>
    </row>
    <row r="18" spans="1:34" ht="12" customHeight="1" thickTop="1"/>
    <row r="19" spans="1:34">
      <c r="K19" s="8">
        <f>H17+I17+J17+K17</f>
        <v>8634.1</v>
      </c>
      <c r="L19" s="9"/>
      <c r="M19" s="8"/>
      <c r="AG19" s="2">
        <f>+AG17</f>
        <v>-8610.3385714285723</v>
      </c>
    </row>
    <row r="20" spans="1:34">
      <c r="K20" s="8"/>
      <c r="L20" s="9"/>
      <c r="M20" s="8"/>
    </row>
    <row r="21" spans="1:34">
      <c r="C21" s="10" t="s">
        <v>33</v>
      </c>
      <c r="G21" s="10"/>
      <c r="K21" s="126"/>
      <c r="L21" s="126"/>
      <c r="M21" s="126"/>
    </row>
    <row r="22" spans="1:34">
      <c r="K22" s="8"/>
      <c r="L22" s="9"/>
      <c r="M22" s="8"/>
    </row>
    <row r="23" spans="1:34">
      <c r="K23" s="8"/>
      <c r="L23" s="9"/>
      <c r="M23" s="8"/>
    </row>
    <row r="24" spans="1:34">
      <c r="A24" s="1"/>
      <c r="B24" s="1"/>
      <c r="D24" s="1"/>
      <c r="E24" s="1"/>
      <c r="F24" s="1"/>
      <c r="H24" s="1"/>
      <c r="I24" s="1"/>
      <c r="J24" s="1"/>
      <c r="K24" s="8"/>
      <c r="L24" s="9"/>
      <c r="M24" s="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Z24" s="1"/>
      <c r="AA24" s="1"/>
      <c r="AB24" s="1"/>
      <c r="AC24" s="1"/>
      <c r="AD24" s="1"/>
      <c r="AE24" s="1"/>
      <c r="AF24" s="1"/>
      <c r="AG24" s="1"/>
    </row>
    <row r="31" spans="1:34">
      <c r="Q31" s="2">
        <v>0</v>
      </c>
    </row>
    <row r="32" spans="1:34">
      <c r="A32" s="1"/>
      <c r="B32" s="1"/>
      <c r="D32" s="1"/>
      <c r="E32" s="1"/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Z32" s="1"/>
      <c r="AA32" s="1"/>
      <c r="AB32" s="1"/>
      <c r="AC32" s="1"/>
      <c r="AD32" s="1"/>
      <c r="AE32" s="1"/>
      <c r="AF32" s="1"/>
      <c r="AG32" s="1"/>
    </row>
  </sheetData>
  <mergeCells count="1">
    <mergeCell ref="K21:M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32"/>
  <sheetViews>
    <sheetView workbookViewId="0">
      <selection activeCell="G17" sqref="G17"/>
    </sheetView>
  </sheetViews>
  <sheetFormatPr defaultColWidth="9.109375" defaultRowHeight="10.199999999999999"/>
  <cols>
    <col min="1" max="1" width="8.109375" style="7" customWidth="1"/>
    <col min="2" max="2" width="7.33203125" style="6" hidden="1" customWidth="1"/>
    <col min="3" max="3" width="24" style="1" customWidth="1"/>
    <col min="4" max="4" width="14" style="5" customWidth="1"/>
    <col min="5" max="5" width="22.6640625" style="5" customWidth="1"/>
    <col min="6" max="6" width="10.5546875" style="4" customWidth="1"/>
    <col min="7" max="7" width="23.44140625" style="1" customWidth="1"/>
    <col min="8" max="8" width="8.5546875" style="2" customWidth="1"/>
    <col min="9" max="9" width="8.44140625" style="2" customWidth="1"/>
    <col min="10" max="10" width="8" style="2" customWidth="1"/>
    <col min="11" max="11" width="10.6640625" style="2" customWidth="1"/>
    <col min="12" max="12" width="7.88671875" style="3" customWidth="1"/>
    <col min="13" max="13" width="10.33203125" style="2" customWidth="1"/>
    <col min="14" max="14" width="8.109375" style="2" customWidth="1"/>
    <col min="15" max="15" width="9" style="2" customWidth="1"/>
    <col min="16" max="16" width="10.33203125" style="2" customWidth="1"/>
    <col min="17" max="17" width="9.33203125" style="2" customWidth="1"/>
    <col min="18" max="18" width="7.6640625" style="2" customWidth="1"/>
    <col min="19" max="19" width="8.109375" style="2" customWidth="1"/>
    <col min="20" max="21" width="9.109375" style="2" customWidth="1"/>
    <col min="22" max="24" width="6.88671875" style="2" customWidth="1"/>
    <col min="25" max="25" width="9.33203125" style="2" customWidth="1"/>
    <col min="26" max="26" width="8.33203125" style="2" customWidth="1"/>
    <col min="27" max="27" width="8.88671875" style="2" customWidth="1"/>
    <col min="28" max="28" width="9.5546875" style="2" customWidth="1"/>
    <col min="29" max="30" width="8" style="2" customWidth="1"/>
    <col min="31" max="31" width="10.109375" style="2" customWidth="1"/>
    <col min="32" max="32" width="7.6640625" style="2" customWidth="1"/>
    <col min="33" max="33" width="10.109375" style="2" customWidth="1"/>
    <col min="34" max="34" width="7.44140625" style="1" customWidth="1"/>
    <col min="35" max="16384" width="9.109375" style="1"/>
  </cols>
  <sheetData>
    <row r="1" spans="1:34" ht="12" customHeight="1">
      <c r="A1" s="14" t="s">
        <v>30</v>
      </c>
      <c r="C1" s="15"/>
    </row>
    <row r="2" spans="1:34" ht="12" customHeight="1">
      <c r="A2" s="14" t="s">
        <v>26</v>
      </c>
    </row>
    <row r="3" spans="1:34" ht="12" customHeight="1">
      <c r="A3" s="14" t="s">
        <v>43</v>
      </c>
      <c r="B3" s="15"/>
      <c r="C3" s="16"/>
      <c r="N3" s="17">
        <v>1301</v>
      </c>
      <c r="O3" s="17">
        <v>2402</v>
      </c>
      <c r="P3" s="17">
        <v>5001</v>
      </c>
      <c r="Q3" s="17">
        <v>5002</v>
      </c>
      <c r="R3" s="17">
        <v>6220</v>
      </c>
      <c r="S3" s="17">
        <v>6219</v>
      </c>
      <c r="T3" s="17">
        <v>6212</v>
      </c>
      <c r="U3" s="17"/>
      <c r="V3" s="17"/>
      <c r="W3" s="17"/>
      <c r="X3" s="17"/>
      <c r="Y3" s="17" t="s">
        <v>25</v>
      </c>
      <c r="Z3" s="17"/>
      <c r="AA3" s="17">
        <v>6230</v>
      </c>
      <c r="AB3" s="17" t="s">
        <v>24</v>
      </c>
      <c r="AC3" s="17">
        <v>6202</v>
      </c>
      <c r="AD3" s="17"/>
      <c r="AE3" s="17">
        <v>6109</v>
      </c>
      <c r="AF3" s="17">
        <v>6236</v>
      </c>
      <c r="AG3" s="17">
        <v>1002</v>
      </c>
    </row>
    <row r="4" spans="1:34" s="11" customFormat="1" ht="43.5" customHeight="1">
      <c r="A4" s="18" t="s">
        <v>23</v>
      </c>
      <c r="B4" s="19" t="s">
        <v>22</v>
      </c>
      <c r="C4" s="20" t="s">
        <v>21</v>
      </c>
      <c r="D4" s="20" t="s">
        <v>20</v>
      </c>
      <c r="E4" s="20" t="s">
        <v>27</v>
      </c>
      <c r="F4" s="20" t="s">
        <v>19</v>
      </c>
      <c r="G4" s="20" t="s">
        <v>18</v>
      </c>
      <c r="H4" s="20" t="s">
        <v>17</v>
      </c>
      <c r="I4" s="20" t="s">
        <v>16</v>
      </c>
      <c r="J4" s="20" t="s">
        <v>15</v>
      </c>
      <c r="K4" s="20" t="s">
        <v>14</v>
      </c>
      <c r="L4" s="21" t="s">
        <v>13</v>
      </c>
      <c r="M4" s="20" t="s">
        <v>12</v>
      </c>
      <c r="N4" s="22" t="s">
        <v>11</v>
      </c>
      <c r="O4" s="22" t="s">
        <v>10</v>
      </c>
      <c r="P4" s="22" t="s">
        <v>9</v>
      </c>
      <c r="Q4" s="22" t="s">
        <v>8</v>
      </c>
      <c r="R4" s="22" t="s">
        <v>31</v>
      </c>
      <c r="S4" s="22" t="s">
        <v>32</v>
      </c>
      <c r="T4" s="22" t="s">
        <v>7</v>
      </c>
      <c r="U4" s="22" t="s">
        <v>28</v>
      </c>
      <c r="V4" s="22" t="s">
        <v>34</v>
      </c>
      <c r="W4" s="22" t="s">
        <v>35</v>
      </c>
      <c r="X4" s="22" t="s">
        <v>36</v>
      </c>
      <c r="Y4" s="22" t="s">
        <v>6</v>
      </c>
      <c r="Z4" s="22" t="s">
        <v>29</v>
      </c>
      <c r="AA4" s="22" t="s">
        <v>5</v>
      </c>
      <c r="AB4" s="22" t="s">
        <v>4</v>
      </c>
      <c r="AC4" s="23" t="s">
        <v>3</v>
      </c>
      <c r="AD4" s="22" t="s">
        <v>1</v>
      </c>
      <c r="AE4" s="24" t="s">
        <v>2</v>
      </c>
      <c r="AF4" s="24" t="s">
        <v>1</v>
      </c>
      <c r="AG4" s="25" t="s">
        <v>0</v>
      </c>
    </row>
    <row r="5" spans="1:34" s="13" customFormat="1" ht="21" customHeight="1">
      <c r="A5" s="26">
        <v>43299</v>
      </c>
      <c r="B5" s="27"/>
      <c r="C5" s="28" t="s">
        <v>67</v>
      </c>
      <c r="D5" s="28"/>
      <c r="E5" s="28"/>
      <c r="F5" s="29"/>
      <c r="G5" s="29" t="s">
        <v>68</v>
      </c>
      <c r="H5" s="30">
        <v>100</v>
      </c>
      <c r="I5" s="30"/>
      <c r="J5" s="30"/>
      <c r="K5" s="30"/>
      <c r="L5" s="31"/>
      <c r="M5" s="32">
        <f t="shared" ref="M5:M15" si="0">SUM(H5:J5,K5/1.12)</f>
        <v>100</v>
      </c>
      <c r="N5" s="32">
        <f t="shared" ref="N5:N15" si="1">K5/1.12*0.12</f>
        <v>0</v>
      </c>
      <c r="O5" s="32">
        <f t="shared" ref="O5:O15" si="2">-SUM(I5:J5,K5/1.12)*L5</f>
        <v>0</v>
      </c>
      <c r="P5" s="32"/>
      <c r="Q5" s="32"/>
      <c r="R5" s="32"/>
      <c r="S5" s="32">
        <v>100</v>
      </c>
      <c r="T5" s="33"/>
      <c r="U5" s="33"/>
      <c r="V5" s="33"/>
      <c r="W5" s="33"/>
      <c r="X5" s="33"/>
      <c r="Y5" s="32"/>
      <c r="Z5" s="32"/>
      <c r="AA5" s="32"/>
      <c r="AB5" s="32"/>
      <c r="AC5" s="33"/>
      <c r="AD5" s="33"/>
      <c r="AE5" s="34"/>
      <c r="AF5" s="34"/>
      <c r="AG5" s="32">
        <f t="shared" ref="AG5:AG15" si="3">-SUM(N5:AF5)</f>
        <v>-100</v>
      </c>
      <c r="AH5" s="35">
        <f t="shared" ref="AH5:AH16" si="4">SUM(H5:K5)+AG5+O5</f>
        <v>0</v>
      </c>
    </row>
    <row r="6" spans="1:34" s="13" customFormat="1" ht="21" customHeight="1">
      <c r="A6" s="26">
        <v>43299</v>
      </c>
      <c r="B6" s="27"/>
      <c r="C6" s="28" t="s">
        <v>48</v>
      </c>
      <c r="D6" s="28"/>
      <c r="E6" s="28"/>
      <c r="F6" s="29"/>
      <c r="G6" s="36" t="s">
        <v>69</v>
      </c>
      <c r="H6" s="30">
        <v>3500</v>
      </c>
      <c r="I6" s="30"/>
      <c r="J6" s="30"/>
      <c r="K6" s="30"/>
      <c r="L6" s="31"/>
      <c r="M6" s="32">
        <f t="shared" si="0"/>
        <v>3500</v>
      </c>
      <c r="N6" s="32">
        <f t="shared" si="1"/>
        <v>0</v>
      </c>
      <c r="O6" s="32">
        <f t="shared" si="2"/>
        <v>0</v>
      </c>
      <c r="P6" s="32"/>
      <c r="Q6" s="32"/>
      <c r="R6" s="32"/>
      <c r="S6" s="32"/>
      <c r="T6" s="33"/>
      <c r="U6" s="33"/>
      <c r="V6" s="33"/>
      <c r="W6" s="33"/>
      <c r="X6" s="33"/>
      <c r="Y6" s="32">
        <v>3500</v>
      </c>
      <c r="Z6" s="32"/>
      <c r="AA6" s="32"/>
      <c r="AB6" s="32"/>
      <c r="AC6" s="33"/>
      <c r="AD6" s="33"/>
      <c r="AE6" s="34"/>
      <c r="AF6" s="34"/>
      <c r="AG6" s="32">
        <f t="shared" si="3"/>
        <v>-3500</v>
      </c>
      <c r="AH6" s="35">
        <f t="shared" si="4"/>
        <v>0</v>
      </c>
    </row>
    <row r="7" spans="1:34" s="13" customFormat="1" ht="21" customHeight="1">
      <c r="A7" s="26">
        <v>43300</v>
      </c>
      <c r="B7" s="27"/>
      <c r="C7" s="28" t="s">
        <v>70</v>
      </c>
      <c r="D7" s="28"/>
      <c r="E7" s="28"/>
      <c r="F7" s="29"/>
      <c r="G7" s="36" t="s">
        <v>71</v>
      </c>
      <c r="H7" s="30">
        <v>770</v>
      </c>
      <c r="I7" s="30"/>
      <c r="J7" s="30"/>
      <c r="K7" s="30"/>
      <c r="L7" s="31"/>
      <c r="M7" s="32">
        <f t="shared" si="0"/>
        <v>770</v>
      </c>
      <c r="N7" s="32">
        <f t="shared" si="1"/>
        <v>0</v>
      </c>
      <c r="O7" s="32">
        <f t="shared" si="2"/>
        <v>0</v>
      </c>
      <c r="P7" s="32"/>
      <c r="Q7" s="32"/>
      <c r="R7" s="32"/>
      <c r="S7" s="32"/>
      <c r="T7" s="33"/>
      <c r="U7" s="33"/>
      <c r="V7" s="33"/>
      <c r="W7" s="33"/>
      <c r="X7" s="33"/>
      <c r="Y7" s="32"/>
      <c r="Z7" s="32"/>
      <c r="AA7" s="32"/>
      <c r="AB7" s="32"/>
      <c r="AC7" s="33"/>
      <c r="AD7" s="33">
        <v>770</v>
      </c>
      <c r="AE7" s="34"/>
      <c r="AF7" s="34"/>
      <c r="AG7" s="32">
        <f t="shared" si="3"/>
        <v>-770</v>
      </c>
      <c r="AH7" s="35">
        <f t="shared" si="4"/>
        <v>0</v>
      </c>
    </row>
    <row r="8" spans="1:34" s="13" customFormat="1" ht="21" customHeight="1">
      <c r="A8" s="26">
        <v>43299</v>
      </c>
      <c r="B8" s="27"/>
      <c r="C8" s="28" t="s">
        <v>72</v>
      </c>
      <c r="D8" s="28"/>
      <c r="E8" s="28"/>
      <c r="F8" s="29"/>
      <c r="G8" s="36" t="s">
        <v>73</v>
      </c>
      <c r="H8" s="30">
        <v>502</v>
      </c>
      <c r="I8" s="30"/>
      <c r="J8" s="30"/>
      <c r="K8" s="30"/>
      <c r="L8" s="31"/>
      <c r="M8" s="32">
        <f t="shared" si="0"/>
        <v>502</v>
      </c>
      <c r="N8" s="32">
        <f t="shared" si="1"/>
        <v>0</v>
      </c>
      <c r="O8" s="32">
        <f t="shared" si="2"/>
        <v>0</v>
      </c>
      <c r="P8" s="32"/>
      <c r="Q8" s="32"/>
      <c r="R8" s="32"/>
      <c r="S8" s="32"/>
      <c r="T8" s="33"/>
      <c r="U8" s="33"/>
      <c r="V8" s="33"/>
      <c r="W8" s="33"/>
      <c r="X8" s="33"/>
      <c r="Y8" s="32"/>
      <c r="Z8" s="32"/>
      <c r="AA8" s="32"/>
      <c r="AB8" s="32">
        <v>502</v>
      </c>
      <c r="AC8" s="33"/>
      <c r="AD8" s="33"/>
      <c r="AE8" s="34"/>
      <c r="AF8" s="34"/>
      <c r="AG8" s="32">
        <f t="shared" si="3"/>
        <v>-502</v>
      </c>
      <c r="AH8" s="35">
        <f t="shared" si="4"/>
        <v>0</v>
      </c>
    </row>
    <row r="9" spans="1:34" s="13" customFormat="1" ht="21" customHeight="1">
      <c r="A9" s="26">
        <v>43299</v>
      </c>
      <c r="B9" s="27"/>
      <c r="C9" s="28" t="s">
        <v>74</v>
      </c>
      <c r="D9" s="28" t="s">
        <v>75</v>
      </c>
      <c r="E9" s="28" t="s">
        <v>76</v>
      </c>
      <c r="F9" s="29">
        <v>687322</v>
      </c>
      <c r="G9" s="36" t="s">
        <v>77</v>
      </c>
      <c r="H9" s="30"/>
      <c r="I9" s="30"/>
      <c r="J9" s="30"/>
      <c r="K9" s="30">
        <v>304.25</v>
      </c>
      <c r="L9" s="31"/>
      <c r="M9" s="32">
        <f t="shared" si="0"/>
        <v>271.65178571428567</v>
      </c>
      <c r="N9" s="32">
        <f t="shared" si="1"/>
        <v>32.598214285714278</v>
      </c>
      <c r="O9" s="32">
        <f t="shared" si="2"/>
        <v>0</v>
      </c>
      <c r="P9" s="32"/>
      <c r="Q9" s="32"/>
      <c r="R9" s="32"/>
      <c r="S9" s="32"/>
      <c r="T9" s="33">
        <v>271.64999999999998</v>
      </c>
      <c r="U9" s="33"/>
      <c r="V9" s="33"/>
      <c r="W9" s="33"/>
      <c r="X9" s="33"/>
      <c r="Y9" s="32"/>
      <c r="Z9" s="32"/>
      <c r="AA9" s="32"/>
      <c r="AB9" s="32"/>
      <c r="AC9" s="33"/>
      <c r="AD9" s="33"/>
      <c r="AE9" s="34"/>
      <c r="AF9" s="34"/>
      <c r="AG9" s="32">
        <f t="shared" si="3"/>
        <v>-304.24821428571425</v>
      </c>
      <c r="AH9" s="35">
        <f t="shared" si="4"/>
        <v>1.7857142857451436E-3</v>
      </c>
    </row>
    <row r="10" spans="1:34" s="13" customFormat="1" ht="21" customHeight="1">
      <c r="A10" s="26">
        <v>43299</v>
      </c>
      <c r="B10" s="27"/>
      <c r="C10" s="28" t="s">
        <v>78</v>
      </c>
      <c r="D10" s="28" t="s">
        <v>79</v>
      </c>
      <c r="E10" s="28" t="s">
        <v>80</v>
      </c>
      <c r="F10" s="29">
        <v>2528</v>
      </c>
      <c r="G10" s="36" t="s">
        <v>81</v>
      </c>
      <c r="H10" s="30"/>
      <c r="I10" s="30"/>
      <c r="J10" s="30">
        <v>1840</v>
      </c>
      <c r="K10" s="30"/>
      <c r="L10" s="31"/>
      <c r="M10" s="32">
        <f t="shared" si="0"/>
        <v>1840</v>
      </c>
      <c r="N10" s="32">
        <f t="shared" si="1"/>
        <v>0</v>
      </c>
      <c r="O10" s="32">
        <f t="shared" si="2"/>
        <v>0</v>
      </c>
      <c r="P10" s="32">
        <v>1840</v>
      </c>
      <c r="Q10" s="32"/>
      <c r="R10" s="32"/>
      <c r="S10" s="32"/>
      <c r="T10" s="33"/>
      <c r="U10" s="33"/>
      <c r="V10" s="33"/>
      <c r="W10" s="33"/>
      <c r="X10" s="33"/>
      <c r="Y10" s="32"/>
      <c r="Z10" s="32"/>
      <c r="AA10" s="32"/>
      <c r="AB10" s="32"/>
      <c r="AC10" s="33"/>
      <c r="AD10" s="33"/>
      <c r="AE10" s="34"/>
      <c r="AF10" s="34"/>
      <c r="AG10" s="32">
        <f t="shared" si="3"/>
        <v>-1840</v>
      </c>
      <c r="AH10" s="35">
        <f t="shared" si="4"/>
        <v>0</v>
      </c>
    </row>
    <row r="11" spans="1:34" s="13" customFormat="1" ht="21" customHeight="1">
      <c r="A11" s="26">
        <v>43299</v>
      </c>
      <c r="B11" s="27"/>
      <c r="C11" s="28" t="s">
        <v>64</v>
      </c>
      <c r="D11" s="28"/>
      <c r="E11" s="28"/>
      <c r="F11" s="29"/>
      <c r="G11" s="36" t="s">
        <v>82</v>
      </c>
      <c r="H11" s="30">
        <v>100</v>
      </c>
      <c r="I11" s="30"/>
      <c r="J11" s="30"/>
      <c r="K11" s="30"/>
      <c r="L11" s="31"/>
      <c r="M11" s="32">
        <f t="shared" si="0"/>
        <v>100</v>
      </c>
      <c r="N11" s="32">
        <f t="shared" si="1"/>
        <v>0</v>
      </c>
      <c r="O11" s="32">
        <f t="shared" si="2"/>
        <v>0</v>
      </c>
      <c r="P11" s="32"/>
      <c r="Q11" s="32"/>
      <c r="R11" s="32"/>
      <c r="S11" s="32"/>
      <c r="T11" s="33"/>
      <c r="U11" s="33"/>
      <c r="V11" s="33"/>
      <c r="W11" s="33"/>
      <c r="X11" s="33"/>
      <c r="Y11" s="32"/>
      <c r="Z11" s="32"/>
      <c r="AA11" s="32">
        <v>100</v>
      </c>
      <c r="AB11" s="32"/>
      <c r="AC11" s="33"/>
      <c r="AD11" s="33"/>
      <c r="AE11" s="34"/>
      <c r="AF11" s="34"/>
      <c r="AG11" s="32">
        <f t="shared" si="3"/>
        <v>-100</v>
      </c>
      <c r="AH11" s="35">
        <f t="shared" si="4"/>
        <v>0</v>
      </c>
    </row>
    <row r="12" spans="1:34" s="13" customFormat="1" ht="21" customHeight="1">
      <c r="A12" s="26">
        <v>43298</v>
      </c>
      <c r="B12" s="27"/>
      <c r="C12" s="28" t="s">
        <v>38</v>
      </c>
      <c r="D12" s="28" t="s">
        <v>39</v>
      </c>
      <c r="E12" s="28" t="s">
        <v>37</v>
      </c>
      <c r="F12" s="29">
        <v>30902</v>
      </c>
      <c r="G12" s="36" t="s">
        <v>83</v>
      </c>
      <c r="H12" s="30"/>
      <c r="I12" s="30"/>
      <c r="J12" s="30"/>
      <c r="K12" s="30">
        <v>218</v>
      </c>
      <c r="L12" s="31"/>
      <c r="M12" s="32">
        <f t="shared" si="0"/>
        <v>194.64285714285711</v>
      </c>
      <c r="N12" s="32">
        <f t="shared" si="1"/>
        <v>23.357142857142854</v>
      </c>
      <c r="O12" s="32">
        <f t="shared" si="2"/>
        <v>0</v>
      </c>
      <c r="P12" s="32"/>
      <c r="Q12" s="32">
        <v>194.64</v>
      </c>
      <c r="R12" s="32"/>
      <c r="S12" s="32"/>
      <c r="T12" s="33"/>
      <c r="U12" s="33"/>
      <c r="V12" s="33"/>
      <c r="W12" s="33"/>
      <c r="X12" s="33"/>
      <c r="Y12" s="32"/>
      <c r="Z12" s="32"/>
      <c r="AA12" s="32"/>
      <c r="AB12" s="32"/>
      <c r="AC12" s="33"/>
      <c r="AD12" s="33"/>
      <c r="AE12" s="34"/>
      <c r="AF12" s="34"/>
      <c r="AG12" s="32">
        <f t="shared" si="3"/>
        <v>-217.99714285714285</v>
      </c>
      <c r="AH12" s="35">
        <f t="shared" si="4"/>
        <v>2.8571428571524393E-3</v>
      </c>
    </row>
    <row r="13" spans="1:34" s="13" customFormat="1" ht="21" customHeight="1">
      <c r="A13" s="26">
        <v>43297</v>
      </c>
      <c r="B13" s="27"/>
      <c r="C13" s="28" t="s">
        <v>40</v>
      </c>
      <c r="D13" s="28" t="s">
        <v>41</v>
      </c>
      <c r="E13" s="28" t="s">
        <v>42</v>
      </c>
      <c r="F13" s="29">
        <v>58202</v>
      </c>
      <c r="G13" s="29" t="s">
        <v>84</v>
      </c>
      <c r="H13" s="30"/>
      <c r="I13" s="30"/>
      <c r="J13" s="30"/>
      <c r="K13" s="30">
        <v>99.75</v>
      </c>
      <c r="L13" s="31"/>
      <c r="M13" s="32">
        <f t="shared" si="0"/>
        <v>89.062499999999986</v>
      </c>
      <c r="N13" s="32">
        <f t="shared" si="1"/>
        <v>10.687499999999998</v>
      </c>
      <c r="O13" s="32">
        <f t="shared" si="2"/>
        <v>0</v>
      </c>
      <c r="P13" s="32"/>
      <c r="Q13" s="32"/>
      <c r="R13" s="32"/>
      <c r="S13" s="32"/>
      <c r="T13" s="33"/>
      <c r="U13" s="33"/>
      <c r="V13" s="33"/>
      <c r="W13" s="33"/>
      <c r="X13" s="33">
        <v>89.06</v>
      </c>
      <c r="Y13" s="32"/>
      <c r="Z13" s="32"/>
      <c r="AA13" s="32"/>
      <c r="AB13" s="32"/>
      <c r="AC13" s="33"/>
      <c r="AD13" s="33"/>
      <c r="AE13" s="34"/>
      <c r="AF13" s="34"/>
      <c r="AG13" s="32">
        <f t="shared" si="3"/>
        <v>-99.747500000000002</v>
      </c>
      <c r="AH13" s="35">
        <f t="shared" si="4"/>
        <v>2.4999999999977263E-3</v>
      </c>
    </row>
    <row r="14" spans="1:34" s="13" customFormat="1" ht="22.5" customHeight="1">
      <c r="A14" s="26">
        <v>43301</v>
      </c>
      <c r="B14" s="27"/>
      <c r="C14" s="28" t="s">
        <v>40</v>
      </c>
      <c r="D14" s="28" t="s">
        <v>41</v>
      </c>
      <c r="E14" s="28" t="s">
        <v>42</v>
      </c>
      <c r="F14" s="29">
        <v>102903</v>
      </c>
      <c r="G14" s="36" t="s">
        <v>85</v>
      </c>
      <c r="H14" s="30"/>
      <c r="I14" s="30"/>
      <c r="J14" s="30"/>
      <c r="K14" s="30">
        <f>1043.39+125.21</f>
        <v>1168.6000000000001</v>
      </c>
      <c r="L14" s="31"/>
      <c r="M14" s="32">
        <f t="shared" si="0"/>
        <v>1043.3928571428571</v>
      </c>
      <c r="N14" s="32">
        <f t="shared" si="1"/>
        <v>125.20714285714286</v>
      </c>
      <c r="O14" s="32">
        <f t="shared" si="2"/>
        <v>0</v>
      </c>
      <c r="P14" s="32">
        <v>1043.3900000000001</v>
      </c>
      <c r="Q14" s="32"/>
      <c r="R14" s="32"/>
      <c r="S14" s="32"/>
      <c r="T14" s="33"/>
      <c r="U14" s="33"/>
      <c r="V14" s="33"/>
      <c r="W14" s="33"/>
      <c r="X14" s="33"/>
      <c r="Y14" s="32"/>
      <c r="Z14" s="32"/>
      <c r="AA14" s="32"/>
      <c r="AB14" s="32"/>
      <c r="AC14" s="33"/>
      <c r="AD14" s="33"/>
      <c r="AE14" s="34"/>
      <c r="AF14" s="34"/>
      <c r="AG14" s="32">
        <f t="shared" si="3"/>
        <v>-1168.5971428571429</v>
      </c>
      <c r="AH14" s="35">
        <f t="shared" si="4"/>
        <v>2.8571428572377044E-3</v>
      </c>
    </row>
    <row r="15" spans="1:34" s="13" customFormat="1" ht="21" customHeight="1">
      <c r="A15" s="26">
        <v>43301</v>
      </c>
      <c r="B15" s="27"/>
      <c r="C15" s="28" t="s">
        <v>40</v>
      </c>
      <c r="D15" s="28" t="s">
        <v>41</v>
      </c>
      <c r="E15" s="28" t="s">
        <v>42</v>
      </c>
      <c r="F15" s="29">
        <v>102903</v>
      </c>
      <c r="G15" s="36" t="s">
        <v>86</v>
      </c>
      <c r="H15" s="30"/>
      <c r="I15" s="30"/>
      <c r="J15" s="30">
        <v>790.5</v>
      </c>
      <c r="K15" s="30"/>
      <c r="L15" s="31"/>
      <c r="M15" s="32">
        <f t="shared" si="0"/>
        <v>790.5</v>
      </c>
      <c r="N15" s="32">
        <f t="shared" si="1"/>
        <v>0</v>
      </c>
      <c r="O15" s="32">
        <f t="shared" si="2"/>
        <v>0</v>
      </c>
      <c r="P15" s="32">
        <v>790.5</v>
      </c>
      <c r="Q15" s="32"/>
      <c r="R15" s="32"/>
      <c r="S15" s="32"/>
      <c r="T15" s="33"/>
      <c r="U15" s="33"/>
      <c r="V15" s="33"/>
      <c r="W15" s="33"/>
      <c r="X15" s="33"/>
      <c r="Y15" s="32"/>
      <c r="Z15" s="32"/>
      <c r="AA15" s="32"/>
      <c r="AB15" s="32"/>
      <c r="AC15" s="33"/>
      <c r="AD15" s="33"/>
      <c r="AE15" s="34"/>
      <c r="AF15" s="34"/>
      <c r="AG15" s="32">
        <f t="shared" si="3"/>
        <v>-790.5</v>
      </c>
      <c r="AH15" s="35">
        <f t="shared" si="4"/>
        <v>0</v>
      </c>
    </row>
    <row r="16" spans="1:34" s="12" customFormat="1" ht="19.5" customHeight="1">
      <c r="A16" s="37"/>
      <c r="B16" s="38"/>
      <c r="C16" s="43"/>
      <c r="D16" s="43"/>
      <c r="E16" s="43"/>
      <c r="F16" s="29"/>
      <c r="G16" s="36"/>
      <c r="H16" s="39"/>
      <c r="I16" s="39"/>
      <c r="J16" s="39"/>
      <c r="K16" s="39"/>
      <c r="L16" s="40"/>
      <c r="M16" s="41">
        <f>SUM(H16:J16,K16/1.12)</f>
        <v>0</v>
      </c>
      <c r="N16" s="41">
        <f>K16/1.12*0.12</f>
        <v>0</v>
      </c>
      <c r="O16" s="41">
        <f>-SUM(I16:J16,K16/1.12)*L16</f>
        <v>0</v>
      </c>
      <c r="P16" s="41"/>
      <c r="Q16" s="41"/>
      <c r="R16" s="41"/>
      <c r="S16" s="41"/>
      <c r="T16" s="42"/>
      <c r="U16" s="42"/>
      <c r="V16" s="42"/>
      <c r="W16" s="42"/>
      <c r="X16" s="42"/>
      <c r="Y16" s="44"/>
      <c r="Z16" s="41"/>
      <c r="AA16" s="41"/>
      <c r="AB16" s="41"/>
      <c r="AC16" s="42"/>
      <c r="AD16" s="42"/>
      <c r="AE16" s="45"/>
      <c r="AF16" s="45"/>
      <c r="AG16" s="46">
        <f>-SUM(N16:AF16)</f>
        <v>0</v>
      </c>
      <c r="AH16" s="35">
        <f t="shared" si="4"/>
        <v>0</v>
      </c>
    </row>
    <row r="17" spans="1:34" s="10" customFormat="1" ht="12" customHeight="1" thickBot="1">
      <c r="A17" s="47"/>
      <c r="B17" s="48"/>
      <c r="C17" s="49"/>
      <c r="D17" s="50"/>
      <c r="E17" s="50"/>
      <c r="F17" s="51"/>
      <c r="G17" s="49"/>
      <c r="H17" s="52">
        <f t="shared" ref="H17:AH17" si="5">SUM(H5:H16)</f>
        <v>4972</v>
      </c>
      <c r="I17" s="52">
        <f t="shared" si="5"/>
        <v>0</v>
      </c>
      <c r="J17" s="52">
        <f t="shared" si="5"/>
        <v>2630.5</v>
      </c>
      <c r="K17" s="52">
        <f t="shared" si="5"/>
        <v>1790.6000000000001</v>
      </c>
      <c r="L17" s="52">
        <f t="shared" si="5"/>
        <v>0</v>
      </c>
      <c r="M17" s="52">
        <f t="shared" si="5"/>
        <v>9201.25</v>
      </c>
      <c r="N17" s="52">
        <f t="shared" si="5"/>
        <v>191.84999999999997</v>
      </c>
      <c r="O17" s="52">
        <f t="shared" si="5"/>
        <v>0</v>
      </c>
      <c r="P17" s="52">
        <f t="shared" si="5"/>
        <v>3673.8900000000003</v>
      </c>
      <c r="Q17" s="52">
        <f t="shared" si="5"/>
        <v>194.64</v>
      </c>
      <c r="R17" s="52">
        <f t="shared" si="5"/>
        <v>0</v>
      </c>
      <c r="S17" s="52">
        <f t="shared" si="5"/>
        <v>100</v>
      </c>
      <c r="T17" s="52">
        <f t="shared" si="5"/>
        <v>271.64999999999998</v>
      </c>
      <c r="U17" s="52">
        <f t="shared" si="5"/>
        <v>0</v>
      </c>
      <c r="V17" s="52">
        <f t="shared" si="5"/>
        <v>0</v>
      </c>
      <c r="W17" s="52">
        <f t="shared" si="5"/>
        <v>0</v>
      </c>
      <c r="X17" s="52">
        <f t="shared" si="5"/>
        <v>89.06</v>
      </c>
      <c r="Y17" s="52">
        <f t="shared" si="5"/>
        <v>3500</v>
      </c>
      <c r="Z17" s="52">
        <f t="shared" si="5"/>
        <v>0</v>
      </c>
      <c r="AA17" s="52">
        <f t="shared" si="5"/>
        <v>100</v>
      </c>
      <c r="AB17" s="52">
        <f t="shared" si="5"/>
        <v>502</v>
      </c>
      <c r="AC17" s="52">
        <f t="shared" si="5"/>
        <v>0</v>
      </c>
      <c r="AD17" s="52">
        <f t="shared" si="5"/>
        <v>770</v>
      </c>
      <c r="AE17" s="52">
        <f t="shared" si="5"/>
        <v>0</v>
      </c>
      <c r="AF17" s="53">
        <f t="shared" si="5"/>
        <v>0</v>
      </c>
      <c r="AG17" s="52">
        <f t="shared" si="5"/>
        <v>-9393.09</v>
      </c>
      <c r="AH17" s="52">
        <f t="shared" si="5"/>
        <v>1.0000000000133014E-2</v>
      </c>
    </row>
    <row r="18" spans="1:34" ht="12" customHeight="1" thickTop="1"/>
    <row r="19" spans="1:34">
      <c r="K19" s="8">
        <f>H17+I17+J17+K17</f>
        <v>9393.1</v>
      </c>
      <c r="L19" s="9"/>
      <c r="M19" s="8"/>
      <c r="AG19" s="2">
        <f>+AG17</f>
        <v>-9393.09</v>
      </c>
    </row>
    <row r="20" spans="1:34">
      <c r="K20" s="8"/>
      <c r="L20" s="9"/>
      <c r="M20" s="8"/>
    </row>
    <row r="21" spans="1:34">
      <c r="C21" s="10" t="s">
        <v>33</v>
      </c>
      <c r="G21" s="10"/>
      <c r="K21" s="126"/>
      <c r="L21" s="126"/>
      <c r="M21" s="126"/>
    </row>
    <row r="22" spans="1:34">
      <c r="K22" s="8"/>
      <c r="L22" s="9"/>
      <c r="M22" s="8"/>
    </row>
    <row r="23" spans="1:34">
      <c r="K23" s="8"/>
      <c r="L23" s="9"/>
      <c r="M23" s="8"/>
    </row>
    <row r="24" spans="1:34">
      <c r="A24" s="1"/>
      <c r="B24" s="1"/>
      <c r="D24" s="1"/>
      <c r="E24" s="1"/>
      <c r="F24" s="1"/>
      <c r="H24" s="1"/>
      <c r="I24" s="1"/>
      <c r="J24" s="1"/>
      <c r="K24" s="8"/>
      <c r="L24" s="9"/>
      <c r="M24" s="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Z24" s="1"/>
      <c r="AA24" s="1"/>
      <c r="AB24" s="1"/>
      <c r="AC24" s="1"/>
      <c r="AD24" s="1"/>
      <c r="AE24" s="1"/>
      <c r="AF24" s="1"/>
      <c r="AG24" s="1"/>
    </row>
    <row r="31" spans="1:34">
      <c r="Q31" s="2">
        <v>0</v>
      </c>
    </row>
    <row r="32" spans="1:34">
      <c r="A32" s="1"/>
      <c r="B32" s="1"/>
      <c r="D32" s="1"/>
      <c r="E32" s="1"/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Z32" s="1"/>
      <c r="AA32" s="1"/>
      <c r="AB32" s="1"/>
      <c r="AC32" s="1"/>
      <c r="AD32" s="1"/>
      <c r="AE32" s="1"/>
      <c r="AF32" s="1"/>
      <c r="AG32" s="1"/>
    </row>
  </sheetData>
  <mergeCells count="1">
    <mergeCell ref="K21:M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43"/>
  <sheetViews>
    <sheetView workbookViewId="0">
      <pane ySplit="4" topLeftCell="A20" activePane="bottomLeft" state="frozen"/>
      <selection activeCell="E1" sqref="E1"/>
      <selection pane="bottomLeft" activeCell="I34" sqref="I34"/>
    </sheetView>
  </sheetViews>
  <sheetFormatPr defaultColWidth="9.109375" defaultRowHeight="10.199999999999999"/>
  <cols>
    <col min="1" max="1" width="8.109375" style="7" customWidth="1"/>
    <col min="2" max="2" width="7.33203125" style="6" hidden="1" customWidth="1"/>
    <col min="3" max="3" width="24" style="1" customWidth="1"/>
    <col min="4" max="4" width="14" style="5" customWidth="1"/>
    <col min="5" max="5" width="22.6640625" style="5" customWidth="1"/>
    <col min="6" max="6" width="10.5546875" style="4" customWidth="1"/>
    <col min="7" max="7" width="23.44140625" style="1" customWidth="1"/>
    <col min="8" max="8" width="8.5546875" style="2" customWidth="1"/>
    <col min="9" max="9" width="8.44140625" style="2" customWidth="1"/>
    <col min="10" max="10" width="8" style="2" customWidth="1"/>
    <col min="11" max="11" width="10.6640625" style="2" customWidth="1"/>
    <col min="12" max="12" width="7.88671875" style="3" customWidth="1"/>
    <col min="13" max="13" width="10.33203125" style="2" customWidth="1"/>
    <col min="14" max="14" width="8.109375" style="2" customWidth="1"/>
    <col min="15" max="15" width="9" style="2" customWidth="1"/>
    <col min="16" max="16" width="10.33203125" style="2" customWidth="1"/>
    <col min="17" max="17" width="9.33203125" style="2" customWidth="1"/>
    <col min="18" max="18" width="7.6640625" style="2" customWidth="1"/>
    <col min="19" max="19" width="8.109375" style="2" customWidth="1"/>
    <col min="20" max="21" width="9.109375" style="2" customWidth="1"/>
    <col min="22" max="24" width="6.88671875" style="2" customWidth="1"/>
    <col min="25" max="25" width="9.33203125" style="2" customWidth="1"/>
    <col min="26" max="26" width="8.33203125" style="2" customWidth="1"/>
    <col min="27" max="27" width="8.88671875" style="2" customWidth="1"/>
    <col min="28" max="28" width="9.5546875" style="2" customWidth="1"/>
    <col min="29" max="30" width="8" style="2" customWidth="1"/>
    <col min="31" max="31" width="10.109375" style="2" customWidth="1"/>
    <col min="32" max="32" width="7.6640625" style="2" customWidth="1"/>
    <col min="33" max="33" width="10.109375" style="2" customWidth="1"/>
    <col min="34" max="34" width="7.44140625" style="1" customWidth="1"/>
    <col min="35" max="16384" width="9.109375" style="1"/>
  </cols>
  <sheetData>
    <row r="1" spans="1:34" ht="12" customHeight="1">
      <c r="A1" s="14" t="s">
        <v>30</v>
      </c>
      <c r="C1" s="15"/>
    </row>
    <row r="2" spans="1:34" ht="12" customHeight="1">
      <c r="A2" s="14" t="s">
        <v>26</v>
      </c>
    </row>
    <row r="3" spans="1:34" ht="12" customHeight="1">
      <c r="A3" s="14" t="s">
        <v>43</v>
      </c>
      <c r="B3" s="15"/>
      <c r="C3" s="16"/>
      <c r="N3" s="17">
        <v>1301</v>
      </c>
      <c r="O3" s="17">
        <v>2402</v>
      </c>
      <c r="P3" s="17">
        <v>5001</v>
      </c>
      <c r="Q3" s="17">
        <v>5002</v>
      </c>
      <c r="R3" s="17">
        <v>6220</v>
      </c>
      <c r="S3" s="17">
        <v>6219</v>
      </c>
      <c r="T3" s="17">
        <v>6212</v>
      </c>
      <c r="U3" s="17"/>
      <c r="V3" s="17"/>
      <c r="W3" s="17"/>
      <c r="X3" s="17"/>
      <c r="Y3" s="17" t="s">
        <v>25</v>
      </c>
      <c r="Z3" s="17"/>
      <c r="AA3" s="17">
        <v>6230</v>
      </c>
      <c r="AB3" s="17" t="s">
        <v>24</v>
      </c>
      <c r="AC3" s="17">
        <v>6202</v>
      </c>
      <c r="AD3" s="17"/>
      <c r="AE3" s="17">
        <v>6109</v>
      </c>
      <c r="AF3" s="17">
        <v>6236</v>
      </c>
      <c r="AG3" s="17">
        <v>1002</v>
      </c>
    </row>
    <row r="4" spans="1:34" s="11" customFormat="1" ht="43.5" customHeight="1">
      <c r="A4" s="18" t="s">
        <v>23</v>
      </c>
      <c r="B4" s="19" t="s">
        <v>22</v>
      </c>
      <c r="C4" s="20" t="s">
        <v>21</v>
      </c>
      <c r="D4" s="20" t="s">
        <v>20</v>
      </c>
      <c r="E4" s="20" t="s">
        <v>27</v>
      </c>
      <c r="F4" s="20" t="s">
        <v>19</v>
      </c>
      <c r="G4" s="20" t="s">
        <v>18</v>
      </c>
      <c r="H4" s="20" t="s">
        <v>17</v>
      </c>
      <c r="I4" s="20" t="s">
        <v>16</v>
      </c>
      <c r="J4" s="20" t="s">
        <v>15</v>
      </c>
      <c r="K4" s="20" t="s">
        <v>14</v>
      </c>
      <c r="L4" s="21" t="s">
        <v>13</v>
      </c>
      <c r="M4" s="20" t="s">
        <v>12</v>
      </c>
      <c r="N4" s="22" t="s">
        <v>11</v>
      </c>
      <c r="O4" s="22" t="s">
        <v>10</v>
      </c>
      <c r="P4" s="22" t="s">
        <v>9</v>
      </c>
      <c r="Q4" s="22" t="s">
        <v>8</v>
      </c>
      <c r="R4" s="22" t="s">
        <v>31</v>
      </c>
      <c r="S4" s="22" t="s">
        <v>32</v>
      </c>
      <c r="T4" s="22" t="s">
        <v>7</v>
      </c>
      <c r="U4" s="22" t="s">
        <v>28</v>
      </c>
      <c r="V4" s="22" t="s">
        <v>34</v>
      </c>
      <c r="W4" s="22" t="s">
        <v>35</v>
      </c>
      <c r="X4" s="22" t="s">
        <v>36</v>
      </c>
      <c r="Y4" s="22" t="s">
        <v>6</v>
      </c>
      <c r="Z4" s="22" t="s">
        <v>29</v>
      </c>
      <c r="AA4" s="22" t="s">
        <v>5</v>
      </c>
      <c r="AB4" s="22" t="s">
        <v>4</v>
      </c>
      <c r="AC4" s="23" t="s">
        <v>3</v>
      </c>
      <c r="AD4" s="22" t="s">
        <v>1</v>
      </c>
      <c r="AE4" s="24" t="s">
        <v>2</v>
      </c>
      <c r="AF4" s="24" t="s">
        <v>1</v>
      </c>
      <c r="AG4" s="25" t="s">
        <v>0</v>
      </c>
    </row>
    <row r="5" spans="1:34" s="13" customFormat="1" ht="21" customHeight="1">
      <c r="A5" s="26">
        <v>43300</v>
      </c>
      <c r="B5" s="27"/>
      <c r="C5" s="28" t="s">
        <v>154</v>
      </c>
      <c r="D5" s="28" t="s">
        <v>155</v>
      </c>
      <c r="E5" s="28" t="s">
        <v>156</v>
      </c>
      <c r="F5" s="29">
        <v>3544</v>
      </c>
      <c r="G5" s="29" t="s">
        <v>157</v>
      </c>
      <c r="H5" s="30"/>
      <c r="I5" s="30"/>
      <c r="J5" s="30"/>
      <c r="K5" s="30">
        <v>1500</v>
      </c>
      <c r="L5" s="31">
        <v>0.02</v>
      </c>
      <c r="M5" s="32">
        <f t="shared" ref="M5:M26" si="0">SUM(H5:J5,K5/1.12)</f>
        <v>1339.2857142857142</v>
      </c>
      <c r="N5" s="32">
        <f t="shared" ref="N5:N26" si="1">K5/1.12*0.12</f>
        <v>160.71428571428569</v>
      </c>
      <c r="O5" s="32">
        <f t="shared" ref="O5:O26" si="2">-SUM(I5:J5,K5/1.12)*L5</f>
        <v>-26.785714285714285</v>
      </c>
      <c r="P5" s="32"/>
      <c r="Q5" s="32"/>
      <c r="R5" s="32"/>
      <c r="S5" s="32"/>
      <c r="T5" s="33"/>
      <c r="U5" s="33"/>
      <c r="V5" s="33"/>
      <c r="W5" s="33"/>
      <c r="X5" s="33"/>
      <c r="Y5" s="32">
        <v>1339.29</v>
      </c>
      <c r="Z5" s="32"/>
      <c r="AA5" s="32"/>
      <c r="AB5" s="32"/>
      <c r="AC5" s="33"/>
      <c r="AD5" s="33"/>
      <c r="AE5" s="34"/>
      <c r="AF5" s="34"/>
      <c r="AG5" s="32">
        <f t="shared" ref="AG5:AG26" si="3">-SUM(N5:AF5)</f>
        <v>-1473.2185714285713</v>
      </c>
      <c r="AH5" s="35">
        <f t="shared" ref="AH5:AH27" si="4">SUM(H5:K5)+AG5+O5</f>
        <v>-4.285714285579445E-3</v>
      </c>
    </row>
    <row r="6" spans="1:34" s="13" customFormat="1" ht="21" customHeight="1">
      <c r="A6" s="26">
        <v>43301</v>
      </c>
      <c r="B6" s="27"/>
      <c r="C6" s="28" t="s">
        <v>162</v>
      </c>
      <c r="D6" s="28"/>
      <c r="E6" s="28"/>
      <c r="F6" s="29"/>
      <c r="G6" s="36" t="s">
        <v>163</v>
      </c>
      <c r="H6" s="30">
        <v>68</v>
      </c>
      <c r="I6" s="30"/>
      <c r="J6" s="30"/>
      <c r="K6" s="30"/>
      <c r="L6" s="31"/>
      <c r="M6" s="32">
        <f t="shared" si="0"/>
        <v>68</v>
      </c>
      <c r="N6" s="32">
        <f t="shared" si="1"/>
        <v>0</v>
      </c>
      <c r="O6" s="32">
        <f t="shared" si="2"/>
        <v>0</v>
      </c>
      <c r="P6" s="32"/>
      <c r="Q6" s="32"/>
      <c r="R6" s="32"/>
      <c r="S6" s="32"/>
      <c r="T6" s="33"/>
      <c r="U6" s="33"/>
      <c r="V6" s="33"/>
      <c r="W6" s="33"/>
      <c r="X6" s="33"/>
      <c r="Y6" s="32"/>
      <c r="Z6" s="32"/>
      <c r="AA6" s="32">
        <v>68</v>
      </c>
      <c r="AB6" s="32"/>
      <c r="AC6" s="33"/>
      <c r="AD6" s="33"/>
      <c r="AE6" s="34"/>
      <c r="AF6" s="34"/>
      <c r="AG6" s="32">
        <f t="shared" si="3"/>
        <v>-68</v>
      </c>
      <c r="AH6" s="35">
        <f t="shared" si="4"/>
        <v>0</v>
      </c>
    </row>
    <row r="7" spans="1:34" s="13" customFormat="1" ht="21" customHeight="1">
      <c r="A7" s="26">
        <v>43301</v>
      </c>
      <c r="B7" s="27"/>
      <c r="C7" s="28" t="s">
        <v>64</v>
      </c>
      <c r="D7" s="28"/>
      <c r="E7" s="28"/>
      <c r="F7" s="29"/>
      <c r="G7" s="36" t="s">
        <v>164</v>
      </c>
      <c r="H7" s="30">
        <v>50</v>
      </c>
      <c r="I7" s="30"/>
      <c r="J7" s="30"/>
      <c r="K7" s="30"/>
      <c r="L7" s="31"/>
      <c r="M7" s="32">
        <f t="shared" si="0"/>
        <v>50</v>
      </c>
      <c r="N7" s="32">
        <f t="shared" si="1"/>
        <v>0</v>
      </c>
      <c r="O7" s="32">
        <f t="shared" si="2"/>
        <v>0</v>
      </c>
      <c r="P7" s="32"/>
      <c r="Q7" s="32"/>
      <c r="R7" s="32"/>
      <c r="S7" s="32"/>
      <c r="T7" s="33"/>
      <c r="U7" s="33"/>
      <c r="V7" s="33"/>
      <c r="W7" s="33"/>
      <c r="X7" s="33"/>
      <c r="Y7" s="32"/>
      <c r="Z7" s="32"/>
      <c r="AA7" s="32">
        <v>50</v>
      </c>
      <c r="AB7" s="32"/>
      <c r="AC7" s="33"/>
      <c r="AD7" s="33"/>
      <c r="AE7" s="34"/>
      <c r="AF7" s="34"/>
      <c r="AG7" s="32">
        <f t="shared" si="3"/>
        <v>-50</v>
      </c>
      <c r="AH7" s="35">
        <f t="shared" si="4"/>
        <v>0</v>
      </c>
    </row>
    <row r="8" spans="1:34" s="13" customFormat="1" ht="21" customHeight="1">
      <c r="A8" s="26">
        <v>43302</v>
      </c>
      <c r="B8" s="27"/>
      <c r="C8" s="28" t="s">
        <v>67</v>
      </c>
      <c r="D8" s="28"/>
      <c r="E8" s="28"/>
      <c r="F8" s="29"/>
      <c r="G8" s="36" t="s">
        <v>165</v>
      </c>
      <c r="H8" s="30">
        <v>200</v>
      </c>
      <c r="I8" s="30"/>
      <c r="J8" s="30"/>
      <c r="K8" s="30"/>
      <c r="L8" s="31"/>
      <c r="M8" s="32">
        <f t="shared" si="0"/>
        <v>200</v>
      </c>
      <c r="N8" s="32">
        <f t="shared" si="1"/>
        <v>0</v>
      </c>
      <c r="O8" s="32">
        <f t="shared" si="2"/>
        <v>0</v>
      </c>
      <c r="P8" s="32"/>
      <c r="Q8" s="32"/>
      <c r="R8" s="32"/>
      <c r="S8" s="32"/>
      <c r="T8" s="33"/>
      <c r="U8" s="33"/>
      <c r="V8" s="33"/>
      <c r="W8" s="33"/>
      <c r="X8" s="33"/>
      <c r="Y8" s="32"/>
      <c r="Z8" s="32"/>
      <c r="AA8" s="32">
        <v>200</v>
      </c>
      <c r="AB8" s="32"/>
      <c r="AC8" s="33"/>
      <c r="AD8" s="33"/>
      <c r="AE8" s="34"/>
      <c r="AF8" s="34"/>
      <c r="AG8" s="32">
        <f t="shared" si="3"/>
        <v>-200</v>
      </c>
      <c r="AH8" s="35">
        <f t="shared" si="4"/>
        <v>0</v>
      </c>
    </row>
    <row r="9" spans="1:34" s="13" customFormat="1" ht="21" customHeight="1">
      <c r="A9" s="26">
        <v>43305</v>
      </c>
      <c r="B9" s="27"/>
      <c r="C9" s="28" t="s">
        <v>38</v>
      </c>
      <c r="D9" s="28" t="s">
        <v>39</v>
      </c>
      <c r="E9" s="28" t="s">
        <v>37</v>
      </c>
      <c r="F9" s="29">
        <v>307882</v>
      </c>
      <c r="G9" s="36" t="s">
        <v>177</v>
      </c>
      <c r="H9" s="30"/>
      <c r="I9" s="30"/>
      <c r="J9" s="30"/>
      <c r="K9" s="30">
        <v>109.5</v>
      </c>
      <c r="L9" s="31"/>
      <c r="M9" s="32">
        <f t="shared" ref="M9" si="5">SUM(H9:J9,K9/1.12)</f>
        <v>97.767857142857139</v>
      </c>
      <c r="N9" s="32">
        <f t="shared" ref="N9" si="6">K9/1.12*0.12</f>
        <v>11.732142857142856</v>
      </c>
      <c r="O9" s="32">
        <f t="shared" ref="O9" si="7">-SUM(I9:J9,K9/1.12)*L9</f>
        <v>0</v>
      </c>
      <c r="P9" s="32">
        <v>97.77</v>
      </c>
      <c r="Q9" s="32"/>
      <c r="R9" s="32"/>
      <c r="S9" s="32"/>
      <c r="T9" s="33"/>
      <c r="U9" s="33"/>
      <c r="V9" s="33"/>
      <c r="W9" s="33"/>
      <c r="X9" s="33"/>
      <c r="Y9" s="32"/>
      <c r="Z9" s="32"/>
      <c r="AA9" s="32"/>
      <c r="AB9" s="32"/>
      <c r="AC9" s="33"/>
      <c r="AD9" s="33"/>
      <c r="AE9" s="34"/>
      <c r="AF9" s="34"/>
      <c r="AG9" s="32">
        <f t="shared" ref="AG9" si="8">-SUM(N9:AF9)</f>
        <v>-109.50214285714286</v>
      </c>
      <c r="AH9" s="35">
        <f t="shared" ref="AH9" si="9">SUM(H9:K9)+AG9+O9</f>
        <v>-2.1428571428572241E-3</v>
      </c>
    </row>
    <row r="10" spans="1:34" s="13" customFormat="1" ht="21" customHeight="1">
      <c r="A10" s="26">
        <v>43305</v>
      </c>
      <c r="B10" s="27"/>
      <c r="C10" s="28" t="s">
        <v>158</v>
      </c>
      <c r="D10" s="28" t="s">
        <v>159</v>
      </c>
      <c r="E10" s="28" t="s">
        <v>111</v>
      </c>
      <c r="F10" s="29">
        <v>291</v>
      </c>
      <c r="G10" s="36" t="s">
        <v>160</v>
      </c>
      <c r="H10" s="30"/>
      <c r="I10" s="30"/>
      <c r="J10" s="30">
        <v>2500</v>
      </c>
      <c r="K10" s="30"/>
      <c r="L10" s="31">
        <v>0.01</v>
      </c>
      <c r="M10" s="32">
        <f t="shared" ref="M10:M12" si="10">SUM(H10:J10,K10/1.12)</f>
        <v>2500</v>
      </c>
      <c r="N10" s="32">
        <f t="shared" ref="N10:N12" si="11">K10/1.12*0.12</f>
        <v>0</v>
      </c>
      <c r="O10" s="32">
        <f t="shared" ref="O10:O12" si="12">-SUM(I10:J10,K10/1.12)*L10</f>
        <v>-25</v>
      </c>
      <c r="P10" s="32">
        <v>2500</v>
      </c>
      <c r="Q10" s="32"/>
      <c r="R10" s="32"/>
      <c r="S10" s="32"/>
      <c r="T10" s="33"/>
      <c r="U10" s="33"/>
      <c r="V10" s="33"/>
      <c r="W10" s="33"/>
      <c r="X10" s="33"/>
      <c r="Y10" s="32"/>
      <c r="Z10" s="32"/>
      <c r="AA10" s="32"/>
      <c r="AB10" s="32"/>
      <c r="AC10" s="33"/>
      <c r="AD10" s="33"/>
      <c r="AE10" s="34"/>
      <c r="AF10" s="34"/>
      <c r="AG10" s="32">
        <f t="shared" si="3"/>
        <v>-2475</v>
      </c>
      <c r="AH10" s="35">
        <f t="shared" si="4"/>
        <v>0</v>
      </c>
    </row>
    <row r="11" spans="1:34" s="13" customFormat="1" ht="21" customHeight="1">
      <c r="A11" s="26">
        <v>43306</v>
      </c>
      <c r="B11" s="27"/>
      <c r="C11" s="28" t="s">
        <v>67</v>
      </c>
      <c r="D11" s="28"/>
      <c r="E11" s="28"/>
      <c r="F11" s="29"/>
      <c r="G11" s="36" t="s">
        <v>161</v>
      </c>
      <c r="H11" s="30">
        <v>250</v>
      </c>
      <c r="I11" s="30"/>
      <c r="J11" s="30"/>
      <c r="K11" s="30"/>
      <c r="L11" s="31"/>
      <c r="M11" s="32">
        <f t="shared" ref="M11" si="13">SUM(H11:J11,K11/1.12)</f>
        <v>250</v>
      </c>
      <c r="N11" s="32">
        <f t="shared" ref="N11" si="14">K11/1.12*0.12</f>
        <v>0</v>
      </c>
      <c r="O11" s="32">
        <f t="shared" ref="O11" si="15">-SUM(I11:J11,K11/1.12)*L11</f>
        <v>0</v>
      </c>
      <c r="P11" s="32"/>
      <c r="Q11" s="32"/>
      <c r="R11" s="32"/>
      <c r="S11" s="32"/>
      <c r="T11" s="33"/>
      <c r="U11" s="33"/>
      <c r="V11" s="33"/>
      <c r="W11" s="33"/>
      <c r="X11" s="33"/>
      <c r="Y11" s="32"/>
      <c r="Z11" s="32"/>
      <c r="AA11" s="32"/>
      <c r="AB11" s="32">
        <v>250</v>
      </c>
      <c r="AC11" s="33"/>
      <c r="AD11" s="33"/>
      <c r="AE11" s="34"/>
      <c r="AF11" s="34"/>
      <c r="AG11" s="32">
        <f t="shared" ref="AG11:AG12" si="16">-SUM(N11:AF11)</f>
        <v>-250</v>
      </c>
      <c r="AH11" s="35">
        <f t="shared" ref="AH11:AH12" si="17">SUM(H11:K11)+AG11+O11</f>
        <v>0</v>
      </c>
    </row>
    <row r="12" spans="1:34" s="13" customFormat="1" ht="21" customHeight="1">
      <c r="A12" s="26">
        <v>43306</v>
      </c>
      <c r="B12" s="27"/>
      <c r="C12" s="28" t="s">
        <v>126</v>
      </c>
      <c r="D12" s="28" t="s">
        <v>127</v>
      </c>
      <c r="E12" s="28" t="s">
        <v>80</v>
      </c>
      <c r="F12" s="29">
        <v>2540</v>
      </c>
      <c r="G12" s="36" t="s">
        <v>128</v>
      </c>
      <c r="H12" s="30"/>
      <c r="I12" s="30"/>
      <c r="J12" s="30">
        <v>760</v>
      </c>
      <c r="K12" s="30"/>
      <c r="L12" s="31"/>
      <c r="M12" s="32">
        <f t="shared" si="10"/>
        <v>760</v>
      </c>
      <c r="N12" s="32">
        <f t="shared" si="11"/>
        <v>0</v>
      </c>
      <c r="O12" s="32">
        <f t="shared" si="12"/>
        <v>0</v>
      </c>
      <c r="P12" s="32">
        <v>760</v>
      </c>
      <c r="Q12" s="32"/>
      <c r="R12" s="32"/>
      <c r="S12" s="32"/>
      <c r="T12" s="33"/>
      <c r="U12" s="33"/>
      <c r="V12" s="33"/>
      <c r="W12" s="33"/>
      <c r="X12" s="33"/>
      <c r="Y12" s="32"/>
      <c r="Z12" s="32"/>
      <c r="AA12" s="32"/>
      <c r="AB12" s="32"/>
      <c r="AC12" s="33"/>
      <c r="AD12" s="33"/>
      <c r="AE12" s="34"/>
      <c r="AF12" s="34"/>
      <c r="AG12" s="32">
        <f t="shared" si="16"/>
        <v>-760</v>
      </c>
      <c r="AH12" s="35">
        <f t="shared" si="17"/>
        <v>0</v>
      </c>
    </row>
    <row r="13" spans="1:34" s="13" customFormat="1" ht="21" customHeight="1">
      <c r="A13" s="26">
        <v>43307</v>
      </c>
      <c r="B13" s="27"/>
      <c r="C13" s="28" t="s">
        <v>38</v>
      </c>
      <c r="D13" s="28" t="s">
        <v>39</v>
      </c>
      <c r="E13" s="28" t="s">
        <v>37</v>
      </c>
      <c r="F13" s="29">
        <v>4416</v>
      </c>
      <c r="G13" s="36" t="s">
        <v>178</v>
      </c>
      <c r="H13" s="30"/>
      <c r="I13" s="30"/>
      <c r="J13" s="30"/>
      <c r="K13" s="30">
        <v>139.5</v>
      </c>
      <c r="L13" s="31"/>
      <c r="M13" s="32">
        <f t="shared" ref="M13" si="18">SUM(H13:J13,K13/1.12)</f>
        <v>124.55357142857142</v>
      </c>
      <c r="N13" s="32">
        <f t="shared" ref="N13" si="19">K13/1.12*0.12</f>
        <v>14.946428571428569</v>
      </c>
      <c r="O13" s="32">
        <f t="shared" ref="O13" si="20">-SUM(I13:J13,K13/1.12)*L13</f>
        <v>0</v>
      </c>
      <c r="P13" s="32">
        <v>124.55</v>
      </c>
      <c r="Q13" s="32"/>
      <c r="R13" s="32"/>
      <c r="S13" s="32"/>
      <c r="T13" s="33"/>
      <c r="U13" s="33"/>
      <c r="V13" s="33"/>
      <c r="W13" s="33"/>
      <c r="X13" s="33"/>
      <c r="Y13" s="32"/>
      <c r="Z13" s="32"/>
      <c r="AA13" s="32"/>
      <c r="AB13" s="32"/>
      <c r="AC13" s="33"/>
      <c r="AD13" s="33"/>
      <c r="AE13" s="34"/>
      <c r="AF13" s="34"/>
      <c r="AG13" s="32">
        <f t="shared" ref="AG13" si="21">-SUM(N13:AF13)</f>
        <v>-139.49642857142857</v>
      </c>
      <c r="AH13" s="35">
        <f t="shared" ref="AH13" si="22">SUM(H13:K13)+AG13+O13</f>
        <v>3.5714285714334437E-3</v>
      </c>
    </row>
    <row r="14" spans="1:34" s="13" customFormat="1" ht="21" customHeight="1">
      <c r="A14" s="26">
        <v>43307</v>
      </c>
      <c r="B14" s="27"/>
      <c r="C14" s="28" t="s">
        <v>74</v>
      </c>
      <c r="D14" s="28" t="s">
        <v>75</v>
      </c>
      <c r="E14" s="28" t="s">
        <v>76</v>
      </c>
      <c r="F14" s="29">
        <v>688797</v>
      </c>
      <c r="G14" s="36" t="s">
        <v>166</v>
      </c>
      <c r="H14" s="30"/>
      <c r="I14" s="30"/>
      <c r="J14" s="30"/>
      <c r="K14" s="30">
        <v>182.78</v>
      </c>
      <c r="L14" s="31"/>
      <c r="M14" s="32">
        <f t="shared" ref="M14:M17" si="23">SUM(H14:J14,K14/1.12)</f>
        <v>163.19642857142856</v>
      </c>
      <c r="N14" s="32">
        <f t="shared" ref="N14:N17" si="24">K14/1.12*0.12</f>
        <v>19.583571428571425</v>
      </c>
      <c r="O14" s="32">
        <f t="shared" ref="O14:O17" si="25">-SUM(I14:J14,K14/1.12)*L14</f>
        <v>0</v>
      </c>
      <c r="P14" s="32"/>
      <c r="Q14" s="32"/>
      <c r="R14" s="32"/>
      <c r="S14" s="32"/>
      <c r="T14" s="33">
        <v>163.19999999999999</v>
      </c>
      <c r="U14" s="33"/>
      <c r="V14" s="33"/>
      <c r="W14" s="33"/>
      <c r="X14" s="33"/>
      <c r="Y14" s="32"/>
      <c r="Z14" s="32"/>
      <c r="AA14" s="32"/>
      <c r="AB14" s="32"/>
      <c r="AC14" s="33"/>
      <c r="AD14" s="33"/>
      <c r="AE14" s="34"/>
      <c r="AF14" s="34"/>
      <c r="AG14" s="32">
        <f t="shared" ref="AG14:AG17" si="26">-SUM(N14:AF14)</f>
        <v>-182.78357142857141</v>
      </c>
      <c r="AH14" s="35">
        <f t="shared" ref="AH14:AH17" si="27">SUM(H14:K14)+AG14+O14</f>
        <v>-3.571428571405022E-3</v>
      </c>
    </row>
    <row r="15" spans="1:34" s="13" customFormat="1" ht="21" customHeight="1">
      <c r="A15" s="26">
        <v>43306</v>
      </c>
      <c r="B15" s="27"/>
      <c r="C15" s="28" t="s">
        <v>167</v>
      </c>
      <c r="D15" s="28" t="s">
        <v>168</v>
      </c>
      <c r="E15" s="28" t="s">
        <v>152</v>
      </c>
      <c r="F15" s="29">
        <v>95814</v>
      </c>
      <c r="G15" s="36" t="s">
        <v>169</v>
      </c>
      <c r="H15" s="30"/>
      <c r="I15" s="30"/>
      <c r="J15" s="30"/>
      <c r="K15" s="30">
        <v>183.75</v>
      </c>
      <c r="L15" s="31"/>
      <c r="M15" s="32">
        <f t="shared" si="23"/>
        <v>164.06249999999997</v>
      </c>
      <c r="N15" s="32">
        <f t="shared" si="24"/>
        <v>19.687499999999996</v>
      </c>
      <c r="O15" s="32">
        <f t="shared" si="25"/>
        <v>0</v>
      </c>
      <c r="P15" s="32"/>
      <c r="Q15" s="32"/>
      <c r="R15" s="32"/>
      <c r="S15" s="32"/>
      <c r="T15" s="33"/>
      <c r="U15" s="33"/>
      <c r="V15" s="33"/>
      <c r="W15" s="33"/>
      <c r="X15" s="33"/>
      <c r="Y15" s="32"/>
      <c r="Z15" s="32">
        <v>164.06</v>
      </c>
      <c r="AA15" s="32"/>
      <c r="AB15" s="32"/>
      <c r="AC15" s="33"/>
      <c r="AD15" s="33"/>
      <c r="AE15" s="34"/>
      <c r="AF15" s="34"/>
      <c r="AG15" s="32">
        <f t="shared" si="26"/>
        <v>-183.7475</v>
      </c>
      <c r="AH15" s="35">
        <f t="shared" si="27"/>
        <v>2.4999999999977263E-3</v>
      </c>
    </row>
    <row r="16" spans="1:34" s="13" customFormat="1" ht="21" customHeight="1">
      <c r="A16" s="26">
        <v>43307</v>
      </c>
      <c r="B16" s="27"/>
      <c r="C16" s="28" t="s">
        <v>104</v>
      </c>
      <c r="D16" s="28"/>
      <c r="E16" s="28"/>
      <c r="F16" s="29"/>
      <c r="G16" s="36" t="s">
        <v>170</v>
      </c>
      <c r="H16" s="30">
        <v>40</v>
      </c>
      <c r="I16" s="30"/>
      <c r="J16" s="30"/>
      <c r="K16" s="30"/>
      <c r="L16" s="31"/>
      <c r="M16" s="32">
        <f t="shared" si="23"/>
        <v>40</v>
      </c>
      <c r="N16" s="32">
        <f t="shared" si="24"/>
        <v>0</v>
      </c>
      <c r="O16" s="32">
        <f t="shared" si="25"/>
        <v>0</v>
      </c>
      <c r="P16" s="32"/>
      <c r="Q16" s="32"/>
      <c r="R16" s="32"/>
      <c r="S16" s="32"/>
      <c r="T16" s="33"/>
      <c r="U16" s="33"/>
      <c r="V16" s="33"/>
      <c r="W16" s="33"/>
      <c r="X16" s="33"/>
      <c r="Y16" s="32"/>
      <c r="Z16" s="32"/>
      <c r="AA16" s="32">
        <v>40</v>
      </c>
      <c r="AB16" s="32"/>
      <c r="AC16" s="33"/>
      <c r="AD16" s="33"/>
      <c r="AE16" s="34"/>
      <c r="AF16" s="34"/>
      <c r="AG16" s="32">
        <f t="shared" si="26"/>
        <v>-40</v>
      </c>
      <c r="AH16" s="35">
        <f t="shared" si="27"/>
        <v>0</v>
      </c>
    </row>
    <row r="17" spans="1:34" s="13" customFormat="1" ht="21" customHeight="1">
      <c r="A17" s="26">
        <v>43307</v>
      </c>
      <c r="B17" s="27"/>
      <c r="C17" s="28" t="s">
        <v>97</v>
      </c>
      <c r="D17" s="28" t="s">
        <v>98</v>
      </c>
      <c r="E17" s="28" t="s">
        <v>99</v>
      </c>
      <c r="F17" s="29">
        <v>204796</v>
      </c>
      <c r="G17" s="36" t="s">
        <v>149</v>
      </c>
      <c r="H17" s="30"/>
      <c r="I17" s="30"/>
      <c r="J17" s="30"/>
      <c r="K17" s="30">
        <v>1254.68</v>
      </c>
      <c r="L17" s="31">
        <v>0.01</v>
      </c>
      <c r="M17" s="32">
        <f t="shared" si="23"/>
        <v>1120.25</v>
      </c>
      <c r="N17" s="32">
        <f t="shared" si="24"/>
        <v>134.43</v>
      </c>
      <c r="O17" s="32">
        <f t="shared" si="25"/>
        <v>-11.202500000000001</v>
      </c>
      <c r="P17" s="32">
        <v>1120.25</v>
      </c>
      <c r="Q17" s="32"/>
      <c r="R17" s="32"/>
      <c r="S17" s="32"/>
      <c r="T17" s="33"/>
      <c r="U17" s="33"/>
      <c r="V17" s="33"/>
      <c r="W17" s="33"/>
      <c r="X17" s="33"/>
      <c r="Y17" s="32"/>
      <c r="Z17" s="32"/>
      <c r="AA17" s="32"/>
      <c r="AB17" s="32"/>
      <c r="AC17" s="33"/>
      <c r="AD17" s="33"/>
      <c r="AE17" s="34"/>
      <c r="AF17" s="34"/>
      <c r="AG17" s="32">
        <f t="shared" si="26"/>
        <v>-1243.4775</v>
      </c>
      <c r="AH17" s="35">
        <f t="shared" si="27"/>
        <v>9.9475983006414026E-14</v>
      </c>
    </row>
    <row r="18" spans="1:34" s="13" customFormat="1" ht="21" customHeight="1">
      <c r="A18" s="26">
        <v>43307</v>
      </c>
      <c r="B18" s="27"/>
      <c r="C18" s="28" t="s">
        <v>72</v>
      </c>
      <c r="D18" s="28"/>
      <c r="E18" s="28"/>
      <c r="F18" s="29"/>
      <c r="G18" s="36" t="s">
        <v>171</v>
      </c>
      <c r="H18" s="30">
        <v>502</v>
      </c>
      <c r="I18" s="30"/>
      <c r="J18" s="30"/>
      <c r="K18" s="30"/>
      <c r="L18" s="31"/>
      <c r="M18" s="32">
        <f t="shared" si="0"/>
        <v>502</v>
      </c>
      <c r="N18" s="32">
        <f t="shared" si="1"/>
        <v>0</v>
      </c>
      <c r="O18" s="32">
        <f t="shared" si="2"/>
        <v>0</v>
      </c>
      <c r="P18" s="32"/>
      <c r="Q18" s="32"/>
      <c r="R18" s="32"/>
      <c r="S18" s="32"/>
      <c r="T18" s="33"/>
      <c r="U18" s="33"/>
      <c r="V18" s="33"/>
      <c r="W18" s="33"/>
      <c r="X18" s="33"/>
      <c r="Y18" s="32"/>
      <c r="Z18" s="32"/>
      <c r="AA18" s="32"/>
      <c r="AB18" s="32">
        <v>502</v>
      </c>
      <c r="AC18" s="33"/>
      <c r="AD18" s="33"/>
      <c r="AE18" s="34"/>
      <c r="AF18" s="34"/>
      <c r="AG18" s="32">
        <f t="shared" si="3"/>
        <v>-502</v>
      </c>
      <c r="AH18" s="35">
        <f t="shared" si="4"/>
        <v>0</v>
      </c>
    </row>
    <row r="19" spans="1:34" s="13" customFormat="1" ht="21" customHeight="1">
      <c r="A19" s="26">
        <v>43308</v>
      </c>
      <c r="B19" s="27"/>
      <c r="C19" s="28" t="s">
        <v>38</v>
      </c>
      <c r="D19" s="28" t="s">
        <v>39</v>
      </c>
      <c r="E19" s="28" t="s">
        <v>37</v>
      </c>
      <c r="F19" s="29">
        <v>958857</v>
      </c>
      <c r="G19" s="36" t="s">
        <v>60</v>
      </c>
      <c r="H19" s="30"/>
      <c r="I19" s="30"/>
      <c r="J19" s="30"/>
      <c r="K19" s="30">
        <v>273</v>
      </c>
      <c r="L19" s="31"/>
      <c r="M19" s="32">
        <f t="shared" ref="M19" si="28">SUM(H19:J19,K19/1.12)</f>
        <v>243.74999999999997</v>
      </c>
      <c r="N19" s="32">
        <f t="shared" ref="N19" si="29">K19/1.12*0.12</f>
        <v>29.249999999999996</v>
      </c>
      <c r="O19" s="32">
        <f t="shared" ref="O19" si="30">-SUM(I19:J19,K19/1.12)*L19</f>
        <v>0</v>
      </c>
      <c r="P19" s="32"/>
      <c r="Q19" s="32">
        <v>243.75</v>
      </c>
      <c r="R19" s="32"/>
      <c r="S19" s="32"/>
      <c r="T19" s="33"/>
      <c r="U19" s="33"/>
      <c r="V19" s="33"/>
      <c r="W19" s="33"/>
      <c r="X19" s="33"/>
      <c r="Y19" s="32"/>
      <c r="Z19" s="32"/>
      <c r="AA19" s="32"/>
      <c r="AB19" s="32"/>
      <c r="AC19" s="33"/>
      <c r="AD19" s="33"/>
      <c r="AE19" s="34"/>
      <c r="AF19" s="34"/>
      <c r="AG19" s="32">
        <f t="shared" ref="AG19" si="31">-SUM(N19:AF19)</f>
        <v>-273</v>
      </c>
      <c r="AH19" s="35">
        <f t="shared" ref="AH19" si="32">SUM(H19:K19)+AG19+O19</f>
        <v>0</v>
      </c>
    </row>
    <row r="20" spans="1:34" s="13" customFormat="1" ht="21" customHeight="1">
      <c r="A20" s="26">
        <v>43309</v>
      </c>
      <c r="B20" s="27"/>
      <c r="C20" s="28" t="s">
        <v>72</v>
      </c>
      <c r="D20" s="28"/>
      <c r="E20" s="28"/>
      <c r="F20" s="29"/>
      <c r="G20" s="36" t="s">
        <v>172</v>
      </c>
      <c r="H20" s="30">
        <v>502</v>
      </c>
      <c r="I20" s="30"/>
      <c r="J20" s="30"/>
      <c r="K20" s="30"/>
      <c r="L20" s="31"/>
      <c r="M20" s="32">
        <f t="shared" si="0"/>
        <v>502</v>
      </c>
      <c r="N20" s="32">
        <f t="shared" si="1"/>
        <v>0</v>
      </c>
      <c r="O20" s="32">
        <f t="shared" si="2"/>
        <v>0</v>
      </c>
      <c r="P20" s="32"/>
      <c r="Q20" s="32"/>
      <c r="R20" s="32"/>
      <c r="S20" s="32"/>
      <c r="T20" s="33"/>
      <c r="U20" s="33"/>
      <c r="V20" s="33"/>
      <c r="W20" s="33"/>
      <c r="X20" s="33"/>
      <c r="Y20" s="32"/>
      <c r="Z20" s="32"/>
      <c r="AA20" s="32"/>
      <c r="AB20" s="32">
        <v>502</v>
      </c>
      <c r="AC20" s="33"/>
      <c r="AD20" s="33"/>
      <c r="AE20" s="34"/>
      <c r="AF20" s="34"/>
      <c r="AG20" s="32">
        <f t="shared" si="3"/>
        <v>-502</v>
      </c>
      <c r="AH20" s="35">
        <f t="shared" si="4"/>
        <v>0</v>
      </c>
    </row>
    <row r="21" spans="1:34" s="13" customFormat="1" ht="21" customHeight="1">
      <c r="A21" s="26">
        <v>43311</v>
      </c>
      <c r="B21" s="27"/>
      <c r="C21" s="28" t="s">
        <v>72</v>
      </c>
      <c r="D21" s="28"/>
      <c r="E21" s="28"/>
      <c r="F21" s="29"/>
      <c r="G21" s="36" t="s">
        <v>173</v>
      </c>
      <c r="H21" s="30">
        <v>502</v>
      </c>
      <c r="I21" s="30"/>
      <c r="J21" s="30"/>
      <c r="K21" s="30"/>
      <c r="L21" s="31"/>
      <c r="M21" s="32">
        <f t="shared" si="0"/>
        <v>502</v>
      </c>
      <c r="N21" s="32">
        <f t="shared" si="1"/>
        <v>0</v>
      </c>
      <c r="O21" s="32">
        <f t="shared" si="2"/>
        <v>0</v>
      </c>
      <c r="P21" s="32"/>
      <c r="Q21" s="32"/>
      <c r="R21" s="32"/>
      <c r="S21" s="32"/>
      <c r="T21" s="33"/>
      <c r="U21" s="33"/>
      <c r="V21" s="33"/>
      <c r="W21" s="33"/>
      <c r="X21" s="33"/>
      <c r="Y21" s="32"/>
      <c r="Z21" s="32"/>
      <c r="AA21" s="32"/>
      <c r="AB21" s="32">
        <v>502</v>
      </c>
      <c r="AC21" s="33"/>
      <c r="AD21" s="33"/>
      <c r="AE21" s="34"/>
      <c r="AF21" s="34"/>
      <c r="AG21" s="32">
        <f t="shared" si="3"/>
        <v>-502</v>
      </c>
      <c r="AH21" s="35">
        <f t="shared" si="4"/>
        <v>0</v>
      </c>
    </row>
    <row r="22" spans="1:34" s="13" customFormat="1" ht="21" customHeight="1">
      <c r="A22" s="26">
        <v>43312</v>
      </c>
      <c r="B22" s="27"/>
      <c r="C22" s="28" t="s">
        <v>104</v>
      </c>
      <c r="D22" s="28"/>
      <c r="E22" s="28"/>
      <c r="F22" s="29"/>
      <c r="G22" s="36" t="s">
        <v>174</v>
      </c>
      <c r="H22" s="30">
        <v>40</v>
      </c>
      <c r="I22" s="30"/>
      <c r="J22" s="30"/>
      <c r="K22" s="30"/>
      <c r="L22" s="31"/>
      <c r="M22" s="32">
        <f t="shared" si="0"/>
        <v>40</v>
      </c>
      <c r="N22" s="32">
        <f t="shared" si="1"/>
        <v>0</v>
      </c>
      <c r="O22" s="32">
        <f t="shared" si="2"/>
        <v>0</v>
      </c>
      <c r="P22" s="32"/>
      <c r="Q22" s="32"/>
      <c r="R22" s="32"/>
      <c r="S22" s="32"/>
      <c r="T22" s="33"/>
      <c r="U22" s="33"/>
      <c r="V22" s="33"/>
      <c r="W22" s="33"/>
      <c r="X22" s="33"/>
      <c r="Y22" s="32"/>
      <c r="Z22" s="32"/>
      <c r="AA22" s="32">
        <v>40</v>
      </c>
      <c r="AB22" s="32"/>
      <c r="AC22" s="33"/>
      <c r="AD22" s="33"/>
      <c r="AE22" s="34"/>
      <c r="AF22" s="34"/>
      <c r="AG22" s="32">
        <f t="shared" si="3"/>
        <v>-40</v>
      </c>
      <c r="AH22" s="35">
        <f t="shared" si="4"/>
        <v>0</v>
      </c>
    </row>
    <row r="23" spans="1:34" s="13" customFormat="1" ht="21" customHeight="1">
      <c r="A23" s="26">
        <v>43312</v>
      </c>
      <c r="B23" s="27"/>
      <c r="C23" s="28" t="s">
        <v>175</v>
      </c>
      <c r="D23" s="28"/>
      <c r="E23" s="28"/>
      <c r="F23" s="29"/>
      <c r="G23" s="36" t="s">
        <v>176</v>
      </c>
      <c r="H23" s="30"/>
      <c r="I23" s="30"/>
      <c r="J23" s="30">
        <v>180</v>
      </c>
      <c r="K23" s="30"/>
      <c r="L23" s="31"/>
      <c r="M23" s="32">
        <f t="shared" si="0"/>
        <v>180</v>
      </c>
      <c r="N23" s="32">
        <f t="shared" si="1"/>
        <v>0</v>
      </c>
      <c r="O23" s="32">
        <f t="shared" si="2"/>
        <v>0</v>
      </c>
      <c r="P23" s="32">
        <v>180</v>
      </c>
      <c r="Q23" s="32"/>
      <c r="R23" s="32"/>
      <c r="S23" s="32"/>
      <c r="T23" s="33"/>
      <c r="U23" s="33"/>
      <c r="V23" s="33"/>
      <c r="W23" s="33"/>
      <c r="X23" s="33"/>
      <c r="Y23" s="32"/>
      <c r="Z23" s="32"/>
      <c r="AA23" s="32"/>
      <c r="AB23" s="32"/>
      <c r="AC23" s="33"/>
      <c r="AD23" s="33"/>
      <c r="AE23" s="34"/>
      <c r="AF23" s="34"/>
      <c r="AG23" s="32">
        <f t="shared" si="3"/>
        <v>-180</v>
      </c>
      <c r="AH23" s="35">
        <f t="shared" si="4"/>
        <v>0</v>
      </c>
    </row>
    <row r="24" spans="1:34" s="13" customFormat="1" ht="21" customHeight="1">
      <c r="A24" s="26">
        <v>43312</v>
      </c>
      <c r="B24" s="27"/>
      <c r="C24" s="28" t="s">
        <v>38</v>
      </c>
      <c r="D24" s="28" t="s">
        <v>39</v>
      </c>
      <c r="E24" s="28" t="s">
        <v>37</v>
      </c>
      <c r="F24" s="29">
        <v>309233</v>
      </c>
      <c r="G24" s="29" t="s">
        <v>176</v>
      </c>
      <c r="H24" s="30"/>
      <c r="I24" s="30"/>
      <c r="J24" s="30"/>
      <c r="K24" s="30">
        <v>401.19</v>
      </c>
      <c r="L24" s="31"/>
      <c r="M24" s="32">
        <f t="shared" si="0"/>
        <v>358.20535714285711</v>
      </c>
      <c r="N24" s="32">
        <f t="shared" si="1"/>
        <v>42.984642857142852</v>
      </c>
      <c r="O24" s="32">
        <f t="shared" si="2"/>
        <v>0</v>
      </c>
      <c r="P24" s="32">
        <v>358.21</v>
      </c>
      <c r="Q24" s="32"/>
      <c r="R24" s="32"/>
      <c r="S24" s="32"/>
      <c r="T24" s="33"/>
      <c r="U24" s="33"/>
      <c r="V24" s="33"/>
      <c r="W24" s="33"/>
      <c r="X24" s="33"/>
      <c r="Y24" s="32"/>
      <c r="Z24" s="32"/>
      <c r="AA24" s="32"/>
      <c r="AB24" s="32"/>
      <c r="AC24" s="33"/>
      <c r="AD24" s="33"/>
      <c r="AE24" s="34"/>
      <c r="AF24" s="34"/>
      <c r="AG24" s="32">
        <f t="shared" si="3"/>
        <v>-401.19464285714281</v>
      </c>
      <c r="AH24" s="35">
        <f t="shared" si="4"/>
        <v>-4.6428571428123178E-3</v>
      </c>
    </row>
    <row r="25" spans="1:34" s="13" customFormat="1" ht="22.5" customHeight="1">
      <c r="A25" s="26">
        <v>43313</v>
      </c>
      <c r="B25" s="27"/>
      <c r="C25" s="28" t="s">
        <v>40</v>
      </c>
      <c r="D25" s="28" t="s">
        <v>41</v>
      </c>
      <c r="E25" s="28" t="s">
        <v>42</v>
      </c>
      <c r="F25" s="29">
        <v>121537</v>
      </c>
      <c r="G25" s="36" t="s">
        <v>179</v>
      </c>
      <c r="H25" s="30"/>
      <c r="I25" s="30"/>
      <c r="J25" s="30"/>
      <c r="K25" s="30">
        <f>2588.26+310.59</f>
        <v>2898.8500000000004</v>
      </c>
      <c r="L25" s="31"/>
      <c r="M25" s="32">
        <f t="shared" si="0"/>
        <v>2588.2589285714284</v>
      </c>
      <c r="N25" s="32">
        <f t="shared" si="1"/>
        <v>310.59107142857141</v>
      </c>
      <c r="O25" s="32">
        <f t="shared" si="2"/>
        <v>0</v>
      </c>
      <c r="P25" s="32">
        <v>2588.2600000000002</v>
      </c>
      <c r="Q25" s="32"/>
      <c r="R25" s="32"/>
      <c r="S25" s="32"/>
      <c r="T25" s="33"/>
      <c r="U25" s="33"/>
      <c r="V25" s="33"/>
      <c r="W25" s="33"/>
      <c r="X25" s="33"/>
      <c r="Y25" s="32"/>
      <c r="Z25" s="32"/>
      <c r="AA25" s="32"/>
      <c r="AB25" s="32"/>
      <c r="AC25" s="33"/>
      <c r="AD25" s="33"/>
      <c r="AE25" s="34"/>
      <c r="AF25" s="34"/>
      <c r="AG25" s="32">
        <f t="shared" si="3"/>
        <v>-2898.8510714285717</v>
      </c>
      <c r="AH25" s="35">
        <f t="shared" si="4"/>
        <v>-1.0714285713220306E-3</v>
      </c>
    </row>
    <row r="26" spans="1:34" s="13" customFormat="1" ht="21" customHeight="1">
      <c r="A26" s="26">
        <v>43313</v>
      </c>
      <c r="B26" s="27"/>
      <c r="C26" s="28" t="s">
        <v>40</v>
      </c>
      <c r="D26" s="28" t="s">
        <v>41</v>
      </c>
      <c r="E26" s="28" t="s">
        <v>42</v>
      </c>
      <c r="F26" s="29">
        <v>121537</v>
      </c>
      <c r="G26" s="36" t="s">
        <v>180</v>
      </c>
      <c r="H26" s="30"/>
      <c r="I26" s="30"/>
      <c r="J26" s="30">
        <v>1013.35</v>
      </c>
      <c r="K26" s="30"/>
      <c r="L26" s="31"/>
      <c r="M26" s="32">
        <f t="shared" si="0"/>
        <v>1013.35</v>
      </c>
      <c r="N26" s="32">
        <f t="shared" si="1"/>
        <v>0</v>
      </c>
      <c r="O26" s="32">
        <f t="shared" si="2"/>
        <v>0</v>
      </c>
      <c r="P26" s="32">
        <v>1013.35</v>
      </c>
      <c r="Q26" s="32"/>
      <c r="R26" s="32"/>
      <c r="S26" s="32"/>
      <c r="T26" s="33"/>
      <c r="U26" s="33"/>
      <c r="V26" s="33"/>
      <c r="W26" s="33"/>
      <c r="X26" s="33"/>
      <c r="Y26" s="32"/>
      <c r="Z26" s="32"/>
      <c r="AA26" s="32"/>
      <c r="AB26" s="32"/>
      <c r="AC26" s="33"/>
      <c r="AD26" s="33"/>
      <c r="AE26" s="34"/>
      <c r="AF26" s="34"/>
      <c r="AG26" s="32">
        <f t="shared" si="3"/>
        <v>-1013.35</v>
      </c>
      <c r="AH26" s="35">
        <f t="shared" si="4"/>
        <v>0</v>
      </c>
    </row>
    <row r="27" spans="1:34" s="12" customFormat="1" ht="19.5" customHeight="1">
      <c r="A27" s="37"/>
      <c r="B27" s="38"/>
      <c r="C27" s="28"/>
      <c r="D27" s="28"/>
      <c r="E27" s="28"/>
      <c r="F27" s="29"/>
      <c r="G27" s="36"/>
      <c r="H27" s="39"/>
      <c r="I27" s="39"/>
      <c r="J27" s="39"/>
      <c r="K27" s="39"/>
      <c r="L27" s="40"/>
      <c r="M27" s="41">
        <f>SUM(H27:J27,K27/1.12)</f>
        <v>0</v>
      </c>
      <c r="N27" s="41">
        <f>K27/1.12*0.12</f>
        <v>0</v>
      </c>
      <c r="O27" s="41">
        <f>-SUM(I27:J27,K27/1.12)*L27</f>
        <v>0</v>
      </c>
      <c r="P27" s="41"/>
      <c r="Q27" s="41"/>
      <c r="R27" s="41"/>
      <c r="S27" s="41"/>
      <c r="T27" s="42"/>
      <c r="U27" s="42"/>
      <c r="V27" s="42"/>
      <c r="W27" s="42"/>
      <c r="X27" s="42"/>
      <c r="Y27" s="44"/>
      <c r="Z27" s="41"/>
      <c r="AA27" s="41"/>
      <c r="AB27" s="41"/>
      <c r="AC27" s="42"/>
      <c r="AD27" s="42"/>
      <c r="AE27" s="45"/>
      <c r="AF27" s="45"/>
      <c r="AG27" s="46">
        <f>-SUM(N27:AF27)</f>
        <v>0</v>
      </c>
      <c r="AH27" s="35">
        <f t="shared" si="4"/>
        <v>0</v>
      </c>
    </row>
    <row r="28" spans="1:34" s="10" customFormat="1" ht="12" customHeight="1" thickBot="1">
      <c r="A28" s="47"/>
      <c r="B28" s="48"/>
      <c r="C28" s="49"/>
      <c r="D28" s="50"/>
      <c r="E28" s="50"/>
      <c r="F28" s="51"/>
      <c r="G28" s="49"/>
      <c r="H28" s="52">
        <f t="shared" ref="H28:AH28" si="33">SUM(H5:H27)</f>
        <v>2154</v>
      </c>
      <c r="I28" s="52">
        <f t="shared" si="33"/>
        <v>0</v>
      </c>
      <c r="J28" s="52">
        <f t="shared" si="33"/>
        <v>4453.3500000000004</v>
      </c>
      <c r="K28" s="52">
        <f t="shared" si="33"/>
        <v>6943.25</v>
      </c>
      <c r="L28" s="52">
        <f t="shared" si="33"/>
        <v>0.04</v>
      </c>
      <c r="M28" s="52">
        <f t="shared" si="33"/>
        <v>12806.680357142859</v>
      </c>
      <c r="N28" s="52">
        <f t="shared" si="33"/>
        <v>743.91964285714278</v>
      </c>
      <c r="O28" s="52">
        <f t="shared" si="33"/>
        <v>-62.988214285714285</v>
      </c>
      <c r="P28" s="52">
        <f t="shared" si="33"/>
        <v>8742.39</v>
      </c>
      <c r="Q28" s="52">
        <f t="shared" si="33"/>
        <v>243.75</v>
      </c>
      <c r="R28" s="52">
        <f t="shared" si="33"/>
        <v>0</v>
      </c>
      <c r="S28" s="52">
        <f t="shared" si="33"/>
        <v>0</v>
      </c>
      <c r="T28" s="52">
        <f t="shared" si="33"/>
        <v>163.19999999999999</v>
      </c>
      <c r="U28" s="52">
        <f t="shared" si="33"/>
        <v>0</v>
      </c>
      <c r="V28" s="52">
        <f t="shared" si="33"/>
        <v>0</v>
      </c>
      <c r="W28" s="52">
        <f t="shared" si="33"/>
        <v>0</v>
      </c>
      <c r="X28" s="52">
        <f t="shared" si="33"/>
        <v>0</v>
      </c>
      <c r="Y28" s="52">
        <f t="shared" si="33"/>
        <v>1339.29</v>
      </c>
      <c r="Z28" s="52">
        <f t="shared" si="33"/>
        <v>164.06</v>
      </c>
      <c r="AA28" s="52">
        <f t="shared" si="33"/>
        <v>398</v>
      </c>
      <c r="AB28" s="52">
        <f t="shared" si="33"/>
        <v>1756</v>
      </c>
      <c r="AC28" s="52">
        <f t="shared" si="33"/>
        <v>0</v>
      </c>
      <c r="AD28" s="52">
        <f t="shared" si="33"/>
        <v>0</v>
      </c>
      <c r="AE28" s="52">
        <f t="shared" si="33"/>
        <v>0</v>
      </c>
      <c r="AF28" s="53">
        <f t="shared" si="33"/>
        <v>0</v>
      </c>
      <c r="AG28" s="52">
        <f t="shared" si="33"/>
        <v>-13487.621428571429</v>
      </c>
      <c r="AH28" s="52">
        <f t="shared" si="33"/>
        <v>-9.6428571424453935E-3</v>
      </c>
    </row>
    <row r="29" spans="1:34" ht="12" customHeight="1" thickTop="1"/>
    <row r="30" spans="1:34">
      <c r="K30" s="8">
        <f>H28+I28+J28+K28</f>
        <v>13550.6</v>
      </c>
      <c r="L30" s="9"/>
      <c r="M30" s="8"/>
      <c r="AG30" s="2">
        <f>+AG28</f>
        <v>-13487.621428571429</v>
      </c>
    </row>
    <row r="31" spans="1:34">
      <c r="K31" s="8"/>
      <c r="L31" s="9"/>
      <c r="M31" s="8"/>
    </row>
    <row r="32" spans="1:34">
      <c r="C32" s="10" t="s">
        <v>33</v>
      </c>
      <c r="G32" s="10"/>
      <c r="K32" s="126"/>
      <c r="L32" s="126"/>
      <c r="M32" s="126"/>
    </row>
    <row r="33" spans="1:33">
      <c r="K33" s="8"/>
      <c r="L33" s="9"/>
      <c r="M33" s="8"/>
    </row>
    <row r="34" spans="1:33">
      <c r="K34" s="8"/>
      <c r="L34" s="9"/>
      <c r="M34" s="8"/>
    </row>
    <row r="35" spans="1:33">
      <c r="A35" s="1"/>
      <c r="B35" s="1"/>
      <c r="D35" s="1"/>
      <c r="E35" s="1"/>
      <c r="F35" s="1"/>
      <c r="H35" s="1"/>
      <c r="I35" s="1"/>
      <c r="J35" s="1"/>
      <c r="K35" s="8"/>
      <c r="L35" s="9"/>
      <c r="M35" s="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Z35" s="1"/>
      <c r="AA35" s="1"/>
      <c r="AB35" s="1"/>
      <c r="AC35" s="1"/>
      <c r="AD35" s="1"/>
      <c r="AE35" s="1"/>
      <c r="AF35" s="1"/>
      <c r="AG35" s="1"/>
    </row>
    <row r="42" spans="1:33">
      <c r="Q42" s="2">
        <v>0</v>
      </c>
    </row>
    <row r="43" spans="1:33">
      <c r="A43" s="1"/>
      <c r="B43" s="1"/>
      <c r="D43" s="1"/>
      <c r="E43" s="1"/>
      <c r="F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Z43" s="1"/>
      <c r="AA43" s="1"/>
      <c r="AB43" s="1"/>
      <c r="AC43" s="1"/>
      <c r="AD43" s="1"/>
      <c r="AE43" s="1"/>
      <c r="AF43" s="1"/>
      <c r="AG43" s="1"/>
    </row>
  </sheetData>
  <mergeCells count="1">
    <mergeCell ref="K32:M32"/>
  </mergeCells>
  <pageMargins left="0.7" right="0.7" top="0.75" bottom="0.75" header="0.3" footer="0.3"/>
  <pageSetup paperSize="5" scale="75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99"/>
  <sheetViews>
    <sheetView tabSelected="1" topLeftCell="G77" workbookViewId="0">
      <selection activeCell="J84" sqref="J84"/>
    </sheetView>
  </sheetViews>
  <sheetFormatPr defaultColWidth="9.109375" defaultRowHeight="10.199999999999999"/>
  <cols>
    <col min="1" max="1" width="8.109375" style="7" customWidth="1"/>
    <col min="2" max="2" width="7.33203125" style="6" hidden="1" customWidth="1"/>
    <col min="3" max="3" width="24" style="1" customWidth="1"/>
    <col min="4" max="4" width="14" style="5" customWidth="1"/>
    <col min="5" max="5" width="22.6640625" style="5" customWidth="1"/>
    <col min="6" max="6" width="7.88671875" style="4" customWidth="1"/>
    <col min="7" max="7" width="31.5546875" style="1" customWidth="1"/>
    <col min="8" max="8" width="11.44140625" style="2" customWidth="1"/>
    <col min="9" max="9" width="8.44140625" style="2" customWidth="1"/>
    <col min="10" max="10" width="9.6640625" style="2" customWidth="1"/>
    <col min="11" max="11" width="10.44140625" style="2" customWidth="1"/>
    <col min="12" max="12" width="7.88671875" style="3" customWidth="1"/>
    <col min="13" max="13" width="9.6640625" style="2" customWidth="1"/>
    <col min="14" max="14" width="8.5546875" style="2" customWidth="1"/>
    <col min="15" max="15" width="9" style="2" customWidth="1"/>
    <col min="16" max="16" width="9.88671875" style="2" customWidth="1"/>
    <col min="17" max="17" width="7.88671875" style="2" customWidth="1"/>
    <col min="18" max="18" width="7.6640625" style="2" customWidth="1"/>
    <col min="19" max="19" width="8.109375" style="2" customWidth="1"/>
    <col min="20" max="21" width="9.109375" style="2" customWidth="1"/>
    <col min="22" max="24" width="6.88671875" style="2" customWidth="1"/>
    <col min="25" max="25" width="9.33203125" style="2" customWidth="1"/>
    <col min="26" max="26" width="8.33203125" style="2" customWidth="1"/>
    <col min="27" max="27" width="10.6640625" style="2" customWidth="1"/>
    <col min="28" max="28" width="9.5546875" style="2" customWidth="1"/>
    <col min="29" max="30" width="8" style="2" customWidth="1"/>
    <col min="31" max="31" width="10.109375" style="2" customWidth="1"/>
    <col min="32" max="32" width="0.109375" style="2" customWidth="1"/>
    <col min="33" max="33" width="10.6640625" style="2" customWidth="1"/>
    <col min="34" max="34" width="10.6640625" style="1" customWidth="1"/>
    <col min="35" max="16384" width="9.109375" style="1"/>
  </cols>
  <sheetData>
    <row r="1" spans="1:34" ht="12" customHeight="1">
      <c r="A1" s="14" t="s">
        <v>30</v>
      </c>
      <c r="C1" s="15"/>
    </row>
    <row r="2" spans="1:34" ht="12" customHeight="1">
      <c r="A2" s="14" t="s">
        <v>26</v>
      </c>
    </row>
    <row r="3" spans="1:34" ht="12" customHeight="1">
      <c r="A3" s="14" t="s">
        <v>87</v>
      </c>
      <c r="B3" s="15"/>
      <c r="C3" s="16"/>
      <c r="N3" s="17">
        <v>1301</v>
      </c>
      <c r="O3" s="17">
        <v>2402</v>
      </c>
      <c r="P3" s="17">
        <v>5001</v>
      </c>
      <c r="Q3" s="17">
        <v>5002</v>
      </c>
      <c r="R3" s="17">
        <v>6220</v>
      </c>
      <c r="S3" s="17">
        <v>6219</v>
      </c>
      <c r="T3" s="17">
        <v>6212</v>
      </c>
      <c r="U3" s="17"/>
      <c r="V3" s="17"/>
      <c r="W3" s="17"/>
      <c r="X3" s="17"/>
      <c r="Y3" s="17" t="s">
        <v>25</v>
      </c>
      <c r="Z3" s="17"/>
      <c r="AA3" s="17">
        <v>6230</v>
      </c>
      <c r="AB3" s="17" t="s">
        <v>24</v>
      </c>
      <c r="AC3" s="17">
        <v>6202</v>
      </c>
      <c r="AD3" s="17"/>
      <c r="AE3" s="17">
        <v>6109</v>
      </c>
      <c r="AF3" s="17">
        <v>6236</v>
      </c>
      <c r="AG3" s="17">
        <v>1002</v>
      </c>
    </row>
    <row r="4" spans="1:34" s="11" customFormat="1" ht="43.5" customHeight="1">
      <c r="A4" s="18" t="s">
        <v>23</v>
      </c>
      <c r="B4" s="19" t="s">
        <v>22</v>
      </c>
      <c r="C4" s="20" t="s">
        <v>21</v>
      </c>
      <c r="D4" s="20" t="s">
        <v>20</v>
      </c>
      <c r="E4" s="20" t="s">
        <v>27</v>
      </c>
      <c r="F4" s="20" t="s">
        <v>19</v>
      </c>
      <c r="G4" s="20" t="s">
        <v>18</v>
      </c>
      <c r="H4" s="20" t="s">
        <v>17</v>
      </c>
      <c r="I4" s="20" t="s">
        <v>16</v>
      </c>
      <c r="J4" s="20" t="s">
        <v>15</v>
      </c>
      <c r="K4" s="20" t="s">
        <v>14</v>
      </c>
      <c r="L4" s="21" t="s">
        <v>13</v>
      </c>
      <c r="M4" s="20" t="s">
        <v>12</v>
      </c>
      <c r="N4" s="22" t="s">
        <v>11</v>
      </c>
      <c r="O4" s="22" t="s">
        <v>10</v>
      </c>
      <c r="P4" s="22" t="s">
        <v>9</v>
      </c>
      <c r="Q4" s="22" t="s">
        <v>8</v>
      </c>
      <c r="R4" s="22" t="s">
        <v>31</v>
      </c>
      <c r="S4" s="22" t="s">
        <v>32</v>
      </c>
      <c r="T4" s="22" t="s">
        <v>7</v>
      </c>
      <c r="U4" s="22" t="s">
        <v>28</v>
      </c>
      <c r="V4" s="22" t="s">
        <v>34</v>
      </c>
      <c r="W4" s="22" t="s">
        <v>35</v>
      </c>
      <c r="X4" s="22" t="s">
        <v>36</v>
      </c>
      <c r="Y4" s="22" t="s">
        <v>6</v>
      </c>
      <c r="Z4" s="22" t="s">
        <v>29</v>
      </c>
      <c r="AA4" s="22" t="s">
        <v>5</v>
      </c>
      <c r="AB4" s="22" t="s">
        <v>4</v>
      </c>
      <c r="AC4" s="23" t="s">
        <v>3</v>
      </c>
      <c r="AD4" s="22" t="s">
        <v>1</v>
      </c>
      <c r="AE4" s="24" t="s">
        <v>2</v>
      </c>
      <c r="AF4" s="24" t="s">
        <v>1</v>
      </c>
      <c r="AG4" s="25" t="s">
        <v>0</v>
      </c>
    </row>
    <row r="5" spans="1:34" s="13" customFormat="1" ht="21" customHeight="1">
      <c r="A5" s="26">
        <v>43283</v>
      </c>
      <c r="B5" s="27"/>
      <c r="C5" s="28" t="s">
        <v>90</v>
      </c>
      <c r="D5" s="28" t="s">
        <v>91</v>
      </c>
      <c r="E5" s="28" t="s">
        <v>92</v>
      </c>
      <c r="F5" s="29">
        <v>6808</v>
      </c>
      <c r="G5" s="29" t="s">
        <v>93</v>
      </c>
      <c r="H5" s="30"/>
      <c r="I5" s="30"/>
      <c r="J5" s="30"/>
      <c r="K5" s="30">
        <v>5072.25</v>
      </c>
      <c r="L5" s="31">
        <v>0.01</v>
      </c>
      <c r="M5" s="32">
        <f t="shared" ref="M5:M82" si="0">SUM(H5:J5,K5/1.12)</f>
        <v>4528.7946428571422</v>
      </c>
      <c r="N5" s="32">
        <f t="shared" ref="N5:N82" si="1">K5/1.12*0.12</f>
        <v>543.455357142857</v>
      </c>
      <c r="O5" s="32">
        <f t="shared" ref="O5:O82" si="2">-SUM(I5:J5,K5/1.12)*L5</f>
        <v>-45.287946428571423</v>
      </c>
      <c r="P5" s="32">
        <v>4528.79</v>
      </c>
      <c r="Q5" s="32"/>
      <c r="R5" s="32"/>
      <c r="S5" s="32"/>
      <c r="T5" s="33"/>
      <c r="U5" s="33"/>
      <c r="V5" s="33"/>
      <c r="W5" s="33"/>
      <c r="X5" s="33"/>
      <c r="Y5" s="32"/>
      <c r="Z5" s="32"/>
      <c r="AA5" s="32"/>
      <c r="AB5" s="32"/>
      <c r="AC5" s="33"/>
      <c r="AD5" s="33"/>
      <c r="AE5" s="34"/>
      <c r="AF5" s="34"/>
      <c r="AG5" s="32">
        <f t="shared" ref="AG5:AG11" si="3">-SUM(N5:AF5)</f>
        <v>-5026.9574107142853</v>
      </c>
      <c r="AH5" s="35">
        <f t="shared" ref="AH5:AH83" si="4">SUM(H5:K5)+AG5+O5</f>
        <v>4.6428571432883814E-3</v>
      </c>
    </row>
    <row r="6" spans="1:34" s="13" customFormat="1" ht="24" customHeight="1">
      <c r="A6" s="26">
        <v>43284</v>
      </c>
      <c r="B6" s="27"/>
      <c r="C6" s="28" t="s">
        <v>78</v>
      </c>
      <c r="D6" s="28" t="s">
        <v>94</v>
      </c>
      <c r="E6" s="28" t="s">
        <v>92</v>
      </c>
      <c r="F6" s="29">
        <v>2500</v>
      </c>
      <c r="G6" s="36" t="s">
        <v>95</v>
      </c>
      <c r="H6" s="30"/>
      <c r="I6" s="30"/>
      <c r="J6" s="30">
        <v>2660</v>
      </c>
      <c r="K6" s="30"/>
      <c r="L6" s="31"/>
      <c r="M6" s="32">
        <f t="shared" si="0"/>
        <v>2660</v>
      </c>
      <c r="N6" s="32">
        <f t="shared" si="1"/>
        <v>0</v>
      </c>
      <c r="O6" s="32">
        <f t="shared" si="2"/>
        <v>0</v>
      </c>
      <c r="P6" s="32">
        <v>2660</v>
      </c>
      <c r="Q6" s="32"/>
      <c r="R6" s="32"/>
      <c r="S6" s="32"/>
      <c r="T6" s="33"/>
      <c r="U6" s="33"/>
      <c r="V6" s="33"/>
      <c r="W6" s="33"/>
      <c r="X6" s="33"/>
      <c r="Y6" s="32"/>
      <c r="Z6" s="32"/>
      <c r="AA6" s="32"/>
      <c r="AB6" s="32"/>
      <c r="AC6" s="33"/>
      <c r="AD6" s="33"/>
      <c r="AE6" s="34"/>
      <c r="AF6" s="34"/>
      <c r="AG6" s="32">
        <f t="shared" si="3"/>
        <v>-2660</v>
      </c>
      <c r="AH6" s="35">
        <f t="shared" si="4"/>
        <v>0</v>
      </c>
    </row>
    <row r="7" spans="1:34" s="13" customFormat="1" ht="24" customHeight="1">
      <c r="A7" s="26">
        <v>43284</v>
      </c>
      <c r="B7" s="27"/>
      <c r="C7" s="28" t="s">
        <v>64</v>
      </c>
      <c r="D7" s="28"/>
      <c r="E7" s="28"/>
      <c r="F7" s="29"/>
      <c r="G7" s="36" t="s">
        <v>96</v>
      </c>
      <c r="H7" s="30">
        <v>100</v>
      </c>
      <c r="I7" s="30"/>
      <c r="J7" s="30"/>
      <c r="K7" s="30"/>
      <c r="L7" s="31"/>
      <c r="M7" s="32">
        <f t="shared" si="0"/>
        <v>100</v>
      </c>
      <c r="N7" s="32">
        <f t="shared" si="1"/>
        <v>0</v>
      </c>
      <c r="O7" s="32">
        <f t="shared" si="2"/>
        <v>0</v>
      </c>
      <c r="P7" s="32"/>
      <c r="Q7" s="32"/>
      <c r="R7" s="32"/>
      <c r="S7" s="32"/>
      <c r="T7" s="33"/>
      <c r="U7" s="33"/>
      <c r="V7" s="33"/>
      <c r="W7" s="33"/>
      <c r="X7" s="33"/>
      <c r="Y7" s="32"/>
      <c r="Z7" s="32"/>
      <c r="AA7" s="32">
        <v>100</v>
      </c>
      <c r="AB7" s="32"/>
      <c r="AC7" s="33"/>
      <c r="AD7" s="33"/>
      <c r="AE7" s="34"/>
      <c r="AF7" s="34"/>
      <c r="AG7" s="32">
        <f t="shared" si="3"/>
        <v>-100</v>
      </c>
      <c r="AH7" s="35">
        <f t="shared" si="4"/>
        <v>0</v>
      </c>
    </row>
    <row r="8" spans="1:34" s="118" customFormat="1" ht="24" customHeight="1">
      <c r="A8" s="107">
        <v>43285</v>
      </c>
      <c r="B8" s="108"/>
      <c r="C8" s="109" t="s">
        <v>97</v>
      </c>
      <c r="D8" s="109" t="s">
        <v>98</v>
      </c>
      <c r="E8" s="109" t="s">
        <v>99</v>
      </c>
      <c r="F8" s="110">
        <v>93004</v>
      </c>
      <c r="G8" s="111" t="s">
        <v>100</v>
      </c>
      <c r="H8" s="112"/>
      <c r="I8" s="112"/>
      <c r="J8" s="112"/>
      <c r="K8" s="112">
        <v>1896.03</v>
      </c>
      <c r="L8" s="113">
        <v>0.01</v>
      </c>
      <c r="M8" s="114">
        <f t="shared" si="0"/>
        <v>1692.8839285714284</v>
      </c>
      <c r="N8" s="114">
        <f t="shared" si="1"/>
        <v>203.14607142857142</v>
      </c>
      <c r="O8" s="114">
        <f t="shared" si="2"/>
        <v>-16.928839285714286</v>
      </c>
      <c r="P8" s="114">
        <v>1692.88</v>
      </c>
      <c r="Q8" s="114"/>
      <c r="R8" s="114"/>
      <c r="S8" s="114"/>
      <c r="T8" s="115"/>
      <c r="U8" s="115"/>
      <c r="V8" s="115"/>
      <c r="W8" s="115"/>
      <c r="X8" s="115"/>
      <c r="Y8" s="114"/>
      <c r="Z8" s="114"/>
      <c r="AA8" s="114"/>
      <c r="AB8" s="114"/>
      <c r="AC8" s="115"/>
      <c r="AD8" s="115"/>
      <c r="AE8" s="116"/>
      <c r="AF8" s="116"/>
      <c r="AG8" s="114">
        <f t="shared" si="3"/>
        <v>-1879.0972321428571</v>
      </c>
      <c r="AH8" s="117">
        <f t="shared" si="4"/>
        <v>3.9285714285490769E-3</v>
      </c>
    </row>
    <row r="9" spans="1:34" s="13" customFormat="1" ht="21" customHeight="1">
      <c r="A9" s="26">
        <v>43283</v>
      </c>
      <c r="B9" s="27"/>
      <c r="C9" s="28" t="s">
        <v>104</v>
      </c>
      <c r="D9" s="28"/>
      <c r="E9" s="28"/>
      <c r="F9" s="29"/>
      <c r="G9" s="36" t="s">
        <v>105</v>
      </c>
      <c r="H9" s="30">
        <v>120</v>
      </c>
      <c r="I9" s="30"/>
      <c r="J9" s="30"/>
      <c r="K9" s="30"/>
      <c r="L9" s="31"/>
      <c r="M9" s="32">
        <f t="shared" si="0"/>
        <v>120</v>
      </c>
      <c r="N9" s="32">
        <f t="shared" si="1"/>
        <v>0</v>
      </c>
      <c r="O9" s="32">
        <f t="shared" si="2"/>
        <v>0</v>
      </c>
      <c r="P9" s="32"/>
      <c r="Q9" s="32"/>
      <c r="R9" s="32"/>
      <c r="S9" s="32"/>
      <c r="T9" s="33"/>
      <c r="U9" s="33"/>
      <c r="V9" s="33"/>
      <c r="W9" s="33"/>
      <c r="X9" s="33"/>
      <c r="Y9" s="32"/>
      <c r="Z9" s="32"/>
      <c r="AA9" s="32">
        <v>120</v>
      </c>
      <c r="AB9" s="32"/>
      <c r="AC9" s="33"/>
      <c r="AD9" s="33"/>
      <c r="AE9" s="34"/>
      <c r="AF9" s="34"/>
      <c r="AG9" s="32">
        <f t="shared" si="3"/>
        <v>-120</v>
      </c>
      <c r="AH9" s="35">
        <f t="shared" si="4"/>
        <v>0</v>
      </c>
    </row>
    <row r="10" spans="1:34" s="13" customFormat="1" ht="21" customHeight="1">
      <c r="A10" s="26">
        <v>43194</v>
      </c>
      <c r="B10" s="27"/>
      <c r="C10" s="28" t="s">
        <v>104</v>
      </c>
      <c r="D10" s="28"/>
      <c r="E10" s="28"/>
      <c r="F10" s="29"/>
      <c r="G10" s="36" t="s">
        <v>106</v>
      </c>
      <c r="H10" s="30">
        <v>60</v>
      </c>
      <c r="I10" s="30"/>
      <c r="J10" s="30"/>
      <c r="K10" s="30"/>
      <c r="L10" s="31"/>
      <c r="M10" s="32">
        <f t="shared" si="0"/>
        <v>60</v>
      </c>
      <c r="N10" s="32">
        <f t="shared" si="1"/>
        <v>0</v>
      </c>
      <c r="O10" s="32">
        <f t="shared" si="2"/>
        <v>0</v>
      </c>
      <c r="P10" s="32"/>
      <c r="Q10" s="32"/>
      <c r="R10" s="32"/>
      <c r="S10" s="32"/>
      <c r="T10" s="33"/>
      <c r="U10" s="33"/>
      <c r="V10" s="33"/>
      <c r="W10" s="33"/>
      <c r="X10" s="33"/>
      <c r="Y10" s="32"/>
      <c r="Z10" s="32"/>
      <c r="AA10" s="32">
        <v>60</v>
      </c>
      <c r="AB10" s="32"/>
      <c r="AC10" s="33"/>
      <c r="AD10" s="33"/>
      <c r="AE10" s="34"/>
      <c r="AF10" s="34"/>
      <c r="AG10" s="32">
        <f t="shared" si="3"/>
        <v>-60</v>
      </c>
      <c r="AH10" s="35">
        <f t="shared" si="4"/>
        <v>0</v>
      </c>
    </row>
    <row r="11" spans="1:34" s="13" customFormat="1" ht="21" customHeight="1">
      <c r="A11" s="26">
        <v>43285</v>
      </c>
      <c r="B11" s="27"/>
      <c r="C11" s="28" t="s">
        <v>38</v>
      </c>
      <c r="D11" s="28" t="s">
        <v>39</v>
      </c>
      <c r="E11" s="28" t="s">
        <v>37</v>
      </c>
      <c r="F11" s="29">
        <v>30672</v>
      </c>
      <c r="G11" s="36" t="s">
        <v>107</v>
      </c>
      <c r="H11" s="30"/>
      <c r="I11" s="30"/>
      <c r="J11" s="30"/>
      <c r="K11" s="30">
        <v>262.5</v>
      </c>
      <c r="L11" s="31"/>
      <c r="M11" s="32">
        <f t="shared" si="0"/>
        <v>234.37499999999997</v>
      </c>
      <c r="N11" s="32">
        <f t="shared" si="1"/>
        <v>28.124999999999996</v>
      </c>
      <c r="O11" s="32">
        <f t="shared" si="2"/>
        <v>0</v>
      </c>
      <c r="P11" s="32">
        <v>234.38</v>
      </c>
      <c r="Q11" s="32"/>
      <c r="R11" s="32"/>
      <c r="S11" s="32"/>
      <c r="T11" s="33"/>
      <c r="U11" s="33"/>
      <c r="V11" s="33"/>
      <c r="W11" s="33"/>
      <c r="X11" s="33"/>
      <c r="Y11" s="32"/>
      <c r="Z11" s="32"/>
      <c r="AA11" s="32"/>
      <c r="AB11" s="32"/>
      <c r="AC11" s="33"/>
      <c r="AD11" s="33"/>
      <c r="AE11" s="34"/>
      <c r="AF11" s="34"/>
      <c r="AG11" s="32">
        <f t="shared" si="3"/>
        <v>-262.505</v>
      </c>
      <c r="AH11" s="35">
        <f t="shared" si="4"/>
        <v>-4.9999999999954525E-3</v>
      </c>
    </row>
    <row r="12" spans="1:34" s="13" customFormat="1" ht="24" customHeight="1">
      <c r="A12" s="26">
        <v>43286</v>
      </c>
      <c r="B12" s="27"/>
      <c r="C12" s="28" t="s">
        <v>40</v>
      </c>
      <c r="D12" s="28" t="s">
        <v>41</v>
      </c>
      <c r="E12" s="28" t="s">
        <v>42</v>
      </c>
      <c r="F12" s="29">
        <v>135757</v>
      </c>
      <c r="G12" s="36" t="s">
        <v>108</v>
      </c>
      <c r="H12" s="30"/>
      <c r="I12" s="30"/>
      <c r="J12" s="30"/>
      <c r="K12" s="30">
        <v>2699.75</v>
      </c>
      <c r="L12" s="31"/>
      <c r="M12" s="32">
        <f t="shared" si="0"/>
        <v>2410.4910714285711</v>
      </c>
      <c r="N12" s="32">
        <f t="shared" si="1"/>
        <v>289.2589285714285</v>
      </c>
      <c r="O12" s="32">
        <f t="shared" si="2"/>
        <v>0</v>
      </c>
      <c r="P12" s="32">
        <v>2410.4899999999998</v>
      </c>
      <c r="Q12" s="32"/>
      <c r="R12" s="32"/>
      <c r="S12" s="32"/>
      <c r="T12" s="33"/>
      <c r="U12" s="33"/>
      <c r="V12" s="33"/>
      <c r="W12" s="33"/>
      <c r="X12" s="33"/>
      <c r="Y12" s="32"/>
      <c r="Z12" s="32"/>
      <c r="AA12" s="32"/>
      <c r="AB12" s="32"/>
      <c r="AC12" s="33"/>
      <c r="AD12" s="33"/>
      <c r="AE12" s="34"/>
      <c r="AF12" s="34"/>
      <c r="AG12" s="32">
        <f t="shared" ref="AG12:AG18" si="5">-SUM(N12:AF12)</f>
        <v>-2699.7489285714282</v>
      </c>
      <c r="AH12" s="35">
        <f t="shared" ref="AH12:AH18" si="6">SUM(H12:K12)+AG12+O12</f>
        <v>1.071428571776778E-3</v>
      </c>
    </row>
    <row r="13" spans="1:34" s="13" customFormat="1" ht="21" customHeight="1">
      <c r="A13" s="26">
        <v>43286</v>
      </c>
      <c r="B13" s="27"/>
      <c r="C13" s="28" t="s">
        <v>109</v>
      </c>
      <c r="D13" s="28" t="s">
        <v>110</v>
      </c>
      <c r="E13" s="28" t="s">
        <v>111</v>
      </c>
      <c r="F13" s="29">
        <v>2934</v>
      </c>
      <c r="G13" s="29" t="s">
        <v>112</v>
      </c>
      <c r="H13" s="30"/>
      <c r="I13" s="30"/>
      <c r="J13" s="30"/>
      <c r="K13" s="30">
        <v>1783</v>
      </c>
      <c r="L13" s="31"/>
      <c r="M13" s="32">
        <f t="shared" si="0"/>
        <v>1591.9642857142856</v>
      </c>
      <c r="N13" s="32">
        <f t="shared" si="1"/>
        <v>191.03571428571425</v>
      </c>
      <c r="O13" s="32">
        <f t="shared" si="2"/>
        <v>0</v>
      </c>
      <c r="P13" s="32"/>
      <c r="Q13" s="32"/>
      <c r="R13" s="32"/>
      <c r="S13" s="32"/>
      <c r="T13" s="33"/>
      <c r="U13" s="33"/>
      <c r="V13" s="33"/>
      <c r="W13" s="33"/>
      <c r="X13" s="33"/>
      <c r="Y13" s="32">
        <v>1591.96</v>
      </c>
      <c r="Z13" s="32"/>
      <c r="AA13" s="32"/>
      <c r="AB13" s="32"/>
      <c r="AC13" s="33"/>
      <c r="AD13" s="33"/>
      <c r="AE13" s="34"/>
      <c r="AF13" s="34"/>
      <c r="AG13" s="32">
        <f t="shared" si="5"/>
        <v>-1782.9957142857143</v>
      </c>
      <c r="AH13" s="35">
        <f t="shared" si="6"/>
        <v>4.2857142857428698E-3</v>
      </c>
    </row>
    <row r="14" spans="1:34" s="13" customFormat="1" ht="24" customHeight="1">
      <c r="A14" s="26">
        <v>43286</v>
      </c>
      <c r="B14" s="27"/>
      <c r="C14" s="28" t="s">
        <v>113</v>
      </c>
      <c r="D14" s="28"/>
      <c r="E14" s="28"/>
      <c r="F14" s="29"/>
      <c r="G14" s="36" t="s">
        <v>114</v>
      </c>
      <c r="H14" s="30">
        <v>25</v>
      </c>
      <c r="I14" s="30"/>
      <c r="J14" s="30"/>
      <c r="K14" s="30"/>
      <c r="L14" s="31"/>
      <c r="M14" s="32">
        <f t="shared" si="0"/>
        <v>25</v>
      </c>
      <c r="N14" s="32">
        <f t="shared" si="1"/>
        <v>0</v>
      </c>
      <c r="O14" s="32">
        <f t="shared" si="2"/>
        <v>0</v>
      </c>
      <c r="P14" s="32"/>
      <c r="Q14" s="32"/>
      <c r="R14" s="32"/>
      <c r="S14" s="32"/>
      <c r="T14" s="33"/>
      <c r="U14" s="33"/>
      <c r="V14" s="33"/>
      <c r="W14" s="33"/>
      <c r="X14" s="33"/>
      <c r="Y14" s="32"/>
      <c r="Z14" s="32"/>
      <c r="AA14" s="32">
        <v>25</v>
      </c>
      <c r="AB14" s="32"/>
      <c r="AC14" s="33"/>
      <c r="AD14" s="33"/>
      <c r="AE14" s="34"/>
      <c r="AF14" s="34"/>
      <c r="AG14" s="32">
        <f t="shared" si="5"/>
        <v>-25</v>
      </c>
      <c r="AH14" s="35">
        <f t="shared" si="6"/>
        <v>0</v>
      </c>
    </row>
    <row r="15" spans="1:34" s="13" customFormat="1" ht="24" customHeight="1">
      <c r="A15" s="26">
        <v>43286</v>
      </c>
      <c r="B15" s="27"/>
      <c r="C15" s="28" t="s">
        <v>38</v>
      </c>
      <c r="D15" s="28" t="s">
        <v>39</v>
      </c>
      <c r="E15" s="28" t="s">
        <v>37</v>
      </c>
      <c r="F15" s="29">
        <v>30685</v>
      </c>
      <c r="G15" s="36" t="s">
        <v>115</v>
      </c>
      <c r="H15" s="30"/>
      <c r="I15" s="30"/>
      <c r="J15" s="30"/>
      <c r="K15" s="30">
        <v>173.5</v>
      </c>
      <c r="L15" s="31"/>
      <c r="M15" s="32">
        <f t="shared" si="0"/>
        <v>154.91071428571428</v>
      </c>
      <c r="N15" s="32">
        <f t="shared" si="1"/>
        <v>18.589285714285712</v>
      </c>
      <c r="O15" s="32">
        <f t="shared" si="2"/>
        <v>0</v>
      </c>
      <c r="P15" s="32">
        <v>154.91</v>
      </c>
      <c r="Q15" s="32"/>
      <c r="R15" s="32"/>
      <c r="S15" s="32"/>
      <c r="T15" s="33"/>
      <c r="U15" s="33"/>
      <c r="V15" s="33"/>
      <c r="W15" s="33"/>
      <c r="X15" s="33"/>
      <c r="Y15" s="32"/>
      <c r="Z15" s="32"/>
      <c r="AA15" s="32"/>
      <c r="AB15" s="32"/>
      <c r="AC15" s="33"/>
      <c r="AD15" s="33"/>
      <c r="AE15" s="34"/>
      <c r="AF15" s="34"/>
      <c r="AG15" s="32">
        <f t="shared" si="5"/>
        <v>-173.49928571428572</v>
      </c>
      <c r="AH15" s="35">
        <f t="shared" si="6"/>
        <v>7.142857142810044E-4</v>
      </c>
    </row>
    <row r="16" spans="1:34" s="13" customFormat="1" ht="24" customHeight="1">
      <c r="A16" s="26">
        <v>43286</v>
      </c>
      <c r="B16" s="27"/>
      <c r="C16" s="28" t="s">
        <v>38</v>
      </c>
      <c r="D16" s="28" t="s">
        <v>39</v>
      </c>
      <c r="E16" s="28" t="s">
        <v>37</v>
      </c>
      <c r="F16" s="29">
        <v>30686</v>
      </c>
      <c r="G16" s="36" t="s">
        <v>60</v>
      </c>
      <c r="H16" s="30"/>
      <c r="I16" s="30"/>
      <c r="J16" s="30"/>
      <c r="K16" s="30">
        <v>269</v>
      </c>
      <c r="L16" s="31"/>
      <c r="M16" s="32">
        <f t="shared" si="0"/>
        <v>240.17857142857142</v>
      </c>
      <c r="N16" s="32">
        <f t="shared" si="1"/>
        <v>28.821428571428569</v>
      </c>
      <c r="O16" s="32">
        <f t="shared" si="2"/>
        <v>0</v>
      </c>
      <c r="P16" s="32">
        <v>240.18</v>
      </c>
      <c r="Q16" s="32"/>
      <c r="R16" s="32"/>
      <c r="S16" s="32"/>
      <c r="T16" s="33"/>
      <c r="U16" s="33"/>
      <c r="V16" s="33"/>
      <c r="W16" s="33"/>
      <c r="X16" s="33"/>
      <c r="Y16" s="32"/>
      <c r="Z16" s="32"/>
      <c r="AA16" s="32"/>
      <c r="AB16" s="32"/>
      <c r="AC16" s="33"/>
      <c r="AD16" s="33"/>
      <c r="AE16" s="34"/>
      <c r="AF16" s="34"/>
      <c r="AG16" s="32">
        <f t="shared" si="5"/>
        <v>-269.00142857142856</v>
      </c>
      <c r="AH16" s="35">
        <f t="shared" si="6"/>
        <v>-1.4285714285620088E-3</v>
      </c>
    </row>
    <row r="17" spans="1:34" s="13" customFormat="1" ht="19.5" customHeight="1">
      <c r="A17" s="26">
        <v>43287</v>
      </c>
      <c r="B17" s="27"/>
      <c r="C17" s="28" t="s">
        <v>40</v>
      </c>
      <c r="D17" s="28" t="s">
        <v>41</v>
      </c>
      <c r="E17" s="28" t="s">
        <v>42</v>
      </c>
      <c r="F17" s="29">
        <v>93163</v>
      </c>
      <c r="G17" s="36" t="s">
        <v>116</v>
      </c>
      <c r="H17" s="30"/>
      <c r="I17" s="30"/>
      <c r="J17" s="30"/>
      <c r="K17" s="30">
        <f>1619.73+194.37</f>
        <v>1814.1</v>
      </c>
      <c r="L17" s="31"/>
      <c r="M17" s="32">
        <f t="shared" si="0"/>
        <v>1619.7321428571427</v>
      </c>
      <c r="N17" s="32">
        <f t="shared" si="1"/>
        <v>194.3678571428571</v>
      </c>
      <c r="O17" s="32">
        <f t="shared" si="2"/>
        <v>0</v>
      </c>
      <c r="P17" s="32">
        <v>1619.73</v>
      </c>
      <c r="Q17" s="32"/>
      <c r="R17" s="32"/>
      <c r="S17" s="32"/>
      <c r="T17" s="33"/>
      <c r="U17" s="33"/>
      <c r="V17" s="33"/>
      <c r="W17" s="33"/>
      <c r="X17" s="33"/>
      <c r="Y17" s="32"/>
      <c r="Z17" s="32"/>
      <c r="AA17" s="32"/>
      <c r="AB17" s="32"/>
      <c r="AC17" s="33"/>
      <c r="AD17" s="33"/>
      <c r="AE17" s="34"/>
      <c r="AF17" s="34"/>
      <c r="AG17" s="32">
        <f t="shared" si="5"/>
        <v>-1814.097857142857</v>
      </c>
      <c r="AH17" s="35">
        <f t="shared" si="6"/>
        <v>2.1428571428714349E-3</v>
      </c>
    </row>
    <row r="18" spans="1:34" s="12" customFormat="1" ht="21.75" hidden="1" customHeight="1">
      <c r="A18" s="37"/>
      <c r="B18" s="38"/>
      <c r="C18" s="28"/>
      <c r="D18" s="28"/>
      <c r="E18" s="28"/>
      <c r="F18" s="29"/>
      <c r="G18" s="36"/>
      <c r="H18" s="39"/>
      <c r="I18" s="39"/>
      <c r="J18" s="39"/>
      <c r="K18" s="39"/>
      <c r="L18" s="40"/>
      <c r="M18" s="41">
        <f t="shared" si="0"/>
        <v>0</v>
      </c>
      <c r="N18" s="41">
        <f t="shared" si="1"/>
        <v>0</v>
      </c>
      <c r="O18" s="41">
        <f t="shared" si="2"/>
        <v>0</v>
      </c>
      <c r="P18" s="41"/>
      <c r="Q18" s="41"/>
      <c r="R18" s="41"/>
      <c r="S18" s="41"/>
      <c r="T18" s="42"/>
      <c r="U18" s="42"/>
      <c r="V18" s="42"/>
      <c r="W18" s="42"/>
      <c r="X18" s="42"/>
      <c r="Y18" s="41"/>
      <c r="Z18" s="41"/>
      <c r="AA18" s="41"/>
      <c r="AB18" s="41"/>
      <c r="AC18" s="41"/>
      <c r="AD18" s="41"/>
      <c r="AE18" s="41"/>
      <c r="AF18" s="41"/>
      <c r="AG18" s="41">
        <f t="shared" si="5"/>
        <v>0</v>
      </c>
      <c r="AH18" s="35">
        <f t="shared" si="6"/>
        <v>0</v>
      </c>
    </row>
    <row r="19" spans="1:34" s="12" customFormat="1" ht="21.75" customHeight="1">
      <c r="A19" s="26">
        <v>43287</v>
      </c>
      <c r="B19" s="27"/>
      <c r="C19" s="28" t="s">
        <v>40</v>
      </c>
      <c r="D19" s="28" t="s">
        <v>41</v>
      </c>
      <c r="E19" s="28" t="s">
        <v>42</v>
      </c>
      <c r="F19" s="29">
        <v>93163</v>
      </c>
      <c r="G19" s="36" t="s">
        <v>117</v>
      </c>
      <c r="H19" s="39"/>
      <c r="I19" s="39"/>
      <c r="J19" s="39">
        <v>1377.5</v>
      </c>
      <c r="K19" s="39"/>
      <c r="L19" s="40"/>
      <c r="M19" s="32">
        <f t="shared" si="0"/>
        <v>1377.5</v>
      </c>
      <c r="N19" s="32">
        <f t="shared" si="1"/>
        <v>0</v>
      </c>
      <c r="O19" s="32">
        <f t="shared" si="2"/>
        <v>0</v>
      </c>
      <c r="P19" s="41">
        <v>1377.5</v>
      </c>
      <c r="Q19" s="41"/>
      <c r="R19" s="41"/>
      <c r="S19" s="41"/>
      <c r="T19" s="42"/>
      <c r="U19" s="42"/>
      <c r="V19" s="42"/>
      <c r="W19" s="42"/>
      <c r="X19" s="42"/>
      <c r="Y19" s="41"/>
      <c r="Z19" s="41"/>
      <c r="AA19" s="41"/>
      <c r="AB19" s="41"/>
      <c r="AC19" s="41"/>
      <c r="AD19" s="41"/>
      <c r="AE19" s="41"/>
      <c r="AF19" s="41"/>
      <c r="AG19" s="32">
        <f t="shared" ref="AG19:AG27" si="7">-SUM(N19:AF19)</f>
        <v>-1377.5</v>
      </c>
      <c r="AH19" s="35">
        <f t="shared" ref="AH19:AH27" si="8">SUM(H19:K19)+AG19+O19</f>
        <v>0</v>
      </c>
    </row>
    <row r="20" spans="1:34" s="12" customFormat="1" ht="21.75" customHeight="1">
      <c r="A20" s="37">
        <v>43287</v>
      </c>
      <c r="B20" s="38"/>
      <c r="C20" s="28" t="s">
        <v>40</v>
      </c>
      <c r="D20" s="28" t="s">
        <v>41</v>
      </c>
      <c r="E20" s="28" t="s">
        <v>42</v>
      </c>
      <c r="F20" s="29">
        <v>154089</v>
      </c>
      <c r="G20" s="36" t="s">
        <v>118</v>
      </c>
      <c r="H20" s="39"/>
      <c r="I20" s="39"/>
      <c r="J20" s="39"/>
      <c r="K20" s="39">
        <v>150</v>
      </c>
      <c r="L20" s="40"/>
      <c r="M20" s="32">
        <f t="shared" si="0"/>
        <v>133.92857142857142</v>
      </c>
      <c r="N20" s="32">
        <f t="shared" si="1"/>
        <v>16.071428571428569</v>
      </c>
      <c r="O20" s="32">
        <f t="shared" si="2"/>
        <v>0</v>
      </c>
      <c r="P20" s="41"/>
      <c r="Q20" s="41">
        <v>133.93</v>
      </c>
      <c r="R20" s="41"/>
      <c r="S20" s="41"/>
      <c r="T20" s="42"/>
      <c r="U20" s="42"/>
      <c r="V20" s="42"/>
      <c r="W20" s="42"/>
      <c r="X20" s="42"/>
      <c r="Y20" s="41"/>
      <c r="Z20" s="41"/>
      <c r="AA20" s="41"/>
      <c r="AB20" s="41"/>
      <c r="AC20" s="41"/>
      <c r="AD20" s="41"/>
      <c r="AE20" s="41"/>
      <c r="AF20" s="41"/>
      <c r="AG20" s="32">
        <f t="shared" si="7"/>
        <v>-150.00142857142856</v>
      </c>
      <c r="AH20" s="35">
        <f t="shared" si="8"/>
        <v>-1.4285714285620088E-3</v>
      </c>
    </row>
    <row r="21" spans="1:34" s="12" customFormat="1" ht="21.75" customHeight="1">
      <c r="A21" s="37">
        <v>43287</v>
      </c>
      <c r="B21" s="38"/>
      <c r="C21" s="28" t="s">
        <v>119</v>
      </c>
      <c r="D21" s="28" t="s">
        <v>120</v>
      </c>
      <c r="E21" s="28" t="s">
        <v>121</v>
      </c>
      <c r="F21" s="29">
        <v>29153</v>
      </c>
      <c r="G21" s="36" t="s">
        <v>122</v>
      </c>
      <c r="H21" s="39"/>
      <c r="I21" s="39"/>
      <c r="J21" s="39"/>
      <c r="K21" s="39">
        <v>1017.99</v>
      </c>
      <c r="L21" s="40"/>
      <c r="M21" s="32">
        <f t="shared" si="0"/>
        <v>908.91964285714278</v>
      </c>
      <c r="N21" s="32">
        <f t="shared" si="1"/>
        <v>109.07035714285713</v>
      </c>
      <c r="O21" s="32">
        <f t="shared" si="2"/>
        <v>0</v>
      </c>
      <c r="P21" s="41">
        <v>908.92</v>
      </c>
      <c r="Q21" s="41"/>
      <c r="R21" s="41"/>
      <c r="S21" s="41"/>
      <c r="T21" s="42"/>
      <c r="U21" s="42"/>
      <c r="V21" s="42"/>
      <c r="W21" s="42"/>
      <c r="X21" s="42"/>
      <c r="Y21" s="41"/>
      <c r="Z21" s="41"/>
      <c r="AA21" s="41"/>
      <c r="AB21" s="41"/>
      <c r="AC21" s="41"/>
      <c r="AD21" s="41"/>
      <c r="AE21" s="41"/>
      <c r="AF21" s="41"/>
      <c r="AG21" s="32">
        <f t="shared" si="7"/>
        <v>-1017.9903571428571</v>
      </c>
      <c r="AH21" s="35">
        <f t="shared" si="8"/>
        <v>-3.5714285706944793E-4</v>
      </c>
    </row>
    <row r="22" spans="1:34" s="12" customFormat="1" ht="21.75" customHeight="1">
      <c r="A22" s="37">
        <v>43287</v>
      </c>
      <c r="B22" s="38"/>
      <c r="C22" s="28" t="s">
        <v>56</v>
      </c>
      <c r="D22" s="28" t="s">
        <v>57</v>
      </c>
      <c r="E22" s="28" t="s">
        <v>123</v>
      </c>
      <c r="F22" s="29">
        <v>1185</v>
      </c>
      <c r="G22" s="36" t="s">
        <v>124</v>
      </c>
      <c r="H22" s="39"/>
      <c r="I22" s="39"/>
      <c r="J22" s="39"/>
      <c r="K22" s="39">
        <v>1800</v>
      </c>
      <c r="L22" s="40">
        <v>0.01</v>
      </c>
      <c r="M22" s="32">
        <f t="shared" si="0"/>
        <v>1607.1428571428569</v>
      </c>
      <c r="N22" s="32">
        <f t="shared" si="1"/>
        <v>192.85714285714283</v>
      </c>
      <c r="O22" s="32">
        <f t="shared" si="2"/>
        <v>-16.071428571428569</v>
      </c>
      <c r="P22" s="41">
        <v>1607.14</v>
      </c>
      <c r="Q22" s="41"/>
      <c r="R22" s="41"/>
      <c r="S22" s="41"/>
      <c r="T22" s="42"/>
      <c r="U22" s="42"/>
      <c r="V22" s="42"/>
      <c r="W22" s="42"/>
      <c r="X22" s="42"/>
      <c r="Y22" s="41"/>
      <c r="Z22" s="41"/>
      <c r="AA22" s="41"/>
      <c r="AB22" s="41"/>
      <c r="AC22" s="41"/>
      <c r="AD22" s="41"/>
      <c r="AE22" s="41"/>
      <c r="AF22" s="41"/>
      <c r="AG22" s="32">
        <f t="shared" si="7"/>
        <v>-1783.9257142857143</v>
      </c>
      <c r="AH22" s="35">
        <f t="shared" si="8"/>
        <v>2.8571428571098068E-3</v>
      </c>
    </row>
    <row r="23" spans="1:34" s="12" customFormat="1" ht="21.75" customHeight="1">
      <c r="A23" s="37">
        <v>43288</v>
      </c>
      <c r="B23" s="38"/>
      <c r="C23" s="28" t="s">
        <v>78</v>
      </c>
      <c r="D23" s="28" t="s">
        <v>79</v>
      </c>
      <c r="E23" s="28" t="s">
        <v>80</v>
      </c>
      <c r="F23" s="29">
        <v>2507</v>
      </c>
      <c r="G23" s="36" t="s">
        <v>125</v>
      </c>
      <c r="H23" s="39"/>
      <c r="I23" s="39"/>
      <c r="J23" s="39">
        <v>1885</v>
      </c>
      <c r="K23" s="39"/>
      <c r="L23" s="40"/>
      <c r="M23" s="32">
        <f t="shared" si="0"/>
        <v>1885</v>
      </c>
      <c r="N23" s="32">
        <f t="shared" si="1"/>
        <v>0</v>
      </c>
      <c r="O23" s="32">
        <f t="shared" si="2"/>
        <v>0</v>
      </c>
      <c r="P23" s="41">
        <v>1885</v>
      </c>
      <c r="Q23" s="41"/>
      <c r="R23" s="41"/>
      <c r="S23" s="41"/>
      <c r="T23" s="42"/>
      <c r="U23" s="42"/>
      <c r="V23" s="42"/>
      <c r="W23" s="42"/>
      <c r="X23" s="42"/>
      <c r="Y23" s="41"/>
      <c r="Z23" s="41"/>
      <c r="AA23" s="41"/>
      <c r="AB23" s="41"/>
      <c r="AC23" s="41"/>
      <c r="AD23" s="41"/>
      <c r="AE23" s="41"/>
      <c r="AF23" s="41"/>
      <c r="AG23" s="32">
        <f t="shared" si="7"/>
        <v>-1885</v>
      </c>
      <c r="AH23" s="35">
        <f t="shared" si="8"/>
        <v>0</v>
      </c>
    </row>
    <row r="24" spans="1:34" s="12" customFormat="1" ht="21.75" customHeight="1">
      <c r="A24" s="37">
        <v>43288</v>
      </c>
      <c r="B24" s="38"/>
      <c r="C24" s="28" t="s">
        <v>126</v>
      </c>
      <c r="D24" s="28" t="s">
        <v>127</v>
      </c>
      <c r="E24" s="28" t="s">
        <v>80</v>
      </c>
      <c r="F24" s="29">
        <v>10763</v>
      </c>
      <c r="G24" s="36" t="s">
        <v>128</v>
      </c>
      <c r="H24" s="39"/>
      <c r="I24" s="39"/>
      <c r="J24" s="39">
        <v>760</v>
      </c>
      <c r="K24" s="39"/>
      <c r="L24" s="40"/>
      <c r="M24" s="32">
        <f t="shared" si="0"/>
        <v>760</v>
      </c>
      <c r="N24" s="32">
        <f t="shared" si="1"/>
        <v>0</v>
      </c>
      <c r="O24" s="32">
        <f t="shared" si="2"/>
        <v>0</v>
      </c>
      <c r="P24" s="41">
        <v>760</v>
      </c>
      <c r="Q24" s="41"/>
      <c r="R24" s="41"/>
      <c r="S24" s="41"/>
      <c r="T24" s="42"/>
      <c r="U24" s="42"/>
      <c r="V24" s="42"/>
      <c r="W24" s="42"/>
      <c r="X24" s="42"/>
      <c r="Y24" s="41"/>
      <c r="Z24" s="41"/>
      <c r="AA24" s="41"/>
      <c r="AB24" s="41"/>
      <c r="AC24" s="41"/>
      <c r="AD24" s="41"/>
      <c r="AE24" s="41"/>
      <c r="AF24" s="41"/>
      <c r="AG24" s="32">
        <f t="shared" si="7"/>
        <v>-760</v>
      </c>
      <c r="AH24" s="35">
        <f t="shared" si="8"/>
        <v>0</v>
      </c>
    </row>
    <row r="25" spans="1:34" s="12" customFormat="1" ht="21.75" customHeight="1">
      <c r="A25" s="37">
        <v>43288</v>
      </c>
      <c r="B25" s="38"/>
      <c r="C25" s="28" t="s">
        <v>64</v>
      </c>
      <c r="D25" s="28"/>
      <c r="E25" s="28"/>
      <c r="F25" s="29"/>
      <c r="G25" s="36" t="s">
        <v>129</v>
      </c>
      <c r="H25" s="39">
        <v>100</v>
      </c>
      <c r="I25" s="39"/>
      <c r="J25" s="39"/>
      <c r="K25" s="39"/>
      <c r="L25" s="40"/>
      <c r="M25" s="32">
        <f t="shared" si="0"/>
        <v>100</v>
      </c>
      <c r="N25" s="32">
        <f t="shared" si="1"/>
        <v>0</v>
      </c>
      <c r="O25" s="32">
        <f t="shared" si="2"/>
        <v>0</v>
      </c>
      <c r="P25" s="41"/>
      <c r="Q25" s="41"/>
      <c r="R25" s="41"/>
      <c r="S25" s="41"/>
      <c r="T25" s="42"/>
      <c r="U25" s="42"/>
      <c r="V25" s="42"/>
      <c r="W25" s="42"/>
      <c r="X25" s="42"/>
      <c r="Y25" s="41"/>
      <c r="Z25" s="41"/>
      <c r="AA25" s="41">
        <v>100</v>
      </c>
      <c r="AB25" s="41"/>
      <c r="AC25" s="41"/>
      <c r="AD25" s="41"/>
      <c r="AE25" s="41"/>
      <c r="AF25" s="41"/>
      <c r="AG25" s="32">
        <f t="shared" si="7"/>
        <v>-100</v>
      </c>
      <c r="AH25" s="35">
        <f t="shared" si="8"/>
        <v>0</v>
      </c>
    </row>
    <row r="26" spans="1:34" s="12" customFormat="1" ht="21.75" customHeight="1">
      <c r="A26" s="37">
        <v>43288</v>
      </c>
      <c r="B26" s="38"/>
      <c r="C26" s="28" t="s">
        <v>38</v>
      </c>
      <c r="D26" s="28" t="s">
        <v>39</v>
      </c>
      <c r="E26" s="28" t="s">
        <v>37</v>
      </c>
      <c r="F26" s="29">
        <v>30735</v>
      </c>
      <c r="G26" s="36" t="s">
        <v>130</v>
      </c>
      <c r="H26" s="39"/>
      <c r="I26" s="39"/>
      <c r="J26" s="39"/>
      <c r="K26" s="39">
        <f>79.5+59</f>
        <v>138.5</v>
      </c>
      <c r="L26" s="40"/>
      <c r="M26" s="32">
        <f t="shared" si="0"/>
        <v>123.66071428571428</v>
      </c>
      <c r="N26" s="32">
        <f t="shared" si="1"/>
        <v>14.839285714285714</v>
      </c>
      <c r="O26" s="32">
        <f t="shared" si="2"/>
        <v>0</v>
      </c>
      <c r="P26" s="41">
        <v>123.66</v>
      </c>
      <c r="Q26" s="41"/>
      <c r="R26" s="41"/>
      <c r="S26" s="41"/>
      <c r="T26" s="42"/>
      <c r="U26" s="42"/>
      <c r="V26" s="42"/>
      <c r="W26" s="42"/>
      <c r="X26" s="42"/>
      <c r="Y26" s="41"/>
      <c r="Z26" s="41"/>
      <c r="AA26" s="41"/>
      <c r="AB26" s="41"/>
      <c r="AC26" s="41"/>
      <c r="AD26" s="41"/>
      <c r="AE26" s="41"/>
      <c r="AF26" s="41"/>
      <c r="AG26" s="32">
        <f t="shared" si="7"/>
        <v>-138.49928571428572</v>
      </c>
      <c r="AH26" s="35">
        <f t="shared" si="8"/>
        <v>7.142857142810044E-4</v>
      </c>
    </row>
    <row r="27" spans="1:34" s="125" customFormat="1" ht="21.75" customHeight="1">
      <c r="A27" s="119">
        <v>43288</v>
      </c>
      <c r="B27" s="120"/>
      <c r="C27" s="109" t="s">
        <v>38</v>
      </c>
      <c r="D27" s="109" t="s">
        <v>39</v>
      </c>
      <c r="E27" s="109" t="s">
        <v>37</v>
      </c>
      <c r="F27" s="110">
        <v>30735</v>
      </c>
      <c r="G27" s="111" t="s">
        <v>131</v>
      </c>
      <c r="H27" s="121"/>
      <c r="I27" s="121"/>
      <c r="J27" s="121"/>
      <c r="K27" s="121">
        <v>76</v>
      </c>
      <c r="L27" s="122"/>
      <c r="M27" s="114">
        <f t="shared" si="0"/>
        <v>67.857142857142847</v>
      </c>
      <c r="N27" s="114">
        <f t="shared" si="1"/>
        <v>8.1428571428571406</v>
      </c>
      <c r="O27" s="114">
        <f t="shared" si="2"/>
        <v>0</v>
      </c>
      <c r="P27" s="123"/>
      <c r="Q27" s="123"/>
      <c r="R27" s="123">
        <v>67.86</v>
      </c>
      <c r="S27" s="123"/>
      <c r="T27" s="124"/>
      <c r="U27" s="124"/>
      <c r="V27" s="124"/>
      <c r="W27" s="124"/>
      <c r="X27" s="124"/>
      <c r="Y27" s="123"/>
      <c r="Z27" s="123"/>
      <c r="AA27" s="123"/>
      <c r="AB27" s="123"/>
      <c r="AC27" s="123"/>
      <c r="AD27" s="123"/>
      <c r="AE27" s="123"/>
      <c r="AF27" s="123"/>
      <c r="AG27" s="114">
        <f t="shared" si="7"/>
        <v>-76.002857142857138</v>
      </c>
      <c r="AH27" s="117">
        <f t="shared" si="8"/>
        <v>-2.8571428571382285E-3</v>
      </c>
    </row>
    <row r="28" spans="1:34" s="13" customFormat="1" ht="21" customHeight="1">
      <c r="A28" s="26">
        <v>43288</v>
      </c>
      <c r="B28" s="27"/>
      <c r="C28" s="28" t="s">
        <v>132</v>
      </c>
      <c r="D28" s="28" t="s">
        <v>133</v>
      </c>
      <c r="E28" s="28" t="s">
        <v>134</v>
      </c>
      <c r="F28" s="29">
        <v>1297289</v>
      </c>
      <c r="G28" s="29" t="s">
        <v>135</v>
      </c>
      <c r="H28" s="30"/>
      <c r="I28" s="30"/>
      <c r="J28" s="30"/>
      <c r="K28" s="30">
        <v>109.75</v>
      </c>
      <c r="L28" s="31"/>
      <c r="M28" s="32">
        <f t="shared" si="0"/>
        <v>97.991071428571416</v>
      </c>
      <c r="N28" s="32">
        <f t="shared" si="1"/>
        <v>11.758928571428569</v>
      </c>
      <c r="O28" s="32">
        <f t="shared" si="2"/>
        <v>0</v>
      </c>
      <c r="P28" s="32"/>
      <c r="Q28" s="32"/>
      <c r="R28" s="32"/>
      <c r="S28" s="32"/>
      <c r="T28" s="33"/>
      <c r="U28" s="33"/>
      <c r="V28" s="33"/>
      <c r="W28" s="33"/>
      <c r="X28" s="33"/>
      <c r="Y28" s="32">
        <v>97.99</v>
      </c>
      <c r="Z28" s="32"/>
      <c r="AA28" s="32"/>
      <c r="AB28" s="32"/>
      <c r="AC28" s="33"/>
      <c r="AD28" s="33"/>
      <c r="AE28" s="34"/>
      <c r="AF28" s="34"/>
      <c r="AG28" s="32">
        <f t="shared" ref="AG28:AG33" si="9">-SUM(N28:AF28)</f>
        <v>-109.74892857142856</v>
      </c>
      <c r="AH28" s="35">
        <f t="shared" ref="AH28:AH33" si="10">SUM(H28:K28)+AG28+O28</f>
        <v>1.0714285714357175E-3</v>
      </c>
    </row>
    <row r="29" spans="1:34" s="13" customFormat="1" ht="21" customHeight="1">
      <c r="A29" s="26">
        <v>43290</v>
      </c>
      <c r="B29" s="27"/>
      <c r="C29" s="28" t="s">
        <v>136</v>
      </c>
      <c r="D29" s="28"/>
      <c r="E29" s="28"/>
      <c r="F29" s="29"/>
      <c r="G29" s="36" t="s">
        <v>137</v>
      </c>
      <c r="H29" s="30">
        <v>502</v>
      </c>
      <c r="I29" s="30"/>
      <c r="J29" s="30"/>
      <c r="K29" s="30"/>
      <c r="L29" s="31"/>
      <c r="M29" s="32">
        <f t="shared" si="0"/>
        <v>502</v>
      </c>
      <c r="N29" s="32">
        <f t="shared" si="1"/>
        <v>0</v>
      </c>
      <c r="O29" s="32">
        <f t="shared" si="2"/>
        <v>0</v>
      </c>
      <c r="P29" s="32"/>
      <c r="Q29" s="32"/>
      <c r="R29" s="32"/>
      <c r="S29" s="32"/>
      <c r="T29" s="33"/>
      <c r="U29" s="33"/>
      <c r="V29" s="33"/>
      <c r="W29" s="33"/>
      <c r="X29" s="33"/>
      <c r="Y29" s="32"/>
      <c r="Z29" s="32"/>
      <c r="AA29" s="32"/>
      <c r="AB29" s="32">
        <v>502</v>
      </c>
      <c r="AC29" s="33"/>
      <c r="AD29" s="33"/>
      <c r="AE29" s="34"/>
      <c r="AF29" s="34"/>
      <c r="AG29" s="32">
        <f t="shared" si="9"/>
        <v>-502</v>
      </c>
      <c r="AH29" s="35">
        <f t="shared" si="10"/>
        <v>0</v>
      </c>
    </row>
    <row r="30" spans="1:34" s="13" customFormat="1" ht="21" customHeight="1">
      <c r="A30" s="26">
        <v>43291</v>
      </c>
      <c r="B30" s="27"/>
      <c r="C30" s="28" t="s">
        <v>38</v>
      </c>
      <c r="D30" s="28" t="s">
        <v>39</v>
      </c>
      <c r="E30" s="28" t="s">
        <v>37</v>
      </c>
      <c r="F30" s="29">
        <v>30771</v>
      </c>
      <c r="G30" s="29" t="s">
        <v>138</v>
      </c>
      <c r="H30" s="30"/>
      <c r="I30" s="30"/>
      <c r="J30" s="30"/>
      <c r="K30" s="30">
        <v>833.25</v>
      </c>
      <c r="L30" s="31"/>
      <c r="M30" s="32">
        <f t="shared" si="0"/>
        <v>743.97321428571422</v>
      </c>
      <c r="N30" s="32">
        <f t="shared" si="1"/>
        <v>89.276785714285708</v>
      </c>
      <c r="O30" s="32">
        <f t="shared" si="2"/>
        <v>0</v>
      </c>
      <c r="P30" s="32">
        <v>743.97</v>
      </c>
      <c r="Q30" s="32"/>
      <c r="R30" s="32"/>
      <c r="S30" s="32"/>
      <c r="T30" s="33"/>
      <c r="U30" s="33"/>
      <c r="V30" s="33"/>
      <c r="W30" s="33"/>
      <c r="X30" s="33"/>
      <c r="Y30" s="32"/>
      <c r="Z30" s="32"/>
      <c r="AA30" s="32"/>
      <c r="AB30" s="32"/>
      <c r="AC30" s="33"/>
      <c r="AD30" s="33"/>
      <c r="AE30" s="34"/>
      <c r="AF30" s="34"/>
      <c r="AG30" s="32">
        <f t="shared" si="9"/>
        <v>-833.24678571428569</v>
      </c>
      <c r="AH30" s="35">
        <f t="shared" si="10"/>
        <v>3.2142857143071524E-3</v>
      </c>
    </row>
    <row r="31" spans="1:34" s="13" customFormat="1" ht="37.5" customHeight="1">
      <c r="A31" s="26">
        <v>43291</v>
      </c>
      <c r="B31" s="27"/>
      <c r="C31" s="28" t="s">
        <v>139</v>
      </c>
      <c r="D31" s="28" t="s">
        <v>91</v>
      </c>
      <c r="E31" s="28" t="s">
        <v>92</v>
      </c>
      <c r="F31" s="29">
        <v>35133</v>
      </c>
      <c r="G31" s="36" t="s">
        <v>140</v>
      </c>
      <c r="H31" s="30"/>
      <c r="I31" s="30"/>
      <c r="J31" s="30"/>
      <c r="K31" s="30">
        <v>3473</v>
      </c>
      <c r="L31" s="31">
        <v>0.01</v>
      </c>
      <c r="M31" s="32">
        <f t="shared" si="0"/>
        <v>3100.8928571428569</v>
      </c>
      <c r="N31" s="32">
        <f t="shared" si="1"/>
        <v>372.10714285714283</v>
      </c>
      <c r="O31" s="32">
        <f t="shared" si="2"/>
        <v>-31.008928571428569</v>
      </c>
      <c r="P31" s="32">
        <v>3100.89</v>
      </c>
      <c r="Q31" s="32"/>
      <c r="R31" s="32"/>
      <c r="S31" s="32"/>
      <c r="T31" s="33"/>
      <c r="U31" s="33"/>
      <c r="V31" s="33"/>
      <c r="W31" s="33"/>
      <c r="X31" s="33"/>
      <c r="Y31" s="32"/>
      <c r="Z31" s="32"/>
      <c r="AA31" s="32"/>
      <c r="AB31" s="32"/>
      <c r="AC31" s="33"/>
      <c r="AD31" s="33"/>
      <c r="AE31" s="34"/>
      <c r="AF31" s="34"/>
      <c r="AG31" s="32">
        <f t="shared" si="9"/>
        <v>-3441.9882142857141</v>
      </c>
      <c r="AH31" s="35">
        <f t="shared" si="10"/>
        <v>2.8571428573371804E-3</v>
      </c>
    </row>
    <row r="32" spans="1:34" s="13" customFormat="1" ht="21" customHeight="1">
      <c r="A32" s="26">
        <v>43291</v>
      </c>
      <c r="B32" s="27"/>
      <c r="C32" s="28" t="s">
        <v>104</v>
      </c>
      <c r="D32" s="28"/>
      <c r="E32" s="28"/>
      <c r="F32" s="29"/>
      <c r="G32" s="36" t="s">
        <v>141</v>
      </c>
      <c r="H32" s="30">
        <v>120</v>
      </c>
      <c r="I32" s="30"/>
      <c r="J32" s="30"/>
      <c r="K32" s="30"/>
      <c r="L32" s="31"/>
      <c r="M32" s="32">
        <f t="shared" si="0"/>
        <v>120</v>
      </c>
      <c r="N32" s="32">
        <f t="shared" si="1"/>
        <v>0</v>
      </c>
      <c r="O32" s="32">
        <f t="shared" si="2"/>
        <v>0</v>
      </c>
      <c r="P32" s="32"/>
      <c r="Q32" s="32"/>
      <c r="R32" s="32"/>
      <c r="S32" s="32"/>
      <c r="T32" s="33"/>
      <c r="U32" s="33"/>
      <c r="V32" s="33"/>
      <c r="W32" s="33"/>
      <c r="X32" s="33"/>
      <c r="Y32" s="32"/>
      <c r="Z32" s="32"/>
      <c r="AA32" s="32">
        <v>120</v>
      </c>
      <c r="AB32" s="32"/>
      <c r="AC32" s="33"/>
      <c r="AD32" s="33"/>
      <c r="AE32" s="34"/>
      <c r="AF32" s="34"/>
      <c r="AG32" s="32">
        <f t="shared" si="9"/>
        <v>-120</v>
      </c>
      <c r="AH32" s="35">
        <f t="shared" si="10"/>
        <v>0</v>
      </c>
    </row>
    <row r="33" spans="1:34" s="13" customFormat="1" ht="21" customHeight="1">
      <c r="A33" s="26">
        <v>43292</v>
      </c>
      <c r="B33" s="27"/>
      <c r="C33" s="28" t="s">
        <v>38</v>
      </c>
      <c r="D33" s="28" t="s">
        <v>39</v>
      </c>
      <c r="E33" s="28" t="s">
        <v>37</v>
      </c>
      <c r="F33" s="29">
        <v>30821</v>
      </c>
      <c r="G33" s="36" t="s">
        <v>142</v>
      </c>
      <c r="H33" s="30"/>
      <c r="I33" s="30"/>
      <c r="J33" s="30"/>
      <c r="K33" s="30">
        <v>190</v>
      </c>
      <c r="L33" s="31"/>
      <c r="M33" s="32">
        <f t="shared" si="0"/>
        <v>169.64285714285714</v>
      </c>
      <c r="N33" s="32">
        <f t="shared" si="1"/>
        <v>20.357142857142858</v>
      </c>
      <c r="O33" s="32">
        <f t="shared" si="2"/>
        <v>0</v>
      </c>
      <c r="P33" s="32">
        <v>169.64</v>
      </c>
      <c r="Q33" s="32"/>
      <c r="R33" s="32"/>
      <c r="S33" s="32"/>
      <c r="T33" s="33"/>
      <c r="U33" s="33"/>
      <c r="V33" s="33"/>
      <c r="W33" s="33"/>
      <c r="X33" s="33"/>
      <c r="Y33" s="32"/>
      <c r="Z33" s="32"/>
      <c r="AA33" s="32"/>
      <c r="AB33" s="32"/>
      <c r="AC33" s="33"/>
      <c r="AD33" s="33"/>
      <c r="AE33" s="34"/>
      <c r="AF33" s="34"/>
      <c r="AG33" s="32">
        <f t="shared" si="9"/>
        <v>-189.99714285714285</v>
      </c>
      <c r="AH33" s="35">
        <f t="shared" si="10"/>
        <v>2.8571428571524393E-3</v>
      </c>
    </row>
    <row r="34" spans="1:34" s="13" customFormat="1" ht="24" customHeight="1">
      <c r="A34" s="26">
        <v>43293</v>
      </c>
      <c r="B34" s="27"/>
      <c r="C34" s="28" t="s">
        <v>38</v>
      </c>
      <c r="D34" s="28" t="s">
        <v>39</v>
      </c>
      <c r="E34" s="28" t="s">
        <v>37</v>
      </c>
      <c r="F34" s="29">
        <v>30822</v>
      </c>
      <c r="G34" s="36" t="s">
        <v>143</v>
      </c>
      <c r="H34" s="30"/>
      <c r="I34" s="30"/>
      <c r="J34" s="30"/>
      <c r="K34" s="30">
        <v>632</v>
      </c>
      <c r="L34" s="31"/>
      <c r="M34" s="32">
        <f t="shared" si="0"/>
        <v>564.28571428571422</v>
      </c>
      <c r="N34" s="32">
        <f t="shared" si="1"/>
        <v>67.714285714285708</v>
      </c>
      <c r="O34" s="32">
        <f t="shared" si="2"/>
        <v>0</v>
      </c>
      <c r="P34" s="32">
        <v>564.29</v>
      </c>
      <c r="Q34" s="32"/>
      <c r="R34" s="32"/>
      <c r="S34" s="32"/>
      <c r="T34" s="33"/>
      <c r="U34" s="33"/>
      <c r="V34" s="33"/>
      <c r="W34" s="33"/>
      <c r="X34" s="33"/>
      <c r="Y34" s="32"/>
      <c r="Z34" s="32"/>
      <c r="AA34" s="32"/>
      <c r="AB34" s="32"/>
      <c r="AC34" s="33"/>
      <c r="AD34" s="33"/>
      <c r="AE34" s="34"/>
      <c r="AF34" s="34"/>
      <c r="AG34" s="32">
        <f t="shared" ref="AG34:AG40" si="11">-SUM(N34:AF34)</f>
        <v>-632.00428571428563</v>
      </c>
      <c r="AH34" s="35">
        <f t="shared" ref="AH34:AH40" si="12">SUM(H34:K34)+AG34+O34</f>
        <v>-4.285714285629183E-3</v>
      </c>
    </row>
    <row r="35" spans="1:34" s="13" customFormat="1" ht="31.5" customHeight="1">
      <c r="A35" s="26">
        <v>43293</v>
      </c>
      <c r="B35" s="27"/>
      <c r="C35" s="28" t="s">
        <v>40</v>
      </c>
      <c r="D35" s="28" t="s">
        <v>41</v>
      </c>
      <c r="E35" s="28" t="s">
        <v>42</v>
      </c>
      <c r="F35" s="29">
        <v>95711</v>
      </c>
      <c r="G35" s="29" t="s">
        <v>144</v>
      </c>
      <c r="H35" s="30"/>
      <c r="I35" s="30"/>
      <c r="J35" s="30"/>
      <c r="K35" s="30">
        <f>1171.96+140.64</f>
        <v>1312.6</v>
      </c>
      <c r="L35" s="31"/>
      <c r="M35" s="32">
        <f t="shared" si="0"/>
        <v>1171.9642857142856</v>
      </c>
      <c r="N35" s="32">
        <f t="shared" si="1"/>
        <v>140.63571428571427</v>
      </c>
      <c r="O35" s="32">
        <f t="shared" si="2"/>
        <v>0</v>
      </c>
      <c r="P35" s="32">
        <v>1171.96</v>
      </c>
      <c r="Q35" s="32"/>
      <c r="R35" s="32"/>
      <c r="S35" s="32"/>
      <c r="T35" s="33"/>
      <c r="U35" s="33"/>
      <c r="V35" s="33"/>
      <c r="W35" s="33"/>
      <c r="X35" s="33"/>
      <c r="Y35" s="32"/>
      <c r="Z35" s="32"/>
      <c r="AA35" s="32"/>
      <c r="AB35" s="32"/>
      <c r="AC35" s="33"/>
      <c r="AD35" s="33"/>
      <c r="AE35" s="34"/>
      <c r="AF35" s="34"/>
      <c r="AG35" s="32">
        <f t="shared" si="11"/>
        <v>-1312.5957142857144</v>
      </c>
      <c r="AH35" s="35">
        <f t="shared" si="12"/>
        <v>4.2857142855154962E-3</v>
      </c>
    </row>
    <row r="36" spans="1:34" s="13" customFormat="1" ht="24" customHeight="1">
      <c r="A36" s="26">
        <v>43293</v>
      </c>
      <c r="B36" s="27"/>
      <c r="C36" s="28" t="s">
        <v>40</v>
      </c>
      <c r="D36" s="28" t="s">
        <v>41</v>
      </c>
      <c r="E36" s="28" t="s">
        <v>42</v>
      </c>
      <c r="F36" s="29">
        <v>95711</v>
      </c>
      <c r="G36" s="36" t="s">
        <v>145</v>
      </c>
      <c r="H36" s="30"/>
      <c r="I36" s="30"/>
      <c r="J36" s="30">
        <v>31</v>
      </c>
      <c r="K36" s="30"/>
      <c r="L36" s="31"/>
      <c r="M36" s="32">
        <f t="shared" si="0"/>
        <v>31</v>
      </c>
      <c r="N36" s="32">
        <f t="shared" si="1"/>
        <v>0</v>
      </c>
      <c r="O36" s="32">
        <f t="shared" si="2"/>
        <v>0</v>
      </c>
      <c r="P36" s="32">
        <v>31</v>
      </c>
      <c r="Q36" s="32"/>
      <c r="R36" s="32"/>
      <c r="S36" s="32"/>
      <c r="T36" s="33"/>
      <c r="U36" s="33"/>
      <c r="V36" s="33"/>
      <c r="W36" s="33"/>
      <c r="X36" s="33"/>
      <c r="Y36" s="32"/>
      <c r="Z36" s="32"/>
      <c r="AA36" s="32"/>
      <c r="AB36" s="32"/>
      <c r="AC36" s="33"/>
      <c r="AD36" s="33"/>
      <c r="AE36" s="34"/>
      <c r="AF36" s="34"/>
      <c r="AG36" s="32">
        <f t="shared" si="11"/>
        <v>-31</v>
      </c>
      <c r="AH36" s="35">
        <f t="shared" si="12"/>
        <v>0</v>
      </c>
    </row>
    <row r="37" spans="1:34" s="13" customFormat="1" ht="24" customHeight="1">
      <c r="A37" s="26">
        <v>43293</v>
      </c>
      <c r="B37" s="27"/>
      <c r="C37" s="28" t="s">
        <v>97</v>
      </c>
      <c r="D37" s="28" t="s">
        <v>98</v>
      </c>
      <c r="E37" s="28" t="s">
        <v>146</v>
      </c>
      <c r="F37" s="29">
        <v>203645</v>
      </c>
      <c r="G37" s="36" t="s">
        <v>147</v>
      </c>
      <c r="H37" s="30"/>
      <c r="I37" s="30"/>
      <c r="J37" s="30"/>
      <c r="K37" s="30">
        <v>2846.65</v>
      </c>
      <c r="L37" s="31"/>
      <c r="M37" s="32">
        <f t="shared" si="0"/>
        <v>2541.6517857142858</v>
      </c>
      <c r="N37" s="32">
        <f t="shared" si="1"/>
        <v>304.99821428571425</v>
      </c>
      <c r="O37" s="32">
        <f t="shared" si="2"/>
        <v>0</v>
      </c>
      <c r="P37" s="32">
        <v>2541.65</v>
      </c>
      <c r="Q37" s="32"/>
      <c r="R37" s="32"/>
      <c r="S37" s="32"/>
      <c r="T37" s="33"/>
      <c r="U37" s="33"/>
      <c r="V37" s="33"/>
      <c r="W37" s="33"/>
      <c r="X37" s="33"/>
      <c r="Y37" s="32"/>
      <c r="Z37" s="32"/>
      <c r="AA37" s="32"/>
      <c r="AB37" s="32"/>
      <c r="AC37" s="33"/>
      <c r="AD37" s="33"/>
      <c r="AE37" s="34"/>
      <c r="AF37" s="34"/>
      <c r="AG37" s="32">
        <f t="shared" si="11"/>
        <v>-2846.6482142857144</v>
      </c>
      <c r="AH37" s="35">
        <f t="shared" si="12"/>
        <v>1.7857142856883002E-3</v>
      </c>
    </row>
    <row r="38" spans="1:34" s="13" customFormat="1" ht="24" customHeight="1">
      <c r="A38" s="26">
        <v>43293</v>
      </c>
      <c r="B38" s="27"/>
      <c r="C38" s="28" t="s">
        <v>104</v>
      </c>
      <c r="D38" s="28"/>
      <c r="E38" s="28"/>
      <c r="F38" s="29"/>
      <c r="G38" s="36" t="s">
        <v>148</v>
      </c>
      <c r="H38" s="30">
        <v>40</v>
      </c>
      <c r="I38" s="30"/>
      <c r="J38" s="30"/>
      <c r="K38" s="30"/>
      <c r="L38" s="31"/>
      <c r="M38" s="32">
        <f t="shared" si="0"/>
        <v>40</v>
      </c>
      <c r="N38" s="32">
        <f t="shared" si="1"/>
        <v>0</v>
      </c>
      <c r="O38" s="32">
        <f t="shared" si="2"/>
        <v>0</v>
      </c>
      <c r="P38" s="32"/>
      <c r="Q38" s="32"/>
      <c r="R38" s="32"/>
      <c r="S38" s="32"/>
      <c r="T38" s="33"/>
      <c r="U38" s="33"/>
      <c r="V38" s="33"/>
      <c r="W38" s="33"/>
      <c r="X38" s="33"/>
      <c r="Y38" s="32"/>
      <c r="Z38" s="32"/>
      <c r="AA38" s="32">
        <v>40</v>
      </c>
      <c r="AB38" s="32"/>
      <c r="AC38" s="33"/>
      <c r="AD38" s="33"/>
      <c r="AE38" s="34"/>
      <c r="AF38" s="34"/>
      <c r="AG38" s="32">
        <f t="shared" si="11"/>
        <v>-40</v>
      </c>
      <c r="AH38" s="35">
        <f t="shared" si="12"/>
        <v>0</v>
      </c>
    </row>
    <row r="39" spans="1:34" s="13" customFormat="1" ht="19.5" customHeight="1">
      <c r="A39" s="26">
        <v>43294</v>
      </c>
      <c r="B39" s="27"/>
      <c r="C39" s="28" t="s">
        <v>97</v>
      </c>
      <c r="D39" s="28" t="s">
        <v>98</v>
      </c>
      <c r="E39" s="28" t="s">
        <v>146</v>
      </c>
      <c r="F39" s="29">
        <v>203687</v>
      </c>
      <c r="G39" s="36" t="s">
        <v>149</v>
      </c>
      <c r="H39" s="30"/>
      <c r="I39" s="30"/>
      <c r="J39" s="30"/>
      <c r="K39" s="30">
        <v>786</v>
      </c>
      <c r="L39" s="31">
        <v>0.01</v>
      </c>
      <c r="M39" s="32">
        <f t="shared" si="0"/>
        <v>701.78571428571422</v>
      </c>
      <c r="N39" s="32">
        <f t="shared" si="1"/>
        <v>84.214285714285708</v>
      </c>
      <c r="O39" s="32">
        <f t="shared" si="2"/>
        <v>-7.0178571428571423</v>
      </c>
      <c r="P39" s="32">
        <v>701.79</v>
      </c>
      <c r="Q39" s="32"/>
      <c r="R39" s="32"/>
      <c r="S39" s="32"/>
      <c r="T39" s="33"/>
      <c r="U39" s="33"/>
      <c r="V39" s="33"/>
      <c r="W39" s="33"/>
      <c r="X39" s="33"/>
      <c r="Y39" s="32"/>
      <c r="Z39" s="32"/>
      <c r="AA39" s="32"/>
      <c r="AB39" s="32"/>
      <c r="AC39" s="33"/>
      <c r="AD39" s="33"/>
      <c r="AE39" s="34"/>
      <c r="AF39" s="34"/>
      <c r="AG39" s="32">
        <f t="shared" si="11"/>
        <v>-778.98642857142852</v>
      </c>
      <c r="AH39" s="35">
        <f t="shared" si="12"/>
        <v>-4.2857142856611574E-3</v>
      </c>
    </row>
    <row r="40" spans="1:34" s="12" customFormat="1" ht="21.75" hidden="1" customHeight="1">
      <c r="A40" s="37"/>
      <c r="B40" s="38"/>
      <c r="C40" s="28"/>
      <c r="D40" s="28"/>
      <c r="E40" s="28"/>
      <c r="F40" s="29"/>
      <c r="G40" s="36"/>
      <c r="H40" s="39"/>
      <c r="I40" s="39"/>
      <c r="J40" s="39"/>
      <c r="K40" s="39"/>
      <c r="L40" s="40"/>
      <c r="M40" s="41">
        <f t="shared" si="0"/>
        <v>0</v>
      </c>
      <c r="N40" s="41">
        <f t="shared" si="1"/>
        <v>0</v>
      </c>
      <c r="O40" s="41">
        <f t="shared" si="2"/>
        <v>0</v>
      </c>
      <c r="P40" s="41"/>
      <c r="Q40" s="41"/>
      <c r="R40" s="41"/>
      <c r="S40" s="41"/>
      <c r="T40" s="42"/>
      <c r="U40" s="42"/>
      <c r="V40" s="42"/>
      <c r="W40" s="42"/>
      <c r="X40" s="42"/>
      <c r="Y40" s="41"/>
      <c r="Z40" s="41"/>
      <c r="AA40" s="41"/>
      <c r="AB40" s="41"/>
      <c r="AC40" s="41"/>
      <c r="AD40" s="41"/>
      <c r="AE40" s="41"/>
      <c r="AF40" s="41"/>
      <c r="AG40" s="41">
        <f t="shared" si="11"/>
        <v>0</v>
      </c>
      <c r="AH40" s="35">
        <f t="shared" si="12"/>
        <v>0</v>
      </c>
    </row>
    <row r="41" spans="1:34" s="125" customFormat="1" ht="21.75" customHeight="1">
      <c r="A41" s="107">
        <v>43294</v>
      </c>
      <c r="B41" s="108"/>
      <c r="C41" s="109" t="s">
        <v>150</v>
      </c>
      <c r="D41" s="109" t="s">
        <v>151</v>
      </c>
      <c r="E41" s="109" t="s">
        <v>152</v>
      </c>
      <c r="F41" s="110">
        <v>2586</v>
      </c>
      <c r="G41" s="111" t="s">
        <v>153</v>
      </c>
      <c r="H41" s="121"/>
      <c r="I41" s="121"/>
      <c r="J41" s="121"/>
      <c r="K41" s="121">
        <v>1320</v>
      </c>
      <c r="L41" s="122">
        <v>0.01</v>
      </c>
      <c r="M41" s="114">
        <f t="shared" si="0"/>
        <v>1178.5714285714284</v>
      </c>
      <c r="N41" s="114">
        <f t="shared" si="1"/>
        <v>141.42857142857142</v>
      </c>
      <c r="O41" s="114">
        <f t="shared" si="2"/>
        <v>-11.785714285714285</v>
      </c>
      <c r="P41" s="123"/>
      <c r="Q41" s="123">
        <v>1178.57</v>
      </c>
      <c r="R41" s="123"/>
      <c r="S41" s="123"/>
      <c r="T41" s="124"/>
      <c r="U41" s="124"/>
      <c r="V41" s="124"/>
      <c r="W41" s="124"/>
      <c r="X41" s="124"/>
      <c r="Y41" s="123"/>
      <c r="Z41" s="123"/>
      <c r="AA41" s="123"/>
      <c r="AB41" s="123"/>
      <c r="AC41" s="123"/>
      <c r="AD41" s="123"/>
      <c r="AE41" s="123"/>
      <c r="AF41" s="123"/>
      <c r="AG41" s="114">
        <f t="shared" ref="AG41" si="13">-SUM(N41:AF41)</f>
        <v>-1308.212857142857</v>
      </c>
      <c r="AH41" s="117">
        <f t="shared" ref="AH41" si="14">SUM(H41:K41)+AG41+O41</f>
        <v>1.4285714286685902E-3</v>
      </c>
    </row>
    <row r="42" spans="1:34" s="13" customFormat="1" ht="21" customHeight="1">
      <c r="A42" s="26">
        <v>43297</v>
      </c>
      <c r="B42" s="27"/>
      <c r="C42" s="28" t="s">
        <v>44</v>
      </c>
      <c r="D42" s="28" t="s">
        <v>45</v>
      </c>
      <c r="E42" s="28" t="s">
        <v>46</v>
      </c>
      <c r="F42" s="29">
        <v>147085</v>
      </c>
      <c r="G42" s="29" t="s">
        <v>47</v>
      </c>
      <c r="H42" s="30"/>
      <c r="I42" s="30"/>
      <c r="J42" s="30"/>
      <c r="K42" s="30">
        <v>170</v>
      </c>
      <c r="L42" s="31"/>
      <c r="M42" s="32">
        <f t="shared" si="0"/>
        <v>151.78571428571428</v>
      </c>
      <c r="N42" s="32">
        <f t="shared" si="1"/>
        <v>18.214285714285712</v>
      </c>
      <c r="O42" s="32">
        <f t="shared" si="2"/>
        <v>0</v>
      </c>
      <c r="P42" s="32"/>
      <c r="Q42" s="32"/>
      <c r="R42" s="32"/>
      <c r="S42" s="32"/>
      <c r="T42" s="33"/>
      <c r="U42" s="33">
        <v>151.79</v>
      </c>
      <c r="V42" s="33"/>
      <c r="W42" s="33"/>
      <c r="X42" s="33"/>
      <c r="Y42" s="32"/>
      <c r="Z42" s="32"/>
      <c r="AA42" s="32"/>
      <c r="AB42" s="32"/>
      <c r="AC42" s="33"/>
      <c r="AD42" s="33"/>
      <c r="AE42" s="34"/>
      <c r="AF42" s="34"/>
      <c r="AG42" s="32">
        <f t="shared" ref="AG42:AG47" si="15">-SUM(N42:AF42)</f>
        <v>-170.00428571428571</v>
      </c>
      <c r="AH42" s="35">
        <f t="shared" ref="AH42:AH47" si="16">SUM(H42:K42)+AG42+O42</f>
        <v>-4.2857142857144481E-3</v>
      </c>
    </row>
    <row r="43" spans="1:34" s="13" customFormat="1" ht="21" customHeight="1">
      <c r="A43" s="26">
        <v>43297</v>
      </c>
      <c r="B43" s="27"/>
      <c r="C43" s="28" t="s">
        <v>48</v>
      </c>
      <c r="D43" s="28"/>
      <c r="E43" s="28"/>
      <c r="F43" s="29"/>
      <c r="G43" s="36" t="s">
        <v>49</v>
      </c>
      <c r="H43" s="30">
        <v>3000</v>
      </c>
      <c r="I43" s="30"/>
      <c r="J43" s="30"/>
      <c r="K43" s="30"/>
      <c r="L43" s="31"/>
      <c r="M43" s="32">
        <f t="shared" si="0"/>
        <v>3000</v>
      </c>
      <c r="N43" s="32">
        <f t="shared" si="1"/>
        <v>0</v>
      </c>
      <c r="O43" s="32">
        <f t="shared" si="2"/>
        <v>0</v>
      </c>
      <c r="P43" s="32"/>
      <c r="Q43" s="32"/>
      <c r="R43" s="32"/>
      <c r="S43" s="32"/>
      <c r="T43" s="33"/>
      <c r="U43" s="33"/>
      <c r="V43" s="33"/>
      <c r="W43" s="33"/>
      <c r="X43" s="33"/>
      <c r="Y43" s="32"/>
      <c r="Z43" s="32"/>
      <c r="AA43" s="32"/>
      <c r="AB43" s="32"/>
      <c r="AC43" s="33"/>
      <c r="AD43" s="33">
        <v>3000</v>
      </c>
      <c r="AE43" s="34"/>
      <c r="AF43" s="34"/>
      <c r="AG43" s="32">
        <f t="shared" si="15"/>
        <v>-3000</v>
      </c>
      <c r="AH43" s="35">
        <f t="shared" si="16"/>
        <v>0</v>
      </c>
    </row>
    <row r="44" spans="1:34" s="13" customFormat="1" ht="21" customHeight="1">
      <c r="A44" s="26">
        <v>43297</v>
      </c>
      <c r="B44" s="27"/>
      <c r="C44" s="28" t="s">
        <v>50</v>
      </c>
      <c r="D44" s="28"/>
      <c r="E44" s="28"/>
      <c r="F44" s="29"/>
      <c r="G44" s="29" t="s">
        <v>51</v>
      </c>
      <c r="H44" s="30">
        <v>215</v>
      </c>
      <c r="I44" s="30"/>
      <c r="J44" s="30"/>
      <c r="K44" s="30"/>
      <c r="L44" s="31"/>
      <c r="M44" s="32">
        <f t="shared" si="0"/>
        <v>215</v>
      </c>
      <c r="N44" s="32">
        <f t="shared" si="1"/>
        <v>0</v>
      </c>
      <c r="O44" s="32">
        <f t="shared" si="2"/>
        <v>0</v>
      </c>
      <c r="P44" s="32"/>
      <c r="Q44" s="32"/>
      <c r="R44" s="32"/>
      <c r="S44" s="32"/>
      <c r="T44" s="33"/>
      <c r="U44" s="33"/>
      <c r="V44" s="33"/>
      <c r="W44" s="33"/>
      <c r="X44" s="33"/>
      <c r="Y44" s="32"/>
      <c r="Z44" s="32"/>
      <c r="AA44" s="32">
        <v>215</v>
      </c>
      <c r="AB44" s="32"/>
      <c r="AC44" s="33"/>
      <c r="AD44" s="33"/>
      <c r="AE44" s="34"/>
      <c r="AF44" s="34"/>
      <c r="AG44" s="32">
        <f t="shared" si="15"/>
        <v>-215</v>
      </c>
      <c r="AH44" s="35">
        <f t="shared" si="16"/>
        <v>0</v>
      </c>
    </row>
    <row r="45" spans="1:34" s="13" customFormat="1" ht="22.5" customHeight="1">
      <c r="A45" s="26">
        <v>43294</v>
      </c>
      <c r="B45" s="27"/>
      <c r="C45" s="28" t="s">
        <v>52</v>
      </c>
      <c r="D45" s="28" t="s">
        <v>53</v>
      </c>
      <c r="E45" s="28" t="s">
        <v>54</v>
      </c>
      <c r="F45" s="29">
        <v>221</v>
      </c>
      <c r="G45" s="36" t="s">
        <v>55</v>
      </c>
      <c r="H45" s="30"/>
      <c r="I45" s="30"/>
      <c r="J45" s="30"/>
      <c r="K45" s="30">
        <v>96</v>
      </c>
      <c r="L45" s="31"/>
      <c r="M45" s="32">
        <f t="shared" si="0"/>
        <v>85.714285714285708</v>
      </c>
      <c r="N45" s="32">
        <f t="shared" si="1"/>
        <v>10.285714285714285</v>
      </c>
      <c r="O45" s="32">
        <f t="shared" si="2"/>
        <v>0</v>
      </c>
      <c r="P45" s="32"/>
      <c r="Q45" s="32">
        <v>85.71</v>
      </c>
      <c r="R45" s="32"/>
      <c r="S45" s="32"/>
      <c r="T45" s="33"/>
      <c r="U45" s="33"/>
      <c r="V45" s="33"/>
      <c r="W45" s="33"/>
      <c r="X45" s="33"/>
      <c r="Y45" s="32"/>
      <c r="Z45" s="32"/>
      <c r="AA45" s="32"/>
      <c r="AB45" s="32"/>
      <c r="AC45" s="33"/>
      <c r="AD45" s="33"/>
      <c r="AE45" s="34"/>
      <c r="AF45" s="34"/>
      <c r="AG45" s="32">
        <f t="shared" si="15"/>
        <v>-95.995714285714286</v>
      </c>
      <c r="AH45" s="35">
        <f t="shared" si="16"/>
        <v>4.2857142857144481E-3</v>
      </c>
    </row>
    <row r="46" spans="1:34" s="13" customFormat="1" ht="21" customHeight="1">
      <c r="A46" s="26">
        <v>43295</v>
      </c>
      <c r="B46" s="27"/>
      <c r="C46" s="28" t="s">
        <v>56</v>
      </c>
      <c r="D46" s="28" t="s">
        <v>57</v>
      </c>
      <c r="E46" s="28" t="s">
        <v>58</v>
      </c>
      <c r="F46" s="29">
        <v>1195</v>
      </c>
      <c r="G46" s="36" t="s">
        <v>59</v>
      </c>
      <c r="H46" s="30"/>
      <c r="I46" s="30"/>
      <c r="J46" s="30"/>
      <c r="K46" s="30">
        <v>2662</v>
      </c>
      <c r="L46" s="31">
        <v>0.01</v>
      </c>
      <c r="M46" s="32">
        <f t="shared" si="0"/>
        <v>2376.7857142857142</v>
      </c>
      <c r="N46" s="32">
        <f t="shared" si="1"/>
        <v>285.21428571428572</v>
      </c>
      <c r="O46" s="32">
        <f t="shared" si="2"/>
        <v>-23.767857142857142</v>
      </c>
      <c r="P46" s="32">
        <v>2376.79</v>
      </c>
      <c r="Q46" s="32"/>
      <c r="R46" s="32"/>
      <c r="S46" s="32"/>
      <c r="T46" s="33"/>
      <c r="U46" s="33"/>
      <c r="V46" s="33"/>
      <c r="W46" s="33"/>
      <c r="X46" s="33"/>
      <c r="Y46" s="32"/>
      <c r="Z46" s="32"/>
      <c r="AA46" s="32"/>
      <c r="AB46" s="32"/>
      <c r="AC46" s="33"/>
      <c r="AD46" s="33"/>
      <c r="AE46" s="34"/>
      <c r="AF46" s="34"/>
      <c r="AG46" s="32">
        <f t="shared" si="15"/>
        <v>-2638.2364285714284</v>
      </c>
      <c r="AH46" s="35">
        <f t="shared" si="16"/>
        <v>-4.2857142855474706E-3</v>
      </c>
    </row>
    <row r="47" spans="1:34" s="13" customFormat="1" ht="21" customHeight="1">
      <c r="A47" s="26">
        <v>43297</v>
      </c>
      <c r="B47" s="27"/>
      <c r="C47" s="28" t="s">
        <v>38</v>
      </c>
      <c r="D47" s="28" t="s">
        <v>39</v>
      </c>
      <c r="E47" s="28" t="s">
        <v>37</v>
      </c>
      <c r="F47" s="29">
        <v>30867</v>
      </c>
      <c r="G47" s="36" t="s">
        <v>60</v>
      </c>
      <c r="H47" s="30"/>
      <c r="I47" s="30"/>
      <c r="J47" s="30"/>
      <c r="K47" s="30">
        <v>195</v>
      </c>
      <c r="L47" s="31"/>
      <c r="M47" s="32">
        <f t="shared" si="0"/>
        <v>174.10714285714283</v>
      </c>
      <c r="N47" s="32">
        <f t="shared" si="1"/>
        <v>20.892857142857139</v>
      </c>
      <c r="O47" s="32">
        <f t="shared" si="2"/>
        <v>0</v>
      </c>
      <c r="P47" s="32">
        <v>174.11</v>
      </c>
      <c r="Q47" s="32"/>
      <c r="R47" s="32"/>
      <c r="S47" s="32"/>
      <c r="T47" s="33"/>
      <c r="U47" s="33"/>
      <c r="V47" s="33"/>
      <c r="W47" s="33"/>
      <c r="X47" s="33"/>
      <c r="Y47" s="32"/>
      <c r="Z47" s="32"/>
      <c r="AA47" s="32"/>
      <c r="AB47" s="32"/>
      <c r="AC47" s="33"/>
      <c r="AD47" s="33"/>
      <c r="AE47" s="34"/>
      <c r="AF47" s="34"/>
      <c r="AG47" s="32">
        <f t="shared" si="15"/>
        <v>-195.00285714285715</v>
      </c>
      <c r="AH47" s="35">
        <f t="shared" si="16"/>
        <v>-2.8571428571524393E-3</v>
      </c>
    </row>
    <row r="48" spans="1:34" s="13" customFormat="1" ht="21.75" customHeight="1">
      <c r="A48" s="26">
        <v>43297</v>
      </c>
      <c r="B48" s="27"/>
      <c r="C48" s="28" t="s">
        <v>38</v>
      </c>
      <c r="D48" s="28" t="s">
        <v>39</v>
      </c>
      <c r="E48" s="28" t="s">
        <v>37</v>
      </c>
      <c r="F48" s="29">
        <v>30859</v>
      </c>
      <c r="G48" s="36" t="s">
        <v>61</v>
      </c>
      <c r="H48" s="30"/>
      <c r="I48" s="30"/>
      <c r="J48" s="30"/>
      <c r="K48" s="30">
        <v>525</v>
      </c>
      <c r="L48" s="31"/>
      <c r="M48" s="32">
        <f t="shared" si="0"/>
        <v>468.74999999999994</v>
      </c>
      <c r="N48" s="32">
        <f t="shared" si="1"/>
        <v>56.249999999999993</v>
      </c>
      <c r="O48" s="32">
        <f t="shared" si="2"/>
        <v>0</v>
      </c>
      <c r="P48" s="32">
        <v>468.75</v>
      </c>
      <c r="Q48" s="32"/>
      <c r="R48" s="32"/>
      <c r="S48" s="32"/>
      <c r="T48" s="33"/>
      <c r="U48" s="33"/>
      <c r="V48" s="33"/>
      <c r="W48" s="33"/>
      <c r="X48" s="33"/>
      <c r="Y48" s="32"/>
      <c r="Z48" s="32"/>
      <c r="AA48" s="32"/>
      <c r="AB48" s="32"/>
      <c r="AC48" s="33"/>
      <c r="AD48" s="33"/>
      <c r="AE48" s="34"/>
      <c r="AF48" s="34"/>
      <c r="AG48" s="32">
        <f t="shared" ref="AG48:AG51" si="17">-SUM(N48:AF48)</f>
        <v>-525</v>
      </c>
      <c r="AH48" s="35">
        <f t="shared" ref="AH48:AH51" si="18">SUM(H48:K48)+AG48+O48</f>
        <v>0</v>
      </c>
    </row>
    <row r="49" spans="1:34" s="13" customFormat="1" ht="22.5" customHeight="1">
      <c r="A49" s="26">
        <v>43297</v>
      </c>
      <c r="B49" s="27"/>
      <c r="C49" s="28" t="s">
        <v>62</v>
      </c>
      <c r="D49" s="28"/>
      <c r="E49" s="28"/>
      <c r="F49" s="29"/>
      <c r="G49" s="29" t="s">
        <v>63</v>
      </c>
      <c r="H49" s="30">
        <v>502</v>
      </c>
      <c r="I49" s="30"/>
      <c r="J49" s="30"/>
      <c r="K49" s="30"/>
      <c r="L49" s="31"/>
      <c r="M49" s="32">
        <f t="shared" si="0"/>
        <v>502</v>
      </c>
      <c r="N49" s="32">
        <f t="shared" si="1"/>
        <v>0</v>
      </c>
      <c r="O49" s="32">
        <f t="shared" si="2"/>
        <v>0</v>
      </c>
      <c r="P49" s="32"/>
      <c r="Q49" s="32"/>
      <c r="R49" s="32"/>
      <c r="S49" s="32"/>
      <c r="T49" s="33"/>
      <c r="U49" s="33"/>
      <c r="V49" s="33"/>
      <c r="W49" s="33"/>
      <c r="X49" s="33"/>
      <c r="Y49" s="32"/>
      <c r="Z49" s="32"/>
      <c r="AA49" s="32"/>
      <c r="AB49" s="32">
        <v>502</v>
      </c>
      <c r="AC49" s="33"/>
      <c r="AD49" s="33"/>
      <c r="AE49" s="34"/>
      <c r="AF49" s="34"/>
      <c r="AG49" s="32">
        <f t="shared" si="17"/>
        <v>-502</v>
      </c>
      <c r="AH49" s="35">
        <f t="shared" si="18"/>
        <v>0</v>
      </c>
    </row>
    <row r="50" spans="1:34" s="13" customFormat="1" ht="24" customHeight="1">
      <c r="A50" s="26">
        <v>43297</v>
      </c>
      <c r="B50" s="27"/>
      <c r="C50" s="28" t="s">
        <v>64</v>
      </c>
      <c r="D50" s="28"/>
      <c r="E50" s="28"/>
      <c r="F50" s="29"/>
      <c r="G50" s="36" t="s">
        <v>65</v>
      </c>
      <c r="H50" s="30">
        <v>250</v>
      </c>
      <c r="I50" s="30"/>
      <c r="J50" s="30"/>
      <c r="K50" s="30"/>
      <c r="L50" s="31"/>
      <c r="M50" s="32">
        <f t="shared" si="0"/>
        <v>250</v>
      </c>
      <c r="N50" s="32">
        <f t="shared" si="1"/>
        <v>0</v>
      </c>
      <c r="O50" s="32">
        <f t="shared" si="2"/>
        <v>0</v>
      </c>
      <c r="P50" s="32"/>
      <c r="Q50" s="32"/>
      <c r="R50" s="32"/>
      <c r="S50" s="32"/>
      <c r="T50" s="33"/>
      <c r="U50" s="33"/>
      <c r="V50" s="33"/>
      <c r="W50" s="33"/>
      <c r="X50" s="33"/>
      <c r="Y50" s="32"/>
      <c r="Z50" s="32"/>
      <c r="AA50" s="32"/>
      <c r="AB50" s="32">
        <v>250</v>
      </c>
      <c r="AC50" s="33"/>
      <c r="AD50" s="33"/>
      <c r="AE50" s="34"/>
      <c r="AF50" s="34"/>
      <c r="AG50" s="32">
        <f t="shared" si="17"/>
        <v>-250</v>
      </c>
      <c r="AH50" s="35">
        <f t="shared" si="18"/>
        <v>0</v>
      </c>
    </row>
    <row r="51" spans="1:34" s="118" customFormat="1" ht="24" customHeight="1">
      <c r="A51" s="107">
        <v>43297</v>
      </c>
      <c r="B51" s="108"/>
      <c r="C51" s="109" t="s">
        <v>40</v>
      </c>
      <c r="D51" s="109" t="s">
        <v>41</v>
      </c>
      <c r="E51" s="109" t="s">
        <v>42</v>
      </c>
      <c r="F51" s="110">
        <v>102216</v>
      </c>
      <c r="G51" s="111" t="s">
        <v>66</v>
      </c>
      <c r="H51" s="112"/>
      <c r="I51" s="112"/>
      <c r="J51" s="112"/>
      <c r="K51" s="112">
        <v>1019.1</v>
      </c>
      <c r="L51" s="113"/>
      <c r="M51" s="114">
        <f t="shared" si="0"/>
        <v>909.91071428571422</v>
      </c>
      <c r="N51" s="114">
        <f t="shared" si="1"/>
        <v>109.1892857142857</v>
      </c>
      <c r="O51" s="114">
        <f t="shared" si="2"/>
        <v>0</v>
      </c>
      <c r="P51" s="114">
        <v>909.91</v>
      </c>
      <c r="Q51" s="114"/>
      <c r="R51" s="114"/>
      <c r="S51" s="114"/>
      <c r="T51" s="115"/>
      <c r="U51" s="115"/>
      <c r="V51" s="115"/>
      <c r="W51" s="115"/>
      <c r="X51" s="115"/>
      <c r="Y51" s="114"/>
      <c r="Z51" s="114"/>
      <c r="AA51" s="114"/>
      <c r="AB51" s="114"/>
      <c r="AC51" s="115"/>
      <c r="AD51" s="115"/>
      <c r="AE51" s="116"/>
      <c r="AF51" s="116"/>
      <c r="AG51" s="114">
        <f t="shared" si="17"/>
        <v>-1019.0992857142857</v>
      </c>
      <c r="AH51" s="117">
        <f t="shared" si="18"/>
        <v>7.1428571436626953E-4</v>
      </c>
    </row>
    <row r="52" spans="1:34" s="13" customFormat="1" ht="21" customHeight="1">
      <c r="A52" s="26">
        <v>43299</v>
      </c>
      <c r="B52" s="27"/>
      <c r="C52" s="28" t="s">
        <v>67</v>
      </c>
      <c r="D52" s="28"/>
      <c r="E52" s="28"/>
      <c r="F52" s="29"/>
      <c r="G52" s="29" t="s">
        <v>68</v>
      </c>
      <c r="H52" s="30">
        <v>100</v>
      </c>
      <c r="I52" s="30"/>
      <c r="J52" s="30"/>
      <c r="K52" s="30"/>
      <c r="L52" s="31"/>
      <c r="M52" s="32">
        <f t="shared" si="0"/>
        <v>100</v>
      </c>
      <c r="N52" s="32">
        <f t="shared" si="1"/>
        <v>0</v>
      </c>
      <c r="O52" s="32">
        <f t="shared" si="2"/>
        <v>0</v>
      </c>
      <c r="P52" s="32"/>
      <c r="Q52" s="32"/>
      <c r="R52" s="32"/>
      <c r="S52" s="32">
        <v>100</v>
      </c>
      <c r="T52" s="33"/>
      <c r="U52" s="33"/>
      <c r="V52" s="33"/>
      <c r="W52" s="33"/>
      <c r="X52" s="33"/>
      <c r="Y52" s="32"/>
      <c r="Z52" s="32"/>
      <c r="AA52" s="32"/>
      <c r="AB52" s="32"/>
      <c r="AC52" s="33"/>
      <c r="AD52" s="33"/>
      <c r="AE52" s="34"/>
      <c r="AF52" s="34"/>
      <c r="AG52" s="32">
        <f t="shared" ref="AG52:AG82" si="19">-SUM(N52:AF52)</f>
        <v>-100</v>
      </c>
      <c r="AH52" s="35">
        <f t="shared" ref="AH52:AH82" si="20">SUM(H52:K52)+AG52+O52</f>
        <v>0</v>
      </c>
    </row>
    <row r="53" spans="1:34" s="13" customFormat="1" ht="21" customHeight="1">
      <c r="A53" s="26">
        <v>43299</v>
      </c>
      <c r="B53" s="27"/>
      <c r="C53" s="28" t="s">
        <v>48</v>
      </c>
      <c r="D53" s="28"/>
      <c r="E53" s="28"/>
      <c r="F53" s="29"/>
      <c r="G53" s="36" t="s">
        <v>69</v>
      </c>
      <c r="H53" s="30">
        <v>3500</v>
      </c>
      <c r="I53" s="30"/>
      <c r="J53" s="30"/>
      <c r="K53" s="30"/>
      <c r="L53" s="31"/>
      <c r="M53" s="32">
        <f t="shared" si="0"/>
        <v>3500</v>
      </c>
      <c r="N53" s="32">
        <f t="shared" si="1"/>
        <v>0</v>
      </c>
      <c r="O53" s="32">
        <f t="shared" si="2"/>
        <v>0</v>
      </c>
      <c r="P53" s="32"/>
      <c r="Q53" s="32"/>
      <c r="R53" s="32"/>
      <c r="S53" s="32"/>
      <c r="T53" s="33"/>
      <c r="U53" s="33"/>
      <c r="V53" s="33"/>
      <c r="W53" s="33"/>
      <c r="X53" s="33"/>
      <c r="Y53" s="32">
        <v>3500</v>
      </c>
      <c r="Z53" s="32"/>
      <c r="AA53" s="32"/>
      <c r="AB53" s="32"/>
      <c r="AC53" s="33"/>
      <c r="AD53" s="33"/>
      <c r="AE53" s="34"/>
      <c r="AF53" s="34"/>
      <c r="AG53" s="32">
        <f t="shared" si="19"/>
        <v>-3500</v>
      </c>
      <c r="AH53" s="35">
        <f t="shared" si="20"/>
        <v>0</v>
      </c>
    </row>
    <row r="54" spans="1:34" s="13" customFormat="1" ht="21" customHeight="1">
      <c r="A54" s="26">
        <v>43300</v>
      </c>
      <c r="B54" s="27"/>
      <c r="C54" s="28" t="s">
        <v>70</v>
      </c>
      <c r="D54" s="28"/>
      <c r="E54" s="28"/>
      <c r="F54" s="29"/>
      <c r="G54" s="36" t="s">
        <v>71</v>
      </c>
      <c r="H54" s="30">
        <v>770</v>
      </c>
      <c r="I54" s="30"/>
      <c r="J54" s="30"/>
      <c r="K54" s="30"/>
      <c r="L54" s="31"/>
      <c r="M54" s="32">
        <f t="shared" si="0"/>
        <v>770</v>
      </c>
      <c r="N54" s="32">
        <f t="shared" si="1"/>
        <v>0</v>
      </c>
      <c r="O54" s="32">
        <f t="shared" si="2"/>
        <v>0</v>
      </c>
      <c r="P54" s="32"/>
      <c r="Q54" s="32"/>
      <c r="R54" s="32"/>
      <c r="S54" s="32"/>
      <c r="T54" s="33"/>
      <c r="U54" s="33"/>
      <c r="V54" s="33"/>
      <c r="W54" s="33"/>
      <c r="X54" s="33"/>
      <c r="Y54" s="32"/>
      <c r="Z54" s="32"/>
      <c r="AA54" s="32"/>
      <c r="AB54" s="32"/>
      <c r="AC54" s="33"/>
      <c r="AD54" s="33">
        <v>770</v>
      </c>
      <c r="AE54" s="34"/>
      <c r="AF54" s="34"/>
      <c r="AG54" s="32">
        <f t="shared" si="19"/>
        <v>-770</v>
      </c>
      <c r="AH54" s="35">
        <f t="shared" si="20"/>
        <v>0</v>
      </c>
    </row>
    <row r="55" spans="1:34" s="13" customFormat="1" ht="21" customHeight="1">
      <c r="A55" s="26">
        <v>43299</v>
      </c>
      <c r="B55" s="27"/>
      <c r="C55" s="28" t="s">
        <v>72</v>
      </c>
      <c r="D55" s="28"/>
      <c r="E55" s="28"/>
      <c r="F55" s="29"/>
      <c r="G55" s="36" t="s">
        <v>73</v>
      </c>
      <c r="H55" s="30">
        <v>502</v>
      </c>
      <c r="I55" s="30"/>
      <c r="J55" s="30"/>
      <c r="K55" s="30"/>
      <c r="L55" s="31"/>
      <c r="M55" s="32">
        <f t="shared" si="0"/>
        <v>502</v>
      </c>
      <c r="N55" s="32">
        <f t="shared" si="1"/>
        <v>0</v>
      </c>
      <c r="O55" s="32">
        <f t="shared" si="2"/>
        <v>0</v>
      </c>
      <c r="P55" s="32"/>
      <c r="Q55" s="32"/>
      <c r="R55" s="32"/>
      <c r="S55" s="32"/>
      <c r="T55" s="33"/>
      <c r="U55" s="33"/>
      <c r="V55" s="33"/>
      <c r="W55" s="33"/>
      <c r="X55" s="33"/>
      <c r="Y55" s="32"/>
      <c r="Z55" s="32"/>
      <c r="AA55" s="32"/>
      <c r="AB55" s="32">
        <v>502</v>
      </c>
      <c r="AC55" s="33"/>
      <c r="AD55" s="33"/>
      <c r="AE55" s="34"/>
      <c r="AF55" s="34"/>
      <c r="AG55" s="32">
        <f t="shared" si="19"/>
        <v>-502</v>
      </c>
      <c r="AH55" s="35">
        <f t="shared" si="20"/>
        <v>0</v>
      </c>
    </row>
    <row r="56" spans="1:34" s="13" customFormat="1" ht="21" customHeight="1">
      <c r="A56" s="26">
        <v>43299</v>
      </c>
      <c r="B56" s="27"/>
      <c r="C56" s="28" t="s">
        <v>74</v>
      </c>
      <c r="D56" s="28" t="s">
        <v>75</v>
      </c>
      <c r="E56" s="28" t="s">
        <v>76</v>
      </c>
      <c r="F56" s="29">
        <v>687322</v>
      </c>
      <c r="G56" s="36" t="s">
        <v>77</v>
      </c>
      <c r="H56" s="30"/>
      <c r="I56" s="30"/>
      <c r="J56" s="30"/>
      <c r="K56" s="30">
        <v>304.25</v>
      </c>
      <c r="L56" s="31"/>
      <c r="M56" s="32">
        <f t="shared" si="0"/>
        <v>271.65178571428567</v>
      </c>
      <c r="N56" s="32">
        <f t="shared" si="1"/>
        <v>32.598214285714278</v>
      </c>
      <c r="O56" s="32">
        <f t="shared" si="2"/>
        <v>0</v>
      </c>
      <c r="P56" s="32"/>
      <c r="Q56" s="32"/>
      <c r="R56" s="32"/>
      <c r="S56" s="32"/>
      <c r="T56" s="33">
        <v>271.64999999999998</v>
      </c>
      <c r="U56" s="33"/>
      <c r="V56" s="33"/>
      <c r="W56" s="33"/>
      <c r="X56" s="33"/>
      <c r="Y56" s="32"/>
      <c r="Z56" s="32"/>
      <c r="AA56" s="32"/>
      <c r="AB56" s="32"/>
      <c r="AC56" s="33"/>
      <c r="AD56" s="33"/>
      <c r="AE56" s="34"/>
      <c r="AF56" s="34"/>
      <c r="AG56" s="32">
        <f t="shared" si="19"/>
        <v>-304.24821428571425</v>
      </c>
      <c r="AH56" s="35">
        <f t="shared" si="20"/>
        <v>1.7857142857451436E-3</v>
      </c>
    </row>
    <row r="57" spans="1:34" s="13" customFormat="1" ht="21" customHeight="1">
      <c r="A57" s="26">
        <v>43299</v>
      </c>
      <c r="B57" s="27"/>
      <c r="C57" s="28" t="s">
        <v>78</v>
      </c>
      <c r="D57" s="28" t="s">
        <v>79</v>
      </c>
      <c r="E57" s="28" t="s">
        <v>80</v>
      </c>
      <c r="F57" s="29">
        <v>2528</v>
      </c>
      <c r="G57" s="36" t="s">
        <v>81</v>
      </c>
      <c r="H57" s="30"/>
      <c r="I57" s="30"/>
      <c r="J57" s="30">
        <v>1840</v>
      </c>
      <c r="K57" s="30"/>
      <c r="L57" s="31"/>
      <c r="M57" s="32">
        <f t="shared" si="0"/>
        <v>1840</v>
      </c>
      <c r="N57" s="32">
        <f t="shared" si="1"/>
        <v>0</v>
      </c>
      <c r="O57" s="32">
        <f t="shared" si="2"/>
        <v>0</v>
      </c>
      <c r="P57" s="32">
        <v>1840</v>
      </c>
      <c r="Q57" s="32"/>
      <c r="R57" s="32"/>
      <c r="S57" s="32"/>
      <c r="T57" s="33"/>
      <c r="U57" s="33"/>
      <c r="V57" s="33"/>
      <c r="W57" s="33"/>
      <c r="X57" s="33"/>
      <c r="Y57" s="32"/>
      <c r="Z57" s="32"/>
      <c r="AA57" s="32"/>
      <c r="AB57" s="32"/>
      <c r="AC57" s="33"/>
      <c r="AD57" s="33"/>
      <c r="AE57" s="34"/>
      <c r="AF57" s="34"/>
      <c r="AG57" s="32">
        <f t="shared" si="19"/>
        <v>-1840</v>
      </c>
      <c r="AH57" s="35">
        <f t="shared" si="20"/>
        <v>0</v>
      </c>
    </row>
    <row r="58" spans="1:34" s="13" customFormat="1" ht="21" customHeight="1">
      <c r="A58" s="26">
        <v>43299</v>
      </c>
      <c r="B58" s="27"/>
      <c r="C58" s="28" t="s">
        <v>64</v>
      </c>
      <c r="D58" s="28"/>
      <c r="E58" s="28"/>
      <c r="F58" s="29"/>
      <c r="G58" s="36" t="s">
        <v>82</v>
      </c>
      <c r="H58" s="30">
        <v>100</v>
      </c>
      <c r="I58" s="30"/>
      <c r="J58" s="30"/>
      <c r="K58" s="30"/>
      <c r="L58" s="31"/>
      <c r="M58" s="32">
        <f t="shared" si="0"/>
        <v>100</v>
      </c>
      <c r="N58" s="32">
        <f t="shared" si="1"/>
        <v>0</v>
      </c>
      <c r="O58" s="32">
        <f t="shared" si="2"/>
        <v>0</v>
      </c>
      <c r="P58" s="32"/>
      <c r="Q58" s="32"/>
      <c r="R58" s="32"/>
      <c r="S58" s="32"/>
      <c r="T58" s="33"/>
      <c r="U58" s="33"/>
      <c r="V58" s="33"/>
      <c r="W58" s="33"/>
      <c r="X58" s="33"/>
      <c r="Y58" s="32"/>
      <c r="Z58" s="32"/>
      <c r="AA58" s="32">
        <v>100</v>
      </c>
      <c r="AB58" s="32"/>
      <c r="AC58" s="33"/>
      <c r="AD58" s="33"/>
      <c r="AE58" s="34"/>
      <c r="AF58" s="34"/>
      <c r="AG58" s="32">
        <f t="shared" si="19"/>
        <v>-100</v>
      </c>
      <c r="AH58" s="35">
        <f t="shared" si="20"/>
        <v>0</v>
      </c>
    </row>
    <row r="59" spans="1:34" s="13" customFormat="1" ht="21" customHeight="1">
      <c r="A59" s="26">
        <v>43298</v>
      </c>
      <c r="B59" s="27"/>
      <c r="C59" s="28" t="s">
        <v>38</v>
      </c>
      <c r="D59" s="28" t="s">
        <v>39</v>
      </c>
      <c r="E59" s="28" t="s">
        <v>37</v>
      </c>
      <c r="F59" s="29">
        <v>30902</v>
      </c>
      <c r="G59" s="36" t="s">
        <v>83</v>
      </c>
      <c r="H59" s="30"/>
      <c r="I59" s="30"/>
      <c r="J59" s="30"/>
      <c r="K59" s="30">
        <v>218</v>
      </c>
      <c r="L59" s="31"/>
      <c r="M59" s="32">
        <f t="shared" si="0"/>
        <v>194.64285714285711</v>
      </c>
      <c r="N59" s="32">
        <f t="shared" si="1"/>
        <v>23.357142857142854</v>
      </c>
      <c r="O59" s="32">
        <f t="shared" si="2"/>
        <v>0</v>
      </c>
      <c r="P59" s="32"/>
      <c r="Q59" s="32">
        <v>194.64</v>
      </c>
      <c r="R59" s="32"/>
      <c r="S59" s="32"/>
      <c r="T59" s="33"/>
      <c r="U59" s="33"/>
      <c r="V59" s="33"/>
      <c r="W59" s="33"/>
      <c r="X59" s="33"/>
      <c r="Y59" s="32"/>
      <c r="Z59" s="32"/>
      <c r="AA59" s="32"/>
      <c r="AB59" s="32"/>
      <c r="AC59" s="33"/>
      <c r="AD59" s="33"/>
      <c r="AE59" s="34"/>
      <c r="AF59" s="34"/>
      <c r="AG59" s="32">
        <f t="shared" si="19"/>
        <v>-217.99714285714285</v>
      </c>
      <c r="AH59" s="35">
        <f t="shared" si="20"/>
        <v>2.8571428571524393E-3</v>
      </c>
    </row>
    <row r="60" spans="1:34" s="13" customFormat="1" ht="21" customHeight="1">
      <c r="A60" s="26">
        <v>43297</v>
      </c>
      <c r="B60" s="27"/>
      <c r="C60" s="28" t="s">
        <v>40</v>
      </c>
      <c r="D60" s="28" t="s">
        <v>41</v>
      </c>
      <c r="E60" s="28" t="s">
        <v>42</v>
      </c>
      <c r="F60" s="29">
        <v>58202</v>
      </c>
      <c r="G60" s="29" t="s">
        <v>84</v>
      </c>
      <c r="H60" s="30"/>
      <c r="I60" s="30"/>
      <c r="J60" s="30"/>
      <c r="K60" s="30">
        <v>99.75</v>
      </c>
      <c r="L60" s="31"/>
      <c r="M60" s="32">
        <f t="shared" si="0"/>
        <v>89.062499999999986</v>
      </c>
      <c r="N60" s="32">
        <f t="shared" si="1"/>
        <v>10.687499999999998</v>
      </c>
      <c r="O60" s="32">
        <f t="shared" si="2"/>
        <v>0</v>
      </c>
      <c r="P60" s="32"/>
      <c r="Q60" s="32"/>
      <c r="R60" s="32"/>
      <c r="S60" s="32"/>
      <c r="T60" s="33"/>
      <c r="U60" s="33"/>
      <c r="V60" s="33"/>
      <c r="W60" s="33"/>
      <c r="X60" s="33">
        <v>89.06</v>
      </c>
      <c r="Y60" s="32"/>
      <c r="Z60" s="32"/>
      <c r="AA60" s="32"/>
      <c r="AB60" s="32"/>
      <c r="AC60" s="33"/>
      <c r="AD60" s="33"/>
      <c r="AE60" s="34"/>
      <c r="AF60" s="34"/>
      <c r="AG60" s="32">
        <f t="shared" si="19"/>
        <v>-99.747500000000002</v>
      </c>
      <c r="AH60" s="35">
        <f t="shared" si="20"/>
        <v>2.4999999999977263E-3</v>
      </c>
    </row>
    <row r="61" spans="1:34" s="13" customFormat="1" ht="22.5" customHeight="1">
      <c r="A61" s="26">
        <v>43301</v>
      </c>
      <c r="B61" s="27"/>
      <c r="C61" s="28" t="s">
        <v>40</v>
      </c>
      <c r="D61" s="28" t="s">
        <v>41</v>
      </c>
      <c r="E61" s="28" t="s">
        <v>42</v>
      </c>
      <c r="F61" s="29">
        <v>102903</v>
      </c>
      <c r="G61" s="36" t="s">
        <v>85</v>
      </c>
      <c r="H61" s="30"/>
      <c r="I61" s="30"/>
      <c r="J61" s="30"/>
      <c r="K61" s="30">
        <f>1043.39+125.21</f>
        <v>1168.6000000000001</v>
      </c>
      <c r="L61" s="31"/>
      <c r="M61" s="32">
        <f t="shared" si="0"/>
        <v>1043.3928571428571</v>
      </c>
      <c r="N61" s="32">
        <f t="shared" si="1"/>
        <v>125.20714285714286</v>
      </c>
      <c r="O61" s="32">
        <f t="shared" si="2"/>
        <v>0</v>
      </c>
      <c r="P61" s="32">
        <v>1043.3900000000001</v>
      </c>
      <c r="Q61" s="32"/>
      <c r="R61" s="32"/>
      <c r="S61" s="32"/>
      <c r="T61" s="33"/>
      <c r="U61" s="33"/>
      <c r="V61" s="33"/>
      <c r="W61" s="33"/>
      <c r="X61" s="33"/>
      <c r="Y61" s="32"/>
      <c r="Z61" s="32"/>
      <c r="AA61" s="32"/>
      <c r="AB61" s="32"/>
      <c r="AC61" s="33"/>
      <c r="AD61" s="33"/>
      <c r="AE61" s="34"/>
      <c r="AF61" s="34"/>
      <c r="AG61" s="32">
        <f t="shared" si="19"/>
        <v>-1168.5971428571429</v>
      </c>
      <c r="AH61" s="35">
        <f t="shared" si="20"/>
        <v>2.8571428572377044E-3</v>
      </c>
    </row>
    <row r="62" spans="1:34" s="118" customFormat="1" ht="21" customHeight="1">
      <c r="A62" s="107">
        <v>43301</v>
      </c>
      <c r="B62" s="108"/>
      <c r="C62" s="109" t="s">
        <v>40</v>
      </c>
      <c r="D62" s="109" t="s">
        <v>41</v>
      </c>
      <c r="E62" s="109" t="s">
        <v>42</v>
      </c>
      <c r="F62" s="110">
        <v>102903</v>
      </c>
      <c r="G62" s="111" t="s">
        <v>86</v>
      </c>
      <c r="H62" s="112"/>
      <c r="I62" s="112"/>
      <c r="J62" s="112">
        <v>790.5</v>
      </c>
      <c r="K62" s="112"/>
      <c r="L62" s="113"/>
      <c r="M62" s="114">
        <f t="shared" si="0"/>
        <v>790.5</v>
      </c>
      <c r="N62" s="114">
        <f t="shared" si="1"/>
        <v>0</v>
      </c>
      <c r="O62" s="114">
        <f t="shared" si="2"/>
        <v>0</v>
      </c>
      <c r="P62" s="114">
        <v>790.5</v>
      </c>
      <c r="Q62" s="114"/>
      <c r="R62" s="114"/>
      <c r="S62" s="114"/>
      <c r="T62" s="115"/>
      <c r="U62" s="115"/>
      <c r="V62" s="115"/>
      <c r="W62" s="115"/>
      <c r="X62" s="115"/>
      <c r="Y62" s="114"/>
      <c r="Z62" s="114"/>
      <c r="AA62" s="114"/>
      <c r="AB62" s="114"/>
      <c r="AC62" s="115"/>
      <c r="AD62" s="115"/>
      <c r="AE62" s="116"/>
      <c r="AF62" s="116"/>
      <c r="AG62" s="114">
        <f t="shared" si="19"/>
        <v>-790.5</v>
      </c>
      <c r="AH62" s="117">
        <f t="shared" si="20"/>
        <v>0</v>
      </c>
    </row>
    <row r="63" spans="1:34" s="13" customFormat="1" ht="21" customHeight="1">
      <c r="A63" s="26">
        <v>43300</v>
      </c>
      <c r="B63" s="27"/>
      <c r="C63" s="28" t="s">
        <v>154</v>
      </c>
      <c r="D63" s="28" t="s">
        <v>155</v>
      </c>
      <c r="E63" s="28" t="s">
        <v>156</v>
      </c>
      <c r="F63" s="29">
        <v>3544</v>
      </c>
      <c r="G63" s="29" t="s">
        <v>157</v>
      </c>
      <c r="H63" s="30"/>
      <c r="I63" s="30"/>
      <c r="J63" s="30"/>
      <c r="K63" s="30">
        <v>1500</v>
      </c>
      <c r="L63" s="31">
        <v>0.02</v>
      </c>
      <c r="M63" s="32">
        <f t="shared" si="0"/>
        <v>1339.2857142857142</v>
      </c>
      <c r="N63" s="32">
        <f t="shared" si="1"/>
        <v>160.71428571428569</v>
      </c>
      <c r="O63" s="32">
        <f t="shared" si="2"/>
        <v>-26.785714285714285</v>
      </c>
      <c r="P63" s="32"/>
      <c r="Q63" s="32"/>
      <c r="R63" s="32"/>
      <c r="S63" s="32"/>
      <c r="T63" s="33"/>
      <c r="U63" s="33"/>
      <c r="V63" s="33"/>
      <c r="W63" s="33"/>
      <c r="X63" s="33"/>
      <c r="Y63" s="32">
        <v>1339.29</v>
      </c>
      <c r="Z63" s="32"/>
      <c r="AA63" s="32"/>
      <c r="AB63" s="32"/>
      <c r="AC63" s="33"/>
      <c r="AD63" s="33"/>
      <c r="AE63" s="34"/>
      <c r="AF63" s="34"/>
      <c r="AG63" s="32">
        <f t="shared" si="19"/>
        <v>-1473.2185714285713</v>
      </c>
      <c r="AH63" s="35">
        <f t="shared" si="20"/>
        <v>-4.285714285579445E-3</v>
      </c>
    </row>
    <row r="64" spans="1:34" s="13" customFormat="1" ht="21" customHeight="1">
      <c r="A64" s="26">
        <v>43301</v>
      </c>
      <c r="B64" s="27"/>
      <c r="C64" s="28" t="s">
        <v>162</v>
      </c>
      <c r="D64" s="28"/>
      <c r="E64" s="28"/>
      <c r="F64" s="29"/>
      <c r="G64" s="36" t="s">
        <v>163</v>
      </c>
      <c r="H64" s="30">
        <v>68</v>
      </c>
      <c r="I64" s="30"/>
      <c r="J64" s="30"/>
      <c r="K64" s="30"/>
      <c r="L64" s="31"/>
      <c r="M64" s="32">
        <f t="shared" si="0"/>
        <v>68</v>
      </c>
      <c r="N64" s="32">
        <f t="shared" si="1"/>
        <v>0</v>
      </c>
      <c r="O64" s="32">
        <f t="shared" si="2"/>
        <v>0</v>
      </c>
      <c r="P64" s="32"/>
      <c r="Q64" s="32"/>
      <c r="R64" s="32"/>
      <c r="S64" s="32"/>
      <c r="T64" s="33"/>
      <c r="U64" s="33"/>
      <c r="V64" s="33"/>
      <c r="W64" s="33"/>
      <c r="X64" s="33"/>
      <c r="Y64" s="32"/>
      <c r="Z64" s="32"/>
      <c r="AA64" s="32">
        <v>68</v>
      </c>
      <c r="AB64" s="32"/>
      <c r="AC64" s="33"/>
      <c r="AD64" s="33"/>
      <c r="AE64" s="34"/>
      <c r="AF64" s="34"/>
      <c r="AG64" s="32">
        <f t="shared" si="19"/>
        <v>-68</v>
      </c>
      <c r="AH64" s="35">
        <f t="shared" si="20"/>
        <v>0</v>
      </c>
    </row>
    <row r="65" spans="1:34" s="13" customFormat="1" ht="21" customHeight="1">
      <c r="A65" s="26">
        <v>43301</v>
      </c>
      <c r="B65" s="27"/>
      <c r="C65" s="28" t="s">
        <v>64</v>
      </c>
      <c r="D65" s="28"/>
      <c r="E65" s="28"/>
      <c r="F65" s="29"/>
      <c r="G65" s="36" t="s">
        <v>164</v>
      </c>
      <c r="H65" s="30">
        <v>50</v>
      </c>
      <c r="I65" s="30"/>
      <c r="J65" s="30"/>
      <c r="K65" s="30"/>
      <c r="L65" s="31"/>
      <c r="M65" s="32">
        <f t="shared" si="0"/>
        <v>50</v>
      </c>
      <c r="N65" s="32">
        <f t="shared" si="1"/>
        <v>0</v>
      </c>
      <c r="O65" s="32">
        <f t="shared" si="2"/>
        <v>0</v>
      </c>
      <c r="P65" s="32"/>
      <c r="Q65" s="32"/>
      <c r="R65" s="32"/>
      <c r="S65" s="32"/>
      <c r="T65" s="33"/>
      <c r="U65" s="33"/>
      <c r="V65" s="33"/>
      <c r="W65" s="33"/>
      <c r="X65" s="33"/>
      <c r="Y65" s="32"/>
      <c r="Z65" s="32"/>
      <c r="AA65" s="32">
        <v>50</v>
      </c>
      <c r="AB65" s="32"/>
      <c r="AC65" s="33"/>
      <c r="AD65" s="33"/>
      <c r="AE65" s="34"/>
      <c r="AF65" s="34"/>
      <c r="AG65" s="32">
        <f t="shared" si="19"/>
        <v>-50</v>
      </c>
      <c r="AH65" s="35">
        <f t="shared" si="20"/>
        <v>0</v>
      </c>
    </row>
    <row r="66" spans="1:34" s="13" customFormat="1" ht="21" customHeight="1">
      <c r="A66" s="26">
        <v>43302</v>
      </c>
      <c r="B66" s="27"/>
      <c r="C66" s="28" t="s">
        <v>67</v>
      </c>
      <c r="D66" s="28"/>
      <c r="E66" s="28"/>
      <c r="F66" s="29"/>
      <c r="G66" s="36" t="s">
        <v>165</v>
      </c>
      <c r="H66" s="30">
        <v>200</v>
      </c>
      <c r="I66" s="30"/>
      <c r="J66" s="30"/>
      <c r="K66" s="30"/>
      <c r="L66" s="31"/>
      <c r="M66" s="32">
        <f t="shared" si="0"/>
        <v>200</v>
      </c>
      <c r="N66" s="32">
        <f t="shared" si="1"/>
        <v>0</v>
      </c>
      <c r="O66" s="32">
        <f t="shared" si="2"/>
        <v>0</v>
      </c>
      <c r="P66" s="32"/>
      <c r="Q66" s="32"/>
      <c r="R66" s="32"/>
      <c r="S66" s="32"/>
      <c r="T66" s="33"/>
      <c r="U66" s="33"/>
      <c r="V66" s="33"/>
      <c r="W66" s="33"/>
      <c r="X66" s="33"/>
      <c r="Y66" s="32"/>
      <c r="Z66" s="32"/>
      <c r="AA66" s="32">
        <v>200</v>
      </c>
      <c r="AB66" s="32"/>
      <c r="AC66" s="33"/>
      <c r="AD66" s="33"/>
      <c r="AE66" s="34"/>
      <c r="AF66" s="34"/>
      <c r="AG66" s="32">
        <f t="shared" si="19"/>
        <v>-200</v>
      </c>
      <c r="AH66" s="35">
        <f t="shared" si="20"/>
        <v>0</v>
      </c>
    </row>
    <row r="67" spans="1:34" s="13" customFormat="1" ht="21" customHeight="1">
      <c r="A67" s="26">
        <v>43305</v>
      </c>
      <c r="B67" s="27"/>
      <c r="C67" s="28" t="s">
        <v>38</v>
      </c>
      <c r="D67" s="28" t="s">
        <v>39</v>
      </c>
      <c r="E67" s="28" t="s">
        <v>37</v>
      </c>
      <c r="F67" s="29">
        <v>307882</v>
      </c>
      <c r="G67" s="36" t="s">
        <v>177</v>
      </c>
      <c r="H67" s="30"/>
      <c r="I67" s="30"/>
      <c r="J67" s="30"/>
      <c r="K67" s="30">
        <v>109.5</v>
      </c>
      <c r="L67" s="31"/>
      <c r="M67" s="32">
        <f t="shared" si="0"/>
        <v>97.767857142857139</v>
      </c>
      <c r="N67" s="32">
        <f t="shared" si="1"/>
        <v>11.732142857142856</v>
      </c>
      <c r="O67" s="32">
        <f t="shared" si="2"/>
        <v>0</v>
      </c>
      <c r="P67" s="32">
        <v>97.77</v>
      </c>
      <c r="Q67" s="32"/>
      <c r="R67" s="32"/>
      <c r="S67" s="32"/>
      <c r="T67" s="33"/>
      <c r="U67" s="33"/>
      <c r="V67" s="33"/>
      <c r="W67" s="33"/>
      <c r="X67" s="33"/>
      <c r="Y67" s="32"/>
      <c r="Z67" s="32"/>
      <c r="AA67" s="32"/>
      <c r="AB67" s="32"/>
      <c r="AC67" s="33"/>
      <c r="AD67" s="33"/>
      <c r="AE67" s="34"/>
      <c r="AF67" s="34"/>
      <c r="AG67" s="32">
        <f t="shared" si="19"/>
        <v>-109.50214285714286</v>
      </c>
      <c r="AH67" s="35">
        <f t="shared" si="20"/>
        <v>-2.1428571428572241E-3</v>
      </c>
    </row>
    <row r="68" spans="1:34" s="13" customFormat="1" ht="21" customHeight="1">
      <c r="A68" s="26">
        <v>43305</v>
      </c>
      <c r="B68" s="27"/>
      <c r="C68" s="28" t="s">
        <v>158</v>
      </c>
      <c r="D68" s="28" t="s">
        <v>159</v>
      </c>
      <c r="E68" s="28" t="s">
        <v>111</v>
      </c>
      <c r="F68" s="29">
        <v>291</v>
      </c>
      <c r="G68" s="36" t="s">
        <v>160</v>
      </c>
      <c r="H68" s="30"/>
      <c r="I68" s="30"/>
      <c r="J68" s="30">
        <v>2500</v>
      </c>
      <c r="K68" s="30"/>
      <c r="L68" s="31">
        <v>0.01</v>
      </c>
      <c r="M68" s="32">
        <f t="shared" si="0"/>
        <v>2500</v>
      </c>
      <c r="N68" s="32">
        <f t="shared" si="1"/>
        <v>0</v>
      </c>
      <c r="O68" s="32">
        <f t="shared" si="2"/>
        <v>-25</v>
      </c>
      <c r="P68" s="32">
        <v>2500</v>
      </c>
      <c r="Q68" s="32"/>
      <c r="R68" s="32"/>
      <c r="S68" s="32"/>
      <c r="T68" s="33"/>
      <c r="U68" s="33"/>
      <c r="V68" s="33"/>
      <c r="W68" s="33"/>
      <c r="X68" s="33"/>
      <c r="Y68" s="32"/>
      <c r="Z68" s="32"/>
      <c r="AA68" s="32"/>
      <c r="AB68" s="32"/>
      <c r="AC68" s="33"/>
      <c r="AD68" s="33"/>
      <c r="AE68" s="34"/>
      <c r="AF68" s="34"/>
      <c r="AG68" s="32">
        <f t="shared" si="19"/>
        <v>-2475</v>
      </c>
      <c r="AH68" s="35">
        <f t="shared" si="20"/>
        <v>0</v>
      </c>
    </row>
    <row r="69" spans="1:34" s="13" customFormat="1" ht="21" customHeight="1">
      <c r="A69" s="26">
        <v>43306</v>
      </c>
      <c r="B69" s="27"/>
      <c r="C69" s="28" t="s">
        <v>67</v>
      </c>
      <c r="D69" s="28"/>
      <c r="E69" s="28"/>
      <c r="F69" s="29"/>
      <c r="G69" s="36" t="s">
        <v>161</v>
      </c>
      <c r="H69" s="30">
        <v>250</v>
      </c>
      <c r="I69" s="30"/>
      <c r="J69" s="30"/>
      <c r="K69" s="30"/>
      <c r="L69" s="31"/>
      <c r="M69" s="32">
        <f t="shared" si="0"/>
        <v>250</v>
      </c>
      <c r="N69" s="32">
        <f t="shared" si="1"/>
        <v>0</v>
      </c>
      <c r="O69" s="32">
        <f t="shared" si="2"/>
        <v>0</v>
      </c>
      <c r="P69" s="32"/>
      <c r="Q69" s="32"/>
      <c r="R69" s="32"/>
      <c r="S69" s="32"/>
      <c r="T69" s="33"/>
      <c r="U69" s="33"/>
      <c r="V69" s="33"/>
      <c r="W69" s="33"/>
      <c r="X69" s="33"/>
      <c r="Y69" s="32"/>
      <c r="Z69" s="32"/>
      <c r="AA69" s="32"/>
      <c r="AB69" s="32">
        <v>250</v>
      </c>
      <c r="AC69" s="33"/>
      <c r="AD69" s="33"/>
      <c r="AE69" s="34"/>
      <c r="AF69" s="34"/>
      <c r="AG69" s="32">
        <f t="shared" si="19"/>
        <v>-250</v>
      </c>
      <c r="AH69" s="35">
        <f t="shared" si="20"/>
        <v>0</v>
      </c>
    </row>
    <row r="70" spans="1:34" s="13" customFormat="1" ht="21" customHeight="1">
      <c r="A70" s="26">
        <v>43306</v>
      </c>
      <c r="B70" s="27"/>
      <c r="C70" s="28" t="s">
        <v>126</v>
      </c>
      <c r="D70" s="28" t="s">
        <v>127</v>
      </c>
      <c r="E70" s="28" t="s">
        <v>80</v>
      </c>
      <c r="F70" s="29">
        <v>2540</v>
      </c>
      <c r="G70" s="36" t="s">
        <v>128</v>
      </c>
      <c r="H70" s="30"/>
      <c r="I70" s="30"/>
      <c r="J70" s="30">
        <v>760</v>
      </c>
      <c r="K70" s="30"/>
      <c r="L70" s="31"/>
      <c r="M70" s="32">
        <f t="shared" si="0"/>
        <v>760</v>
      </c>
      <c r="N70" s="32">
        <f t="shared" si="1"/>
        <v>0</v>
      </c>
      <c r="O70" s="32">
        <f t="shared" si="2"/>
        <v>0</v>
      </c>
      <c r="P70" s="32">
        <v>760</v>
      </c>
      <c r="Q70" s="32"/>
      <c r="R70" s="32"/>
      <c r="S70" s="32"/>
      <c r="T70" s="33"/>
      <c r="U70" s="33"/>
      <c r="V70" s="33"/>
      <c r="W70" s="33"/>
      <c r="X70" s="33"/>
      <c r="Y70" s="32"/>
      <c r="Z70" s="32"/>
      <c r="AA70" s="32"/>
      <c r="AB70" s="32"/>
      <c r="AC70" s="33"/>
      <c r="AD70" s="33"/>
      <c r="AE70" s="34"/>
      <c r="AF70" s="34"/>
      <c r="AG70" s="32">
        <f t="shared" si="19"/>
        <v>-760</v>
      </c>
      <c r="AH70" s="35">
        <f t="shared" si="20"/>
        <v>0</v>
      </c>
    </row>
    <row r="71" spans="1:34" s="13" customFormat="1" ht="21" customHeight="1">
      <c r="A71" s="26">
        <v>43307</v>
      </c>
      <c r="B71" s="27"/>
      <c r="C71" s="28" t="s">
        <v>38</v>
      </c>
      <c r="D71" s="28" t="s">
        <v>39</v>
      </c>
      <c r="E71" s="28" t="s">
        <v>37</v>
      </c>
      <c r="F71" s="29">
        <v>4416</v>
      </c>
      <c r="G71" s="36" t="s">
        <v>178</v>
      </c>
      <c r="H71" s="30"/>
      <c r="I71" s="30"/>
      <c r="J71" s="30"/>
      <c r="K71" s="30">
        <v>139.5</v>
      </c>
      <c r="L71" s="31"/>
      <c r="M71" s="32">
        <f t="shared" si="0"/>
        <v>124.55357142857142</v>
      </c>
      <c r="N71" s="32">
        <f t="shared" si="1"/>
        <v>14.946428571428569</v>
      </c>
      <c r="O71" s="32">
        <f t="shared" si="2"/>
        <v>0</v>
      </c>
      <c r="P71" s="32">
        <v>124.55</v>
      </c>
      <c r="Q71" s="32"/>
      <c r="R71" s="32"/>
      <c r="S71" s="32"/>
      <c r="T71" s="33"/>
      <c r="U71" s="33"/>
      <c r="V71" s="33"/>
      <c r="W71" s="33"/>
      <c r="X71" s="33"/>
      <c r="Y71" s="32"/>
      <c r="Z71" s="32"/>
      <c r="AA71" s="32"/>
      <c r="AB71" s="32"/>
      <c r="AC71" s="33"/>
      <c r="AD71" s="33"/>
      <c r="AE71" s="34"/>
      <c r="AF71" s="34"/>
      <c r="AG71" s="32">
        <f t="shared" si="19"/>
        <v>-139.49642857142857</v>
      </c>
      <c r="AH71" s="35">
        <f t="shared" si="20"/>
        <v>3.5714285714334437E-3</v>
      </c>
    </row>
    <row r="72" spans="1:34" s="13" customFormat="1" ht="21" customHeight="1">
      <c r="A72" s="26">
        <v>43307</v>
      </c>
      <c r="B72" s="27"/>
      <c r="C72" s="28" t="s">
        <v>74</v>
      </c>
      <c r="D72" s="28" t="s">
        <v>75</v>
      </c>
      <c r="E72" s="28" t="s">
        <v>76</v>
      </c>
      <c r="F72" s="29">
        <v>688797</v>
      </c>
      <c r="G72" s="36" t="s">
        <v>166</v>
      </c>
      <c r="H72" s="30"/>
      <c r="I72" s="30"/>
      <c r="J72" s="30"/>
      <c r="K72" s="30">
        <v>182.78</v>
      </c>
      <c r="L72" s="31"/>
      <c r="M72" s="32">
        <f t="shared" si="0"/>
        <v>163.19642857142856</v>
      </c>
      <c r="N72" s="32">
        <f t="shared" si="1"/>
        <v>19.583571428571425</v>
      </c>
      <c r="O72" s="32">
        <f t="shared" si="2"/>
        <v>0</v>
      </c>
      <c r="P72" s="32"/>
      <c r="Q72" s="32"/>
      <c r="R72" s="32"/>
      <c r="S72" s="32"/>
      <c r="T72" s="33">
        <v>163.19999999999999</v>
      </c>
      <c r="U72" s="33"/>
      <c r="V72" s="33"/>
      <c r="W72" s="33"/>
      <c r="X72" s="33"/>
      <c r="Y72" s="32"/>
      <c r="Z72" s="32"/>
      <c r="AA72" s="32"/>
      <c r="AB72" s="32"/>
      <c r="AC72" s="33"/>
      <c r="AD72" s="33"/>
      <c r="AE72" s="34"/>
      <c r="AF72" s="34"/>
      <c r="AG72" s="32">
        <f t="shared" si="19"/>
        <v>-182.78357142857141</v>
      </c>
      <c r="AH72" s="35">
        <f t="shared" si="20"/>
        <v>-3.571428571405022E-3</v>
      </c>
    </row>
    <row r="73" spans="1:34" s="13" customFormat="1" ht="21" customHeight="1">
      <c r="A73" s="26">
        <v>43306</v>
      </c>
      <c r="B73" s="27"/>
      <c r="C73" s="28" t="s">
        <v>167</v>
      </c>
      <c r="D73" s="28" t="s">
        <v>168</v>
      </c>
      <c r="E73" s="28" t="s">
        <v>152</v>
      </c>
      <c r="F73" s="29">
        <v>95814</v>
      </c>
      <c r="G73" s="36" t="s">
        <v>169</v>
      </c>
      <c r="H73" s="30"/>
      <c r="I73" s="30"/>
      <c r="J73" s="30"/>
      <c r="K73" s="30">
        <v>183.75</v>
      </c>
      <c r="L73" s="31"/>
      <c r="M73" s="32">
        <f t="shared" si="0"/>
        <v>164.06249999999997</v>
      </c>
      <c r="N73" s="32">
        <f t="shared" si="1"/>
        <v>19.687499999999996</v>
      </c>
      <c r="O73" s="32">
        <f t="shared" si="2"/>
        <v>0</v>
      </c>
      <c r="P73" s="32"/>
      <c r="Q73" s="32"/>
      <c r="R73" s="32"/>
      <c r="S73" s="32"/>
      <c r="T73" s="33"/>
      <c r="U73" s="33"/>
      <c r="V73" s="33"/>
      <c r="W73" s="33"/>
      <c r="X73" s="33"/>
      <c r="Y73" s="32"/>
      <c r="Z73" s="32">
        <v>164.06</v>
      </c>
      <c r="AA73" s="32"/>
      <c r="AB73" s="32"/>
      <c r="AC73" s="33"/>
      <c r="AD73" s="33"/>
      <c r="AE73" s="34"/>
      <c r="AF73" s="34"/>
      <c r="AG73" s="32">
        <f t="shared" si="19"/>
        <v>-183.7475</v>
      </c>
      <c r="AH73" s="35">
        <f t="shared" si="20"/>
        <v>2.4999999999977263E-3</v>
      </c>
    </row>
    <row r="74" spans="1:34" s="13" customFormat="1" ht="21" customHeight="1">
      <c r="A74" s="26">
        <v>43307</v>
      </c>
      <c r="B74" s="27"/>
      <c r="C74" s="28" t="s">
        <v>104</v>
      </c>
      <c r="D74" s="28"/>
      <c r="E74" s="28"/>
      <c r="F74" s="29"/>
      <c r="G74" s="36" t="s">
        <v>170</v>
      </c>
      <c r="H74" s="30">
        <v>40</v>
      </c>
      <c r="I74" s="30"/>
      <c r="J74" s="30"/>
      <c r="K74" s="30"/>
      <c r="L74" s="31"/>
      <c r="M74" s="32">
        <f t="shared" si="0"/>
        <v>40</v>
      </c>
      <c r="N74" s="32">
        <f t="shared" si="1"/>
        <v>0</v>
      </c>
      <c r="O74" s="32">
        <f t="shared" si="2"/>
        <v>0</v>
      </c>
      <c r="P74" s="32"/>
      <c r="Q74" s="32"/>
      <c r="R74" s="32"/>
      <c r="S74" s="32"/>
      <c r="T74" s="33"/>
      <c r="U74" s="33"/>
      <c r="V74" s="33"/>
      <c r="W74" s="33"/>
      <c r="X74" s="33"/>
      <c r="Y74" s="32"/>
      <c r="Z74" s="32"/>
      <c r="AA74" s="32">
        <v>40</v>
      </c>
      <c r="AB74" s="32"/>
      <c r="AC74" s="33"/>
      <c r="AD74" s="33"/>
      <c r="AE74" s="34"/>
      <c r="AF74" s="34"/>
      <c r="AG74" s="32">
        <f t="shared" si="19"/>
        <v>-40</v>
      </c>
      <c r="AH74" s="35">
        <f t="shared" si="20"/>
        <v>0</v>
      </c>
    </row>
    <row r="75" spans="1:34" s="13" customFormat="1" ht="21" customHeight="1">
      <c r="A75" s="26">
        <v>43307</v>
      </c>
      <c r="B75" s="27"/>
      <c r="C75" s="28" t="s">
        <v>97</v>
      </c>
      <c r="D75" s="28" t="s">
        <v>98</v>
      </c>
      <c r="E75" s="28" t="s">
        <v>99</v>
      </c>
      <c r="F75" s="29">
        <v>204796</v>
      </c>
      <c r="G75" s="36" t="s">
        <v>149</v>
      </c>
      <c r="H75" s="30"/>
      <c r="I75" s="30"/>
      <c r="J75" s="30"/>
      <c r="K75" s="30">
        <v>1254.68</v>
      </c>
      <c r="L75" s="31">
        <v>0.01</v>
      </c>
      <c r="M75" s="32">
        <f t="shared" si="0"/>
        <v>1120.25</v>
      </c>
      <c r="N75" s="32">
        <f t="shared" si="1"/>
        <v>134.43</v>
      </c>
      <c r="O75" s="32">
        <f t="shared" si="2"/>
        <v>-11.202500000000001</v>
      </c>
      <c r="P75" s="32">
        <v>1120.25</v>
      </c>
      <c r="Q75" s="32"/>
      <c r="R75" s="32"/>
      <c r="S75" s="32"/>
      <c r="T75" s="33"/>
      <c r="U75" s="33"/>
      <c r="V75" s="33"/>
      <c r="W75" s="33"/>
      <c r="X75" s="33"/>
      <c r="Y75" s="32"/>
      <c r="Z75" s="32"/>
      <c r="AA75" s="32"/>
      <c r="AB75" s="32"/>
      <c r="AC75" s="33"/>
      <c r="AD75" s="33"/>
      <c r="AE75" s="34"/>
      <c r="AF75" s="34"/>
      <c r="AG75" s="32">
        <f t="shared" si="19"/>
        <v>-1243.4775</v>
      </c>
      <c r="AH75" s="35">
        <f t="shared" si="20"/>
        <v>9.9475983006414026E-14</v>
      </c>
    </row>
    <row r="76" spans="1:34" s="13" customFormat="1" ht="21" customHeight="1">
      <c r="A76" s="26">
        <v>43307</v>
      </c>
      <c r="B76" s="27"/>
      <c r="C76" s="28" t="s">
        <v>72</v>
      </c>
      <c r="D76" s="28"/>
      <c r="E76" s="28"/>
      <c r="F76" s="29"/>
      <c r="G76" s="36" t="s">
        <v>171</v>
      </c>
      <c r="H76" s="30">
        <v>502</v>
      </c>
      <c r="I76" s="30"/>
      <c r="J76" s="30"/>
      <c r="K76" s="30"/>
      <c r="L76" s="31"/>
      <c r="M76" s="32">
        <f t="shared" si="0"/>
        <v>502</v>
      </c>
      <c r="N76" s="32">
        <f t="shared" si="1"/>
        <v>0</v>
      </c>
      <c r="O76" s="32">
        <f t="shared" si="2"/>
        <v>0</v>
      </c>
      <c r="P76" s="32"/>
      <c r="Q76" s="32"/>
      <c r="R76" s="32"/>
      <c r="S76" s="32"/>
      <c r="T76" s="33"/>
      <c r="U76" s="33"/>
      <c r="V76" s="33"/>
      <c r="W76" s="33"/>
      <c r="X76" s="33"/>
      <c r="Y76" s="32"/>
      <c r="Z76" s="32"/>
      <c r="AA76" s="32"/>
      <c r="AB76" s="32">
        <v>502</v>
      </c>
      <c r="AC76" s="33"/>
      <c r="AD76" s="33"/>
      <c r="AE76" s="34"/>
      <c r="AF76" s="34"/>
      <c r="AG76" s="32">
        <f t="shared" si="19"/>
        <v>-502</v>
      </c>
      <c r="AH76" s="35">
        <f t="shared" si="20"/>
        <v>0</v>
      </c>
    </row>
    <row r="77" spans="1:34" s="13" customFormat="1" ht="21" customHeight="1">
      <c r="A77" s="26">
        <v>43308</v>
      </c>
      <c r="B77" s="27"/>
      <c r="C77" s="28" t="s">
        <v>38</v>
      </c>
      <c r="D77" s="28" t="s">
        <v>39</v>
      </c>
      <c r="E77" s="28" t="s">
        <v>37</v>
      </c>
      <c r="F77" s="29">
        <v>958857</v>
      </c>
      <c r="G77" s="36" t="s">
        <v>60</v>
      </c>
      <c r="H77" s="30"/>
      <c r="I77" s="30"/>
      <c r="J77" s="30"/>
      <c r="K77" s="30">
        <v>273</v>
      </c>
      <c r="L77" s="31"/>
      <c r="M77" s="32">
        <f t="shared" si="0"/>
        <v>243.74999999999997</v>
      </c>
      <c r="N77" s="32">
        <f t="shared" si="1"/>
        <v>29.249999999999996</v>
      </c>
      <c r="O77" s="32">
        <f t="shared" si="2"/>
        <v>0</v>
      </c>
      <c r="P77" s="32"/>
      <c r="Q77" s="32">
        <v>243.75</v>
      </c>
      <c r="R77" s="32"/>
      <c r="S77" s="32"/>
      <c r="T77" s="33"/>
      <c r="U77" s="33"/>
      <c r="V77" s="33"/>
      <c r="W77" s="33"/>
      <c r="X77" s="33"/>
      <c r="Y77" s="32"/>
      <c r="Z77" s="32"/>
      <c r="AA77" s="32"/>
      <c r="AB77" s="32"/>
      <c r="AC77" s="33"/>
      <c r="AD77" s="33"/>
      <c r="AE77" s="34"/>
      <c r="AF77" s="34"/>
      <c r="AG77" s="32">
        <f t="shared" si="19"/>
        <v>-273</v>
      </c>
      <c r="AH77" s="35">
        <f t="shared" si="20"/>
        <v>0</v>
      </c>
    </row>
    <row r="78" spans="1:34" s="13" customFormat="1" ht="21" customHeight="1">
      <c r="A78" s="26">
        <v>43309</v>
      </c>
      <c r="B78" s="27"/>
      <c r="C78" s="28" t="s">
        <v>72</v>
      </c>
      <c r="D78" s="28"/>
      <c r="E78" s="28"/>
      <c r="F78" s="29"/>
      <c r="G78" s="36" t="s">
        <v>172</v>
      </c>
      <c r="H78" s="30">
        <v>502</v>
      </c>
      <c r="I78" s="30"/>
      <c r="J78" s="30"/>
      <c r="K78" s="30"/>
      <c r="L78" s="31"/>
      <c r="M78" s="32">
        <f t="shared" si="0"/>
        <v>502</v>
      </c>
      <c r="N78" s="32">
        <f t="shared" si="1"/>
        <v>0</v>
      </c>
      <c r="O78" s="32">
        <f t="shared" si="2"/>
        <v>0</v>
      </c>
      <c r="P78" s="32"/>
      <c r="Q78" s="32"/>
      <c r="R78" s="32"/>
      <c r="S78" s="32"/>
      <c r="T78" s="33"/>
      <c r="U78" s="33"/>
      <c r="V78" s="33"/>
      <c r="W78" s="33"/>
      <c r="X78" s="33"/>
      <c r="Y78" s="32"/>
      <c r="Z78" s="32"/>
      <c r="AA78" s="32"/>
      <c r="AB78" s="32">
        <v>502</v>
      </c>
      <c r="AC78" s="33"/>
      <c r="AD78" s="33"/>
      <c r="AE78" s="34"/>
      <c r="AF78" s="34"/>
      <c r="AG78" s="32">
        <f t="shared" si="19"/>
        <v>-502</v>
      </c>
      <c r="AH78" s="35">
        <f t="shared" si="20"/>
        <v>0</v>
      </c>
    </row>
    <row r="79" spans="1:34" s="13" customFormat="1" ht="21" customHeight="1">
      <c r="A79" s="26">
        <v>43311</v>
      </c>
      <c r="B79" s="27"/>
      <c r="C79" s="28" t="s">
        <v>72</v>
      </c>
      <c r="D79" s="28"/>
      <c r="E79" s="28"/>
      <c r="F79" s="29"/>
      <c r="G79" s="36" t="s">
        <v>173</v>
      </c>
      <c r="H79" s="30">
        <v>502</v>
      </c>
      <c r="I79" s="30"/>
      <c r="J79" s="30"/>
      <c r="K79" s="30"/>
      <c r="L79" s="31"/>
      <c r="M79" s="32">
        <f t="shared" si="0"/>
        <v>502</v>
      </c>
      <c r="N79" s="32">
        <f t="shared" si="1"/>
        <v>0</v>
      </c>
      <c r="O79" s="32">
        <f t="shared" si="2"/>
        <v>0</v>
      </c>
      <c r="P79" s="32"/>
      <c r="Q79" s="32"/>
      <c r="R79" s="32"/>
      <c r="S79" s="32"/>
      <c r="T79" s="33"/>
      <c r="U79" s="33"/>
      <c r="V79" s="33"/>
      <c r="W79" s="33"/>
      <c r="X79" s="33"/>
      <c r="Y79" s="32"/>
      <c r="Z79" s="32"/>
      <c r="AA79" s="32"/>
      <c r="AB79" s="32">
        <v>502</v>
      </c>
      <c r="AC79" s="33"/>
      <c r="AD79" s="33"/>
      <c r="AE79" s="34"/>
      <c r="AF79" s="34"/>
      <c r="AG79" s="32">
        <f t="shared" si="19"/>
        <v>-502</v>
      </c>
      <c r="AH79" s="35">
        <f t="shared" si="20"/>
        <v>0</v>
      </c>
    </row>
    <row r="80" spans="1:34" s="13" customFormat="1" ht="21" customHeight="1">
      <c r="A80" s="26">
        <v>43312</v>
      </c>
      <c r="B80" s="27"/>
      <c r="C80" s="28" t="s">
        <v>104</v>
      </c>
      <c r="D80" s="28"/>
      <c r="E80" s="28"/>
      <c r="F80" s="29"/>
      <c r="G80" s="36" t="s">
        <v>174</v>
      </c>
      <c r="H80" s="30">
        <v>40</v>
      </c>
      <c r="I80" s="30"/>
      <c r="J80" s="30"/>
      <c r="K80" s="30"/>
      <c r="L80" s="31"/>
      <c r="M80" s="32">
        <f t="shared" si="0"/>
        <v>40</v>
      </c>
      <c r="N80" s="32">
        <f t="shared" si="1"/>
        <v>0</v>
      </c>
      <c r="O80" s="32">
        <f t="shared" si="2"/>
        <v>0</v>
      </c>
      <c r="P80" s="32"/>
      <c r="Q80" s="32"/>
      <c r="R80" s="32"/>
      <c r="S80" s="32"/>
      <c r="T80" s="33"/>
      <c r="U80" s="33"/>
      <c r="V80" s="33"/>
      <c r="W80" s="33"/>
      <c r="X80" s="33"/>
      <c r="Y80" s="32"/>
      <c r="Z80" s="32"/>
      <c r="AA80" s="32">
        <v>40</v>
      </c>
      <c r="AB80" s="32"/>
      <c r="AC80" s="33"/>
      <c r="AD80" s="33"/>
      <c r="AE80" s="34"/>
      <c r="AF80" s="34"/>
      <c r="AG80" s="32">
        <f t="shared" si="19"/>
        <v>-40</v>
      </c>
      <c r="AH80" s="35">
        <f t="shared" si="20"/>
        <v>0</v>
      </c>
    </row>
    <row r="81" spans="1:34" s="13" customFormat="1" ht="21" customHeight="1">
      <c r="A81" s="26">
        <v>43312</v>
      </c>
      <c r="B81" s="27"/>
      <c r="C81" s="28" t="s">
        <v>175</v>
      </c>
      <c r="D81" s="28"/>
      <c r="E81" s="28"/>
      <c r="F81" s="29"/>
      <c r="G81" s="36" t="s">
        <v>176</v>
      </c>
      <c r="H81" s="30"/>
      <c r="I81" s="30"/>
      <c r="J81" s="30">
        <v>180</v>
      </c>
      <c r="K81" s="30"/>
      <c r="L81" s="31"/>
      <c r="M81" s="32">
        <f t="shared" si="0"/>
        <v>180</v>
      </c>
      <c r="N81" s="32">
        <f t="shared" si="1"/>
        <v>0</v>
      </c>
      <c r="O81" s="32">
        <f t="shared" si="2"/>
        <v>0</v>
      </c>
      <c r="P81" s="32">
        <v>180</v>
      </c>
      <c r="Q81" s="32"/>
      <c r="R81" s="32"/>
      <c r="S81" s="32"/>
      <c r="T81" s="33"/>
      <c r="U81" s="33"/>
      <c r="V81" s="33"/>
      <c r="W81" s="33"/>
      <c r="X81" s="33"/>
      <c r="Y81" s="32"/>
      <c r="Z81" s="32"/>
      <c r="AA81" s="32"/>
      <c r="AB81" s="32"/>
      <c r="AC81" s="33"/>
      <c r="AD81" s="33"/>
      <c r="AE81" s="34"/>
      <c r="AF81" s="34"/>
      <c r="AG81" s="32">
        <f t="shared" si="19"/>
        <v>-180</v>
      </c>
      <c r="AH81" s="35">
        <f t="shared" si="20"/>
        <v>0</v>
      </c>
    </row>
    <row r="82" spans="1:34" s="13" customFormat="1" ht="21" customHeight="1">
      <c r="A82" s="26">
        <v>43312</v>
      </c>
      <c r="B82" s="27"/>
      <c r="C82" s="28" t="s">
        <v>38</v>
      </c>
      <c r="D82" s="28" t="s">
        <v>39</v>
      </c>
      <c r="E82" s="28" t="s">
        <v>37</v>
      </c>
      <c r="F82" s="29">
        <v>309233</v>
      </c>
      <c r="G82" s="29" t="s">
        <v>176</v>
      </c>
      <c r="H82" s="30"/>
      <c r="I82" s="30"/>
      <c r="J82" s="30"/>
      <c r="K82" s="30">
        <v>401.19</v>
      </c>
      <c r="L82" s="31"/>
      <c r="M82" s="32">
        <f t="shared" si="0"/>
        <v>358.20535714285711</v>
      </c>
      <c r="N82" s="32">
        <f t="shared" si="1"/>
        <v>42.984642857142852</v>
      </c>
      <c r="O82" s="32">
        <f t="shared" si="2"/>
        <v>0</v>
      </c>
      <c r="P82" s="32">
        <v>358.21</v>
      </c>
      <c r="Q82" s="32"/>
      <c r="R82" s="32"/>
      <c r="S82" s="32"/>
      <c r="T82" s="33"/>
      <c r="U82" s="33"/>
      <c r="V82" s="33"/>
      <c r="W82" s="33"/>
      <c r="X82" s="33"/>
      <c r="Y82" s="32"/>
      <c r="Z82" s="32"/>
      <c r="AA82" s="32"/>
      <c r="AB82" s="32"/>
      <c r="AC82" s="33"/>
      <c r="AD82" s="33"/>
      <c r="AE82" s="34"/>
      <c r="AF82" s="34"/>
      <c r="AG82" s="32">
        <f t="shared" si="19"/>
        <v>-401.19464285714281</v>
      </c>
      <c r="AH82" s="35">
        <f t="shared" si="20"/>
        <v>-4.6428571428123178E-3</v>
      </c>
    </row>
    <row r="83" spans="1:34" s="12" customFormat="1" ht="19.5" customHeight="1">
      <c r="A83" s="37"/>
      <c r="B83" s="38"/>
      <c r="C83" s="43"/>
      <c r="D83" s="43"/>
      <c r="E83" s="43"/>
      <c r="F83" s="29"/>
      <c r="G83" s="36"/>
      <c r="H83" s="39"/>
      <c r="I83" s="39"/>
      <c r="J83" s="39"/>
      <c r="K83" s="39"/>
      <c r="L83" s="40"/>
      <c r="M83" s="41">
        <f>SUM(H83:J83,K83/1.12)</f>
        <v>0</v>
      </c>
      <c r="N83" s="41">
        <f>K83/1.12*0.12</f>
        <v>0</v>
      </c>
      <c r="O83" s="41">
        <f>-SUM(I83:J83,K83/1.12)*L83</f>
        <v>0</v>
      </c>
      <c r="P83" s="41"/>
      <c r="Q83" s="41"/>
      <c r="R83" s="41"/>
      <c r="S83" s="41"/>
      <c r="T83" s="42"/>
      <c r="U83" s="42"/>
      <c r="V83" s="42"/>
      <c r="W83" s="42"/>
      <c r="X83" s="42"/>
      <c r="Y83" s="44"/>
      <c r="Z83" s="41"/>
      <c r="AA83" s="41"/>
      <c r="AB83" s="41"/>
      <c r="AC83" s="42"/>
      <c r="AD83" s="42"/>
      <c r="AE83" s="45"/>
      <c r="AF83" s="45"/>
      <c r="AG83" s="46">
        <f>-SUM(N83:AF83)</f>
        <v>0</v>
      </c>
      <c r="AH83" s="35">
        <f t="shared" si="4"/>
        <v>0</v>
      </c>
    </row>
    <row r="84" spans="1:34" s="10" customFormat="1" ht="12" customHeight="1" thickBot="1">
      <c r="A84" s="47"/>
      <c r="B84" s="48"/>
      <c r="C84" s="49"/>
      <c r="D84" s="50"/>
      <c r="E84" s="50"/>
      <c r="F84" s="51"/>
      <c r="G84" s="49"/>
      <c r="H84" s="52">
        <f t="shared" ref="H84:AH84" si="21">SUM(H5:H83)</f>
        <v>12160</v>
      </c>
      <c r="I84" s="52">
        <f t="shared" si="21"/>
        <v>0</v>
      </c>
      <c r="J84" s="52">
        <f t="shared" si="21"/>
        <v>12784</v>
      </c>
      <c r="K84" s="52">
        <f t="shared" si="21"/>
        <v>39157.97</v>
      </c>
      <c r="L84" s="52">
        <f t="shared" si="21"/>
        <v>0.11</v>
      </c>
      <c r="M84" s="52">
        <f t="shared" si="21"/>
        <v>59906.473214285717</v>
      </c>
      <c r="N84" s="52">
        <f t="shared" si="21"/>
        <v>4195.4967857142856</v>
      </c>
      <c r="O84" s="52">
        <f t="shared" si="21"/>
        <v>-214.85678571428571</v>
      </c>
      <c r="P84" s="52">
        <f t="shared" si="21"/>
        <v>41973</v>
      </c>
      <c r="Q84" s="52">
        <f t="shared" si="21"/>
        <v>1836.6</v>
      </c>
      <c r="R84" s="52">
        <f t="shared" si="21"/>
        <v>67.86</v>
      </c>
      <c r="S84" s="52">
        <f t="shared" si="21"/>
        <v>100</v>
      </c>
      <c r="T84" s="52">
        <f t="shared" si="21"/>
        <v>434.84999999999997</v>
      </c>
      <c r="U84" s="52">
        <f t="shared" si="21"/>
        <v>151.79</v>
      </c>
      <c r="V84" s="52">
        <f t="shared" si="21"/>
        <v>0</v>
      </c>
      <c r="W84" s="52">
        <f t="shared" si="21"/>
        <v>0</v>
      </c>
      <c r="X84" s="52">
        <f t="shared" si="21"/>
        <v>89.06</v>
      </c>
      <c r="Y84" s="52">
        <f t="shared" si="21"/>
        <v>6529.24</v>
      </c>
      <c r="Z84" s="52">
        <f t="shared" si="21"/>
        <v>164.06</v>
      </c>
      <c r="AA84" s="52">
        <f t="shared" si="21"/>
        <v>1278</v>
      </c>
      <c r="AB84" s="52">
        <f t="shared" si="21"/>
        <v>3512</v>
      </c>
      <c r="AC84" s="52">
        <f t="shared" si="21"/>
        <v>0</v>
      </c>
      <c r="AD84" s="52">
        <f t="shared" si="21"/>
        <v>3770</v>
      </c>
      <c r="AE84" s="52">
        <f t="shared" si="21"/>
        <v>0</v>
      </c>
      <c r="AF84" s="53">
        <f t="shared" si="21"/>
        <v>0</v>
      </c>
      <c r="AG84" s="52">
        <f t="shared" si="21"/>
        <v>-63887.1</v>
      </c>
      <c r="AH84" s="52">
        <f t="shared" si="21"/>
        <v>1.3214285716063756E-2</v>
      </c>
    </row>
    <row r="85" spans="1:34" ht="12" customHeight="1" thickTop="1"/>
    <row r="86" spans="1:34" ht="11.4">
      <c r="K86" s="54">
        <v>1500</v>
      </c>
      <c r="L86" s="128">
        <f>K86/1.12</f>
        <v>1339.2857142857142</v>
      </c>
      <c r="M86" s="8"/>
      <c r="P86" s="2">
        <f>P84+Q84</f>
        <v>43809.599999999999</v>
      </c>
      <c r="AG86" s="55">
        <f>+AG84</f>
        <v>-63887.1</v>
      </c>
    </row>
    <row r="87" spans="1:34">
      <c r="K87" s="8"/>
      <c r="L87" s="9"/>
      <c r="M87" s="8"/>
    </row>
    <row r="88" spans="1:34" ht="12">
      <c r="C88" s="56" t="s">
        <v>33</v>
      </c>
      <c r="G88" s="10"/>
      <c r="K88" s="126"/>
      <c r="L88" s="126"/>
      <c r="M88" s="126"/>
    </row>
    <row r="89" spans="1:34">
      <c r="K89" s="8">
        <f>+K84-K86</f>
        <v>37657.97</v>
      </c>
      <c r="L89" s="128">
        <f>K89/1.12</f>
        <v>33623.1875</v>
      </c>
      <c r="M89" s="8"/>
    </row>
    <row r="90" spans="1:34">
      <c r="K90" s="8"/>
      <c r="L90" s="9"/>
      <c r="M90" s="8"/>
    </row>
    <row r="91" spans="1:34">
      <c r="A91" s="1"/>
      <c r="B91" s="1"/>
      <c r="D91" s="1"/>
      <c r="E91" s="1"/>
      <c r="F91" s="1"/>
      <c r="H91" s="1"/>
      <c r="I91" s="1"/>
      <c r="J91" s="1"/>
      <c r="K91" s="8"/>
      <c r="L91" s="9"/>
      <c r="M91" s="8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Z91" s="1"/>
      <c r="AA91" s="1"/>
      <c r="AB91" s="1"/>
      <c r="AC91" s="1"/>
      <c r="AD91" s="1"/>
      <c r="AE91" s="1"/>
      <c r="AF91" s="1"/>
      <c r="AG91" s="1"/>
    </row>
    <row r="98" spans="1:33">
      <c r="Q98" s="2">
        <v>0</v>
      </c>
    </row>
    <row r="99" spans="1:33">
      <c r="A99" s="1"/>
      <c r="B99" s="1"/>
      <c r="D99" s="1"/>
      <c r="E99" s="1"/>
      <c r="F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Z99" s="1"/>
      <c r="AA99" s="1"/>
      <c r="AB99" s="1"/>
      <c r="AC99" s="1"/>
      <c r="AD99" s="1"/>
      <c r="AE99" s="1"/>
      <c r="AF99" s="1"/>
      <c r="AG99" s="1"/>
    </row>
  </sheetData>
  <mergeCells count="1">
    <mergeCell ref="K88:M88"/>
  </mergeCells>
  <pageMargins left="0.7" right="0.7" top="0.75" bottom="0.75" header="0.3" footer="0.3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June29-July4</vt:lpstr>
      <vt:lpstr>June29-July6</vt:lpstr>
      <vt:lpstr>July7-13</vt:lpstr>
      <vt:lpstr>July16</vt:lpstr>
      <vt:lpstr>July18-20</vt:lpstr>
      <vt:lpstr>July19-26</vt:lpstr>
      <vt:lpstr>Summary</vt:lpstr>
      <vt:lpstr>'July19-26'!Print_Area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home Pc</cp:lastModifiedBy>
  <cp:lastPrinted>2018-08-01T10:47:47Z</cp:lastPrinted>
  <dcterms:created xsi:type="dcterms:W3CDTF">2014-11-05T03:52:28Z</dcterms:created>
  <dcterms:modified xsi:type="dcterms:W3CDTF">2018-08-15T20:38:56Z</dcterms:modified>
</cp:coreProperties>
</file>