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140" windowWidth="15015" windowHeight="6870"/>
  </bookViews>
  <sheets>
    <sheet name="Aug 1-31" sheetId="58" r:id="rId1"/>
  </sheets>
  <externalReferences>
    <externalReference r:id="rId2"/>
    <externalReference r:id="rId3"/>
    <externalReference r:id="rId4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</definedNames>
  <calcPr calcId="124519"/>
</workbook>
</file>

<file path=xl/calcChain.xml><?xml version="1.0" encoding="utf-8"?>
<calcChain xmlns="http://schemas.openxmlformats.org/spreadsheetml/2006/main">
  <c r="P124" i="58"/>
  <c r="O118"/>
  <c r="N118"/>
  <c r="M118"/>
  <c r="O117"/>
  <c r="N117"/>
  <c r="AG117" s="1"/>
  <c r="AH117" s="1"/>
  <c r="M117"/>
  <c r="O116"/>
  <c r="N116"/>
  <c r="M116"/>
  <c r="O115"/>
  <c r="N115"/>
  <c r="AG115" s="1"/>
  <c r="AH115" s="1"/>
  <c r="M115"/>
  <c r="O114"/>
  <c r="N114"/>
  <c r="M114"/>
  <c r="O113"/>
  <c r="N113"/>
  <c r="AG113" s="1"/>
  <c r="AH113" s="1"/>
  <c r="M113"/>
  <c r="O112"/>
  <c r="N112"/>
  <c r="M112"/>
  <c r="O111"/>
  <c r="N111"/>
  <c r="AG111" s="1"/>
  <c r="AH111" s="1"/>
  <c r="M111"/>
  <c r="O110"/>
  <c r="N110"/>
  <c r="M110"/>
  <c r="O109"/>
  <c r="N109"/>
  <c r="AG109" s="1"/>
  <c r="AH109" s="1"/>
  <c r="M109"/>
  <c r="O108"/>
  <c r="N108"/>
  <c r="M108"/>
  <c r="O107"/>
  <c r="N107"/>
  <c r="AG107" s="1"/>
  <c r="AH107" s="1"/>
  <c r="M107"/>
  <c r="O106"/>
  <c r="N106"/>
  <c r="M106"/>
  <c r="O105"/>
  <c r="N105"/>
  <c r="AG105" s="1"/>
  <c r="AH105" s="1"/>
  <c r="M105"/>
  <c r="O104"/>
  <c r="N104"/>
  <c r="M104"/>
  <c r="O103"/>
  <c r="N103"/>
  <c r="AG103" s="1"/>
  <c r="AH103" s="1"/>
  <c r="M103"/>
  <c r="O102"/>
  <c r="N102"/>
  <c r="M102"/>
  <c r="O101"/>
  <c r="N101"/>
  <c r="AG101" s="1"/>
  <c r="AH101" s="1"/>
  <c r="M101"/>
  <c r="O100"/>
  <c r="N100"/>
  <c r="M100"/>
  <c r="O99"/>
  <c r="N99"/>
  <c r="AG99" s="1"/>
  <c r="AH99" s="1"/>
  <c r="M99"/>
  <c r="O98"/>
  <c r="N98"/>
  <c r="M98"/>
  <c r="O97"/>
  <c r="N97"/>
  <c r="AG97" s="1"/>
  <c r="AH97" s="1"/>
  <c r="M97"/>
  <c r="K96"/>
  <c r="N96" s="1"/>
  <c r="O95"/>
  <c r="N95"/>
  <c r="AG95" s="1"/>
  <c r="AH95" s="1"/>
  <c r="M95"/>
  <c r="O94"/>
  <c r="N94"/>
  <c r="M94"/>
  <c r="O93"/>
  <c r="N93"/>
  <c r="AG93" s="1"/>
  <c r="AH93" s="1"/>
  <c r="M93"/>
  <c r="O92"/>
  <c r="N92"/>
  <c r="M92"/>
  <c r="O91"/>
  <c r="N91"/>
  <c r="AG91" s="1"/>
  <c r="AH91" s="1"/>
  <c r="M91"/>
  <c r="O90"/>
  <c r="N90"/>
  <c r="M90"/>
  <c r="K89"/>
  <c r="N89" s="1"/>
  <c r="O88"/>
  <c r="N88"/>
  <c r="M88"/>
  <c r="M87"/>
  <c r="K87"/>
  <c r="N87" s="1"/>
  <c r="O86"/>
  <c r="N86"/>
  <c r="M86"/>
  <c r="O85"/>
  <c r="N85"/>
  <c r="AG85" s="1"/>
  <c r="AH85" s="1"/>
  <c r="M85"/>
  <c r="AG86" l="1"/>
  <c r="AH86" s="1"/>
  <c r="AG87"/>
  <c r="AH87" s="1"/>
  <c r="O87"/>
  <c r="AG88"/>
  <c r="AH88" s="1"/>
  <c r="AG90"/>
  <c r="AH90" s="1"/>
  <c r="AG92"/>
  <c r="AH92" s="1"/>
  <c r="AG94"/>
  <c r="AH94" s="1"/>
  <c r="AG98"/>
  <c r="AH98" s="1"/>
  <c r="AG100"/>
  <c r="AH100" s="1"/>
  <c r="AG102"/>
  <c r="AH102" s="1"/>
  <c r="AG104"/>
  <c r="AH104" s="1"/>
  <c r="AG106"/>
  <c r="AH106" s="1"/>
  <c r="AG108"/>
  <c r="AH108" s="1"/>
  <c r="AG110"/>
  <c r="AH110" s="1"/>
  <c r="AG112"/>
  <c r="AH112" s="1"/>
  <c r="AG114"/>
  <c r="AH114" s="1"/>
  <c r="AG116"/>
  <c r="AH116" s="1"/>
  <c r="AG118"/>
  <c r="AH118" s="1"/>
  <c r="M89"/>
  <c r="O89"/>
  <c r="AG89" s="1"/>
  <c r="AH89" s="1"/>
  <c r="M96"/>
  <c r="O96"/>
  <c r="AG96" s="1"/>
  <c r="AH96" s="1"/>
  <c r="O84" l="1"/>
  <c r="N84"/>
  <c r="AG84" s="1"/>
  <c r="AH84" s="1"/>
  <c r="M84"/>
  <c r="O83"/>
  <c r="N83"/>
  <c r="M83"/>
  <c r="O82"/>
  <c r="N82"/>
  <c r="AG82" s="1"/>
  <c r="AH82" s="1"/>
  <c r="M82"/>
  <c r="O81"/>
  <c r="N81"/>
  <c r="M81"/>
  <c r="O80"/>
  <c r="N80"/>
  <c r="AG80" s="1"/>
  <c r="AH80" s="1"/>
  <c r="M80"/>
  <c r="O79"/>
  <c r="N79"/>
  <c r="M79"/>
  <c r="K78"/>
  <c r="N78" s="1"/>
  <c r="K77"/>
  <c r="N77" s="1"/>
  <c r="O76"/>
  <c r="N76"/>
  <c r="AG76" s="1"/>
  <c r="AH76" s="1"/>
  <c r="M76"/>
  <c r="O75"/>
  <c r="N75"/>
  <c r="M75"/>
  <c r="O74"/>
  <c r="N74"/>
  <c r="AG74" s="1"/>
  <c r="AH74" s="1"/>
  <c r="M74"/>
  <c r="O73"/>
  <c r="N73"/>
  <c r="M73"/>
  <c r="O72"/>
  <c r="N72"/>
  <c r="AG72" s="1"/>
  <c r="AH72" s="1"/>
  <c r="M72"/>
  <c r="O71"/>
  <c r="N71"/>
  <c r="M71"/>
  <c r="O70"/>
  <c r="N70"/>
  <c r="AG70" s="1"/>
  <c r="AH70" s="1"/>
  <c r="M70"/>
  <c r="O69"/>
  <c r="N69"/>
  <c r="M69"/>
  <c r="O68"/>
  <c r="N68"/>
  <c r="AG68" s="1"/>
  <c r="AH68" s="1"/>
  <c r="M68"/>
  <c r="O67"/>
  <c r="N67"/>
  <c r="M67"/>
  <c r="O66"/>
  <c r="N66"/>
  <c r="AG66" s="1"/>
  <c r="AH66" s="1"/>
  <c r="M66"/>
  <c r="O65"/>
  <c r="N65"/>
  <c r="M65"/>
  <c r="K64"/>
  <c r="N64" s="1"/>
  <c r="O63"/>
  <c r="N63"/>
  <c r="M63"/>
  <c r="O62"/>
  <c r="N62"/>
  <c r="AG62" s="1"/>
  <c r="AH62" s="1"/>
  <c r="M62"/>
  <c r="O61"/>
  <c r="N61"/>
  <c r="M61"/>
  <c r="O60"/>
  <c r="N60"/>
  <c r="AG60" s="1"/>
  <c r="AH60" s="1"/>
  <c r="M60"/>
  <c r="O59"/>
  <c r="N59"/>
  <c r="M59"/>
  <c r="O58"/>
  <c r="N58"/>
  <c r="AG58" s="1"/>
  <c r="AH58" s="1"/>
  <c r="M58"/>
  <c r="O57"/>
  <c r="N57"/>
  <c r="M57"/>
  <c r="O56"/>
  <c r="N56"/>
  <c r="AG56" s="1"/>
  <c r="AH56" s="1"/>
  <c r="M56"/>
  <c r="O55"/>
  <c r="N55"/>
  <c r="M55"/>
  <c r="O54"/>
  <c r="N54"/>
  <c r="AG54" s="1"/>
  <c r="AH54" s="1"/>
  <c r="M54"/>
  <c r="O53"/>
  <c r="N53"/>
  <c r="M53"/>
  <c r="O52"/>
  <c r="N52"/>
  <c r="AG52" s="1"/>
  <c r="AH52" s="1"/>
  <c r="M52"/>
  <c r="O51"/>
  <c r="N51"/>
  <c r="M51"/>
  <c r="O50"/>
  <c r="N50"/>
  <c r="AG50" s="1"/>
  <c r="AH50" s="1"/>
  <c r="M50"/>
  <c r="O49"/>
  <c r="N49"/>
  <c r="M49"/>
  <c r="O48"/>
  <c r="N48"/>
  <c r="AG48" s="1"/>
  <c r="AH48" s="1"/>
  <c r="M48"/>
  <c r="O47"/>
  <c r="N47"/>
  <c r="M47"/>
  <c r="AG47" l="1"/>
  <c r="AH47" s="1"/>
  <c r="AG49"/>
  <c r="AH49" s="1"/>
  <c r="AG51"/>
  <c r="AH51" s="1"/>
  <c r="AG53"/>
  <c r="AH53" s="1"/>
  <c r="AG55"/>
  <c r="AH55" s="1"/>
  <c r="AG57"/>
  <c r="AH57" s="1"/>
  <c r="AG59"/>
  <c r="AH59" s="1"/>
  <c r="AG61"/>
  <c r="AH61" s="1"/>
  <c r="AG63"/>
  <c r="AH63" s="1"/>
  <c r="AG65"/>
  <c r="AH65" s="1"/>
  <c r="AG67"/>
  <c r="AH67" s="1"/>
  <c r="AG69"/>
  <c r="AH69" s="1"/>
  <c r="AG71"/>
  <c r="AH71" s="1"/>
  <c r="AG73"/>
  <c r="AH73" s="1"/>
  <c r="AG75"/>
  <c r="AH75" s="1"/>
  <c r="AG79"/>
  <c r="AH79" s="1"/>
  <c r="AG81"/>
  <c r="AH81" s="1"/>
  <c r="AG83"/>
  <c r="AH83" s="1"/>
  <c r="M64"/>
  <c r="O64"/>
  <c r="AG64" s="1"/>
  <c r="AH64" s="1"/>
  <c r="M77"/>
  <c r="O77"/>
  <c r="AG77" s="1"/>
  <c r="AH77" s="1"/>
  <c r="M78"/>
  <c r="O78"/>
  <c r="AG78" s="1"/>
  <c r="AH78" s="1"/>
  <c r="AF120" l="1"/>
  <c r="AE120"/>
  <c r="AD120"/>
  <c r="AC120"/>
  <c r="AB120"/>
  <c r="AA120"/>
  <c r="Z120"/>
  <c r="Y120"/>
  <c r="X120"/>
  <c r="W120"/>
  <c r="V120"/>
  <c r="U120"/>
  <c r="T120"/>
  <c r="S120"/>
  <c r="R120"/>
  <c r="Q120"/>
  <c r="P120"/>
  <c r="L120"/>
  <c r="I120"/>
  <c r="H120"/>
  <c r="O119"/>
  <c r="N119"/>
  <c r="M119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N24"/>
  <c r="J24"/>
  <c r="O23"/>
  <c r="N23"/>
  <c r="M23"/>
  <c r="K22"/>
  <c r="K120" s="1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AG6" l="1"/>
  <c r="AH6" s="1"/>
  <c r="AG8"/>
  <c r="AH8" s="1"/>
  <c r="AG10"/>
  <c r="AH10" s="1"/>
  <c r="AG12"/>
  <c r="AH12" s="1"/>
  <c r="AG14"/>
  <c r="AH14" s="1"/>
  <c r="AG16"/>
  <c r="AH16" s="1"/>
  <c r="AG18"/>
  <c r="AH18" s="1"/>
  <c r="AG20"/>
  <c r="AH20" s="1"/>
  <c r="M22"/>
  <c r="AG25"/>
  <c r="AH25" s="1"/>
  <c r="AG27"/>
  <c r="AH27" s="1"/>
  <c r="AG29"/>
  <c r="AH29" s="1"/>
  <c r="AG31"/>
  <c r="AH31" s="1"/>
  <c r="AG33"/>
  <c r="AH33" s="1"/>
  <c r="AG35"/>
  <c r="AH35" s="1"/>
  <c r="AG37"/>
  <c r="AH37" s="1"/>
  <c r="AG39"/>
  <c r="AH39" s="1"/>
  <c r="AG41"/>
  <c r="AH41" s="1"/>
  <c r="AG43"/>
  <c r="AH43" s="1"/>
  <c r="AG45"/>
  <c r="AH45" s="1"/>
  <c r="AG5"/>
  <c r="AH5" s="1"/>
  <c r="AG7"/>
  <c r="AH7" s="1"/>
  <c r="AG9"/>
  <c r="AH9" s="1"/>
  <c r="AG11"/>
  <c r="AH11" s="1"/>
  <c r="AG13"/>
  <c r="AH13" s="1"/>
  <c r="AG15"/>
  <c r="AH15" s="1"/>
  <c r="AG17"/>
  <c r="AH17" s="1"/>
  <c r="AG19"/>
  <c r="AH19" s="1"/>
  <c r="AG21"/>
  <c r="AH21" s="1"/>
  <c r="O22"/>
  <c r="AG23"/>
  <c r="AH23" s="1"/>
  <c r="AG26"/>
  <c r="AH26" s="1"/>
  <c r="AG28"/>
  <c r="AH28" s="1"/>
  <c r="AG30"/>
  <c r="AH30" s="1"/>
  <c r="AG32"/>
  <c r="AH32" s="1"/>
  <c r="AG34"/>
  <c r="AH34" s="1"/>
  <c r="AG36"/>
  <c r="AH36" s="1"/>
  <c r="AG38"/>
  <c r="AH38" s="1"/>
  <c r="AG40"/>
  <c r="AH40" s="1"/>
  <c r="AG42"/>
  <c r="AH42" s="1"/>
  <c r="AG44"/>
  <c r="AH44" s="1"/>
  <c r="AG46"/>
  <c r="AH46" s="1"/>
  <c r="AG119"/>
  <c r="AH119" s="1"/>
  <c r="J120"/>
  <c r="K122" s="1"/>
  <c r="N22"/>
  <c r="M24"/>
  <c r="M120" s="1"/>
  <c r="O24"/>
  <c r="O120" l="1"/>
  <c r="AG22"/>
  <c r="AH22" s="1"/>
  <c r="AG24"/>
  <c r="AH24" s="1"/>
  <c r="N120"/>
  <c r="AH120" l="1"/>
  <c r="AG120"/>
  <c r="AG122" s="1"/>
</calcChain>
</file>

<file path=xl/sharedStrings.xml><?xml version="1.0" encoding="utf-8"?>
<sst xmlns="http://schemas.openxmlformats.org/spreadsheetml/2006/main" count="431" uniqueCount="180">
  <si>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</si>
  <si>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</si>
  <si>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</si>
  <si>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</si>
  <si>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</si>
  <si>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</si>
  <si>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</si>
  <si>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</si>
  <si>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</si>
  <si>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</si>
  <si>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</si>
  <si>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</si>
  <si>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</si>
  <si>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</si>
  <si>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</si>
  <si>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</si>
  <si>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</si>
  <si>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</si>
  <si>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</si>
  <si>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</si>
  <si>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</si>
  <si>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</si>
  <si>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</si>
  <si>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</si>
  <si>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</si>
  <si>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</si>
  <si>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</si>
  <si>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</si>
  <si>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</si>
  <si>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</si>
  <si>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</si>
  <si>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</si>
  <si>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</si>
  <si>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</si>
  <si>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</si>
  <si>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</si>
  <si>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</si>
  <si>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</si>
  <si>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Rustans Supermarket Fresh</t>
  </si>
  <si>
    <t>201-160-401-050</t>
  </si>
  <si>
    <t>The Landmark Corporation</t>
  </si>
  <si>
    <t>000-148-285-000</t>
  </si>
  <si>
    <t>Ayala Center, Makati City</t>
  </si>
  <si>
    <t>French Baguette</t>
  </si>
  <si>
    <t>Angelo Sanchez</t>
  </si>
  <si>
    <t>Camille Espinosa</t>
  </si>
  <si>
    <t>Office Warehouse Inc</t>
  </si>
  <si>
    <t>200-492-462-008</t>
  </si>
  <si>
    <t>Makati City</t>
  </si>
  <si>
    <t>Evarlies Meatshop</t>
  </si>
  <si>
    <t>139-599-310-000</t>
  </si>
  <si>
    <t>Marikina City</t>
  </si>
  <si>
    <t>Glenn Biarcal</t>
  </si>
  <si>
    <t>213-575-918-005</t>
  </si>
  <si>
    <t>Gil Puyat Makati City</t>
  </si>
  <si>
    <t>Black Forrest Ham</t>
  </si>
  <si>
    <t>Extra Dining Staff</t>
  </si>
  <si>
    <t>Rice</t>
  </si>
  <si>
    <t>Guadalupe Public Market</t>
  </si>
  <si>
    <t>For the Month Ended:August 2018</t>
  </si>
  <si>
    <t>Pork Ribs,Bacon Bits,Hungarian Sausage</t>
  </si>
  <si>
    <t>Transpo going to Marikina</t>
  </si>
  <si>
    <t>Poblacion Market</t>
  </si>
  <si>
    <t>25 kilo Rice</t>
  </si>
  <si>
    <t>Transpo going to Poblacion Market</t>
  </si>
  <si>
    <t>Napkin</t>
  </si>
  <si>
    <t>Makati City Hall</t>
  </si>
  <si>
    <t>Representation c/o Sanitary Inspection</t>
  </si>
  <si>
    <t>Earle's Delicatessen</t>
  </si>
  <si>
    <t>ASC Enterprises Inc</t>
  </si>
  <si>
    <t>000-080-595-000</t>
  </si>
  <si>
    <t>Sta Mesa Manila</t>
  </si>
  <si>
    <t>Tube Ice</t>
  </si>
  <si>
    <t>USB for Biometric</t>
  </si>
  <si>
    <t>Photocopy of BIR Form</t>
  </si>
  <si>
    <t>Transpo going to KCC Office for check signing</t>
  </si>
  <si>
    <t>Shah Bonn Jadd General Merch</t>
  </si>
  <si>
    <t>106-226-027-000</t>
  </si>
  <si>
    <t>Plastic Spoon,Fork &amp; Paper Straw</t>
  </si>
  <si>
    <t>Apple</t>
  </si>
  <si>
    <t>Breadcrumbs &amp; Mayonnaise</t>
  </si>
  <si>
    <t>Joy Dishwashing Liquid</t>
  </si>
  <si>
    <t>Boneless Bangus,Squash,Calamansi</t>
  </si>
  <si>
    <t>Fresh Eggs,Knorr Seasoning</t>
  </si>
  <si>
    <t>L Cervantes Store</t>
  </si>
  <si>
    <t>423-744-313-000</t>
  </si>
  <si>
    <t>Guadalupe Makati City</t>
  </si>
  <si>
    <t>All Purpose Flour &amp; Bread Flour</t>
  </si>
  <si>
    <t>Tranpo going to KCC Office for check signing</t>
  </si>
  <si>
    <t>Tube Ice (07/06/18) COD</t>
  </si>
  <si>
    <t>Tube Ice (07/04/18) COD</t>
  </si>
  <si>
    <t>Tube Ice (07/07/18) COD</t>
  </si>
  <si>
    <t>Datu Puti Patis &amp; BBQ Sauce</t>
  </si>
  <si>
    <t>Tube Ice (07/08/18) COD</t>
  </si>
  <si>
    <t>Lettuce &amp; Del Monte Tidbits</t>
  </si>
  <si>
    <t>Paper Straw</t>
  </si>
  <si>
    <t>Photocopy of Daily Inventory</t>
  </si>
  <si>
    <t>Tube Ice (08/09/18) COD</t>
  </si>
  <si>
    <t>Tube Ice (08/10/18) COD</t>
  </si>
  <si>
    <t>Belong Enterprise</t>
  </si>
  <si>
    <t>180-182-125-001</t>
  </si>
  <si>
    <t>Fresh Eggs</t>
  </si>
  <si>
    <t>Broas,Chooey Chocolate,Oreo Vanilla,Macaroni,Cream Cheese,</t>
  </si>
  <si>
    <t>Eveready Battery</t>
  </si>
  <si>
    <t>Beef Brisket,Arugula</t>
  </si>
  <si>
    <t>Tube Ice (08/13/18) COD</t>
  </si>
  <si>
    <t>Extra Dining Staff (1day-Aug 13,2018)</t>
  </si>
  <si>
    <t>Anson Emporium Corporation</t>
  </si>
  <si>
    <t>000-106-840-006</t>
  </si>
  <si>
    <t>Electric Kettle</t>
  </si>
  <si>
    <t>200-492-462-019</t>
  </si>
  <si>
    <t>Valero Makati</t>
  </si>
  <si>
    <t>Clearbook,Carbon Paper</t>
  </si>
  <si>
    <t>Pork Ribs,Sausage</t>
  </si>
  <si>
    <t>Transpo going to KCC office for Check Signing</t>
  </si>
  <si>
    <t>Newsprint</t>
  </si>
  <si>
    <t>Ink Cartridge</t>
  </si>
  <si>
    <t>Extra Dining Staff (1day-Aug 15,2018)</t>
  </si>
  <si>
    <t>Transpo going to Monterey Shopwise</t>
  </si>
  <si>
    <t>Rustans Supercenters Inc</t>
  </si>
  <si>
    <t xml:space="preserve">201-160-401-002Pio Del Pilar Makati </t>
  </si>
  <si>
    <t>Pork Liempo &amp; Pork Belly</t>
  </si>
  <si>
    <t>Rice,Baguette &amp; Tofu</t>
  </si>
  <si>
    <t>Transpo going to Poblacion Market purchased Rice</t>
  </si>
  <si>
    <t>Beef Brisket,Arugula,Tomato</t>
  </si>
  <si>
    <t>Cream Cheese,Garlic Longganiza,Baguette,Crab Paste,Sardines</t>
  </si>
  <si>
    <t>Poblacion Public Market</t>
  </si>
  <si>
    <t>Rice (25klg)</t>
  </si>
  <si>
    <t>Pork Ribs, Sausage,Bacon</t>
  </si>
  <si>
    <t>Air Freshener</t>
  </si>
  <si>
    <t>Mamasitas BBQ Sauce,Heritage Cheese</t>
  </si>
  <si>
    <t>Spaghetti Pasta</t>
  </si>
  <si>
    <t>Copy Paper,Scoth Tape,Ribbon for POS Printer</t>
  </si>
  <si>
    <t>Extra Dining Staff (1day-Aug 17,2018)</t>
  </si>
  <si>
    <t>Ace Hardware</t>
  </si>
  <si>
    <t>200-035-311-021</t>
  </si>
  <si>
    <t>Spring for Kitchen Faucet</t>
  </si>
  <si>
    <t>Sesame Seeds</t>
  </si>
  <si>
    <t>Patis</t>
  </si>
  <si>
    <t>Brown Paper Bag</t>
  </si>
  <si>
    <t>Flourescent Light</t>
  </si>
  <si>
    <t>Earles Delicatessen</t>
  </si>
  <si>
    <t>Gil Puyat Makati</t>
  </si>
  <si>
    <t>Black Forest Ham</t>
  </si>
  <si>
    <t>PCV,Adaptor,Record Book</t>
  </si>
  <si>
    <t>Transpo going to KCC Office for Check Signing</t>
  </si>
  <si>
    <t>Elbow Macaroni,</t>
  </si>
  <si>
    <t>Ripe Mango</t>
  </si>
  <si>
    <t>Glade Air Freshener,Lysol</t>
  </si>
  <si>
    <t>Transpo purchased kitchen stocks in Marikina</t>
  </si>
  <si>
    <t>Pork Ribs</t>
  </si>
  <si>
    <t>Photocopy of Inventory Form (no receipt)</t>
  </si>
  <si>
    <t>Transpo going to Head Office &amp; Commissary</t>
  </si>
  <si>
    <t>Mayo,Molo Wrapper,Artichoke,Pancake Mix</t>
  </si>
  <si>
    <t>Lettuce &amp; Arugula</t>
  </si>
  <si>
    <t xml:space="preserve">Newtech Pest Control </t>
  </si>
  <si>
    <t>230-403-792-000</t>
  </si>
  <si>
    <t>Taguig City</t>
  </si>
  <si>
    <t>Pest Control Services</t>
  </si>
  <si>
    <t>Coffee Beans</t>
  </si>
  <si>
    <t>Rice (25kg)</t>
  </si>
  <si>
    <t>Transpo purchased Rice in Guadalupe</t>
  </si>
  <si>
    <t>Harry's Liquor Mart</t>
  </si>
  <si>
    <t>101-703-221-000</t>
  </si>
  <si>
    <t>Pasay City</t>
  </si>
  <si>
    <t>5 btls of White Wine</t>
  </si>
  <si>
    <t>Transpo going to Harry's Liquor Mart</t>
  </si>
  <si>
    <t>Sozo Exousia Inc</t>
  </si>
  <si>
    <t>006-801-328-000</t>
  </si>
  <si>
    <t>Bagumbayan QC</t>
  </si>
  <si>
    <t>Spareribs</t>
  </si>
  <si>
    <t>5 btls of White Wine &amp; 2btls of Grenadine</t>
  </si>
  <si>
    <t>Transpo going to Commissary</t>
  </si>
  <si>
    <t>Super Shopping Market Inc</t>
  </si>
  <si>
    <t>209-609-185-039</t>
  </si>
  <si>
    <t>Jupiter St Makati City</t>
  </si>
  <si>
    <t>Pepperoni</t>
  </si>
  <si>
    <t>White Onion,Baguette &amp; Molo Wrepper</t>
  </si>
  <si>
    <t>Angel Hair</t>
  </si>
  <si>
    <t>Tomato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</si>
</sst>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;@"/>
    <numFmt numFmtId="165" formatCode="[$-409]d\-mmm\-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0" fontId="2" fillId="0" borderId="0" xfId="15" applyFont="1" applyFill="1" applyAlignment="1">
      <alignment vertical="center" wrapText="1"/>
    </xf>
    <xf numFmtId="0" fontId="2" fillId="2" borderId="0" xfId="15" applyFont="1" applyFill="1"/>
    <xf numFmtId="0" fontId="2" fillId="2" borderId="0" xfId="15" applyFont="1" applyFill="1" applyAlignment="1">
      <alignment wrapText="1"/>
    </xf>
    <xf numFmtId="164" fontId="3" fillId="0" borderId="0" xfId="15" applyNumberFormat="1" applyFont="1" applyFill="1" applyAlignment="1">
      <alignment horizontal="left"/>
    </xf>
    <xf numFmtId="0" fontId="3" fillId="0" borderId="0" xfId="15" applyNumberFormat="1" applyFont="1" applyFill="1" applyAlignment="1">
      <alignment horizontal="left"/>
    </xf>
    <xf numFmtId="49" fontId="3" fillId="0" borderId="0" xfId="15" applyNumberFormat="1" applyFont="1" applyFill="1"/>
    <xf numFmtId="0" fontId="7" fillId="0" borderId="0" xfId="2" applyNumberFormat="1" applyFont="1" applyFill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43" fontId="3" fillId="0" borderId="6" xfId="2" applyFont="1" applyFill="1" applyBorder="1" applyAlignment="1">
      <alignment horizontal="center" vertical="center" wrapText="1"/>
    </xf>
    <xf numFmtId="43" fontId="3" fillId="0" borderId="2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49" fontId="2" fillId="2" borderId="2" xfId="15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 wrapText="1"/>
    </xf>
    <xf numFmtId="9" fontId="2" fillId="2" borderId="2" xfId="29" applyFont="1" applyFill="1" applyBorder="1" applyAlignment="1">
      <alignment horizontal="center" wrapText="1"/>
    </xf>
    <xf numFmtId="43" fontId="2" fillId="2" borderId="2" xfId="2" applyFont="1" applyFill="1" applyBorder="1" applyAlignment="1">
      <alignment wrapText="1"/>
    </xf>
    <xf numFmtId="43" fontId="2" fillId="2" borderId="5" xfId="2" applyFont="1" applyFill="1" applyBorder="1" applyAlignment="1">
      <alignment wrapText="1"/>
    </xf>
    <xf numFmtId="43" fontId="3" fillId="2" borderId="2" xfId="2" applyFont="1" applyFill="1" applyBorder="1" applyAlignment="1">
      <alignment wrapText="1"/>
    </xf>
    <xf numFmtId="43" fontId="2" fillId="2" borderId="0" xfId="15" applyNumberFormat="1" applyFont="1" applyFill="1" applyAlignment="1">
      <alignment wrapText="1"/>
    </xf>
    <xf numFmtId="0" fontId="2" fillId="2" borderId="4" xfId="15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/>
    </xf>
    <xf numFmtId="49" fontId="2" fillId="2" borderId="2" xfId="15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5" xfId="2" applyFont="1" applyFill="1" applyBorder="1"/>
    <xf numFmtId="0" fontId="2" fillId="2" borderId="2" xfId="0" applyFont="1" applyFill="1" applyBorder="1" applyAlignment="1">
      <alignment horizontal="center" vertical="center"/>
    </xf>
    <xf numFmtId="43" fontId="2" fillId="0" borderId="2" xfId="2" applyFont="1" applyFill="1" applyBorder="1"/>
    <xf numFmtId="43" fontId="3" fillId="2" borderId="2" xfId="2" applyFont="1" applyFill="1" applyBorder="1"/>
    <xf numFmtId="43" fontId="2" fillId="2" borderId="8" xfId="2" applyFont="1" applyFill="1" applyBorder="1"/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0" fontId="3" fillId="0" borderId="1" xfId="15" applyFont="1" applyFill="1" applyBorder="1"/>
    <xf numFmtId="0" fontId="3" fillId="0" borderId="1" xfId="15" applyFont="1" applyFill="1" applyBorder="1" applyAlignment="1">
      <alignment horizontal="left"/>
    </xf>
    <xf numFmtId="0" fontId="3" fillId="0" borderId="1" xfId="15" applyFont="1" applyFill="1" applyBorder="1" applyAlignment="1">
      <alignment horizontal="center"/>
    </xf>
    <xf numFmtId="43" fontId="3" fillId="0" borderId="1" xfId="1" applyFont="1" applyFill="1" applyBorder="1"/>
    <xf numFmtId="43" fontId="3" fillId="0" borderId="2" xfId="1" applyFont="1" applyFill="1" applyBorder="1"/>
    <xf numFmtId="43" fontId="8" fillId="0" borderId="0" xfId="2" applyFont="1" applyFill="1" applyBorder="1"/>
    <xf numFmtId="43" fontId="8" fillId="0" borderId="0" xfId="2" applyFont="1" applyFill="1"/>
    <xf numFmtId="0" fontId="9" fillId="0" borderId="0" xfId="15" applyFont="1" applyFill="1"/>
    <xf numFmtId="16" fontId="2" fillId="2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 vertical="center" wrapText="1"/>
    </xf>
    <xf numFmtId="49" fontId="2" fillId="3" borderId="2" xfId="15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2" xfId="15" applyFont="1" applyFill="1" applyBorder="1" applyAlignment="1">
      <alignment horizontal="center" vertical="center" wrapText="1"/>
    </xf>
    <xf numFmtId="0" fontId="2" fillId="3" borderId="4" xfId="15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 wrapText="1"/>
    </xf>
    <xf numFmtId="9" fontId="2" fillId="3" borderId="2" xfId="29" applyFont="1" applyFill="1" applyBorder="1" applyAlignment="1">
      <alignment horizontal="center" wrapText="1"/>
    </xf>
    <xf numFmtId="43" fontId="2" fillId="3" borderId="2" xfId="2" applyFont="1" applyFill="1" applyBorder="1" applyAlignment="1">
      <alignment wrapText="1"/>
    </xf>
    <xf numFmtId="43" fontId="2" fillId="3" borderId="5" xfId="2" applyFont="1" applyFill="1" applyBorder="1" applyAlignment="1">
      <alignment wrapText="1"/>
    </xf>
    <xf numFmtId="43" fontId="3" fillId="3" borderId="2" xfId="2" applyFont="1" applyFill="1" applyBorder="1" applyAlignment="1">
      <alignment wrapText="1"/>
    </xf>
    <xf numFmtId="43" fontId="2" fillId="3" borderId="0" xfId="15" applyNumberFormat="1" applyFont="1" applyFill="1" applyAlignment="1">
      <alignment wrapText="1"/>
    </xf>
    <xf numFmtId="0" fontId="2" fillId="3" borderId="0" xfId="15" applyFont="1" applyFill="1" applyAlignment="1">
      <alignment wrapText="1"/>
    </xf>
    <xf numFmtId="43" fontId="3" fillId="0" borderId="0" xfId="2" applyFont="1" applyFill="1" applyBorder="1" applyAlignment="1">
      <alignment horizontal="center"/>
    </xf>
  </cellXfs>
  <cellStyles count="30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Excel Built-in Normal" xfId="14"/>
    <cellStyle name="Normal" xfId="0" builtinId="0"/>
    <cellStyle name="Normal 10" xfId="15"/>
    <cellStyle name="Normal 2" xfId="16"/>
    <cellStyle name="Normal 2 2" xfId="17"/>
    <cellStyle name="Normal 32" xfId="18"/>
    <cellStyle name="Normal 33" xfId="19"/>
    <cellStyle name="Normal 34" xfId="20"/>
    <cellStyle name="Normal 35" xfId="21"/>
    <cellStyle name="Normal 36" xfId="22"/>
    <cellStyle name="Normal 37" xfId="23"/>
    <cellStyle name="Normal 7 3" xfId="24"/>
    <cellStyle name="Normal 7 4" xfId="25"/>
    <cellStyle name="Normal 7 5" xfId="26"/>
    <cellStyle name="Normal 8" xfId="27"/>
    <cellStyle name="Normal 9" xfId="28"/>
    <cellStyle name="Percent 2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Ortigas\Ortigas%202006\Ortigas%20May\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osh%20april%202006\ortigas\04%20SALES%20RECOR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35"/>
  <sheetViews>
    <sheetView tabSelected="1" topLeftCell="G1" workbookViewId="0">
      <pane ySplit="4" topLeftCell="A74" activePane="bottomLeft" state="frozen"/>
      <selection pane="bottomLeft" activeCell="P120" sqref="P120:Q120"/>
    </sheetView>
  </sheetViews>
  <sheetFormatPr defaultRowHeight="11.25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2.7109375" style="5" customWidth="1"/>
    <col min="6" max="6" width="7.85546875" style="4" customWidth="1"/>
    <col min="7" max="7" width="31.5703125" style="1" customWidth="1"/>
    <col min="8" max="8" width="8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7.85546875" style="2" customWidth="1"/>
    <col min="18" max="18" width="10.7109375" style="2" customWidth="1"/>
    <col min="19" max="19" width="8.140625" style="2" customWidth="1"/>
    <col min="20" max="21" width="9.140625" style="2" customWidth="1"/>
    <col min="22" max="24" width="6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0.140625" style="2" customWidth="1"/>
    <col min="33" max="33" width="10.7109375" style="2" customWidth="1"/>
    <col min="34" max="34" width="10.7109375" style="1" customWidth="1"/>
    <col min="35" max="16384" width="9.140625" style="1"/>
  </cols>
  <sheetData>
    <row r="1" spans="1:34" ht="12" customHeight="1">
      <c r="A1" s="14" t="s">
        <v>30</v>
      </c>
      <c r="C1" s="15"/>
    </row>
    <row r="2" spans="1:34" ht="12" customHeight="1">
      <c r="A2" s="14" t="s">
        <v>26</v>
      </c>
    </row>
    <row r="3" spans="1:34" ht="12" customHeight="1">
      <c r="A3" s="14" t="s">
        <v>59</v>
      </c>
      <c r="B3" s="15"/>
      <c r="C3" s="16"/>
      <c r="N3" s="17">
        <v>1301</v>
      </c>
      <c r="O3" s="17">
        <v>2402</v>
      </c>
      <c r="P3" s="17">
        <v>5001</v>
      </c>
      <c r="Q3" s="17">
        <v>5002</v>
      </c>
      <c r="R3" s="17">
        <v>6220</v>
      </c>
      <c r="S3" s="17">
        <v>6219</v>
      </c>
      <c r="T3" s="17">
        <v>6212</v>
      </c>
      <c r="U3" s="17"/>
      <c r="V3" s="17"/>
      <c r="W3" s="17"/>
      <c r="X3" s="17"/>
      <c r="Y3" s="17" t="s">
        <v>25</v>
      </c>
      <c r="Z3" s="17"/>
      <c r="AA3" s="17">
        <v>6230</v>
      </c>
      <c r="AB3" s="17" t="s">
        <v>24</v>
      </c>
      <c r="AC3" s="17">
        <v>6202</v>
      </c>
      <c r="AD3" s="17"/>
      <c r="AE3" s="17">
        <v>6109</v>
      </c>
      <c r="AF3" s="17">
        <v>6236</v>
      </c>
      <c r="AG3" s="17">
        <v>1002</v>
      </c>
    </row>
    <row r="4" spans="1:34" s="11" customFormat="1" ht="43.5" customHeight="1">
      <c r="A4" s="18" t="s">
        <v>23</v>
      </c>
      <c r="B4" s="19" t="s">
        <v>22</v>
      </c>
      <c r="C4" s="20" t="s">
        <v>21</v>
      </c>
      <c r="D4" s="20" t="s">
        <v>20</v>
      </c>
      <c r="E4" s="20" t="s">
        <v>27</v>
      </c>
      <c r="F4" s="20" t="s">
        <v>19</v>
      </c>
      <c r="G4" s="20" t="s">
        <v>18</v>
      </c>
      <c r="H4" s="20" t="s">
        <v>17</v>
      </c>
      <c r="I4" s="20" t="s">
        <v>16</v>
      </c>
      <c r="J4" s="20" t="s">
        <v>15</v>
      </c>
      <c r="K4" s="20" t="s">
        <v>14</v>
      </c>
      <c r="L4" s="21" t="s">
        <v>13</v>
      </c>
      <c r="M4" s="20" t="s">
        <v>12</v>
      </c>
      <c r="N4" s="22" t="s">
        <v>11</v>
      </c>
      <c r="O4" s="22" t="s">
        <v>10</v>
      </c>
      <c r="P4" s="22" t="s">
        <v>9</v>
      </c>
      <c r="Q4" s="22" t="s">
        <v>8</v>
      </c>
      <c r="R4" s="22" t="s">
        <v>31</v>
      </c>
      <c r="S4" s="22" t="s">
        <v>32</v>
      </c>
      <c r="T4" s="22" t="s">
        <v>7</v>
      </c>
      <c r="U4" s="22" t="s">
        <v>28</v>
      </c>
      <c r="V4" s="22" t="s">
        <v>34</v>
      </c>
      <c r="W4" s="22" t="s">
        <v>35</v>
      </c>
      <c r="X4" s="22" t="s">
        <v>36</v>
      </c>
      <c r="Y4" s="22" t="s">
        <v>6</v>
      </c>
      <c r="Z4" s="22" t="s">
        <v>29</v>
      </c>
      <c r="AA4" s="22" t="s">
        <v>5</v>
      </c>
      <c r="AB4" s="22" t="s">
        <v>4</v>
      </c>
      <c r="AC4" s="23" t="s">
        <v>3</v>
      </c>
      <c r="AD4" s="22" t="s">
        <v>1</v>
      </c>
      <c r="AE4" s="24" t="s">
        <v>2</v>
      </c>
      <c r="AF4" s="24" t="s">
        <v>1</v>
      </c>
      <c r="AG4" s="25" t="s">
        <v>0</v>
      </c>
    </row>
    <row r="5" spans="1:34" s="13" customFormat="1" ht="21" customHeight="1">
      <c r="A5" s="26">
        <v>43313</v>
      </c>
      <c r="B5" s="27"/>
      <c r="C5" s="28" t="s">
        <v>49</v>
      </c>
      <c r="D5" s="28" t="s">
        <v>50</v>
      </c>
      <c r="E5" s="28" t="s">
        <v>51</v>
      </c>
      <c r="F5" s="29">
        <v>2554</v>
      </c>
      <c r="G5" s="36" t="s">
        <v>60</v>
      </c>
      <c r="H5" s="30"/>
      <c r="I5" s="30"/>
      <c r="J5" s="30">
        <v>3370</v>
      </c>
      <c r="K5" s="30"/>
      <c r="L5" s="31"/>
      <c r="M5" s="32">
        <f t="shared" ref="M5:M118" si="0">SUM(H5:J5,K5/1.12)</f>
        <v>3370</v>
      </c>
      <c r="N5" s="32">
        <f t="shared" ref="N5:N118" si="1">K5/1.12*0.12</f>
        <v>0</v>
      </c>
      <c r="O5" s="32">
        <f t="shared" ref="O5:O118" si="2">-SUM(I5:J5,K5/1.12)*L5</f>
        <v>0</v>
      </c>
      <c r="P5" s="32">
        <v>3370</v>
      </c>
      <c r="Q5" s="32"/>
      <c r="R5" s="32"/>
      <c r="S5" s="32"/>
      <c r="T5" s="33"/>
      <c r="U5" s="33"/>
      <c r="V5" s="33"/>
      <c r="W5" s="33"/>
      <c r="X5" s="33"/>
      <c r="Y5" s="32"/>
      <c r="Z5" s="32"/>
      <c r="AA5" s="32"/>
      <c r="AB5" s="32"/>
      <c r="AC5" s="33"/>
      <c r="AD5" s="33"/>
      <c r="AE5" s="34"/>
      <c r="AF5" s="34"/>
      <c r="AG5" s="32">
        <f t="shared" ref="AG5:AG118" si="3">-SUM(N5:AF5)</f>
        <v>-3370</v>
      </c>
      <c r="AH5" s="35">
        <f t="shared" ref="AH5:AH119" si="4">SUM(H5:K5)+AG5+O5</f>
        <v>0</v>
      </c>
    </row>
    <row r="6" spans="1:34" s="13" customFormat="1" ht="21" customHeight="1">
      <c r="A6" s="26">
        <v>43313</v>
      </c>
      <c r="B6" s="27"/>
      <c r="C6" s="28" t="s">
        <v>44</v>
      </c>
      <c r="D6" s="28"/>
      <c r="E6" s="28"/>
      <c r="F6" s="29"/>
      <c r="G6" s="36" t="s">
        <v>61</v>
      </c>
      <c r="H6" s="30">
        <v>100</v>
      </c>
      <c r="I6" s="30"/>
      <c r="J6" s="30"/>
      <c r="K6" s="30"/>
      <c r="L6" s="31"/>
      <c r="M6" s="32">
        <f t="shared" si="0"/>
        <v>100</v>
      </c>
      <c r="N6" s="32">
        <f t="shared" si="1"/>
        <v>0</v>
      </c>
      <c r="O6" s="32">
        <f t="shared" si="2"/>
        <v>0</v>
      </c>
      <c r="P6" s="32"/>
      <c r="Q6" s="32"/>
      <c r="R6" s="32"/>
      <c r="S6" s="32"/>
      <c r="T6" s="33"/>
      <c r="U6" s="33"/>
      <c r="V6" s="33"/>
      <c r="W6" s="33"/>
      <c r="X6" s="33"/>
      <c r="Y6" s="32"/>
      <c r="Z6" s="32"/>
      <c r="AA6" s="32">
        <v>100</v>
      </c>
      <c r="AB6" s="32"/>
      <c r="AC6" s="33"/>
      <c r="AD6" s="33"/>
      <c r="AE6" s="34"/>
      <c r="AF6" s="34"/>
      <c r="AG6" s="32">
        <f t="shared" si="3"/>
        <v>-100</v>
      </c>
      <c r="AH6" s="35">
        <f t="shared" si="4"/>
        <v>0</v>
      </c>
    </row>
    <row r="7" spans="1:34" s="13" customFormat="1" ht="21" customHeight="1">
      <c r="A7" s="26">
        <v>43282</v>
      </c>
      <c r="B7" s="27"/>
      <c r="C7" s="28" t="s">
        <v>62</v>
      </c>
      <c r="D7" s="28"/>
      <c r="E7" s="28"/>
      <c r="F7" s="29"/>
      <c r="G7" s="36" t="s">
        <v>63</v>
      </c>
      <c r="H7" s="30">
        <v>1150</v>
      </c>
      <c r="I7" s="30"/>
      <c r="J7" s="30"/>
      <c r="K7" s="30"/>
      <c r="L7" s="31"/>
      <c r="M7" s="32">
        <f t="shared" si="0"/>
        <v>1150</v>
      </c>
      <c r="N7" s="32">
        <f t="shared" si="1"/>
        <v>0</v>
      </c>
      <c r="O7" s="32">
        <f t="shared" si="2"/>
        <v>0</v>
      </c>
      <c r="P7" s="32">
        <v>1150</v>
      </c>
      <c r="Q7" s="32"/>
      <c r="R7" s="32"/>
      <c r="S7" s="32"/>
      <c r="T7" s="33"/>
      <c r="U7" s="33"/>
      <c r="V7" s="33"/>
      <c r="W7" s="33"/>
      <c r="X7" s="33"/>
      <c r="Y7" s="32"/>
      <c r="Z7" s="32"/>
      <c r="AA7" s="32"/>
      <c r="AB7" s="32"/>
      <c r="AC7" s="33"/>
      <c r="AD7" s="33"/>
      <c r="AE7" s="34"/>
      <c r="AF7" s="34"/>
      <c r="AG7" s="32">
        <f t="shared" si="3"/>
        <v>-1150</v>
      </c>
      <c r="AH7" s="35">
        <f t="shared" si="4"/>
        <v>0</v>
      </c>
    </row>
    <row r="8" spans="1:34" s="13" customFormat="1" ht="21" customHeight="1">
      <c r="A8" s="26">
        <v>43313</v>
      </c>
      <c r="B8" s="27"/>
      <c r="C8" s="28" t="s">
        <v>52</v>
      </c>
      <c r="D8" s="28"/>
      <c r="E8" s="28"/>
      <c r="F8" s="29"/>
      <c r="G8" s="36" t="s">
        <v>64</v>
      </c>
      <c r="H8" s="30">
        <v>20</v>
      </c>
      <c r="I8" s="30"/>
      <c r="J8" s="30"/>
      <c r="K8" s="30"/>
      <c r="L8" s="31"/>
      <c r="M8" s="32">
        <f t="shared" si="0"/>
        <v>20</v>
      </c>
      <c r="N8" s="32">
        <f t="shared" si="1"/>
        <v>0</v>
      </c>
      <c r="O8" s="32">
        <f t="shared" si="2"/>
        <v>0</v>
      </c>
      <c r="P8" s="32"/>
      <c r="Q8" s="32"/>
      <c r="R8" s="32"/>
      <c r="S8" s="32"/>
      <c r="T8" s="33"/>
      <c r="U8" s="33"/>
      <c r="V8" s="33"/>
      <c r="W8" s="33"/>
      <c r="X8" s="33"/>
      <c r="Y8" s="32"/>
      <c r="Z8" s="32"/>
      <c r="AA8" s="32">
        <v>20</v>
      </c>
      <c r="AB8" s="32"/>
      <c r="AC8" s="33"/>
      <c r="AD8" s="33"/>
      <c r="AE8" s="34"/>
      <c r="AF8" s="34"/>
      <c r="AG8" s="32">
        <f t="shared" si="3"/>
        <v>-20</v>
      </c>
      <c r="AH8" s="35">
        <f t="shared" si="4"/>
        <v>0</v>
      </c>
    </row>
    <row r="9" spans="1:34" s="13" customFormat="1" ht="21" customHeight="1">
      <c r="A9" s="26">
        <v>43313</v>
      </c>
      <c r="B9" s="27"/>
      <c r="C9" s="28" t="s">
        <v>38</v>
      </c>
      <c r="D9" s="28" t="s">
        <v>39</v>
      </c>
      <c r="E9" s="28" t="s">
        <v>37</v>
      </c>
      <c r="F9" s="29">
        <v>309687</v>
      </c>
      <c r="G9" s="36" t="s">
        <v>57</v>
      </c>
      <c r="H9" s="30"/>
      <c r="I9" s="30"/>
      <c r="J9" s="30"/>
      <c r="K9" s="30">
        <v>115</v>
      </c>
      <c r="L9" s="31"/>
      <c r="M9" s="32">
        <f t="shared" si="0"/>
        <v>102.67857142857142</v>
      </c>
      <c r="N9" s="32">
        <f t="shared" si="1"/>
        <v>12.321428571428569</v>
      </c>
      <c r="O9" s="32">
        <f t="shared" si="2"/>
        <v>0</v>
      </c>
      <c r="P9" s="32">
        <v>102.68</v>
      </c>
      <c r="Q9" s="32"/>
      <c r="R9" s="32"/>
      <c r="S9" s="32"/>
      <c r="T9" s="33"/>
      <c r="U9" s="33"/>
      <c r="V9" s="33"/>
      <c r="W9" s="33"/>
      <c r="X9" s="33"/>
      <c r="Y9" s="32"/>
      <c r="Z9" s="32"/>
      <c r="AA9" s="32"/>
      <c r="AB9" s="32"/>
      <c r="AC9" s="33"/>
      <c r="AD9" s="33"/>
      <c r="AE9" s="34"/>
      <c r="AF9" s="34"/>
      <c r="AG9" s="32">
        <f t="shared" si="3"/>
        <v>-115.00142857142858</v>
      </c>
      <c r="AH9" s="35">
        <f t="shared" si="4"/>
        <v>-1.4285714285762197E-3</v>
      </c>
    </row>
    <row r="10" spans="1:34" s="13" customFormat="1" ht="21" customHeight="1">
      <c r="A10" s="26">
        <v>43313</v>
      </c>
      <c r="B10" s="27"/>
      <c r="C10" s="28" t="s">
        <v>38</v>
      </c>
      <c r="D10" s="28" t="s">
        <v>39</v>
      </c>
      <c r="E10" s="28" t="s">
        <v>37</v>
      </c>
      <c r="F10" s="29">
        <v>309687</v>
      </c>
      <c r="G10" s="36" t="s">
        <v>65</v>
      </c>
      <c r="H10" s="30"/>
      <c r="I10" s="30"/>
      <c r="J10" s="30"/>
      <c r="K10" s="30">
        <v>75</v>
      </c>
      <c r="L10" s="31"/>
      <c r="M10" s="32">
        <f t="shared" si="0"/>
        <v>66.964285714285708</v>
      </c>
      <c r="N10" s="32">
        <f t="shared" si="1"/>
        <v>8.0357142857142847</v>
      </c>
      <c r="O10" s="32">
        <f t="shared" si="2"/>
        <v>0</v>
      </c>
      <c r="P10" s="32"/>
      <c r="Q10" s="32"/>
      <c r="R10" s="32"/>
      <c r="S10" s="32"/>
      <c r="T10" s="33"/>
      <c r="U10" s="33">
        <v>66.959999999999994</v>
      </c>
      <c r="V10" s="33"/>
      <c r="W10" s="33"/>
      <c r="X10" s="33"/>
      <c r="Y10" s="32"/>
      <c r="Z10" s="32"/>
      <c r="AA10" s="32"/>
      <c r="AB10" s="32"/>
      <c r="AC10" s="33"/>
      <c r="AD10" s="33"/>
      <c r="AE10" s="34"/>
      <c r="AF10" s="34"/>
      <c r="AG10" s="32">
        <f t="shared" si="3"/>
        <v>-74.995714285714286</v>
      </c>
      <c r="AH10" s="35">
        <f t="shared" si="4"/>
        <v>4.2857142857144481E-3</v>
      </c>
    </row>
    <row r="11" spans="1:34" s="13" customFormat="1" ht="21" customHeight="1">
      <c r="A11" s="26">
        <v>43314</v>
      </c>
      <c r="B11" s="27"/>
      <c r="C11" s="28" t="s">
        <v>66</v>
      </c>
      <c r="D11" s="28"/>
      <c r="E11" s="28"/>
      <c r="F11" s="29"/>
      <c r="G11" s="36" t="s">
        <v>67</v>
      </c>
      <c r="H11" s="30">
        <v>2000</v>
      </c>
      <c r="I11" s="30"/>
      <c r="J11" s="30"/>
      <c r="K11" s="30"/>
      <c r="L11" s="31"/>
      <c r="M11" s="32">
        <f t="shared" si="0"/>
        <v>2000</v>
      </c>
      <c r="N11" s="32">
        <f t="shared" si="1"/>
        <v>0</v>
      </c>
      <c r="O11" s="32">
        <f t="shared" si="2"/>
        <v>0</v>
      </c>
      <c r="P11" s="32"/>
      <c r="Q11" s="32"/>
      <c r="R11" s="32"/>
      <c r="S11" s="32"/>
      <c r="T11" s="33"/>
      <c r="U11" s="33"/>
      <c r="V11" s="33"/>
      <c r="W11" s="33"/>
      <c r="X11" s="33"/>
      <c r="Y11" s="32"/>
      <c r="Z11" s="32"/>
      <c r="AA11" s="32"/>
      <c r="AB11" s="32"/>
      <c r="AC11" s="33"/>
      <c r="AD11" s="33">
        <v>2000</v>
      </c>
      <c r="AE11" s="34"/>
      <c r="AF11" s="34"/>
      <c r="AG11" s="32">
        <f t="shared" si="3"/>
        <v>-2000</v>
      </c>
      <c r="AH11" s="35">
        <f t="shared" si="4"/>
        <v>0</v>
      </c>
    </row>
    <row r="12" spans="1:34" s="13" customFormat="1" ht="21" customHeight="1">
      <c r="A12" s="26">
        <v>43314</v>
      </c>
      <c r="B12" s="27"/>
      <c r="C12" s="28" t="s">
        <v>68</v>
      </c>
      <c r="D12" s="28" t="s">
        <v>53</v>
      </c>
      <c r="E12" s="28" t="s">
        <v>54</v>
      </c>
      <c r="F12" s="29">
        <v>29186</v>
      </c>
      <c r="G12" s="36" t="s">
        <v>55</v>
      </c>
      <c r="H12" s="30"/>
      <c r="I12" s="30"/>
      <c r="J12" s="30"/>
      <c r="K12" s="30">
        <v>895.6</v>
      </c>
      <c r="L12" s="31"/>
      <c r="M12" s="32">
        <f t="shared" si="0"/>
        <v>799.64285714285711</v>
      </c>
      <c r="N12" s="32">
        <f t="shared" si="1"/>
        <v>95.957142857142856</v>
      </c>
      <c r="O12" s="32">
        <f t="shared" si="2"/>
        <v>0</v>
      </c>
      <c r="P12" s="32">
        <v>799.64</v>
      </c>
      <c r="Q12" s="32"/>
      <c r="R12" s="32"/>
      <c r="S12" s="32"/>
      <c r="T12" s="33"/>
      <c r="U12" s="33"/>
      <c r="V12" s="33"/>
      <c r="W12" s="33"/>
      <c r="X12" s="33"/>
      <c r="Y12" s="32"/>
      <c r="Z12" s="32"/>
      <c r="AA12" s="32"/>
      <c r="AB12" s="32"/>
      <c r="AC12" s="33"/>
      <c r="AD12" s="33"/>
      <c r="AE12" s="34"/>
      <c r="AF12" s="34"/>
      <c r="AG12" s="32">
        <f t="shared" si="3"/>
        <v>-895.5971428571429</v>
      </c>
      <c r="AH12" s="35">
        <f t="shared" si="4"/>
        <v>2.8571428571240176E-3</v>
      </c>
    </row>
    <row r="13" spans="1:34" s="13" customFormat="1" ht="21" customHeight="1">
      <c r="A13" s="26">
        <v>43314</v>
      </c>
      <c r="B13" s="27"/>
      <c r="C13" s="28" t="s">
        <v>69</v>
      </c>
      <c r="D13" s="28" t="s">
        <v>70</v>
      </c>
      <c r="E13" s="28" t="s">
        <v>71</v>
      </c>
      <c r="F13" s="29">
        <v>178187</v>
      </c>
      <c r="G13" s="36" t="s">
        <v>72</v>
      </c>
      <c r="H13" s="30"/>
      <c r="I13" s="30"/>
      <c r="J13" s="30"/>
      <c r="K13" s="30">
        <v>190</v>
      </c>
      <c r="L13" s="31"/>
      <c r="M13" s="32">
        <f t="shared" si="0"/>
        <v>169.64285714285714</v>
      </c>
      <c r="N13" s="32">
        <f t="shared" si="1"/>
        <v>20.357142857142858</v>
      </c>
      <c r="O13" s="32">
        <f t="shared" si="2"/>
        <v>0</v>
      </c>
      <c r="P13" s="32">
        <v>169.64</v>
      </c>
      <c r="Q13" s="32"/>
      <c r="R13" s="32"/>
      <c r="S13" s="32"/>
      <c r="T13" s="33"/>
      <c r="U13" s="33"/>
      <c r="V13" s="33"/>
      <c r="W13" s="33"/>
      <c r="X13" s="33"/>
      <c r="Y13" s="32"/>
      <c r="Z13" s="32"/>
      <c r="AA13" s="32"/>
      <c r="AB13" s="32"/>
      <c r="AC13" s="33"/>
      <c r="AD13" s="33"/>
      <c r="AE13" s="34"/>
      <c r="AF13" s="34"/>
      <c r="AG13" s="32">
        <f t="shared" si="3"/>
        <v>-189.99714285714285</v>
      </c>
      <c r="AH13" s="35">
        <f t="shared" si="4"/>
        <v>2.8571428571524393E-3</v>
      </c>
    </row>
    <row r="14" spans="1:34" s="13" customFormat="1" ht="21" customHeight="1">
      <c r="A14" s="26">
        <v>43314</v>
      </c>
      <c r="B14" s="27"/>
      <c r="C14" s="28" t="s">
        <v>46</v>
      </c>
      <c r="D14" s="28" t="s">
        <v>47</v>
      </c>
      <c r="E14" s="28" t="s">
        <v>48</v>
      </c>
      <c r="F14" s="29">
        <v>656885</v>
      </c>
      <c r="G14" s="36" t="s">
        <v>73</v>
      </c>
      <c r="H14" s="30"/>
      <c r="I14" s="30"/>
      <c r="J14" s="30"/>
      <c r="K14" s="30">
        <v>475</v>
      </c>
      <c r="L14" s="31"/>
      <c r="M14" s="32">
        <f t="shared" si="0"/>
        <v>424.10714285714283</v>
      </c>
      <c r="N14" s="32">
        <f t="shared" si="1"/>
        <v>50.892857142857139</v>
      </c>
      <c r="O14" s="32">
        <f t="shared" si="2"/>
        <v>0</v>
      </c>
      <c r="P14" s="32"/>
      <c r="Q14" s="32"/>
      <c r="R14" s="32"/>
      <c r="S14" s="32"/>
      <c r="T14" s="33">
        <v>424.11</v>
      </c>
      <c r="U14" s="33"/>
      <c r="V14" s="33"/>
      <c r="W14" s="33"/>
      <c r="X14" s="33"/>
      <c r="Y14" s="32"/>
      <c r="Z14" s="32"/>
      <c r="AA14" s="32"/>
      <c r="AB14" s="32"/>
      <c r="AC14" s="33"/>
      <c r="AD14" s="33"/>
      <c r="AE14" s="34"/>
      <c r="AF14" s="34"/>
      <c r="AG14" s="32">
        <f t="shared" si="3"/>
        <v>-475.00285714285712</v>
      </c>
      <c r="AH14" s="35">
        <f t="shared" si="4"/>
        <v>-2.8571428571240176E-3</v>
      </c>
    </row>
    <row r="15" spans="1:34" s="13" customFormat="1" ht="21" customHeight="1">
      <c r="A15" s="26">
        <v>43314</v>
      </c>
      <c r="B15" s="27"/>
      <c r="C15" s="28" t="s">
        <v>46</v>
      </c>
      <c r="D15" s="28" t="s">
        <v>47</v>
      </c>
      <c r="E15" s="28" t="s">
        <v>48</v>
      </c>
      <c r="F15" s="29">
        <v>656885</v>
      </c>
      <c r="G15" s="36" t="s">
        <v>74</v>
      </c>
      <c r="H15" s="30"/>
      <c r="I15" s="30"/>
      <c r="J15" s="30"/>
      <c r="K15" s="30">
        <v>15</v>
      </c>
      <c r="L15" s="31"/>
      <c r="M15" s="32">
        <f t="shared" si="0"/>
        <v>13.392857142857142</v>
      </c>
      <c r="N15" s="32">
        <f t="shared" si="1"/>
        <v>1.607142857142857</v>
      </c>
      <c r="O15" s="32">
        <f t="shared" si="2"/>
        <v>0</v>
      </c>
      <c r="P15" s="32"/>
      <c r="Q15" s="32"/>
      <c r="R15" s="32"/>
      <c r="S15" s="32"/>
      <c r="T15" s="33"/>
      <c r="U15" s="33"/>
      <c r="V15" s="33"/>
      <c r="W15" s="33"/>
      <c r="X15" s="33"/>
      <c r="Y15" s="32"/>
      <c r="Z15" s="32">
        <v>13.39</v>
      </c>
      <c r="AA15" s="32"/>
      <c r="AB15" s="32"/>
      <c r="AC15" s="33"/>
      <c r="AD15" s="33"/>
      <c r="AE15" s="34"/>
      <c r="AF15" s="34"/>
      <c r="AG15" s="32">
        <f t="shared" si="3"/>
        <v>-14.997142857142858</v>
      </c>
      <c r="AH15" s="35">
        <f t="shared" si="4"/>
        <v>2.8571428571417812E-3</v>
      </c>
    </row>
    <row r="16" spans="1:34" s="13" customFormat="1" ht="21" customHeight="1">
      <c r="A16" s="26">
        <v>43315</v>
      </c>
      <c r="B16" s="27"/>
      <c r="C16" s="28" t="s">
        <v>69</v>
      </c>
      <c r="D16" s="28" t="s">
        <v>70</v>
      </c>
      <c r="E16" s="28" t="s">
        <v>71</v>
      </c>
      <c r="F16" s="29">
        <v>178230</v>
      </c>
      <c r="G16" s="36" t="s">
        <v>72</v>
      </c>
      <c r="H16" s="30"/>
      <c r="I16" s="30"/>
      <c r="J16" s="30"/>
      <c r="K16" s="30">
        <v>190</v>
      </c>
      <c r="L16" s="31"/>
      <c r="M16" s="32">
        <f t="shared" si="0"/>
        <v>169.64285714285714</v>
      </c>
      <c r="N16" s="32">
        <f t="shared" si="1"/>
        <v>20.357142857142858</v>
      </c>
      <c r="O16" s="32">
        <f t="shared" si="2"/>
        <v>0</v>
      </c>
      <c r="P16" s="32"/>
      <c r="Q16" s="32">
        <v>169.64</v>
      </c>
      <c r="R16" s="32"/>
      <c r="S16" s="32"/>
      <c r="T16" s="33"/>
      <c r="U16" s="33"/>
      <c r="V16" s="33"/>
      <c r="W16" s="33"/>
      <c r="X16" s="33"/>
      <c r="Y16" s="32"/>
      <c r="Z16" s="32"/>
      <c r="AA16" s="32"/>
      <c r="AB16" s="32"/>
      <c r="AC16" s="33"/>
      <c r="AD16" s="33"/>
      <c r="AE16" s="34"/>
      <c r="AF16" s="34"/>
      <c r="AG16" s="32">
        <f t="shared" si="3"/>
        <v>-189.99714285714285</v>
      </c>
      <c r="AH16" s="35">
        <f t="shared" si="4"/>
        <v>2.8571428571524393E-3</v>
      </c>
    </row>
    <row r="17" spans="1:34" s="13" customFormat="1" ht="21" customHeight="1">
      <c r="A17" s="26">
        <v>43315</v>
      </c>
      <c r="B17" s="27"/>
      <c r="C17" s="28" t="s">
        <v>52</v>
      </c>
      <c r="D17" s="28"/>
      <c r="E17" s="28"/>
      <c r="F17" s="29"/>
      <c r="G17" s="36" t="s">
        <v>75</v>
      </c>
      <c r="H17" s="30">
        <v>70</v>
      </c>
      <c r="I17" s="30"/>
      <c r="J17" s="30"/>
      <c r="K17" s="30"/>
      <c r="L17" s="31"/>
      <c r="M17" s="32">
        <f t="shared" si="0"/>
        <v>70</v>
      </c>
      <c r="N17" s="32">
        <f t="shared" si="1"/>
        <v>0</v>
      </c>
      <c r="O17" s="32">
        <f t="shared" si="2"/>
        <v>0</v>
      </c>
      <c r="P17" s="32"/>
      <c r="Q17" s="32"/>
      <c r="R17" s="32"/>
      <c r="S17" s="32"/>
      <c r="T17" s="33"/>
      <c r="U17" s="33"/>
      <c r="V17" s="33"/>
      <c r="W17" s="33"/>
      <c r="X17" s="33"/>
      <c r="Y17" s="32"/>
      <c r="Z17" s="32"/>
      <c r="AA17" s="32">
        <v>70</v>
      </c>
      <c r="AB17" s="32"/>
      <c r="AC17" s="33"/>
      <c r="AD17" s="33"/>
      <c r="AE17" s="34"/>
      <c r="AF17" s="34"/>
      <c r="AG17" s="32">
        <f t="shared" si="3"/>
        <v>-70</v>
      </c>
      <c r="AH17" s="35">
        <f t="shared" si="4"/>
        <v>0</v>
      </c>
    </row>
    <row r="18" spans="1:34" s="13" customFormat="1" ht="21" customHeight="1">
      <c r="A18" s="26">
        <v>43315</v>
      </c>
      <c r="B18" s="27"/>
      <c r="C18" s="28" t="s">
        <v>76</v>
      </c>
      <c r="D18" s="28" t="s">
        <v>77</v>
      </c>
      <c r="E18" s="28" t="s">
        <v>48</v>
      </c>
      <c r="F18" s="29">
        <v>154535</v>
      </c>
      <c r="G18" s="36" t="s">
        <v>78</v>
      </c>
      <c r="H18" s="30"/>
      <c r="I18" s="30"/>
      <c r="J18" s="30"/>
      <c r="K18" s="30">
        <v>400</v>
      </c>
      <c r="L18" s="31"/>
      <c r="M18" s="32">
        <f t="shared" si="0"/>
        <v>357.14285714285711</v>
      </c>
      <c r="N18" s="32">
        <f t="shared" si="1"/>
        <v>42.857142857142854</v>
      </c>
      <c r="O18" s="32">
        <f t="shared" si="2"/>
        <v>0</v>
      </c>
      <c r="P18" s="32"/>
      <c r="Q18" s="32"/>
      <c r="R18" s="32"/>
      <c r="S18" s="32">
        <v>357.14</v>
      </c>
      <c r="T18" s="33"/>
      <c r="U18" s="33"/>
      <c r="V18" s="33"/>
      <c r="W18" s="33"/>
      <c r="X18" s="33"/>
      <c r="Y18" s="32"/>
      <c r="Z18" s="32"/>
      <c r="AA18" s="32"/>
      <c r="AB18" s="32"/>
      <c r="AC18" s="33"/>
      <c r="AD18" s="33"/>
      <c r="AE18" s="34"/>
      <c r="AF18" s="34"/>
      <c r="AG18" s="32">
        <f t="shared" si="3"/>
        <v>-399.99714285714282</v>
      </c>
      <c r="AH18" s="35">
        <f t="shared" si="4"/>
        <v>2.857142857180861E-3</v>
      </c>
    </row>
    <row r="19" spans="1:34" s="13" customFormat="1" ht="21" customHeight="1">
      <c r="A19" s="26">
        <v>43315</v>
      </c>
      <c r="B19" s="27"/>
      <c r="C19" s="28" t="s">
        <v>62</v>
      </c>
      <c r="D19" s="28"/>
      <c r="E19" s="28"/>
      <c r="F19" s="29"/>
      <c r="G19" s="36" t="s">
        <v>79</v>
      </c>
      <c r="H19" s="30"/>
      <c r="I19" s="30"/>
      <c r="J19" s="30">
        <v>40</v>
      </c>
      <c r="K19" s="30"/>
      <c r="L19" s="31"/>
      <c r="M19" s="32">
        <f t="shared" si="0"/>
        <v>40</v>
      </c>
      <c r="N19" s="32">
        <f t="shared" si="1"/>
        <v>0</v>
      </c>
      <c r="O19" s="32">
        <f t="shared" si="2"/>
        <v>0</v>
      </c>
      <c r="P19" s="32">
        <v>40</v>
      </c>
      <c r="Q19" s="32"/>
      <c r="R19" s="32"/>
      <c r="S19" s="32"/>
      <c r="T19" s="33"/>
      <c r="U19" s="33"/>
      <c r="V19" s="33"/>
      <c r="W19" s="33"/>
      <c r="X19" s="33"/>
      <c r="Y19" s="32"/>
      <c r="Z19" s="32"/>
      <c r="AA19" s="32"/>
      <c r="AB19" s="32"/>
      <c r="AC19" s="33"/>
      <c r="AD19" s="33"/>
      <c r="AE19" s="34"/>
      <c r="AF19" s="34"/>
      <c r="AG19" s="32">
        <f t="shared" si="3"/>
        <v>-40</v>
      </c>
      <c r="AH19" s="35">
        <f t="shared" si="4"/>
        <v>0</v>
      </c>
    </row>
    <row r="20" spans="1:34" s="13" customFormat="1" ht="21" customHeight="1">
      <c r="A20" s="26">
        <v>43315</v>
      </c>
      <c r="B20" s="27"/>
      <c r="C20" s="28" t="s">
        <v>38</v>
      </c>
      <c r="D20" s="28" t="s">
        <v>39</v>
      </c>
      <c r="E20" s="28" t="s">
        <v>37</v>
      </c>
      <c r="F20" s="29">
        <v>310616</v>
      </c>
      <c r="G20" s="36" t="s">
        <v>80</v>
      </c>
      <c r="H20" s="30"/>
      <c r="I20" s="30"/>
      <c r="J20" s="30"/>
      <c r="K20" s="30">
        <v>308.5</v>
      </c>
      <c r="L20" s="31"/>
      <c r="M20" s="32">
        <f t="shared" si="0"/>
        <v>275.44642857142856</v>
      </c>
      <c r="N20" s="32">
        <f t="shared" si="1"/>
        <v>33.053571428571423</v>
      </c>
      <c r="O20" s="32">
        <f t="shared" si="2"/>
        <v>0</v>
      </c>
      <c r="P20" s="32">
        <v>275.45</v>
      </c>
      <c r="Q20" s="32"/>
      <c r="R20" s="32"/>
      <c r="S20" s="32"/>
      <c r="T20" s="33"/>
      <c r="U20" s="33"/>
      <c r="V20" s="33"/>
      <c r="W20" s="33"/>
      <c r="X20" s="33"/>
      <c r="Y20" s="32"/>
      <c r="Z20" s="32"/>
      <c r="AA20" s="32"/>
      <c r="AB20" s="32"/>
      <c r="AC20" s="33"/>
      <c r="AD20" s="33"/>
      <c r="AE20" s="34"/>
      <c r="AF20" s="34"/>
      <c r="AG20" s="32">
        <f t="shared" si="3"/>
        <v>-308.50357142857143</v>
      </c>
      <c r="AH20" s="35">
        <f t="shared" si="4"/>
        <v>-3.5714285714334437E-3</v>
      </c>
    </row>
    <row r="21" spans="1:34" s="13" customFormat="1" ht="21" customHeight="1">
      <c r="A21" s="26">
        <v>43315</v>
      </c>
      <c r="B21" s="27"/>
      <c r="C21" s="28" t="s">
        <v>38</v>
      </c>
      <c r="D21" s="28" t="s">
        <v>39</v>
      </c>
      <c r="E21" s="28" t="s">
        <v>37</v>
      </c>
      <c r="F21" s="29">
        <v>310421</v>
      </c>
      <c r="G21" s="36" t="s">
        <v>43</v>
      </c>
      <c r="H21" s="30"/>
      <c r="I21" s="30"/>
      <c r="J21" s="30"/>
      <c r="K21" s="30">
        <v>351</v>
      </c>
      <c r="L21" s="31"/>
      <c r="M21" s="32">
        <f t="shared" si="0"/>
        <v>313.39285714285711</v>
      </c>
      <c r="N21" s="32">
        <f t="shared" si="1"/>
        <v>37.607142857142854</v>
      </c>
      <c r="O21" s="32">
        <f t="shared" si="2"/>
        <v>0</v>
      </c>
      <c r="P21" s="32">
        <v>313.39</v>
      </c>
      <c r="Q21" s="32"/>
      <c r="R21" s="32"/>
      <c r="S21" s="32"/>
      <c r="T21" s="33"/>
      <c r="U21" s="33"/>
      <c r="V21" s="33"/>
      <c r="W21" s="33"/>
      <c r="X21" s="33"/>
      <c r="Y21" s="32"/>
      <c r="Z21" s="32"/>
      <c r="AA21" s="32"/>
      <c r="AB21" s="32"/>
      <c r="AC21" s="33"/>
      <c r="AD21" s="33"/>
      <c r="AE21" s="34"/>
      <c r="AF21" s="34"/>
      <c r="AG21" s="32">
        <f t="shared" si="3"/>
        <v>-350.99714285714282</v>
      </c>
      <c r="AH21" s="35">
        <f t="shared" si="4"/>
        <v>2.857142857180861E-3</v>
      </c>
    </row>
    <row r="22" spans="1:34" s="13" customFormat="1" ht="21" customHeight="1">
      <c r="A22" s="26">
        <v>43318</v>
      </c>
      <c r="B22" s="27"/>
      <c r="C22" s="28" t="s">
        <v>40</v>
      </c>
      <c r="D22" s="28" t="s">
        <v>41</v>
      </c>
      <c r="E22" s="28" t="s">
        <v>42</v>
      </c>
      <c r="F22" s="29">
        <v>116992</v>
      </c>
      <c r="G22" s="36" t="s">
        <v>83</v>
      </c>
      <c r="H22" s="30"/>
      <c r="I22" s="30"/>
      <c r="J22" s="30"/>
      <c r="K22" s="30">
        <f>408+258.2</f>
        <v>666.2</v>
      </c>
      <c r="L22" s="31"/>
      <c r="M22" s="32">
        <f t="shared" si="0"/>
        <v>594.82142857142856</v>
      </c>
      <c r="N22" s="32">
        <f t="shared" si="1"/>
        <v>71.378571428571419</v>
      </c>
      <c r="O22" s="32">
        <f t="shared" si="2"/>
        <v>0</v>
      </c>
      <c r="P22" s="32">
        <v>594.82000000000005</v>
      </c>
      <c r="Q22" s="32"/>
      <c r="R22" s="32"/>
      <c r="S22" s="32"/>
      <c r="T22" s="33"/>
      <c r="U22" s="33"/>
      <c r="V22" s="33"/>
      <c r="W22" s="33"/>
      <c r="X22" s="33"/>
      <c r="Y22" s="32"/>
      <c r="Z22" s="32"/>
      <c r="AA22" s="32"/>
      <c r="AB22" s="32"/>
      <c r="AC22" s="33"/>
      <c r="AD22" s="33"/>
      <c r="AE22" s="34"/>
      <c r="AF22" s="34"/>
      <c r="AG22" s="32">
        <f t="shared" si="3"/>
        <v>-666.19857142857143</v>
      </c>
      <c r="AH22" s="35">
        <f t="shared" si="4"/>
        <v>1.4285714286188522E-3</v>
      </c>
    </row>
    <row r="23" spans="1:34" s="13" customFormat="1" ht="21" customHeight="1">
      <c r="A23" s="26">
        <v>43318</v>
      </c>
      <c r="B23" s="27"/>
      <c r="C23" s="28" t="s">
        <v>40</v>
      </c>
      <c r="D23" s="28" t="s">
        <v>41</v>
      </c>
      <c r="E23" s="28" t="s">
        <v>42</v>
      </c>
      <c r="F23" s="29">
        <v>116992</v>
      </c>
      <c r="G23" s="36" t="s">
        <v>81</v>
      </c>
      <c r="H23" s="30"/>
      <c r="I23" s="30"/>
      <c r="J23" s="30"/>
      <c r="K23" s="30">
        <v>38</v>
      </c>
      <c r="L23" s="31"/>
      <c r="M23" s="32">
        <f t="shared" si="0"/>
        <v>33.928571428571423</v>
      </c>
      <c r="N23" s="32">
        <f t="shared" si="1"/>
        <v>4.0714285714285703</v>
      </c>
      <c r="O23" s="32">
        <f t="shared" si="2"/>
        <v>0</v>
      </c>
      <c r="P23" s="32"/>
      <c r="Q23" s="32"/>
      <c r="R23" s="32">
        <v>33.93</v>
      </c>
      <c r="S23" s="32"/>
      <c r="T23" s="33"/>
      <c r="U23" s="33"/>
      <c r="V23" s="33"/>
      <c r="W23" s="33"/>
      <c r="X23" s="33"/>
      <c r="Y23" s="32"/>
      <c r="Z23" s="32"/>
      <c r="AA23" s="32"/>
      <c r="AB23" s="32"/>
      <c r="AC23" s="33"/>
      <c r="AD23" s="33"/>
      <c r="AE23" s="34"/>
      <c r="AF23" s="34"/>
      <c r="AG23" s="32">
        <f t="shared" si="3"/>
        <v>-38.001428571428569</v>
      </c>
      <c r="AH23" s="35">
        <f t="shared" si="4"/>
        <v>-1.4285714285691142E-3</v>
      </c>
    </row>
    <row r="24" spans="1:34" s="13" customFormat="1" ht="24" customHeight="1">
      <c r="A24" s="26">
        <v>43318</v>
      </c>
      <c r="B24" s="27"/>
      <c r="C24" s="28" t="s">
        <v>40</v>
      </c>
      <c r="D24" s="28" t="s">
        <v>41</v>
      </c>
      <c r="E24" s="28" t="s">
        <v>42</v>
      </c>
      <c r="F24" s="29">
        <v>116992</v>
      </c>
      <c r="G24" s="36" t="s">
        <v>82</v>
      </c>
      <c r="H24" s="30"/>
      <c r="I24" s="30"/>
      <c r="J24" s="30">
        <f>385+647.75+30.95+28.75+37.5+30.95</f>
        <v>1160.9000000000001</v>
      </c>
      <c r="K24" s="30"/>
      <c r="L24" s="31"/>
      <c r="M24" s="32">
        <f t="shared" si="0"/>
        <v>1160.9000000000001</v>
      </c>
      <c r="N24" s="32">
        <f t="shared" si="1"/>
        <v>0</v>
      </c>
      <c r="O24" s="32">
        <f t="shared" si="2"/>
        <v>0</v>
      </c>
      <c r="P24" s="32">
        <v>1160.9000000000001</v>
      </c>
      <c r="Q24" s="32"/>
      <c r="R24" s="32"/>
      <c r="S24" s="32"/>
      <c r="T24" s="33"/>
      <c r="U24" s="33"/>
      <c r="V24" s="33"/>
      <c r="W24" s="33"/>
      <c r="X24" s="33"/>
      <c r="Y24" s="32"/>
      <c r="Z24" s="32"/>
      <c r="AA24" s="32"/>
      <c r="AB24" s="32"/>
      <c r="AC24" s="33"/>
      <c r="AD24" s="33"/>
      <c r="AE24" s="34"/>
      <c r="AF24" s="34"/>
      <c r="AG24" s="32">
        <f t="shared" si="3"/>
        <v>-1160.9000000000001</v>
      </c>
      <c r="AH24" s="35">
        <f t="shared" si="4"/>
        <v>0</v>
      </c>
    </row>
    <row r="25" spans="1:34" s="13" customFormat="1" ht="21" customHeight="1">
      <c r="A25" s="26">
        <v>43318</v>
      </c>
      <c r="B25" s="27"/>
      <c r="C25" s="28" t="s">
        <v>84</v>
      </c>
      <c r="D25" s="28" t="s">
        <v>85</v>
      </c>
      <c r="E25" s="28" t="s">
        <v>86</v>
      </c>
      <c r="F25" s="29">
        <v>80</v>
      </c>
      <c r="G25" s="29" t="s">
        <v>87</v>
      </c>
      <c r="H25" s="30"/>
      <c r="I25" s="30"/>
      <c r="J25" s="30">
        <v>650</v>
      </c>
      <c r="K25" s="30"/>
      <c r="L25" s="31"/>
      <c r="M25" s="32">
        <f t="shared" si="0"/>
        <v>650</v>
      </c>
      <c r="N25" s="32">
        <f t="shared" si="1"/>
        <v>0</v>
      </c>
      <c r="O25" s="32">
        <f t="shared" si="2"/>
        <v>0</v>
      </c>
      <c r="P25" s="32">
        <v>650</v>
      </c>
      <c r="Q25" s="32"/>
      <c r="R25" s="32"/>
      <c r="S25" s="32"/>
      <c r="T25" s="33"/>
      <c r="U25" s="33"/>
      <c r="V25" s="33"/>
      <c r="W25" s="33"/>
      <c r="X25" s="33"/>
      <c r="Y25" s="32"/>
      <c r="Z25" s="32"/>
      <c r="AA25" s="32"/>
      <c r="AB25" s="32"/>
      <c r="AC25" s="33"/>
      <c r="AD25" s="33"/>
      <c r="AE25" s="34"/>
      <c r="AF25" s="34"/>
      <c r="AG25" s="32">
        <f t="shared" si="3"/>
        <v>-650</v>
      </c>
      <c r="AH25" s="35">
        <f t="shared" si="4"/>
        <v>0</v>
      </c>
    </row>
    <row r="26" spans="1:34" s="13" customFormat="1" ht="24" customHeight="1">
      <c r="A26" s="26">
        <v>43318</v>
      </c>
      <c r="B26" s="27"/>
      <c r="C26" s="28" t="s">
        <v>52</v>
      </c>
      <c r="D26" s="28"/>
      <c r="E26" s="28"/>
      <c r="F26" s="29"/>
      <c r="G26" s="36" t="s">
        <v>88</v>
      </c>
      <c r="H26" s="30">
        <v>70</v>
      </c>
      <c r="I26" s="30"/>
      <c r="J26" s="30"/>
      <c r="K26" s="30"/>
      <c r="L26" s="31"/>
      <c r="M26" s="32">
        <f t="shared" si="0"/>
        <v>70</v>
      </c>
      <c r="N26" s="32">
        <f t="shared" si="1"/>
        <v>0</v>
      </c>
      <c r="O26" s="32">
        <f t="shared" si="2"/>
        <v>0</v>
      </c>
      <c r="P26" s="32"/>
      <c r="Q26" s="32"/>
      <c r="R26" s="32"/>
      <c r="S26" s="32"/>
      <c r="T26" s="33"/>
      <c r="U26" s="33"/>
      <c r="V26" s="33"/>
      <c r="W26" s="33"/>
      <c r="X26" s="33"/>
      <c r="Y26" s="32"/>
      <c r="Z26" s="32"/>
      <c r="AA26" s="32">
        <v>70</v>
      </c>
      <c r="AB26" s="32"/>
      <c r="AC26" s="33"/>
      <c r="AD26" s="33"/>
      <c r="AE26" s="34"/>
      <c r="AF26" s="34"/>
      <c r="AG26" s="32">
        <f t="shared" si="3"/>
        <v>-70</v>
      </c>
      <c r="AH26" s="35">
        <f t="shared" si="4"/>
        <v>0</v>
      </c>
    </row>
    <row r="27" spans="1:34" s="13" customFormat="1" ht="24" customHeight="1">
      <c r="A27" s="26">
        <v>43318</v>
      </c>
      <c r="B27" s="27"/>
      <c r="C27" s="57" t="s">
        <v>45</v>
      </c>
      <c r="D27" s="28"/>
      <c r="E27" s="28"/>
      <c r="F27" s="29"/>
      <c r="G27" s="36" t="s">
        <v>56</v>
      </c>
      <c r="H27" s="30">
        <v>502</v>
      </c>
      <c r="I27" s="30"/>
      <c r="J27" s="30"/>
      <c r="K27" s="30"/>
      <c r="L27" s="31"/>
      <c r="M27" s="32">
        <f t="shared" si="0"/>
        <v>502</v>
      </c>
      <c r="N27" s="32">
        <f t="shared" si="1"/>
        <v>0</v>
      </c>
      <c r="O27" s="32">
        <f t="shared" si="2"/>
        <v>0</v>
      </c>
      <c r="P27" s="32"/>
      <c r="Q27" s="32"/>
      <c r="R27" s="32"/>
      <c r="S27" s="32"/>
      <c r="T27" s="33"/>
      <c r="U27" s="33"/>
      <c r="V27" s="33"/>
      <c r="W27" s="33"/>
      <c r="X27" s="33"/>
      <c r="Y27" s="32"/>
      <c r="Z27" s="32"/>
      <c r="AA27" s="32"/>
      <c r="AB27" s="32">
        <v>502</v>
      </c>
      <c r="AC27" s="33"/>
      <c r="AD27" s="33"/>
      <c r="AE27" s="34"/>
      <c r="AF27" s="34"/>
      <c r="AG27" s="32">
        <f t="shared" si="3"/>
        <v>-502</v>
      </c>
      <c r="AH27" s="35">
        <f t="shared" si="4"/>
        <v>0</v>
      </c>
    </row>
    <row r="28" spans="1:34" s="13" customFormat="1" ht="24" customHeight="1">
      <c r="A28" s="26">
        <v>43316</v>
      </c>
      <c r="B28" s="27"/>
      <c r="C28" s="28" t="s">
        <v>69</v>
      </c>
      <c r="D28" s="28" t="s">
        <v>70</v>
      </c>
      <c r="E28" s="28" t="s">
        <v>71</v>
      </c>
      <c r="F28" s="29">
        <v>184894</v>
      </c>
      <c r="G28" s="36" t="s">
        <v>90</v>
      </c>
      <c r="H28" s="30"/>
      <c r="I28" s="30"/>
      <c r="J28" s="30"/>
      <c r="K28" s="30">
        <v>85</v>
      </c>
      <c r="L28" s="31"/>
      <c r="M28" s="32">
        <f t="shared" si="0"/>
        <v>75.892857142857139</v>
      </c>
      <c r="N28" s="32">
        <f t="shared" si="1"/>
        <v>9.1071428571428559</v>
      </c>
      <c r="O28" s="32">
        <f t="shared" si="2"/>
        <v>0</v>
      </c>
      <c r="P28" s="32"/>
      <c r="Q28" s="32">
        <v>75.89</v>
      </c>
      <c r="R28" s="32"/>
      <c r="S28" s="32"/>
      <c r="T28" s="33"/>
      <c r="U28" s="33"/>
      <c r="V28" s="33"/>
      <c r="W28" s="33"/>
      <c r="X28" s="33"/>
      <c r="Y28" s="32"/>
      <c r="Z28" s="32"/>
      <c r="AA28" s="32"/>
      <c r="AB28" s="32"/>
      <c r="AC28" s="33"/>
      <c r="AD28" s="33"/>
      <c r="AE28" s="34"/>
      <c r="AF28" s="34"/>
      <c r="AG28" s="32">
        <f t="shared" si="3"/>
        <v>-84.997142857142862</v>
      </c>
      <c r="AH28" s="35">
        <f t="shared" si="4"/>
        <v>2.8571428571382285E-3</v>
      </c>
    </row>
    <row r="29" spans="1:34" s="13" customFormat="1" ht="24" customHeight="1">
      <c r="A29" s="26">
        <v>43319</v>
      </c>
      <c r="B29" s="27"/>
      <c r="C29" s="28" t="s">
        <v>69</v>
      </c>
      <c r="D29" s="28" t="s">
        <v>70</v>
      </c>
      <c r="E29" s="28" t="s">
        <v>71</v>
      </c>
      <c r="F29" s="29">
        <v>184165</v>
      </c>
      <c r="G29" s="36" t="s">
        <v>89</v>
      </c>
      <c r="H29" s="30"/>
      <c r="I29" s="30"/>
      <c r="J29" s="30"/>
      <c r="K29" s="30">
        <v>170</v>
      </c>
      <c r="L29" s="31"/>
      <c r="M29" s="32">
        <f t="shared" si="0"/>
        <v>151.78571428571428</v>
      </c>
      <c r="N29" s="32">
        <f t="shared" si="1"/>
        <v>18.214285714285712</v>
      </c>
      <c r="O29" s="32">
        <f t="shared" si="2"/>
        <v>0</v>
      </c>
      <c r="P29" s="32"/>
      <c r="Q29" s="32">
        <v>151.79</v>
      </c>
      <c r="R29" s="32"/>
      <c r="S29" s="32"/>
      <c r="T29" s="33"/>
      <c r="U29" s="33"/>
      <c r="V29" s="33"/>
      <c r="W29" s="33"/>
      <c r="X29" s="33"/>
      <c r="Y29" s="32"/>
      <c r="Z29" s="32"/>
      <c r="AA29" s="32"/>
      <c r="AB29" s="32"/>
      <c r="AC29" s="33"/>
      <c r="AD29" s="33"/>
      <c r="AE29" s="34"/>
      <c r="AF29" s="34"/>
      <c r="AG29" s="32">
        <f t="shared" si="3"/>
        <v>-170.00428571428571</v>
      </c>
      <c r="AH29" s="35">
        <f t="shared" si="4"/>
        <v>-4.2857142857144481E-3</v>
      </c>
    </row>
    <row r="30" spans="1:34" s="13" customFormat="1" ht="24" customHeight="1">
      <c r="A30" s="26">
        <v>43319</v>
      </c>
      <c r="B30" s="27"/>
      <c r="C30" s="28" t="s">
        <v>69</v>
      </c>
      <c r="D30" s="28" t="s">
        <v>70</v>
      </c>
      <c r="E30" s="28" t="s">
        <v>71</v>
      </c>
      <c r="F30" s="29">
        <v>183355</v>
      </c>
      <c r="G30" s="36" t="s">
        <v>91</v>
      </c>
      <c r="H30" s="30"/>
      <c r="I30" s="30"/>
      <c r="J30" s="30"/>
      <c r="K30" s="30">
        <v>170</v>
      </c>
      <c r="L30" s="31"/>
      <c r="M30" s="32">
        <f t="shared" si="0"/>
        <v>151.78571428571428</v>
      </c>
      <c r="N30" s="32">
        <f t="shared" si="1"/>
        <v>18.214285714285712</v>
      </c>
      <c r="O30" s="32">
        <f t="shared" si="2"/>
        <v>0</v>
      </c>
      <c r="P30" s="32"/>
      <c r="Q30" s="32">
        <v>151.79</v>
      </c>
      <c r="R30" s="32"/>
      <c r="S30" s="32"/>
      <c r="T30" s="33"/>
      <c r="U30" s="33"/>
      <c r="V30" s="33"/>
      <c r="W30" s="33"/>
      <c r="X30" s="33"/>
      <c r="Y30" s="32"/>
      <c r="Z30" s="32"/>
      <c r="AA30" s="32"/>
      <c r="AB30" s="32"/>
      <c r="AC30" s="33"/>
      <c r="AD30" s="33"/>
      <c r="AE30" s="34"/>
      <c r="AF30" s="34"/>
      <c r="AG30" s="32">
        <f t="shared" si="3"/>
        <v>-170.00428571428571</v>
      </c>
      <c r="AH30" s="35">
        <f t="shared" si="4"/>
        <v>-4.2857142857144481E-3</v>
      </c>
    </row>
    <row r="31" spans="1:34" s="13" customFormat="1" ht="24" customHeight="1">
      <c r="A31" s="26">
        <v>43319</v>
      </c>
      <c r="B31" s="27"/>
      <c r="C31" s="28" t="s">
        <v>38</v>
      </c>
      <c r="D31" s="28" t="s">
        <v>39</v>
      </c>
      <c r="E31" s="28" t="s">
        <v>37</v>
      </c>
      <c r="F31" s="29">
        <v>963185</v>
      </c>
      <c r="G31" s="36" t="s">
        <v>92</v>
      </c>
      <c r="H31" s="30"/>
      <c r="I31" s="30"/>
      <c r="J31" s="30"/>
      <c r="K31" s="30">
        <v>233.25</v>
      </c>
      <c r="L31" s="31"/>
      <c r="M31" s="32">
        <f t="shared" si="0"/>
        <v>208.25892857142856</v>
      </c>
      <c r="N31" s="32">
        <f t="shared" si="1"/>
        <v>24.991071428571427</v>
      </c>
      <c r="O31" s="32">
        <f t="shared" si="2"/>
        <v>0</v>
      </c>
      <c r="P31" s="32"/>
      <c r="Q31" s="32">
        <v>208.26</v>
      </c>
      <c r="R31" s="32"/>
      <c r="S31" s="32"/>
      <c r="T31" s="33"/>
      <c r="U31" s="33"/>
      <c r="V31" s="33"/>
      <c r="W31" s="33"/>
      <c r="X31" s="33"/>
      <c r="Y31" s="32"/>
      <c r="Z31" s="32"/>
      <c r="AA31" s="32"/>
      <c r="AB31" s="32"/>
      <c r="AC31" s="33"/>
      <c r="AD31" s="33"/>
      <c r="AE31" s="34"/>
      <c r="AF31" s="34"/>
      <c r="AG31" s="32">
        <f t="shared" si="3"/>
        <v>-233.25107142857141</v>
      </c>
      <c r="AH31" s="35">
        <f t="shared" si="4"/>
        <v>-1.0714285714072957E-3</v>
      </c>
    </row>
    <row r="32" spans="1:34" s="13" customFormat="1" ht="24" customHeight="1">
      <c r="A32" s="26">
        <v>43320</v>
      </c>
      <c r="B32" s="27"/>
      <c r="C32" s="28" t="s">
        <v>69</v>
      </c>
      <c r="D32" s="28" t="s">
        <v>70</v>
      </c>
      <c r="E32" s="28" t="s">
        <v>71</v>
      </c>
      <c r="F32" s="29">
        <v>183393</v>
      </c>
      <c r="G32" s="36" t="s">
        <v>93</v>
      </c>
      <c r="H32" s="30"/>
      <c r="I32" s="30"/>
      <c r="J32" s="30"/>
      <c r="K32" s="30">
        <v>170</v>
      </c>
      <c r="L32" s="31"/>
      <c r="M32" s="32">
        <f t="shared" si="0"/>
        <v>151.78571428571428</v>
      </c>
      <c r="N32" s="32">
        <f t="shared" si="1"/>
        <v>18.214285714285712</v>
      </c>
      <c r="O32" s="32">
        <f t="shared" si="2"/>
        <v>0</v>
      </c>
      <c r="P32" s="32"/>
      <c r="Q32" s="32">
        <v>151.79</v>
      </c>
      <c r="R32" s="32"/>
      <c r="S32" s="32"/>
      <c r="T32" s="33"/>
      <c r="U32" s="33"/>
      <c r="V32" s="33"/>
      <c r="W32" s="33"/>
      <c r="X32" s="33"/>
      <c r="Y32" s="32"/>
      <c r="Z32" s="32"/>
      <c r="AA32" s="32"/>
      <c r="AB32" s="32"/>
      <c r="AC32" s="33"/>
      <c r="AD32" s="33"/>
      <c r="AE32" s="34"/>
      <c r="AF32" s="34"/>
      <c r="AG32" s="32">
        <f t="shared" si="3"/>
        <v>-170.00428571428571</v>
      </c>
      <c r="AH32" s="35">
        <f t="shared" si="4"/>
        <v>-4.2857142857144481E-3</v>
      </c>
    </row>
    <row r="33" spans="1:34" s="13" customFormat="1" ht="24" customHeight="1">
      <c r="A33" s="26">
        <v>43320</v>
      </c>
      <c r="B33" s="27"/>
      <c r="C33" s="28" t="s">
        <v>58</v>
      </c>
      <c r="D33" s="28"/>
      <c r="E33" s="28"/>
      <c r="F33" s="29"/>
      <c r="G33" s="36" t="s">
        <v>94</v>
      </c>
      <c r="H33" s="30"/>
      <c r="I33" s="30"/>
      <c r="J33" s="30">
        <v>530</v>
      </c>
      <c r="K33" s="30"/>
      <c r="L33" s="31"/>
      <c r="M33" s="32">
        <f t="shared" si="0"/>
        <v>530</v>
      </c>
      <c r="N33" s="32">
        <f t="shared" si="1"/>
        <v>0</v>
      </c>
      <c r="O33" s="32">
        <f t="shared" si="2"/>
        <v>0</v>
      </c>
      <c r="P33" s="32">
        <v>530</v>
      </c>
      <c r="Q33" s="32"/>
      <c r="R33" s="32"/>
      <c r="S33" s="32"/>
      <c r="T33" s="33"/>
      <c r="U33" s="33"/>
      <c r="V33" s="33"/>
      <c r="W33" s="33"/>
      <c r="X33" s="33"/>
      <c r="Y33" s="32"/>
      <c r="Z33" s="32"/>
      <c r="AA33" s="32"/>
      <c r="AB33" s="32"/>
      <c r="AC33" s="33"/>
      <c r="AD33" s="33"/>
      <c r="AE33" s="34"/>
      <c r="AF33" s="34"/>
      <c r="AG33" s="32">
        <f t="shared" si="3"/>
        <v>-530</v>
      </c>
      <c r="AH33" s="35">
        <f t="shared" si="4"/>
        <v>0</v>
      </c>
    </row>
    <row r="34" spans="1:34" s="13" customFormat="1" ht="24" customHeight="1">
      <c r="A34" s="26">
        <v>43320</v>
      </c>
      <c r="B34" s="27"/>
      <c r="C34" s="28" t="s">
        <v>52</v>
      </c>
      <c r="D34" s="28"/>
      <c r="E34" s="28"/>
      <c r="F34" s="29"/>
      <c r="G34" s="36" t="s">
        <v>75</v>
      </c>
      <c r="H34" s="30">
        <v>100</v>
      </c>
      <c r="I34" s="30"/>
      <c r="J34" s="30"/>
      <c r="K34" s="30"/>
      <c r="L34" s="31"/>
      <c r="M34" s="32">
        <f t="shared" si="0"/>
        <v>100</v>
      </c>
      <c r="N34" s="32">
        <f t="shared" si="1"/>
        <v>0</v>
      </c>
      <c r="O34" s="32">
        <f t="shared" si="2"/>
        <v>0</v>
      </c>
      <c r="P34" s="32"/>
      <c r="Q34" s="32"/>
      <c r="R34" s="32"/>
      <c r="S34" s="32"/>
      <c r="T34" s="33"/>
      <c r="U34" s="33"/>
      <c r="V34" s="33"/>
      <c r="W34" s="33"/>
      <c r="X34" s="33"/>
      <c r="Y34" s="32"/>
      <c r="Z34" s="32"/>
      <c r="AA34" s="32">
        <v>100</v>
      </c>
      <c r="AB34" s="32"/>
      <c r="AC34" s="33"/>
      <c r="AD34" s="33"/>
      <c r="AE34" s="34"/>
      <c r="AF34" s="34"/>
      <c r="AG34" s="32">
        <f t="shared" si="3"/>
        <v>-100</v>
      </c>
      <c r="AH34" s="35">
        <f t="shared" si="4"/>
        <v>0</v>
      </c>
    </row>
    <row r="35" spans="1:34" s="13" customFormat="1" ht="24" customHeight="1">
      <c r="A35" s="26">
        <v>43320</v>
      </c>
      <c r="B35" s="27"/>
      <c r="C35" s="28" t="s">
        <v>76</v>
      </c>
      <c r="D35" s="28" t="s">
        <v>77</v>
      </c>
      <c r="E35" s="28" t="s">
        <v>48</v>
      </c>
      <c r="F35" s="29">
        <v>154914</v>
      </c>
      <c r="G35" s="36" t="s">
        <v>95</v>
      </c>
      <c r="H35" s="30"/>
      <c r="I35" s="30"/>
      <c r="J35" s="30"/>
      <c r="K35" s="30">
        <v>400</v>
      </c>
      <c r="L35" s="31"/>
      <c r="M35" s="32">
        <f t="shared" si="0"/>
        <v>357.14285714285711</v>
      </c>
      <c r="N35" s="32">
        <f t="shared" si="1"/>
        <v>42.857142857142854</v>
      </c>
      <c r="O35" s="32">
        <f t="shared" si="2"/>
        <v>0</v>
      </c>
      <c r="P35" s="32"/>
      <c r="Q35" s="32"/>
      <c r="R35" s="32"/>
      <c r="S35" s="32">
        <v>357.14</v>
      </c>
      <c r="T35" s="33"/>
      <c r="U35" s="33"/>
      <c r="V35" s="33"/>
      <c r="W35" s="33"/>
      <c r="X35" s="33"/>
      <c r="Y35" s="32"/>
      <c r="Z35" s="32"/>
      <c r="AA35" s="32"/>
      <c r="AB35" s="32"/>
      <c r="AC35" s="33"/>
      <c r="AD35" s="33"/>
      <c r="AE35" s="34"/>
      <c r="AF35" s="34"/>
      <c r="AG35" s="32">
        <f t="shared" si="3"/>
        <v>-399.99714285714282</v>
      </c>
      <c r="AH35" s="35">
        <f t="shared" si="4"/>
        <v>2.857142857180861E-3</v>
      </c>
    </row>
    <row r="36" spans="1:34" s="13" customFormat="1" ht="24" customHeight="1">
      <c r="A36" s="26">
        <v>43321</v>
      </c>
      <c r="B36" s="27"/>
      <c r="C36" s="28" t="s">
        <v>46</v>
      </c>
      <c r="D36" s="28" t="s">
        <v>47</v>
      </c>
      <c r="E36" s="28" t="s">
        <v>48</v>
      </c>
      <c r="F36" s="29">
        <v>691655</v>
      </c>
      <c r="G36" s="36" t="s">
        <v>96</v>
      </c>
      <c r="H36" s="30"/>
      <c r="I36" s="30"/>
      <c r="J36" s="30"/>
      <c r="K36" s="30">
        <v>50</v>
      </c>
      <c r="L36" s="31"/>
      <c r="M36" s="32">
        <f t="shared" si="0"/>
        <v>44.642857142857139</v>
      </c>
      <c r="N36" s="32">
        <f t="shared" si="1"/>
        <v>5.3571428571428568</v>
      </c>
      <c r="O36" s="32">
        <f t="shared" si="2"/>
        <v>0</v>
      </c>
      <c r="P36" s="32"/>
      <c r="Q36" s="32"/>
      <c r="R36" s="32"/>
      <c r="S36" s="32"/>
      <c r="T36" s="33"/>
      <c r="U36" s="33"/>
      <c r="V36" s="33"/>
      <c r="W36" s="33"/>
      <c r="X36" s="33"/>
      <c r="Y36" s="32"/>
      <c r="Z36" s="32">
        <v>44.64</v>
      </c>
      <c r="AA36" s="32"/>
      <c r="AB36" s="32"/>
      <c r="AC36" s="33"/>
      <c r="AD36" s="33"/>
      <c r="AE36" s="34"/>
      <c r="AF36" s="34"/>
      <c r="AG36" s="32">
        <f t="shared" si="3"/>
        <v>-49.997142857142855</v>
      </c>
      <c r="AH36" s="35">
        <f t="shared" si="4"/>
        <v>2.8571428571453339E-3</v>
      </c>
    </row>
    <row r="37" spans="1:34" s="13" customFormat="1" ht="24" customHeight="1">
      <c r="A37" s="26">
        <v>43321</v>
      </c>
      <c r="B37" s="27"/>
      <c r="C37" s="28" t="s">
        <v>58</v>
      </c>
      <c r="D37" s="28"/>
      <c r="E37" s="28"/>
      <c r="F37" s="29"/>
      <c r="G37" s="36" t="s">
        <v>57</v>
      </c>
      <c r="H37" s="30"/>
      <c r="I37" s="30"/>
      <c r="J37" s="30">
        <v>1150</v>
      </c>
      <c r="K37" s="30"/>
      <c r="L37" s="31"/>
      <c r="M37" s="32">
        <f t="shared" si="0"/>
        <v>1150</v>
      </c>
      <c r="N37" s="32">
        <f t="shared" si="1"/>
        <v>0</v>
      </c>
      <c r="O37" s="32">
        <f t="shared" si="2"/>
        <v>0</v>
      </c>
      <c r="P37" s="32">
        <v>1150</v>
      </c>
      <c r="Q37" s="32"/>
      <c r="R37" s="32"/>
      <c r="S37" s="32"/>
      <c r="T37" s="33"/>
      <c r="U37" s="33"/>
      <c r="V37" s="33"/>
      <c r="W37" s="33"/>
      <c r="X37" s="33"/>
      <c r="Y37" s="32"/>
      <c r="Z37" s="32"/>
      <c r="AA37" s="32"/>
      <c r="AB37" s="32"/>
      <c r="AC37" s="33"/>
      <c r="AD37" s="33"/>
      <c r="AE37" s="34"/>
      <c r="AF37" s="34"/>
      <c r="AG37" s="32">
        <f t="shared" si="3"/>
        <v>-1150</v>
      </c>
      <c r="AH37" s="35">
        <f t="shared" si="4"/>
        <v>0</v>
      </c>
    </row>
    <row r="38" spans="1:34" s="13" customFormat="1" ht="24" customHeight="1">
      <c r="A38" s="26">
        <v>43321</v>
      </c>
      <c r="B38" s="27"/>
      <c r="C38" s="28" t="s">
        <v>69</v>
      </c>
      <c r="D38" s="28" t="s">
        <v>70</v>
      </c>
      <c r="E38" s="28" t="s">
        <v>71</v>
      </c>
      <c r="F38" s="29">
        <v>183436</v>
      </c>
      <c r="G38" s="36" t="s">
        <v>97</v>
      </c>
      <c r="H38" s="30"/>
      <c r="I38" s="30"/>
      <c r="J38" s="30"/>
      <c r="K38" s="30">
        <v>170</v>
      </c>
      <c r="L38" s="31"/>
      <c r="M38" s="32">
        <f t="shared" si="0"/>
        <v>151.78571428571428</v>
      </c>
      <c r="N38" s="32">
        <f t="shared" si="1"/>
        <v>18.214285714285712</v>
      </c>
      <c r="O38" s="32">
        <f t="shared" si="2"/>
        <v>0</v>
      </c>
      <c r="P38" s="32"/>
      <c r="Q38" s="32">
        <v>151.79</v>
      </c>
      <c r="R38" s="32"/>
      <c r="S38" s="32"/>
      <c r="T38" s="33"/>
      <c r="U38" s="33"/>
      <c r="V38" s="33"/>
      <c r="W38" s="33"/>
      <c r="X38" s="33"/>
      <c r="Y38" s="32"/>
      <c r="Z38" s="32"/>
      <c r="AA38" s="32"/>
      <c r="AB38" s="32"/>
      <c r="AC38" s="33"/>
      <c r="AD38" s="33"/>
      <c r="AE38" s="34"/>
      <c r="AF38" s="34"/>
      <c r="AG38" s="32">
        <f t="shared" si="3"/>
        <v>-170.00428571428571</v>
      </c>
      <c r="AH38" s="35">
        <f t="shared" si="4"/>
        <v>-4.2857142857144481E-3</v>
      </c>
    </row>
    <row r="39" spans="1:34" s="13" customFormat="1" ht="24" customHeight="1">
      <c r="A39" s="26">
        <v>43322</v>
      </c>
      <c r="B39" s="27"/>
      <c r="C39" s="28" t="s">
        <v>69</v>
      </c>
      <c r="D39" s="28" t="s">
        <v>70</v>
      </c>
      <c r="E39" s="28" t="s">
        <v>71</v>
      </c>
      <c r="F39" s="29">
        <v>184978</v>
      </c>
      <c r="G39" s="36" t="s">
        <v>98</v>
      </c>
      <c r="H39" s="30"/>
      <c r="I39" s="30"/>
      <c r="J39" s="30"/>
      <c r="K39" s="30">
        <v>170</v>
      </c>
      <c r="L39" s="31"/>
      <c r="M39" s="32">
        <f t="shared" si="0"/>
        <v>151.78571428571428</v>
      </c>
      <c r="N39" s="32">
        <f t="shared" si="1"/>
        <v>18.214285714285712</v>
      </c>
      <c r="O39" s="32">
        <f t="shared" si="2"/>
        <v>0</v>
      </c>
      <c r="P39" s="32"/>
      <c r="Q39" s="32">
        <v>151.79</v>
      </c>
      <c r="R39" s="32"/>
      <c r="S39" s="32"/>
      <c r="T39" s="33"/>
      <c r="U39" s="33"/>
      <c r="V39" s="33"/>
      <c r="W39" s="33"/>
      <c r="X39" s="33"/>
      <c r="Y39" s="32"/>
      <c r="Z39" s="32"/>
      <c r="AA39" s="32"/>
      <c r="AB39" s="32"/>
      <c r="AC39" s="33"/>
      <c r="AD39" s="33"/>
      <c r="AE39" s="34"/>
      <c r="AF39" s="34"/>
      <c r="AG39" s="32">
        <f t="shared" si="3"/>
        <v>-170.00428571428571</v>
      </c>
      <c r="AH39" s="35">
        <f t="shared" si="4"/>
        <v>-4.2857142857144481E-3</v>
      </c>
    </row>
    <row r="40" spans="1:34" s="13" customFormat="1" ht="24" customHeight="1">
      <c r="A40" s="26">
        <v>43322</v>
      </c>
      <c r="B40" s="27"/>
      <c r="C40" s="28" t="s">
        <v>99</v>
      </c>
      <c r="D40" s="28" t="s">
        <v>100</v>
      </c>
      <c r="E40" s="28" t="s">
        <v>37</v>
      </c>
      <c r="F40" s="29">
        <v>1404029</v>
      </c>
      <c r="G40" s="36" t="s">
        <v>101</v>
      </c>
      <c r="H40" s="30"/>
      <c r="I40" s="30"/>
      <c r="J40" s="30"/>
      <c r="K40" s="30">
        <v>60</v>
      </c>
      <c r="L40" s="31"/>
      <c r="M40" s="32">
        <f t="shared" si="0"/>
        <v>53.571428571428569</v>
      </c>
      <c r="N40" s="32">
        <f t="shared" si="1"/>
        <v>6.4285714285714279</v>
      </c>
      <c r="O40" s="32">
        <f t="shared" si="2"/>
        <v>0</v>
      </c>
      <c r="P40" s="32">
        <v>53.57</v>
      </c>
      <c r="Q40" s="32"/>
      <c r="R40" s="32"/>
      <c r="S40" s="32"/>
      <c r="T40" s="33"/>
      <c r="U40" s="33"/>
      <c r="V40" s="33"/>
      <c r="W40" s="33"/>
      <c r="X40" s="33"/>
      <c r="Y40" s="32"/>
      <c r="Z40" s="32"/>
      <c r="AA40" s="32"/>
      <c r="AB40" s="32"/>
      <c r="AC40" s="33"/>
      <c r="AD40" s="33"/>
      <c r="AE40" s="34"/>
      <c r="AF40" s="34"/>
      <c r="AG40" s="32">
        <f t="shared" si="3"/>
        <v>-59.998571428571431</v>
      </c>
      <c r="AH40" s="35">
        <f t="shared" si="4"/>
        <v>1.4285714285691142E-3</v>
      </c>
    </row>
    <row r="41" spans="1:34" s="13" customFormat="1" ht="24" customHeight="1">
      <c r="A41" s="26">
        <v>43322</v>
      </c>
      <c r="B41" s="27"/>
      <c r="C41" s="28" t="s">
        <v>38</v>
      </c>
      <c r="D41" s="28" t="s">
        <v>39</v>
      </c>
      <c r="E41" s="28" t="s">
        <v>37</v>
      </c>
      <c r="F41" s="29">
        <v>964493</v>
      </c>
      <c r="G41" s="36" t="s">
        <v>101</v>
      </c>
      <c r="H41" s="30"/>
      <c r="I41" s="30"/>
      <c r="J41" s="30"/>
      <c r="K41" s="30">
        <v>160</v>
      </c>
      <c r="L41" s="31"/>
      <c r="M41" s="32">
        <f t="shared" si="0"/>
        <v>142.85714285714283</v>
      </c>
      <c r="N41" s="32">
        <f t="shared" si="1"/>
        <v>17.142857142857139</v>
      </c>
      <c r="O41" s="32">
        <f t="shared" si="2"/>
        <v>0</v>
      </c>
      <c r="P41" s="32">
        <v>142.86000000000001</v>
      </c>
      <c r="Q41" s="32"/>
      <c r="R41" s="32"/>
      <c r="S41" s="32"/>
      <c r="T41" s="33"/>
      <c r="U41" s="33"/>
      <c r="V41" s="33"/>
      <c r="W41" s="33"/>
      <c r="X41" s="33"/>
      <c r="Y41" s="32"/>
      <c r="Z41" s="32"/>
      <c r="AA41" s="32"/>
      <c r="AB41" s="32"/>
      <c r="AC41" s="33"/>
      <c r="AD41" s="33"/>
      <c r="AE41" s="34"/>
      <c r="AF41" s="34"/>
      <c r="AG41" s="32">
        <f t="shared" si="3"/>
        <v>-160.00285714285715</v>
      </c>
      <c r="AH41" s="35">
        <f t="shared" si="4"/>
        <v>-2.8571428571524393E-3</v>
      </c>
    </row>
    <row r="42" spans="1:34" s="13" customFormat="1" ht="24" customHeight="1">
      <c r="A42" s="26">
        <v>43323</v>
      </c>
      <c r="B42" s="27"/>
      <c r="C42" s="28" t="s">
        <v>40</v>
      </c>
      <c r="D42" s="28" t="s">
        <v>41</v>
      </c>
      <c r="E42" s="28" t="s">
        <v>42</v>
      </c>
      <c r="F42" s="29">
        <v>117650</v>
      </c>
      <c r="G42" s="36" t="s">
        <v>102</v>
      </c>
      <c r="H42" s="30"/>
      <c r="I42" s="30"/>
      <c r="J42" s="30"/>
      <c r="K42" s="30">
        <v>905.95</v>
      </c>
      <c r="L42" s="31"/>
      <c r="M42" s="32">
        <f t="shared" si="0"/>
        <v>808.88392857142856</v>
      </c>
      <c r="N42" s="32">
        <f t="shared" si="1"/>
        <v>97.066071428571419</v>
      </c>
      <c r="O42" s="32">
        <f t="shared" si="2"/>
        <v>0</v>
      </c>
      <c r="P42" s="32">
        <v>808.88</v>
      </c>
      <c r="Q42" s="32"/>
      <c r="R42" s="32"/>
      <c r="S42" s="32"/>
      <c r="T42" s="33"/>
      <c r="U42" s="33"/>
      <c r="V42" s="33"/>
      <c r="W42" s="33"/>
      <c r="X42" s="33"/>
      <c r="Y42" s="32"/>
      <c r="Z42" s="32"/>
      <c r="AA42" s="32"/>
      <c r="AB42" s="32"/>
      <c r="AC42" s="33"/>
      <c r="AD42" s="33"/>
      <c r="AE42" s="34"/>
      <c r="AF42" s="34"/>
      <c r="AG42" s="32">
        <f t="shared" si="3"/>
        <v>-905.94607142857137</v>
      </c>
      <c r="AH42" s="35">
        <f t="shared" si="4"/>
        <v>3.9285714286734219E-3</v>
      </c>
    </row>
    <row r="43" spans="1:34" s="13" customFormat="1" ht="24" customHeight="1">
      <c r="A43" s="26">
        <v>43323</v>
      </c>
      <c r="B43" s="27"/>
      <c r="C43" s="28" t="s">
        <v>40</v>
      </c>
      <c r="D43" s="28" t="s">
        <v>41</v>
      </c>
      <c r="E43" s="28" t="s">
        <v>42</v>
      </c>
      <c r="F43" s="29">
        <v>117650</v>
      </c>
      <c r="G43" s="36" t="s">
        <v>103</v>
      </c>
      <c r="H43" s="30"/>
      <c r="I43" s="30"/>
      <c r="J43" s="30"/>
      <c r="K43" s="30">
        <v>108</v>
      </c>
      <c r="L43" s="31"/>
      <c r="M43" s="32">
        <f t="shared" si="0"/>
        <v>96.428571428571416</v>
      </c>
      <c r="N43" s="32">
        <f t="shared" si="1"/>
        <v>11.571428571428569</v>
      </c>
      <c r="O43" s="32">
        <f t="shared" si="2"/>
        <v>0</v>
      </c>
      <c r="P43" s="32"/>
      <c r="Q43" s="32"/>
      <c r="R43" s="32"/>
      <c r="S43" s="32"/>
      <c r="T43" s="33"/>
      <c r="U43" s="33"/>
      <c r="V43" s="33"/>
      <c r="W43" s="33"/>
      <c r="X43" s="33"/>
      <c r="Y43" s="32">
        <v>96.43</v>
      </c>
      <c r="Z43" s="32"/>
      <c r="AA43" s="32"/>
      <c r="AB43" s="32"/>
      <c r="AC43" s="33"/>
      <c r="AD43" s="33"/>
      <c r="AE43" s="34"/>
      <c r="AF43" s="34"/>
      <c r="AG43" s="32">
        <f t="shared" si="3"/>
        <v>-108.00142857142858</v>
      </c>
      <c r="AH43" s="35">
        <f t="shared" si="4"/>
        <v>-1.4285714285762197E-3</v>
      </c>
    </row>
    <row r="44" spans="1:34" s="13" customFormat="1" ht="24" customHeight="1">
      <c r="A44" s="26">
        <v>43323</v>
      </c>
      <c r="B44" s="27"/>
      <c r="C44" s="28" t="s">
        <v>40</v>
      </c>
      <c r="D44" s="28" t="s">
        <v>41</v>
      </c>
      <c r="E44" s="28" t="s">
        <v>42</v>
      </c>
      <c r="F44" s="29">
        <v>117650</v>
      </c>
      <c r="G44" s="36" t="s">
        <v>104</v>
      </c>
      <c r="H44" s="30"/>
      <c r="I44" s="30"/>
      <c r="J44" s="30">
        <v>965</v>
      </c>
      <c r="K44" s="30"/>
      <c r="L44" s="31"/>
      <c r="M44" s="32">
        <f t="shared" si="0"/>
        <v>965</v>
      </c>
      <c r="N44" s="32">
        <f t="shared" si="1"/>
        <v>0</v>
      </c>
      <c r="O44" s="32">
        <f t="shared" si="2"/>
        <v>0</v>
      </c>
      <c r="P44" s="32">
        <v>965</v>
      </c>
      <c r="Q44" s="32"/>
      <c r="R44" s="32"/>
      <c r="S44" s="32"/>
      <c r="T44" s="33"/>
      <c r="U44" s="33"/>
      <c r="V44" s="33"/>
      <c r="W44" s="33"/>
      <c r="X44" s="33"/>
      <c r="Y44" s="32"/>
      <c r="Z44" s="32"/>
      <c r="AA44" s="32"/>
      <c r="AB44" s="32"/>
      <c r="AC44" s="33"/>
      <c r="AD44" s="33"/>
      <c r="AE44" s="34"/>
      <c r="AF44" s="34"/>
      <c r="AG44" s="32">
        <f t="shared" si="3"/>
        <v>-965</v>
      </c>
      <c r="AH44" s="35">
        <f t="shared" si="4"/>
        <v>0</v>
      </c>
    </row>
    <row r="45" spans="1:34" s="69" customFormat="1" ht="24" customHeight="1">
      <c r="A45" s="58">
        <v>43325</v>
      </c>
      <c r="B45" s="59"/>
      <c r="C45" s="60" t="s">
        <v>69</v>
      </c>
      <c r="D45" s="60" t="s">
        <v>70</v>
      </c>
      <c r="E45" s="60" t="s">
        <v>71</v>
      </c>
      <c r="F45" s="61">
        <v>150509</v>
      </c>
      <c r="G45" s="62" t="s">
        <v>105</v>
      </c>
      <c r="H45" s="63"/>
      <c r="I45" s="63"/>
      <c r="J45" s="63"/>
      <c r="K45" s="63">
        <v>170</v>
      </c>
      <c r="L45" s="64"/>
      <c r="M45" s="65">
        <f t="shared" si="0"/>
        <v>151.78571428571428</v>
      </c>
      <c r="N45" s="65">
        <f t="shared" si="1"/>
        <v>18.214285714285712</v>
      </c>
      <c r="O45" s="65">
        <f t="shared" si="2"/>
        <v>0</v>
      </c>
      <c r="P45" s="65"/>
      <c r="Q45" s="65">
        <v>151.79</v>
      </c>
      <c r="R45" s="65"/>
      <c r="S45" s="65"/>
      <c r="T45" s="66"/>
      <c r="U45" s="66"/>
      <c r="V45" s="66"/>
      <c r="W45" s="66"/>
      <c r="X45" s="66"/>
      <c r="Y45" s="65"/>
      <c r="Z45" s="65"/>
      <c r="AA45" s="65"/>
      <c r="AB45" s="65"/>
      <c r="AC45" s="66"/>
      <c r="AD45" s="66"/>
      <c r="AE45" s="67"/>
      <c r="AF45" s="67"/>
      <c r="AG45" s="65">
        <f t="shared" si="3"/>
        <v>-170.00428571428571</v>
      </c>
      <c r="AH45" s="68">
        <f t="shared" si="4"/>
        <v>-4.2857142857144481E-3</v>
      </c>
    </row>
    <row r="46" spans="1:34" s="12" customFormat="1" ht="21.75" hidden="1" customHeight="1">
      <c r="A46" s="37"/>
      <c r="B46" s="38"/>
      <c r="C46" s="28"/>
      <c r="D46" s="28"/>
      <c r="E46" s="28"/>
      <c r="F46" s="29"/>
      <c r="G46" s="36"/>
      <c r="H46" s="39"/>
      <c r="I46" s="39"/>
      <c r="J46" s="39"/>
      <c r="K46" s="39"/>
      <c r="L46" s="40"/>
      <c r="M46" s="41">
        <f t="shared" si="0"/>
        <v>0</v>
      </c>
      <c r="N46" s="41">
        <f t="shared" si="1"/>
        <v>0</v>
      </c>
      <c r="O46" s="41">
        <f t="shared" si="2"/>
        <v>0</v>
      </c>
      <c r="P46" s="41"/>
      <c r="Q46" s="41"/>
      <c r="R46" s="41"/>
      <c r="S46" s="41"/>
      <c r="T46" s="42"/>
      <c r="U46" s="42"/>
      <c r="V46" s="42"/>
      <c r="W46" s="42"/>
      <c r="X46" s="42"/>
      <c r="Y46" s="41"/>
      <c r="Z46" s="41"/>
      <c r="AA46" s="41"/>
      <c r="AB46" s="41"/>
      <c r="AC46" s="41"/>
      <c r="AD46" s="41"/>
      <c r="AE46" s="41"/>
      <c r="AF46" s="41"/>
      <c r="AG46" s="41">
        <f t="shared" si="3"/>
        <v>0</v>
      </c>
      <c r="AH46" s="35">
        <f t="shared" si="4"/>
        <v>0</v>
      </c>
    </row>
    <row r="47" spans="1:34" s="13" customFormat="1" ht="21" customHeight="1">
      <c r="A47" s="26">
        <v>43325</v>
      </c>
      <c r="B47" s="27"/>
      <c r="C47" s="28" t="s">
        <v>45</v>
      </c>
      <c r="D47" s="28"/>
      <c r="E47" s="28"/>
      <c r="F47" s="29"/>
      <c r="G47" s="29" t="s">
        <v>106</v>
      </c>
      <c r="H47" s="30">
        <v>502</v>
      </c>
      <c r="I47" s="30"/>
      <c r="J47" s="30"/>
      <c r="K47" s="30"/>
      <c r="L47" s="31"/>
      <c r="M47" s="32">
        <f t="shared" si="0"/>
        <v>502</v>
      </c>
      <c r="N47" s="32">
        <f t="shared" si="1"/>
        <v>0</v>
      </c>
      <c r="O47" s="32">
        <f t="shared" si="2"/>
        <v>0</v>
      </c>
      <c r="P47" s="32"/>
      <c r="Q47" s="32"/>
      <c r="R47" s="32"/>
      <c r="S47" s="32"/>
      <c r="T47" s="33"/>
      <c r="U47" s="33"/>
      <c r="V47" s="33"/>
      <c r="W47" s="33"/>
      <c r="X47" s="33"/>
      <c r="Y47" s="32"/>
      <c r="Z47" s="32"/>
      <c r="AA47" s="32"/>
      <c r="AB47" s="32">
        <v>502</v>
      </c>
      <c r="AC47" s="33"/>
      <c r="AD47" s="33"/>
      <c r="AE47" s="34"/>
      <c r="AF47" s="34"/>
      <c r="AG47" s="32">
        <f t="shared" si="3"/>
        <v>-502</v>
      </c>
      <c r="AH47" s="35">
        <f t="shared" si="4"/>
        <v>0</v>
      </c>
    </row>
    <row r="48" spans="1:34" s="13" customFormat="1" ht="21" customHeight="1">
      <c r="A48" s="26">
        <v>43326</v>
      </c>
      <c r="B48" s="27"/>
      <c r="C48" s="28" t="s">
        <v>69</v>
      </c>
      <c r="D48" s="28" t="s">
        <v>70</v>
      </c>
      <c r="E48" s="28" t="s">
        <v>71</v>
      </c>
      <c r="F48" s="29">
        <v>197019</v>
      </c>
      <c r="G48" s="36" t="s">
        <v>72</v>
      </c>
      <c r="H48" s="30"/>
      <c r="I48" s="30"/>
      <c r="J48" s="30"/>
      <c r="K48" s="30">
        <v>170</v>
      </c>
      <c r="L48" s="31"/>
      <c r="M48" s="32">
        <f t="shared" si="0"/>
        <v>151.78571428571428</v>
      </c>
      <c r="N48" s="32">
        <f t="shared" si="1"/>
        <v>18.214285714285712</v>
      </c>
      <c r="O48" s="32">
        <f t="shared" si="2"/>
        <v>0</v>
      </c>
      <c r="P48" s="32"/>
      <c r="Q48" s="32">
        <v>151.79</v>
      </c>
      <c r="R48" s="32"/>
      <c r="S48" s="32"/>
      <c r="T48" s="33"/>
      <c r="U48" s="33"/>
      <c r="V48" s="33"/>
      <c r="W48" s="33"/>
      <c r="X48" s="33"/>
      <c r="Y48" s="32"/>
      <c r="Z48" s="32"/>
      <c r="AA48" s="32"/>
      <c r="AB48" s="32"/>
      <c r="AC48" s="33"/>
      <c r="AD48" s="33"/>
      <c r="AE48" s="34"/>
      <c r="AF48" s="34"/>
      <c r="AG48" s="32">
        <f t="shared" si="3"/>
        <v>-170.00428571428571</v>
      </c>
      <c r="AH48" s="35">
        <f t="shared" si="4"/>
        <v>-4.2857142857144481E-3</v>
      </c>
    </row>
    <row r="49" spans="1:34" s="13" customFormat="1" ht="21" customHeight="1">
      <c r="A49" s="26">
        <v>43326</v>
      </c>
      <c r="B49" s="27"/>
      <c r="C49" s="28" t="s">
        <v>107</v>
      </c>
      <c r="D49" s="28" t="s">
        <v>108</v>
      </c>
      <c r="E49" s="28" t="s">
        <v>48</v>
      </c>
      <c r="F49" s="29">
        <v>247288</v>
      </c>
      <c r="G49" s="36" t="s">
        <v>109</v>
      </c>
      <c r="H49" s="30"/>
      <c r="I49" s="30"/>
      <c r="J49" s="30"/>
      <c r="K49" s="30">
        <v>629</v>
      </c>
      <c r="L49" s="31"/>
      <c r="M49" s="32">
        <f t="shared" si="0"/>
        <v>561.60714285714278</v>
      </c>
      <c r="N49" s="32">
        <f t="shared" si="1"/>
        <v>67.392857142857125</v>
      </c>
      <c r="O49" s="32">
        <f t="shared" si="2"/>
        <v>0</v>
      </c>
      <c r="P49" s="32"/>
      <c r="Q49" s="32"/>
      <c r="R49" s="32"/>
      <c r="S49" s="32"/>
      <c r="T49" s="33"/>
      <c r="U49" s="33"/>
      <c r="V49" s="33"/>
      <c r="W49" s="33"/>
      <c r="X49" s="33">
        <v>561.61</v>
      </c>
      <c r="Y49" s="32"/>
      <c r="Z49" s="32"/>
      <c r="AA49" s="32"/>
      <c r="AB49" s="32"/>
      <c r="AC49" s="33"/>
      <c r="AD49" s="33"/>
      <c r="AE49" s="34"/>
      <c r="AF49" s="34"/>
      <c r="AG49" s="32">
        <f t="shared" si="3"/>
        <v>-629.00285714285712</v>
      </c>
      <c r="AH49" s="35">
        <f t="shared" si="4"/>
        <v>-2.8571428571240176E-3</v>
      </c>
    </row>
    <row r="50" spans="1:34" s="13" customFormat="1" ht="21" customHeight="1">
      <c r="A50" s="26">
        <v>43326</v>
      </c>
      <c r="B50" s="27"/>
      <c r="C50" s="28" t="s">
        <v>46</v>
      </c>
      <c r="D50" s="28" t="s">
        <v>110</v>
      </c>
      <c r="E50" s="28" t="s">
        <v>111</v>
      </c>
      <c r="F50" s="29">
        <v>570146</v>
      </c>
      <c r="G50" s="36" t="s">
        <v>112</v>
      </c>
      <c r="H50" s="30"/>
      <c r="I50" s="30"/>
      <c r="J50" s="30"/>
      <c r="K50" s="30">
        <v>188</v>
      </c>
      <c r="L50" s="31"/>
      <c r="M50" s="32">
        <f t="shared" si="0"/>
        <v>167.85714285714283</v>
      </c>
      <c r="N50" s="32">
        <f t="shared" si="1"/>
        <v>20.142857142857139</v>
      </c>
      <c r="O50" s="32">
        <f t="shared" si="2"/>
        <v>0</v>
      </c>
      <c r="P50" s="32"/>
      <c r="Q50" s="32"/>
      <c r="R50" s="32"/>
      <c r="S50" s="32"/>
      <c r="T50" s="33">
        <v>167.86</v>
      </c>
      <c r="U50" s="33"/>
      <c r="V50" s="33"/>
      <c r="W50" s="33"/>
      <c r="X50" s="33"/>
      <c r="Y50" s="32"/>
      <c r="Z50" s="32"/>
      <c r="AA50" s="32"/>
      <c r="AB50" s="32"/>
      <c r="AC50" s="33"/>
      <c r="AD50" s="33"/>
      <c r="AE50" s="34"/>
      <c r="AF50" s="34"/>
      <c r="AG50" s="32">
        <f t="shared" si="3"/>
        <v>-188.00285714285715</v>
      </c>
      <c r="AH50" s="35">
        <f t="shared" si="4"/>
        <v>-2.8571428571524393E-3</v>
      </c>
    </row>
    <row r="51" spans="1:34" s="13" customFormat="1" ht="21" customHeight="1">
      <c r="A51" s="26">
        <v>43326</v>
      </c>
      <c r="B51" s="27"/>
      <c r="C51" s="28" t="s">
        <v>49</v>
      </c>
      <c r="D51" s="28" t="s">
        <v>50</v>
      </c>
      <c r="E51" s="28" t="s">
        <v>51</v>
      </c>
      <c r="F51" s="29">
        <v>2584</v>
      </c>
      <c r="G51" s="36" t="s">
        <v>113</v>
      </c>
      <c r="H51" s="30"/>
      <c r="I51" s="30"/>
      <c r="J51" s="30">
        <v>1810</v>
      </c>
      <c r="K51" s="30"/>
      <c r="L51" s="31"/>
      <c r="M51" s="32">
        <f t="shared" si="0"/>
        <v>1810</v>
      </c>
      <c r="N51" s="32">
        <f t="shared" si="1"/>
        <v>0</v>
      </c>
      <c r="O51" s="32">
        <f t="shared" si="2"/>
        <v>0</v>
      </c>
      <c r="P51" s="32">
        <v>1810</v>
      </c>
      <c r="Q51" s="32"/>
      <c r="R51" s="32"/>
      <c r="S51" s="32"/>
      <c r="T51" s="33"/>
      <c r="U51" s="33"/>
      <c r="V51" s="33"/>
      <c r="W51" s="33"/>
      <c r="X51" s="33"/>
      <c r="Y51" s="32"/>
      <c r="Z51" s="32"/>
      <c r="AA51" s="32"/>
      <c r="AB51" s="32"/>
      <c r="AC51" s="33"/>
      <c r="AD51" s="33"/>
      <c r="AE51" s="34"/>
      <c r="AF51" s="34"/>
      <c r="AG51" s="32">
        <f t="shared" si="3"/>
        <v>-1810</v>
      </c>
      <c r="AH51" s="35">
        <f t="shared" si="4"/>
        <v>0</v>
      </c>
    </row>
    <row r="52" spans="1:34" s="13" customFormat="1" ht="21" customHeight="1">
      <c r="A52" s="26">
        <v>43326</v>
      </c>
      <c r="B52" s="27"/>
      <c r="C52" s="28" t="s">
        <v>44</v>
      </c>
      <c r="D52" s="28"/>
      <c r="E52" s="28"/>
      <c r="F52" s="29"/>
      <c r="G52" s="36" t="s">
        <v>61</v>
      </c>
      <c r="H52" s="30">
        <v>100</v>
      </c>
      <c r="I52" s="30"/>
      <c r="J52" s="30"/>
      <c r="K52" s="30"/>
      <c r="L52" s="31"/>
      <c r="M52" s="32">
        <f t="shared" si="0"/>
        <v>100</v>
      </c>
      <c r="N52" s="32">
        <f t="shared" si="1"/>
        <v>0</v>
      </c>
      <c r="O52" s="32">
        <f t="shared" si="2"/>
        <v>0</v>
      </c>
      <c r="P52" s="32"/>
      <c r="Q52" s="32"/>
      <c r="R52" s="32"/>
      <c r="S52" s="32"/>
      <c r="T52" s="33"/>
      <c r="U52" s="33"/>
      <c r="V52" s="33"/>
      <c r="W52" s="33"/>
      <c r="X52" s="33"/>
      <c r="Y52" s="32"/>
      <c r="Z52" s="32"/>
      <c r="AA52" s="32">
        <v>100</v>
      </c>
      <c r="AB52" s="32"/>
      <c r="AC52" s="33"/>
      <c r="AD52" s="33"/>
      <c r="AE52" s="34"/>
      <c r="AF52" s="34"/>
      <c r="AG52" s="32">
        <f t="shared" si="3"/>
        <v>-100</v>
      </c>
      <c r="AH52" s="35">
        <f t="shared" si="4"/>
        <v>0</v>
      </c>
    </row>
    <row r="53" spans="1:34" s="13" customFormat="1" ht="21" customHeight="1">
      <c r="A53" s="26">
        <v>43326</v>
      </c>
      <c r="B53" s="27"/>
      <c r="C53" s="28" t="s">
        <v>52</v>
      </c>
      <c r="D53" s="28"/>
      <c r="E53" s="28"/>
      <c r="F53" s="29"/>
      <c r="G53" s="36" t="s">
        <v>114</v>
      </c>
      <c r="H53" s="30">
        <v>40</v>
      </c>
      <c r="I53" s="30"/>
      <c r="J53" s="30"/>
      <c r="K53" s="30"/>
      <c r="L53" s="31"/>
      <c r="M53" s="32">
        <f t="shared" si="0"/>
        <v>40</v>
      </c>
      <c r="N53" s="32">
        <f t="shared" si="1"/>
        <v>0</v>
      </c>
      <c r="O53" s="32">
        <f t="shared" si="2"/>
        <v>0</v>
      </c>
      <c r="P53" s="32"/>
      <c r="Q53" s="32"/>
      <c r="R53" s="32"/>
      <c r="S53" s="32"/>
      <c r="T53" s="33"/>
      <c r="U53" s="33"/>
      <c r="V53" s="33"/>
      <c r="W53" s="33"/>
      <c r="X53" s="33"/>
      <c r="Y53" s="32"/>
      <c r="Z53" s="32"/>
      <c r="AA53" s="32">
        <v>40</v>
      </c>
      <c r="AB53" s="32"/>
      <c r="AC53" s="33"/>
      <c r="AD53" s="33"/>
      <c r="AE53" s="34"/>
      <c r="AF53" s="34"/>
      <c r="AG53" s="32">
        <f t="shared" si="3"/>
        <v>-40</v>
      </c>
      <c r="AH53" s="35">
        <f t="shared" si="4"/>
        <v>0</v>
      </c>
    </row>
    <row r="54" spans="1:34" s="13" customFormat="1" ht="21" customHeight="1">
      <c r="A54" s="26">
        <v>43327</v>
      </c>
      <c r="B54" s="27"/>
      <c r="C54" s="28" t="s">
        <v>69</v>
      </c>
      <c r="D54" s="28" t="s">
        <v>70</v>
      </c>
      <c r="E54" s="28" t="s">
        <v>71</v>
      </c>
      <c r="F54" s="29">
        <v>197037</v>
      </c>
      <c r="G54" s="36" t="s">
        <v>72</v>
      </c>
      <c r="H54" s="30"/>
      <c r="I54" s="30"/>
      <c r="J54" s="30"/>
      <c r="K54" s="30">
        <v>170</v>
      </c>
      <c r="L54" s="31"/>
      <c r="M54" s="32">
        <f t="shared" si="0"/>
        <v>151.78571428571428</v>
      </c>
      <c r="N54" s="32">
        <f t="shared" si="1"/>
        <v>18.214285714285712</v>
      </c>
      <c r="O54" s="32">
        <f t="shared" si="2"/>
        <v>0</v>
      </c>
      <c r="P54" s="32"/>
      <c r="Q54" s="32">
        <v>151.79</v>
      </c>
      <c r="R54" s="32"/>
      <c r="S54" s="32"/>
      <c r="T54" s="33"/>
      <c r="U54" s="33"/>
      <c r="V54" s="33"/>
      <c r="W54" s="33"/>
      <c r="X54" s="33"/>
      <c r="Y54" s="32"/>
      <c r="Z54" s="32"/>
      <c r="AA54" s="32"/>
      <c r="AB54" s="32"/>
      <c r="AC54" s="33"/>
      <c r="AD54" s="33"/>
      <c r="AE54" s="34"/>
      <c r="AF54" s="34"/>
      <c r="AG54" s="32">
        <f t="shared" si="3"/>
        <v>-170.00428571428571</v>
      </c>
      <c r="AH54" s="35">
        <f t="shared" si="4"/>
        <v>-4.2857142857144481E-3</v>
      </c>
    </row>
    <row r="55" spans="1:34" s="13" customFormat="1" ht="21" customHeight="1">
      <c r="A55" s="26">
        <v>43327</v>
      </c>
      <c r="B55" s="27"/>
      <c r="C55" s="28" t="s">
        <v>46</v>
      </c>
      <c r="D55" s="28" t="s">
        <v>110</v>
      </c>
      <c r="E55" s="28" t="s">
        <v>111</v>
      </c>
      <c r="F55" s="29">
        <v>659022</v>
      </c>
      <c r="G55" s="36" t="s">
        <v>115</v>
      </c>
      <c r="H55" s="30"/>
      <c r="I55" s="30"/>
      <c r="J55" s="30"/>
      <c r="K55" s="30">
        <v>266</v>
      </c>
      <c r="L55" s="31"/>
      <c r="M55" s="32">
        <f t="shared" si="0"/>
        <v>237.49999999999997</v>
      </c>
      <c r="N55" s="32">
        <f t="shared" si="1"/>
        <v>28.499999999999996</v>
      </c>
      <c r="O55" s="32">
        <f t="shared" si="2"/>
        <v>0</v>
      </c>
      <c r="P55" s="32"/>
      <c r="Q55" s="32"/>
      <c r="R55" s="32"/>
      <c r="S55" s="32"/>
      <c r="T55" s="33"/>
      <c r="U55" s="33">
        <v>237.5</v>
      </c>
      <c r="V55" s="33"/>
      <c r="W55" s="33"/>
      <c r="X55" s="33"/>
      <c r="Y55" s="32"/>
      <c r="Z55" s="32"/>
      <c r="AA55" s="32"/>
      <c r="AB55" s="32"/>
      <c r="AC55" s="33"/>
      <c r="AD55" s="33"/>
      <c r="AE55" s="34"/>
      <c r="AF55" s="34"/>
      <c r="AG55" s="32">
        <f t="shared" si="3"/>
        <v>-266</v>
      </c>
      <c r="AH55" s="35">
        <f t="shared" si="4"/>
        <v>0</v>
      </c>
    </row>
    <row r="56" spans="1:34" s="13" customFormat="1" ht="21" customHeight="1">
      <c r="A56" s="26">
        <v>43327</v>
      </c>
      <c r="B56" s="27"/>
      <c r="C56" s="28" t="s">
        <v>46</v>
      </c>
      <c r="D56" s="28" t="s">
        <v>110</v>
      </c>
      <c r="E56" s="28" t="s">
        <v>111</v>
      </c>
      <c r="F56" s="29">
        <v>692589</v>
      </c>
      <c r="G56" s="36" t="s">
        <v>116</v>
      </c>
      <c r="H56" s="30"/>
      <c r="I56" s="30"/>
      <c r="J56" s="30"/>
      <c r="K56" s="30">
        <v>430</v>
      </c>
      <c r="L56" s="31"/>
      <c r="M56" s="32">
        <f t="shared" si="0"/>
        <v>383.92857142857139</v>
      </c>
      <c r="N56" s="32">
        <f t="shared" si="1"/>
        <v>46.071428571428562</v>
      </c>
      <c r="O56" s="32">
        <f t="shared" si="2"/>
        <v>0</v>
      </c>
      <c r="P56" s="32"/>
      <c r="Q56" s="32"/>
      <c r="R56" s="32"/>
      <c r="S56" s="32"/>
      <c r="T56" s="33">
        <v>383.93</v>
      </c>
      <c r="U56" s="33"/>
      <c r="V56" s="33"/>
      <c r="W56" s="33"/>
      <c r="X56" s="33"/>
      <c r="Y56" s="32"/>
      <c r="Z56" s="32"/>
      <c r="AA56" s="32"/>
      <c r="AB56" s="32"/>
      <c r="AC56" s="33"/>
      <c r="AD56" s="33"/>
      <c r="AE56" s="34"/>
      <c r="AF56" s="34"/>
      <c r="AG56" s="32">
        <f t="shared" si="3"/>
        <v>-430.00142857142856</v>
      </c>
      <c r="AH56" s="35">
        <f t="shared" si="4"/>
        <v>-1.4285714285620088E-3</v>
      </c>
    </row>
    <row r="57" spans="1:34" s="13" customFormat="1" ht="21" customHeight="1">
      <c r="A57" s="26">
        <v>43327</v>
      </c>
      <c r="B57" s="27"/>
      <c r="C57" s="28" t="s">
        <v>45</v>
      </c>
      <c r="D57" s="28"/>
      <c r="E57" s="28"/>
      <c r="F57" s="29"/>
      <c r="G57" s="29" t="s">
        <v>117</v>
      </c>
      <c r="H57" s="30">
        <v>502</v>
      </c>
      <c r="I57" s="30"/>
      <c r="J57" s="30"/>
      <c r="K57" s="30"/>
      <c r="L57" s="31"/>
      <c r="M57" s="32">
        <f t="shared" si="0"/>
        <v>502</v>
      </c>
      <c r="N57" s="32">
        <f t="shared" si="1"/>
        <v>0</v>
      </c>
      <c r="O57" s="32">
        <f t="shared" si="2"/>
        <v>0</v>
      </c>
      <c r="P57" s="32"/>
      <c r="Q57" s="32"/>
      <c r="R57" s="32"/>
      <c r="S57" s="32"/>
      <c r="T57" s="33"/>
      <c r="U57" s="33"/>
      <c r="V57" s="33"/>
      <c r="W57" s="33"/>
      <c r="X57" s="33"/>
      <c r="Y57" s="32"/>
      <c r="Z57" s="32"/>
      <c r="AA57" s="32"/>
      <c r="AB57" s="32">
        <v>502</v>
      </c>
      <c r="AC57" s="33"/>
      <c r="AD57" s="33"/>
      <c r="AE57" s="34"/>
      <c r="AF57" s="34"/>
      <c r="AG57" s="32">
        <f t="shared" si="3"/>
        <v>-502</v>
      </c>
      <c r="AH57" s="35">
        <f t="shared" si="4"/>
        <v>0</v>
      </c>
    </row>
    <row r="58" spans="1:34" s="13" customFormat="1" ht="21" customHeight="1">
      <c r="A58" s="26">
        <v>43327</v>
      </c>
      <c r="B58" s="27"/>
      <c r="C58" s="28" t="s">
        <v>44</v>
      </c>
      <c r="D58" s="28"/>
      <c r="E58" s="28"/>
      <c r="F58" s="29"/>
      <c r="G58" s="36" t="s">
        <v>118</v>
      </c>
      <c r="H58" s="30">
        <v>40</v>
      </c>
      <c r="I58" s="30"/>
      <c r="J58" s="30"/>
      <c r="K58" s="30"/>
      <c r="L58" s="31"/>
      <c r="M58" s="32">
        <f t="shared" si="0"/>
        <v>40</v>
      </c>
      <c r="N58" s="32">
        <f t="shared" si="1"/>
        <v>0</v>
      </c>
      <c r="O58" s="32">
        <f t="shared" si="2"/>
        <v>0</v>
      </c>
      <c r="P58" s="32"/>
      <c r="Q58" s="32"/>
      <c r="R58" s="32"/>
      <c r="S58" s="32"/>
      <c r="T58" s="33"/>
      <c r="U58" s="33"/>
      <c r="V58" s="33"/>
      <c r="W58" s="33"/>
      <c r="X58" s="33"/>
      <c r="Y58" s="32"/>
      <c r="Z58" s="32"/>
      <c r="AA58" s="32">
        <v>40</v>
      </c>
      <c r="AB58" s="32"/>
      <c r="AC58" s="33"/>
      <c r="AD58" s="33"/>
      <c r="AE58" s="34"/>
      <c r="AF58" s="34"/>
      <c r="AG58" s="32">
        <f t="shared" si="3"/>
        <v>-40</v>
      </c>
      <c r="AH58" s="35">
        <f t="shared" si="4"/>
        <v>0</v>
      </c>
    </row>
    <row r="59" spans="1:34" s="13" customFormat="1" ht="21" customHeight="1">
      <c r="A59" s="26">
        <v>43327</v>
      </c>
      <c r="B59" s="27"/>
      <c r="C59" s="28" t="s">
        <v>119</v>
      </c>
      <c r="D59" s="28" t="s">
        <v>120</v>
      </c>
      <c r="E59" s="28" t="s">
        <v>37</v>
      </c>
      <c r="F59" s="29">
        <v>216951</v>
      </c>
      <c r="G59" s="36" t="s">
        <v>121</v>
      </c>
      <c r="H59" s="30"/>
      <c r="I59" s="30"/>
      <c r="J59" s="30"/>
      <c r="K59" s="30">
        <v>3657.25</v>
      </c>
      <c r="L59" s="31"/>
      <c r="M59" s="32">
        <f t="shared" si="0"/>
        <v>3265.4017857142853</v>
      </c>
      <c r="N59" s="32">
        <f t="shared" si="1"/>
        <v>391.84821428571422</v>
      </c>
      <c r="O59" s="32">
        <f t="shared" si="2"/>
        <v>0</v>
      </c>
      <c r="P59" s="32">
        <v>3265.4</v>
      </c>
      <c r="Q59" s="32"/>
      <c r="R59" s="32"/>
      <c r="S59" s="32"/>
      <c r="T59" s="33"/>
      <c r="U59" s="33"/>
      <c r="V59" s="33"/>
      <c r="W59" s="33"/>
      <c r="X59" s="33"/>
      <c r="Y59" s="32"/>
      <c r="Z59" s="32"/>
      <c r="AA59" s="32"/>
      <c r="AB59" s="32"/>
      <c r="AC59" s="33"/>
      <c r="AD59" s="33"/>
      <c r="AE59" s="34"/>
      <c r="AF59" s="34"/>
      <c r="AG59" s="32">
        <f t="shared" si="3"/>
        <v>-3657.2482142857143</v>
      </c>
      <c r="AH59" s="35">
        <f t="shared" si="4"/>
        <v>1.7857142856883002E-3</v>
      </c>
    </row>
    <row r="60" spans="1:34" s="13" customFormat="1" ht="21" customHeight="1">
      <c r="A60" s="26">
        <v>43328</v>
      </c>
      <c r="B60" s="27"/>
      <c r="C60" s="28" t="s">
        <v>38</v>
      </c>
      <c r="D60" s="28" t="s">
        <v>39</v>
      </c>
      <c r="E60" s="28" t="s">
        <v>37</v>
      </c>
      <c r="F60" s="29">
        <v>1011567</v>
      </c>
      <c r="G60" s="36" t="s">
        <v>122</v>
      </c>
      <c r="H60" s="30"/>
      <c r="I60" s="30"/>
      <c r="J60" s="30"/>
      <c r="K60" s="30">
        <v>437.5</v>
      </c>
      <c r="L60" s="31"/>
      <c r="M60" s="32">
        <f t="shared" si="0"/>
        <v>390.62499999999994</v>
      </c>
      <c r="N60" s="32">
        <f t="shared" si="1"/>
        <v>46.874999999999993</v>
      </c>
      <c r="O60" s="32">
        <f t="shared" si="2"/>
        <v>0</v>
      </c>
      <c r="P60" s="32">
        <v>390.63</v>
      </c>
      <c r="Q60" s="32"/>
      <c r="R60" s="32"/>
      <c r="S60" s="32"/>
      <c r="T60" s="33"/>
      <c r="U60" s="33"/>
      <c r="V60" s="33"/>
      <c r="W60" s="33"/>
      <c r="X60" s="33"/>
      <c r="Y60" s="32"/>
      <c r="Z60" s="32"/>
      <c r="AA60" s="32"/>
      <c r="AB60" s="32"/>
      <c r="AC60" s="33"/>
      <c r="AD60" s="33"/>
      <c r="AE60" s="34"/>
      <c r="AF60" s="34"/>
      <c r="AG60" s="32">
        <f t="shared" si="3"/>
        <v>-437.505</v>
      </c>
      <c r="AH60" s="35">
        <f t="shared" si="4"/>
        <v>-4.9999999999954525E-3</v>
      </c>
    </row>
    <row r="61" spans="1:34" s="13" customFormat="1" ht="21" customHeight="1">
      <c r="A61" s="26">
        <v>43328</v>
      </c>
      <c r="B61" s="27"/>
      <c r="C61" s="28" t="s">
        <v>69</v>
      </c>
      <c r="D61" s="28" t="s">
        <v>70</v>
      </c>
      <c r="E61" s="28" t="s">
        <v>71</v>
      </c>
      <c r="F61" s="29">
        <v>197081</v>
      </c>
      <c r="G61" s="29" t="s">
        <v>72</v>
      </c>
      <c r="H61" s="30"/>
      <c r="I61" s="30"/>
      <c r="J61" s="30"/>
      <c r="K61" s="30">
        <v>170</v>
      </c>
      <c r="L61" s="31"/>
      <c r="M61" s="32">
        <f t="shared" si="0"/>
        <v>151.78571428571428</v>
      </c>
      <c r="N61" s="32">
        <f t="shared" si="1"/>
        <v>18.214285714285712</v>
      </c>
      <c r="O61" s="32">
        <f t="shared" si="2"/>
        <v>0</v>
      </c>
      <c r="P61" s="32"/>
      <c r="Q61" s="32">
        <v>151.79</v>
      </c>
      <c r="R61" s="32"/>
      <c r="S61" s="32"/>
      <c r="T61" s="33"/>
      <c r="U61" s="33"/>
      <c r="V61" s="33"/>
      <c r="W61" s="33"/>
      <c r="X61" s="33"/>
      <c r="Y61" s="32"/>
      <c r="Z61" s="32"/>
      <c r="AA61" s="32"/>
      <c r="AB61" s="32"/>
      <c r="AC61" s="33"/>
      <c r="AD61" s="33"/>
      <c r="AE61" s="34"/>
      <c r="AF61" s="34"/>
      <c r="AG61" s="32">
        <f t="shared" si="3"/>
        <v>-170.00428571428571</v>
      </c>
      <c r="AH61" s="35">
        <f t="shared" si="4"/>
        <v>-4.2857142857144481E-3</v>
      </c>
    </row>
    <row r="62" spans="1:34" s="13" customFormat="1" ht="21" customHeight="1">
      <c r="A62" s="26">
        <v>43328</v>
      </c>
      <c r="B62" s="27"/>
      <c r="C62" s="28" t="s">
        <v>52</v>
      </c>
      <c r="D62" s="28"/>
      <c r="E62" s="28"/>
      <c r="F62" s="29"/>
      <c r="G62" s="36" t="s">
        <v>123</v>
      </c>
      <c r="H62" s="30">
        <v>40</v>
      </c>
      <c r="I62" s="30"/>
      <c r="J62" s="30"/>
      <c r="K62" s="30"/>
      <c r="L62" s="31"/>
      <c r="M62" s="32">
        <f t="shared" si="0"/>
        <v>40</v>
      </c>
      <c r="N62" s="32">
        <f t="shared" si="1"/>
        <v>0</v>
      </c>
      <c r="O62" s="32">
        <f t="shared" si="2"/>
        <v>0</v>
      </c>
      <c r="P62" s="32"/>
      <c r="Q62" s="32"/>
      <c r="R62" s="32"/>
      <c r="S62" s="32"/>
      <c r="T62" s="33"/>
      <c r="U62" s="33"/>
      <c r="V62" s="33"/>
      <c r="W62" s="33"/>
      <c r="X62" s="33"/>
      <c r="Y62" s="32"/>
      <c r="Z62" s="32"/>
      <c r="AA62" s="32">
        <v>40</v>
      </c>
      <c r="AB62" s="32"/>
      <c r="AC62" s="33"/>
      <c r="AD62" s="33"/>
      <c r="AE62" s="34"/>
      <c r="AF62" s="34"/>
      <c r="AG62" s="32">
        <f t="shared" si="3"/>
        <v>-40</v>
      </c>
      <c r="AH62" s="35">
        <f t="shared" si="4"/>
        <v>0</v>
      </c>
    </row>
    <row r="63" spans="1:34" s="13" customFormat="1" ht="21" customHeight="1">
      <c r="A63" s="26">
        <v>43328</v>
      </c>
      <c r="B63" s="27"/>
      <c r="C63" s="28" t="s">
        <v>40</v>
      </c>
      <c r="D63" s="28" t="s">
        <v>41</v>
      </c>
      <c r="E63" s="28" t="s">
        <v>42</v>
      </c>
      <c r="F63" s="29">
        <v>48110</v>
      </c>
      <c r="G63" s="36" t="s">
        <v>124</v>
      </c>
      <c r="H63" s="30"/>
      <c r="I63" s="30"/>
      <c r="J63" s="30">
        <v>1416.65</v>
      </c>
      <c r="K63" s="30"/>
      <c r="L63" s="31"/>
      <c r="M63" s="32">
        <f t="shared" si="0"/>
        <v>1416.65</v>
      </c>
      <c r="N63" s="32">
        <f t="shared" si="1"/>
        <v>0</v>
      </c>
      <c r="O63" s="32">
        <f t="shared" si="2"/>
        <v>0</v>
      </c>
      <c r="P63" s="32">
        <v>1416.65</v>
      </c>
      <c r="Q63" s="32"/>
      <c r="R63" s="32"/>
      <c r="S63" s="32"/>
      <c r="T63" s="33"/>
      <c r="U63" s="33"/>
      <c r="V63" s="33"/>
      <c r="W63" s="33"/>
      <c r="X63" s="33"/>
      <c r="Y63" s="32"/>
      <c r="Z63" s="32"/>
      <c r="AA63" s="32"/>
      <c r="AB63" s="32"/>
      <c r="AC63" s="33"/>
      <c r="AD63" s="33"/>
      <c r="AE63" s="34"/>
      <c r="AF63" s="34"/>
      <c r="AG63" s="32">
        <f t="shared" si="3"/>
        <v>-1416.65</v>
      </c>
      <c r="AH63" s="35">
        <f t="shared" si="4"/>
        <v>0</v>
      </c>
    </row>
    <row r="64" spans="1:34" s="13" customFormat="1" ht="21" customHeight="1">
      <c r="A64" s="26">
        <v>43328</v>
      </c>
      <c r="B64" s="27"/>
      <c r="C64" s="28" t="s">
        <v>40</v>
      </c>
      <c r="D64" s="28" t="s">
        <v>41</v>
      </c>
      <c r="E64" s="28" t="s">
        <v>42</v>
      </c>
      <c r="F64" s="29">
        <v>48110</v>
      </c>
      <c r="G64" s="36" t="s">
        <v>125</v>
      </c>
      <c r="H64" s="30"/>
      <c r="I64" s="30"/>
      <c r="J64" s="30"/>
      <c r="K64" s="30">
        <f>1852.32+222.28</f>
        <v>2074.6</v>
      </c>
      <c r="L64" s="31"/>
      <c r="M64" s="32">
        <f t="shared" si="0"/>
        <v>1852.3214285714282</v>
      </c>
      <c r="N64" s="32">
        <f t="shared" si="1"/>
        <v>222.27857142857138</v>
      </c>
      <c r="O64" s="32">
        <f t="shared" si="2"/>
        <v>0</v>
      </c>
      <c r="P64" s="32">
        <v>1852.32</v>
      </c>
      <c r="Q64" s="32"/>
      <c r="R64" s="32"/>
      <c r="S64" s="32"/>
      <c r="T64" s="33"/>
      <c r="U64" s="33"/>
      <c r="V64" s="33"/>
      <c r="W64" s="33"/>
      <c r="X64" s="33"/>
      <c r="Y64" s="32"/>
      <c r="Z64" s="32"/>
      <c r="AA64" s="32"/>
      <c r="AB64" s="32"/>
      <c r="AC64" s="33"/>
      <c r="AD64" s="33"/>
      <c r="AE64" s="34"/>
      <c r="AF64" s="34"/>
      <c r="AG64" s="32">
        <f t="shared" si="3"/>
        <v>-2074.5985714285712</v>
      </c>
      <c r="AH64" s="35">
        <f t="shared" si="4"/>
        <v>1.4285714287325391E-3</v>
      </c>
    </row>
    <row r="65" spans="1:34" s="13" customFormat="1" ht="21" customHeight="1">
      <c r="A65" s="26">
        <v>43328</v>
      </c>
      <c r="B65" s="27"/>
      <c r="C65" s="28" t="s">
        <v>126</v>
      </c>
      <c r="D65" s="28"/>
      <c r="E65" s="28"/>
      <c r="F65" s="29"/>
      <c r="G65" s="36" t="s">
        <v>127</v>
      </c>
      <c r="H65" s="30"/>
      <c r="I65" s="30"/>
      <c r="J65" s="30">
        <v>1200</v>
      </c>
      <c r="K65" s="30"/>
      <c r="L65" s="31"/>
      <c r="M65" s="32">
        <f t="shared" si="0"/>
        <v>1200</v>
      </c>
      <c r="N65" s="32">
        <f t="shared" si="1"/>
        <v>0</v>
      </c>
      <c r="O65" s="32">
        <f t="shared" si="2"/>
        <v>0</v>
      </c>
      <c r="P65" s="32">
        <v>1200</v>
      </c>
      <c r="Q65" s="32"/>
      <c r="R65" s="32"/>
      <c r="S65" s="32"/>
      <c r="T65" s="33"/>
      <c r="U65" s="33"/>
      <c r="V65" s="33"/>
      <c r="W65" s="33"/>
      <c r="X65" s="33"/>
      <c r="Y65" s="32"/>
      <c r="Z65" s="32"/>
      <c r="AA65" s="32"/>
      <c r="AB65" s="32"/>
      <c r="AC65" s="33"/>
      <c r="AD65" s="33"/>
      <c r="AE65" s="34"/>
      <c r="AF65" s="34"/>
      <c r="AG65" s="32">
        <f t="shared" si="3"/>
        <v>-1200</v>
      </c>
      <c r="AH65" s="35">
        <f t="shared" si="4"/>
        <v>0</v>
      </c>
    </row>
    <row r="66" spans="1:34" s="13" customFormat="1" ht="21" customHeight="1">
      <c r="A66" s="26">
        <v>43329</v>
      </c>
      <c r="B66" s="27"/>
      <c r="C66" s="28" t="s">
        <v>69</v>
      </c>
      <c r="D66" s="28" t="s">
        <v>70</v>
      </c>
      <c r="E66" s="28" t="s">
        <v>71</v>
      </c>
      <c r="F66" s="29">
        <v>197125</v>
      </c>
      <c r="G66" s="29" t="s">
        <v>72</v>
      </c>
      <c r="H66" s="30"/>
      <c r="I66" s="30"/>
      <c r="J66" s="30"/>
      <c r="K66" s="30">
        <v>170</v>
      </c>
      <c r="L66" s="31"/>
      <c r="M66" s="32">
        <f t="shared" si="0"/>
        <v>151.78571428571428</v>
      </c>
      <c r="N66" s="32">
        <f t="shared" si="1"/>
        <v>18.214285714285712</v>
      </c>
      <c r="O66" s="32">
        <f t="shared" si="2"/>
        <v>0</v>
      </c>
      <c r="P66" s="32"/>
      <c r="Q66" s="32">
        <v>151.79</v>
      </c>
      <c r="R66" s="32"/>
      <c r="S66" s="32"/>
      <c r="T66" s="33"/>
      <c r="U66" s="33"/>
      <c r="V66" s="33"/>
      <c r="W66" s="33"/>
      <c r="X66" s="33"/>
      <c r="Y66" s="32"/>
      <c r="Z66" s="32"/>
      <c r="AA66" s="32"/>
      <c r="AB66" s="32"/>
      <c r="AC66" s="33"/>
      <c r="AD66" s="33"/>
      <c r="AE66" s="34"/>
      <c r="AF66" s="34"/>
      <c r="AG66" s="32">
        <f t="shared" si="3"/>
        <v>-170.00428571428571</v>
      </c>
      <c r="AH66" s="35">
        <f t="shared" si="4"/>
        <v>-4.2857142857144481E-3</v>
      </c>
    </row>
    <row r="67" spans="1:34" s="13" customFormat="1" ht="24" customHeight="1">
      <c r="A67" s="26">
        <v>43329</v>
      </c>
      <c r="B67" s="27"/>
      <c r="C67" s="28" t="s">
        <v>49</v>
      </c>
      <c r="D67" s="28" t="s">
        <v>50</v>
      </c>
      <c r="E67" s="28" t="s">
        <v>51</v>
      </c>
      <c r="F67" s="29">
        <v>2590</v>
      </c>
      <c r="G67" s="36" t="s">
        <v>128</v>
      </c>
      <c r="H67" s="30"/>
      <c r="I67" s="30"/>
      <c r="J67" s="30">
        <v>2000</v>
      </c>
      <c r="K67" s="30"/>
      <c r="L67" s="31"/>
      <c r="M67" s="32">
        <f t="shared" si="0"/>
        <v>2000</v>
      </c>
      <c r="N67" s="32">
        <f t="shared" si="1"/>
        <v>0</v>
      </c>
      <c r="O67" s="32">
        <f t="shared" si="2"/>
        <v>0</v>
      </c>
      <c r="P67" s="32">
        <v>2000</v>
      </c>
      <c r="Q67" s="32"/>
      <c r="R67" s="32"/>
      <c r="S67" s="32"/>
      <c r="T67" s="33"/>
      <c r="U67" s="33"/>
      <c r="V67" s="33"/>
      <c r="W67" s="33"/>
      <c r="X67" s="33"/>
      <c r="Y67" s="32"/>
      <c r="Z67" s="32"/>
      <c r="AA67" s="32"/>
      <c r="AB67" s="32"/>
      <c r="AC67" s="33"/>
      <c r="AD67" s="33"/>
      <c r="AE67" s="34"/>
      <c r="AF67" s="34"/>
      <c r="AG67" s="32">
        <f t="shared" si="3"/>
        <v>-2000</v>
      </c>
      <c r="AH67" s="35">
        <f t="shared" si="4"/>
        <v>0</v>
      </c>
    </row>
    <row r="68" spans="1:34" s="13" customFormat="1" ht="21" customHeight="1">
      <c r="A68" s="26">
        <v>43329</v>
      </c>
      <c r="B68" s="27"/>
      <c r="C68" s="28" t="s">
        <v>44</v>
      </c>
      <c r="D68" s="28"/>
      <c r="E68" s="28"/>
      <c r="F68" s="29"/>
      <c r="G68" s="36" t="s">
        <v>61</v>
      </c>
      <c r="H68" s="30">
        <v>100</v>
      </c>
      <c r="I68" s="30"/>
      <c r="J68" s="30"/>
      <c r="K68" s="30"/>
      <c r="L68" s="31"/>
      <c r="M68" s="32">
        <f t="shared" si="0"/>
        <v>100</v>
      </c>
      <c r="N68" s="32">
        <f t="shared" si="1"/>
        <v>0</v>
      </c>
      <c r="O68" s="32">
        <f t="shared" si="2"/>
        <v>0</v>
      </c>
      <c r="P68" s="32"/>
      <c r="Q68" s="32"/>
      <c r="R68" s="32"/>
      <c r="S68" s="32"/>
      <c r="T68" s="33"/>
      <c r="U68" s="33"/>
      <c r="V68" s="33"/>
      <c r="W68" s="33"/>
      <c r="X68" s="33"/>
      <c r="Y68" s="32"/>
      <c r="Z68" s="32"/>
      <c r="AA68" s="32">
        <v>100</v>
      </c>
      <c r="AB68" s="32"/>
      <c r="AC68" s="33"/>
      <c r="AD68" s="33"/>
      <c r="AE68" s="34"/>
      <c r="AF68" s="34"/>
      <c r="AG68" s="32">
        <f t="shared" si="3"/>
        <v>-100</v>
      </c>
      <c r="AH68" s="35">
        <f t="shared" si="4"/>
        <v>0</v>
      </c>
    </row>
    <row r="69" spans="1:34" s="13" customFormat="1" ht="24" customHeight="1">
      <c r="A69" s="26">
        <v>43329</v>
      </c>
      <c r="B69" s="27"/>
      <c r="C69" s="28" t="s">
        <v>119</v>
      </c>
      <c r="D69" s="28" t="s">
        <v>120</v>
      </c>
      <c r="E69" s="28" t="s">
        <v>37</v>
      </c>
      <c r="F69" s="29">
        <v>101198</v>
      </c>
      <c r="G69" s="36" t="s">
        <v>129</v>
      </c>
      <c r="H69" s="30"/>
      <c r="I69" s="30"/>
      <c r="J69" s="30"/>
      <c r="K69" s="30">
        <v>115</v>
      </c>
      <c r="L69" s="31"/>
      <c r="M69" s="32">
        <f t="shared" si="0"/>
        <v>102.67857142857142</v>
      </c>
      <c r="N69" s="32">
        <f t="shared" si="1"/>
        <v>12.321428571428569</v>
      </c>
      <c r="O69" s="32">
        <f t="shared" si="2"/>
        <v>0</v>
      </c>
      <c r="P69" s="32"/>
      <c r="Q69" s="32"/>
      <c r="R69" s="32">
        <v>102.68</v>
      </c>
      <c r="S69" s="32"/>
      <c r="T69" s="33"/>
      <c r="U69" s="33"/>
      <c r="V69" s="33"/>
      <c r="W69" s="33"/>
      <c r="X69" s="33"/>
      <c r="Y69" s="32"/>
      <c r="Z69" s="32"/>
      <c r="AA69" s="32"/>
      <c r="AB69" s="32"/>
      <c r="AC69" s="33"/>
      <c r="AD69" s="33"/>
      <c r="AE69" s="34"/>
      <c r="AF69" s="34"/>
      <c r="AG69" s="32">
        <f t="shared" si="3"/>
        <v>-115.00142857142858</v>
      </c>
      <c r="AH69" s="35">
        <f t="shared" si="4"/>
        <v>-1.4285714285762197E-3</v>
      </c>
    </row>
    <row r="70" spans="1:34" s="13" customFormat="1" ht="24" customHeight="1">
      <c r="A70" s="26">
        <v>43329</v>
      </c>
      <c r="B70" s="27"/>
      <c r="C70" s="28" t="s">
        <v>119</v>
      </c>
      <c r="D70" s="28" t="s">
        <v>120</v>
      </c>
      <c r="E70" s="28" t="s">
        <v>37</v>
      </c>
      <c r="F70" s="29">
        <v>1012192</v>
      </c>
      <c r="G70" s="36" t="s">
        <v>130</v>
      </c>
      <c r="H70" s="30"/>
      <c r="I70" s="30"/>
      <c r="J70" s="30"/>
      <c r="K70" s="30">
        <v>330</v>
      </c>
      <c r="L70" s="31"/>
      <c r="M70" s="32">
        <f t="shared" si="0"/>
        <v>294.64285714285711</v>
      </c>
      <c r="N70" s="32">
        <f t="shared" si="1"/>
        <v>35.357142857142854</v>
      </c>
      <c r="O70" s="32">
        <f t="shared" si="2"/>
        <v>0</v>
      </c>
      <c r="P70" s="32">
        <v>294.64</v>
      </c>
      <c r="Q70" s="32"/>
      <c r="R70" s="32"/>
      <c r="S70" s="32"/>
      <c r="T70" s="33"/>
      <c r="U70" s="33"/>
      <c r="V70" s="33"/>
      <c r="W70" s="33"/>
      <c r="X70" s="33"/>
      <c r="Y70" s="32"/>
      <c r="Z70" s="32"/>
      <c r="AA70" s="32"/>
      <c r="AB70" s="32"/>
      <c r="AC70" s="33"/>
      <c r="AD70" s="33"/>
      <c r="AE70" s="34"/>
      <c r="AF70" s="34"/>
      <c r="AG70" s="32">
        <f t="shared" si="3"/>
        <v>-329.99714285714282</v>
      </c>
      <c r="AH70" s="35">
        <f t="shared" si="4"/>
        <v>2.857142857180861E-3</v>
      </c>
    </row>
    <row r="71" spans="1:34" s="13" customFormat="1" ht="24" customHeight="1">
      <c r="A71" s="26">
        <v>43329</v>
      </c>
      <c r="B71" s="27"/>
      <c r="C71" s="28" t="s">
        <v>119</v>
      </c>
      <c r="D71" s="28" t="s">
        <v>120</v>
      </c>
      <c r="E71" s="28" t="s">
        <v>37</v>
      </c>
      <c r="F71" s="29">
        <v>314714</v>
      </c>
      <c r="G71" s="36" t="s">
        <v>131</v>
      </c>
      <c r="H71" s="30"/>
      <c r="I71" s="30"/>
      <c r="J71" s="30"/>
      <c r="K71" s="30">
        <v>480</v>
      </c>
      <c r="L71" s="31"/>
      <c r="M71" s="32">
        <f t="shared" si="0"/>
        <v>428.57142857142856</v>
      </c>
      <c r="N71" s="32">
        <f t="shared" si="1"/>
        <v>51.428571428571423</v>
      </c>
      <c r="O71" s="32">
        <f t="shared" si="2"/>
        <v>0</v>
      </c>
      <c r="P71" s="32">
        <v>428.57</v>
      </c>
      <c r="Q71" s="32"/>
      <c r="R71" s="32"/>
      <c r="S71" s="32"/>
      <c r="T71" s="33"/>
      <c r="U71" s="33"/>
      <c r="V71" s="33"/>
      <c r="W71" s="33"/>
      <c r="X71" s="33"/>
      <c r="Y71" s="32"/>
      <c r="Z71" s="32"/>
      <c r="AA71" s="32"/>
      <c r="AB71" s="32"/>
      <c r="AC71" s="33"/>
      <c r="AD71" s="33"/>
      <c r="AE71" s="34"/>
      <c r="AF71" s="34"/>
      <c r="AG71" s="32">
        <f t="shared" si="3"/>
        <v>-479.99857142857144</v>
      </c>
      <c r="AH71" s="35">
        <f t="shared" si="4"/>
        <v>1.4285714285620088E-3</v>
      </c>
    </row>
    <row r="72" spans="1:34" s="13" customFormat="1" ht="24" customHeight="1">
      <c r="A72" s="26">
        <v>43329</v>
      </c>
      <c r="B72" s="27"/>
      <c r="C72" s="28" t="s">
        <v>46</v>
      </c>
      <c r="D72" s="28" t="s">
        <v>110</v>
      </c>
      <c r="E72" s="28" t="s">
        <v>111</v>
      </c>
      <c r="F72" s="29">
        <v>693064</v>
      </c>
      <c r="G72" s="36" t="s">
        <v>132</v>
      </c>
      <c r="H72" s="30"/>
      <c r="I72" s="30"/>
      <c r="J72" s="30"/>
      <c r="K72" s="30">
        <v>578</v>
      </c>
      <c r="L72" s="31"/>
      <c r="M72" s="32">
        <f t="shared" si="0"/>
        <v>516.07142857142856</v>
      </c>
      <c r="N72" s="32">
        <f t="shared" si="1"/>
        <v>61.928571428571423</v>
      </c>
      <c r="O72" s="32">
        <f t="shared" si="2"/>
        <v>0</v>
      </c>
      <c r="P72" s="32"/>
      <c r="Q72" s="32"/>
      <c r="R72" s="32"/>
      <c r="S72" s="32"/>
      <c r="T72" s="33">
        <v>516.07000000000005</v>
      </c>
      <c r="U72" s="33"/>
      <c r="V72" s="33"/>
      <c r="W72" s="33"/>
      <c r="X72" s="33"/>
      <c r="Y72" s="32"/>
      <c r="Z72" s="32"/>
      <c r="AA72" s="32"/>
      <c r="AB72" s="32"/>
      <c r="AC72" s="33"/>
      <c r="AD72" s="33"/>
      <c r="AE72" s="34"/>
      <c r="AF72" s="34"/>
      <c r="AG72" s="32">
        <f t="shared" si="3"/>
        <v>-577.99857142857149</v>
      </c>
      <c r="AH72" s="35">
        <f t="shared" si="4"/>
        <v>1.4285714285051654E-3</v>
      </c>
    </row>
    <row r="73" spans="1:34" s="13" customFormat="1" ht="21" customHeight="1">
      <c r="A73" s="26">
        <v>43329</v>
      </c>
      <c r="B73" s="27"/>
      <c r="C73" s="28" t="s">
        <v>45</v>
      </c>
      <c r="D73" s="28"/>
      <c r="E73" s="28"/>
      <c r="F73" s="29"/>
      <c r="G73" s="29" t="s">
        <v>133</v>
      </c>
      <c r="H73" s="30">
        <v>502</v>
      </c>
      <c r="I73" s="30"/>
      <c r="J73" s="30"/>
      <c r="K73" s="30"/>
      <c r="L73" s="31"/>
      <c r="M73" s="32">
        <f t="shared" si="0"/>
        <v>502</v>
      </c>
      <c r="N73" s="32">
        <f t="shared" si="1"/>
        <v>0</v>
      </c>
      <c r="O73" s="32">
        <f t="shared" si="2"/>
        <v>0</v>
      </c>
      <c r="P73" s="32"/>
      <c r="Q73" s="32"/>
      <c r="R73" s="32"/>
      <c r="S73" s="32"/>
      <c r="T73" s="33"/>
      <c r="U73" s="33"/>
      <c r="V73" s="33"/>
      <c r="W73" s="33"/>
      <c r="X73" s="33"/>
      <c r="Y73" s="32"/>
      <c r="Z73" s="32"/>
      <c r="AA73" s="32"/>
      <c r="AB73" s="32">
        <v>502</v>
      </c>
      <c r="AC73" s="33"/>
      <c r="AD73" s="33"/>
      <c r="AE73" s="34"/>
      <c r="AF73" s="34"/>
      <c r="AG73" s="32">
        <f t="shared" si="3"/>
        <v>-502</v>
      </c>
      <c r="AH73" s="35">
        <f t="shared" si="4"/>
        <v>0</v>
      </c>
    </row>
    <row r="74" spans="1:34" s="13" customFormat="1" ht="21" customHeight="1">
      <c r="A74" s="26">
        <v>43330</v>
      </c>
      <c r="B74" s="27"/>
      <c r="C74" s="28" t="s">
        <v>69</v>
      </c>
      <c r="D74" s="28" t="s">
        <v>70</v>
      </c>
      <c r="E74" s="28" t="s">
        <v>71</v>
      </c>
      <c r="F74" s="29">
        <v>50438</v>
      </c>
      <c r="G74" s="29" t="s">
        <v>72</v>
      </c>
      <c r="H74" s="30"/>
      <c r="I74" s="30"/>
      <c r="J74" s="30"/>
      <c r="K74" s="30">
        <v>85</v>
      </c>
      <c r="L74" s="31"/>
      <c r="M74" s="32">
        <f t="shared" si="0"/>
        <v>75.892857142857139</v>
      </c>
      <c r="N74" s="32">
        <f t="shared" si="1"/>
        <v>9.1071428571428559</v>
      </c>
      <c r="O74" s="32">
        <f t="shared" si="2"/>
        <v>0</v>
      </c>
      <c r="P74" s="32"/>
      <c r="Q74" s="32">
        <v>75.89</v>
      </c>
      <c r="R74" s="32"/>
      <c r="S74" s="32"/>
      <c r="T74" s="33"/>
      <c r="U74" s="33"/>
      <c r="V74" s="33"/>
      <c r="W74" s="33"/>
      <c r="X74" s="33"/>
      <c r="Y74" s="32"/>
      <c r="Z74" s="32"/>
      <c r="AA74" s="32"/>
      <c r="AB74" s="32"/>
      <c r="AC74" s="33"/>
      <c r="AD74" s="33"/>
      <c r="AE74" s="34"/>
      <c r="AF74" s="34"/>
      <c r="AG74" s="32">
        <f t="shared" si="3"/>
        <v>-84.997142857142862</v>
      </c>
      <c r="AH74" s="35">
        <f t="shared" si="4"/>
        <v>2.8571428571382285E-3</v>
      </c>
    </row>
    <row r="75" spans="1:34" s="13" customFormat="1" ht="21" customHeight="1">
      <c r="A75" s="26">
        <v>43330</v>
      </c>
      <c r="B75" s="27"/>
      <c r="C75" s="28" t="s">
        <v>134</v>
      </c>
      <c r="D75" s="28" t="s">
        <v>135</v>
      </c>
      <c r="E75" s="28" t="s">
        <v>42</v>
      </c>
      <c r="F75" s="29">
        <v>1377419</v>
      </c>
      <c r="G75" s="36" t="s">
        <v>136</v>
      </c>
      <c r="H75" s="30"/>
      <c r="I75" s="30"/>
      <c r="J75" s="30"/>
      <c r="K75" s="30">
        <v>199.75</v>
      </c>
      <c r="L75" s="31"/>
      <c r="M75" s="32">
        <f t="shared" si="0"/>
        <v>178.34821428571428</v>
      </c>
      <c r="N75" s="32">
        <f t="shared" si="1"/>
        <v>21.401785714285712</v>
      </c>
      <c r="O75" s="32">
        <f t="shared" si="2"/>
        <v>0</v>
      </c>
      <c r="P75" s="32"/>
      <c r="Q75" s="32"/>
      <c r="R75" s="32"/>
      <c r="S75" s="32"/>
      <c r="T75" s="33"/>
      <c r="U75" s="33"/>
      <c r="V75" s="33"/>
      <c r="W75" s="33"/>
      <c r="X75" s="33"/>
      <c r="Y75" s="32">
        <v>178.35</v>
      </c>
      <c r="Z75" s="32"/>
      <c r="AA75" s="32"/>
      <c r="AB75" s="32"/>
      <c r="AC75" s="33"/>
      <c r="AD75" s="33"/>
      <c r="AE75" s="34"/>
      <c r="AF75" s="34"/>
      <c r="AG75" s="32">
        <f t="shared" si="3"/>
        <v>-199.75178571428572</v>
      </c>
      <c r="AH75" s="35">
        <f t="shared" si="4"/>
        <v>-1.7857142857167219E-3</v>
      </c>
    </row>
    <row r="76" spans="1:34" s="13" customFormat="1" ht="24" customHeight="1">
      <c r="A76" s="26">
        <v>43332</v>
      </c>
      <c r="B76" s="27"/>
      <c r="C76" s="28" t="s">
        <v>40</v>
      </c>
      <c r="D76" s="28" t="s">
        <v>41</v>
      </c>
      <c r="E76" s="28" t="s">
        <v>42</v>
      </c>
      <c r="F76" s="29">
        <v>107260</v>
      </c>
      <c r="G76" s="36" t="s">
        <v>137</v>
      </c>
      <c r="H76" s="30"/>
      <c r="I76" s="30"/>
      <c r="J76" s="30">
        <v>32.200000000000003</v>
      </c>
      <c r="K76" s="30"/>
      <c r="L76" s="31"/>
      <c r="M76" s="32">
        <f t="shared" si="0"/>
        <v>32.200000000000003</v>
      </c>
      <c r="N76" s="32">
        <f t="shared" si="1"/>
        <v>0</v>
      </c>
      <c r="O76" s="32">
        <f t="shared" si="2"/>
        <v>0</v>
      </c>
      <c r="P76" s="32">
        <v>32.200000000000003</v>
      </c>
      <c r="Q76" s="32"/>
      <c r="R76" s="32"/>
      <c r="S76" s="32"/>
      <c r="T76" s="33"/>
      <c r="U76" s="33"/>
      <c r="V76" s="33"/>
      <c r="W76" s="33"/>
      <c r="X76" s="33"/>
      <c r="Y76" s="32"/>
      <c r="Z76" s="32"/>
      <c r="AA76" s="32"/>
      <c r="AB76" s="32"/>
      <c r="AC76" s="33"/>
      <c r="AD76" s="33"/>
      <c r="AE76" s="34"/>
      <c r="AF76" s="34"/>
      <c r="AG76" s="32">
        <f t="shared" si="3"/>
        <v>-32.200000000000003</v>
      </c>
      <c r="AH76" s="35">
        <f t="shared" si="4"/>
        <v>0</v>
      </c>
    </row>
    <row r="77" spans="1:34" s="13" customFormat="1" ht="24" customHeight="1">
      <c r="A77" s="26">
        <v>43332</v>
      </c>
      <c r="B77" s="27"/>
      <c r="C77" s="28" t="s">
        <v>40</v>
      </c>
      <c r="D77" s="28" t="s">
        <v>41</v>
      </c>
      <c r="E77" s="28" t="s">
        <v>42</v>
      </c>
      <c r="F77" s="29">
        <v>107260</v>
      </c>
      <c r="G77" s="36" t="s">
        <v>138</v>
      </c>
      <c r="H77" s="30"/>
      <c r="I77" s="30"/>
      <c r="J77" s="30"/>
      <c r="K77" s="30">
        <f>51.25+63</f>
        <v>114.25</v>
      </c>
      <c r="L77" s="31"/>
      <c r="M77" s="32">
        <f t="shared" si="0"/>
        <v>102.00892857142856</v>
      </c>
      <c r="N77" s="32">
        <f t="shared" si="1"/>
        <v>12.241071428571427</v>
      </c>
      <c r="O77" s="32">
        <f t="shared" si="2"/>
        <v>0</v>
      </c>
      <c r="P77" s="32"/>
      <c r="Q77" s="32">
        <v>102.01</v>
      </c>
      <c r="R77" s="32"/>
      <c r="S77" s="32"/>
      <c r="T77" s="33"/>
      <c r="U77" s="33"/>
      <c r="V77" s="33"/>
      <c r="W77" s="33"/>
      <c r="X77" s="33"/>
      <c r="Y77" s="32"/>
      <c r="Z77" s="32"/>
      <c r="AA77" s="32"/>
      <c r="AB77" s="32"/>
      <c r="AC77" s="33"/>
      <c r="AD77" s="33"/>
      <c r="AE77" s="34"/>
      <c r="AF77" s="34"/>
      <c r="AG77" s="32">
        <f t="shared" si="3"/>
        <v>-114.25107142857144</v>
      </c>
      <c r="AH77" s="35">
        <f t="shared" si="4"/>
        <v>-1.0714285714357175E-3</v>
      </c>
    </row>
    <row r="78" spans="1:34" s="13" customFormat="1" ht="24" customHeight="1">
      <c r="A78" s="26">
        <v>43332</v>
      </c>
      <c r="B78" s="27"/>
      <c r="C78" s="28" t="s">
        <v>40</v>
      </c>
      <c r="D78" s="28" t="s">
        <v>41</v>
      </c>
      <c r="E78" s="28" t="s">
        <v>42</v>
      </c>
      <c r="F78" s="29">
        <v>107260</v>
      </c>
      <c r="G78" s="36" t="s">
        <v>139</v>
      </c>
      <c r="H78" s="30"/>
      <c r="I78" s="30"/>
      <c r="J78" s="30"/>
      <c r="K78" s="30">
        <f>73.15+73.15</f>
        <v>146.30000000000001</v>
      </c>
      <c r="L78" s="31"/>
      <c r="M78" s="32">
        <f t="shared" si="0"/>
        <v>130.625</v>
      </c>
      <c r="N78" s="32">
        <f t="shared" si="1"/>
        <v>15.674999999999999</v>
      </c>
      <c r="O78" s="32">
        <f t="shared" si="2"/>
        <v>0</v>
      </c>
      <c r="P78" s="32"/>
      <c r="Q78" s="32"/>
      <c r="R78" s="32"/>
      <c r="S78" s="32">
        <v>130.63</v>
      </c>
      <c r="T78" s="33"/>
      <c r="U78" s="33"/>
      <c r="V78" s="33"/>
      <c r="W78" s="33"/>
      <c r="X78" s="33"/>
      <c r="Y78" s="32"/>
      <c r="Z78" s="32"/>
      <c r="AA78" s="32"/>
      <c r="AB78" s="32"/>
      <c r="AC78" s="33"/>
      <c r="AD78" s="33"/>
      <c r="AE78" s="34"/>
      <c r="AF78" s="34"/>
      <c r="AG78" s="32">
        <f t="shared" si="3"/>
        <v>-146.30500000000001</v>
      </c>
      <c r="AH78" s="35">
        <f t="shared" si="4"/>
        <v>-4.9999999999954525E-3</v>
      </c>
    </row>
    <row r="79" spans="1:34" s="13" customFormat="1" ht="24" customHeight="1">
      <c r="A79" s="26">
        <v>43332</v>
      </c>
      <c r="B79" s="27"/>
      <c r="C79" s="28" t="s">
        <v>40</v>
      </c>
      <c r="D79" s="28" t="s">
        <v>41</v>
      </c>
      <c r="E79" s="28" t="s">
        <v>42</v>
      </c>
      <c r="F79" s="29">
        <v>107260</v>
      </c>
      <c r="G79" s="36" t="s">
        <v>81</v>
      </c>
      <c r="H79" s="30"/>
      <c r="I79" s="30"/>
      <c r="J79" s="30"/>
      <c r="K79" s="30">
        <v>99</v>
      </c>
      <c r="L79" s="31"/>
      <c r="M79" s="32">
        <f t="shared" si="0"/>
        <v>88.392857142857139</v>
      </c>
      <c r="N79" s="32">
        <f t="shared" si="1"/>
        <v>10.607142857142856</v>
      </c>
      <c r="O79" s="32">
        <f t="shared" si="2"/>
        <v>0</v>
      </c>
      <c r="P79" s="32"/>
      <c r="Q79" s="32"/>
      <c r="R79" s="32">
        <v>88.39</v>
      </c>
      <c r="S79" s="32"/>
      <c r="T79" s="33"/>
      <c r="U79" s="33"/>
      <c r="V79" s="33"/>
      <c r="W79" s="33"/>
      <c r="X79" s="33"/>
      <c r="Y79" s="32"/>
      <c r="Z79" s="32"/>
      <c r="AA79" s="32"/>
      <c r="AB79" s="32"/>
      <c r="AC79" s="33"/>
      <c r="AD79" s="33"/>
      <c r="AE79" s="34"/>
      <c r="AF79" s="34"/>
      <c r="AG79" s="32">
        <f t="shared" si="3"/>
        <v>-98.997142857142862</v>
      </c>
      <c r="AH79" s="35">
        <f t="shared" si="4"/>
        <v>2.8571428571382285E-3</v>
      </c>
    </row>
    <row r="80" spans="1:34" s="13" customFormat="1" ht="24" customHeight="1">
      <c r="A80" s="26">
        <v>43240</v>
      </c>
      <c r="B80" s="27"/>
      <c r="C80" s="28" t="s">
        <v>40</v>
      </c>
      <c r="D80" s="28" t="s">
        <v>41</v>
      </c>
      <c r="E80" s="28" t="s">
        <v>42</v>
      </c>
      <c r="F80" s="29">
        <v>89939</v>
      </c>
      <c r="G80" s="36" t="s">
        <v>140</v>
      </c>
      <c r="H80" s="30"/>
      <c r="I80" s="30"/>
      <c r="J80" s="30"/>
      <c r="K80" s="30">
        <v>322.87</v>
      </c>
      <c r="L80" s="31"/>
      <c r="M80" s="32">
        <f t="shared" si="0"/>
        <v>288.27678571428567</v>
      </c>
      <c r="N80" s="32">
        <f t="shared" si="1"/>
        <v>34.593214285714282</v>
      </c>
      <c r="O80" s="32">
        <f t="shared" si="2"/>
        <v>0</v>
      </c>
      <c r="P80" s="32"/>
      <c r="Q80" s="32"/>
      <c r="R80" s="32"/>
      <c r="S80" s="32"/>
      <c r="T80" s="33"/>
      <c r="U80" s="33"/>
      <c r="V80" s="33"/>
      <c r="W80" s="33"/>
      <c r="X80" s="33"/>
      <c r="Y80" s="32">
        <v>288.27999999999997</v>
      </c>
      <c r="Z80" s="32"/>
      <c r="AA80" s="32"/>
      <c r="AB80" s="32"/>
      <c r="AC80" s="33"/>
      <c r="AD80" s="33"/>
      <c r="AE80" s="34"/>
      <c r="AF80" s="34"/>
      <c r="AG80" s="32">
        <f t="shared" si="3"/>
        <v>-322.87321428571425</v>
      </c>
      <c r="AH80" s="35">
        <f t="shared" si="4"/>
        <v>-3.214285714250309E-3</v>
      </c>
    </row>
    <row r="81" spans="1:34" s="13" customFormat="1" ht="24" customHeight="1">
      <c r="A81" s="26">
        <v>43332</v>
      </c>
      <c r="B81" s="27"/>
      <c r="C81" s="28" t="s">
        <v>141</v>
      </c>
      <c r="D81" s="28" t="s">
        <v>53</v>
      </c>
      <c r="E81" s="28" t="s">
        <v>142</v>
      </c>
      <c r="F81" s="29">
        <v>29203</v>
      </c>
      <c r="G81" s="36" t="s">
        <v>143</v>
      </c>
      <c r="H81" s="30"/>
      <c r="I81" s="30"/>
      <c r="J81" s="30"/>
      <c r="K81" s="30">
        <v>900.08</v>
      </c>
      <c r="L81" s="31"/>
      <c r="M81" s="32">
        <f t="shared" si="0"/>
        <v>803.64285714285711</v>
      </c>
      <c r="N81" s="32">
        <f t="shared" si="1"/>
        <v>96.437142857142845</v>
      </c>
      <c r="O81" s="32">
        <f t="shared" si="2"/>
        <v>0</v>
      </c>
      <c r="P81" s="32">
        <v>803.64</v>
      </c>
      <c r="Q81" s="32"/>
      <c r="R81" s="32"/>
      <c r="S81" s="32"/>
      <c r="T81" s="33"/>
      <c r="U81" s="33"/>
      <c r="V81" s="33"/>
      <c r="W81" s="33"/>
      <c r="X81" s="33"/>
      <c r="Y81" s="32"/>
      <c r="Z81" s="32"/>
      <c r="AA81" s="32"/>
      <c r="AB81" s="32"/>
      <c r="AC81" s="33"/>
      <c r="AD81" s="33"/>
      <c r="AE81" s="34"/>
      <c r="AF81" s="34"/>
      <c r="AG81" s="32">
        <f t="shared" si="3"/>
        <v>-900.0771428571428</v>
      </c>
      <c r="AH81" s="35">
        <f t="shared" si="4"/>
        <v>2.8571428572377044E-3</v>
      </c>
    </row>
    <row r="82" spans="1:34" s="13" customFormat="1" ht="21" customHeight="1">
      <c r="A82" s="26">
        <v>43332</v>
      </c>
      <c r="B82" s="27"/>
      <c r="C82" s="28" t="s">
        <v>69</v>
      </c>
      <c r="D82" s="28" t="s">
        <v>70</v>
      </c>
      <c r="E82" s="28" t="s">
        <v>71</v>
      </c>
      <c r="F82" s="29">
        <v>54010</v>
      </c>
      <c r="G82" s="29" t="s">
        <v>72</v>
      </c>
      <c r="H82" s="30"/>
      <c r="I82" s="30"/>
      <c r="J82" s="30"/>
      <c r="K82" s="30">
        <v>170</v>
      </c>
      <c r="L82" s="31"/>
      <c r="M82" s="32">
        <f t="shared" si="0"/>
        <v>151.78571428571428</v>
      </c>
      <c r="N82" s="32">
        <f t="shared" si="1"/>
        <v>18.214285714285712</v>
      </c>
      <c r="O82" s="32">
        <f t="shared" si="2"/>
        <v>0</v>
      </c>
      <c r="P82" s="32"/>
      <c r="Q82" s="32">
        <v>151.79</v>
      </c>
      <c r="R82" s="32"/>
      <c r="S82" s="32"/>
      <c r="T82" s="33"/>
      <c r="U82" s="33"/>
      <c r="V82" s="33"/>
      <c r="W82" s="33"/>
      <c r="X82" s="33"/>
      <c r="Y82" s="32"/>
      <c r="Z82" s="32"/>
      <c r="AA82" s="32"/>
      <c r="AB82" s="32"/>
      <c r="AC82" s="33"/>
      <c r="AD82" s="33"/>
      <c r="AE82" s="34"/>
      <c r="AF82" s="34"/>
      <c r="AG82" s="32">
        <f t="shared" si="3"/>
        <v>-170.00428571428571</v>
      </c>
      <c r="AH82" s="35">
        <f t="shared" si="4"/>
        <v>-4.2857142857144481E-3</v>
      </c>
    </row>
    <row r="83" spans="1:34" s="13" customFormat="1" ht="24" customHeight="1">
      <c r="A83" s="26">
        <v>43332</v>
      </c>
      <c r="B83" s="27"/>
      <c r="C83" s="28" t="s">
        <v>46</v>
      </c>
      <c r="D83" s="28" t="s">
        <v>110</v>
      </c>
      <c r="E83" s="28" t="s">
        <v>111</v>
      </c>
      <c r="F83" s="29">
        <v>659803</v>
      </c>
      <c r="G83" s="36" t="s">
        <v>144</v>
      </c>
      <c r="H83" s="30"/>
      <c r="I83" s="30"/>
      <c r="J83" s="30"/>
      <c r="K83" s="30">
        <v>294.25</v>
      </c>
      <c r="L83" s="31"/>
      <c r="M83" s="32">
        <f t="shared" si="0"/>
        <v>262.72321428571428</v>
      </c>
      <c r="N83" s="32">
        <f t="shared" si="1"/>
        <v>31.526785714285712</v>
      </c>
      <c r="O83" s="32">
        <f t="shared" si="2"/>
        <v>0</v>
      </c>
      <c r="P83" s="32"/>
      <c r="Q83" s="32"/>
      <c r="R83" s="32"/>
      <c r="S83" s="32"/>
      <c r="T83" s="33">
        <v>262.72000000000003</v>
      </c>
      <c r="U83" s="33"/>
      <c r="V83" s="33"/>
      <c r="W83" s="33"/>
      <c r="X83" s="33"/>
      <c r="Y83" s="32"/>
      <c r="Z83" s="32"/>
      <c r="AA83" s="32"/>
      <c r="AB83" s="32"/>
      <c r="AC83" s="33"/>
      <c r="AD83" s="33"/>
      <c r="AE83" s="34"/>
      <c r="AF83" s="34"/>
      <c r="AG83" s="32">
        <f t="shared" si="3"/>
        <v>-294.24678571428575</v>
      </c>
      <c r="AH83" s="35">
        <f t="shared" si="4"/>
        <v>3.214285714250309E-3</v>
      </c>
    </row>
    <row r="84" spans="1:34" s="69" customFormat="1" ht="21" customHeight="1">
      <c r="A84" s="58">
        <v>43334</v>
      </c>
      <c r="B84" s="59"/>
      <c r="C84" s="60" t="s">
        <v>69</v>
      </c>
      <c r="D84" s="60" t="s">
        <v>70</v>
      </c>
      <c r="E84" s="60" t="s">
        <v>71</v>
      </c>
      <c r="F84" s="61">
        <v>152035</v>
      </c>
      <c r="G84" s="61" t="s">
        <v>72</v>
      </c>
      <c r="H84" s="63"/>
      <c r="I84" s="63"/>
      <c r="J84" s="63"/>
      <c r="K84" s="63">
        <v>170</v>
      </c>
      <c r="L84" s="64"/>
      <c r="M84" s="65">
        <f t="shared" si="0"/>
        <v>151.78571428571428</v>
      </c>
      <c r="N84" s="65">
        <f t="shared" si="1"/>
        <v>18.214285714285712</v>
      </c>
      <c r="O84" s="65">
        <f t="shared" si="2"/>
        <v>0</v>
      </c>
      <c r="P84" s="65"/>
      <c r="Q84" s="65">
        <v>151.79</v>
      </c>
      <c r="R84" s="65"/>
      <c r="S84" s="65"/>
      <c r="T84" s="66"/>
      <c r="U84" s="66"/>
      <c r="V84" s="66"/>
      <c r="W84" s="66"/>
      <c r="X84" s="66"/>
      <c r="Y84" s="65"/>
      <c r="Z84" s="65"/>
      <c r="AA84" s="65"/>
      <c r="AB84" s="65"/>
      <c r="AC84" s="66"/>
      <c r="AD84" s="66"/>
      <c r="AE84" s="67"/>
      <c r="AF84" s="67"/>
      <c r="AG84" s="65">
        <f t="shared" si="3"/>
        <v>-170.00428571428571</v>
      </c>
      <c r="AH84" s="68">
        <f t="shared" si="4"/>
        <v>-4.2857142857144481E-3</v>
      </c>
    </row>
    <row r="85" spans="1:34" s="13" customFormat="1" ht="21" customHeight="1">
      <c r="A85" s="26">
        <v>43313</v>
      </c>
      <c r="B85" s="27"/>
      <c r="C85" s="28" t="s">
        <v>69</v>
      </c>
      <c r="D85" s="28" t="s">
        <v>70</v>
      </c>
      <c r="E85" s="28" t="s">
        <v>71</v>
      </c>
      <c r="F85" s="29">
        <v>178149</v>
      </c>
      <c r="G85" s="29" t="s">
        <v>72</v>
      </c>
      <c r="H85" s="30"/>
      <c r="I85" s="30"/>
      <c r="J85" s="30"/>
      <c r="K85" s="30">
        <v>190</v>
      </c>
      <c r="L85" s="31"/>
      <c r="M85" s="32">
        <f t="shared" si="0"/>
        <v>169.64285714285714</v>
      </c>
      <c r="N85" s="32">
        <f t="shared" si="1"/>
        <v>20.357142857142858</v>
      </c>
      <c r="O85" s="32">
        <f t="shared" si="2"/>
        <v>0</v>
      </c>
      <c r="P85" s="32"/>
      <c r="Q85" s="32">
        <v>169.64</v>
      </c>
      <c r="R85" s="32"/>
      <c r="S85" s="32"/>
      <c r="T85" s="33"/>
      <c r="U85" s="33"/>
      <c r="V85" s="33"/>
      <c r="W85" s="33"/>
      <c r="X85" s="33"/>
      <c r="Y85" s="32"/>
      <c r="Z85" s="32"/>
      <c r="AA85" s="32"/>
      <c r="AB85" s="32"/>
      <c r="AC85" s="33"/>
      <c r="AD85" s="33"/>
      <c r="AE85" s="34"/>
      <c r="AF85" s="34"/>
      <c r="AG85" s="32">
        <f t="shared" si="3"/>
        <v>-189.99714285714285</v>
      </c>
      <c r="AH85" s="35">
        <f t="shared" si="4"/>
        <v>2.8571428571524393E-3</v>
      </c>
    </row>
    <row r="86" spans="1:34" s="13" customFormat="1" ht="21" customHeight="1">
      <c r="A86" s="26">
        <v>43334</v>
      </c>
      <c r="B86" s="27"/>
      <c r="C86" s="28" t="s">
        <v>52</v>
      </c>
      <c r="D86" s="28"/>
      <c r="E86" s="28"/>
      <c r="F86" s="29"/>
      <c r="G86" s="36" t="s">
        <v>145</v>
      </c>
      <c r="H86" s="30">
        <v>40</v>
      </c>
      <c r="I86" s="30"/>
      <c r="J86" s="30"/>
      <c r="K86" s="30"/>
      <c r="L86" s="31"/>
      <c r="M86" s="32">
        <f t="shared" si="0"/>
        <v>40</v>
      </c>
      <c r="N86" s="32">
        <f t="shared" si="1"/>
        <v>0</v>
      </c>
      <c r="O86" s="32">
        <f t="shared" si="2"/>
        <v>0</v>
      </c>
      <c r="P86" s="32"/>
      <c r="Q86" s="32"/>
      <c r="R86" s="32"/>
      <c r="S86" s="32"/>
      <c r="T86" s="33"/>
      <c r="U86" s="33"/>
      <c r="V86" s="33"/>
      <c r="W86" s="33"/>
      <c r="X86" s="33"/>
      <c r="Y86" s="32"/>
      <c r="Z86" s="32"/>
      <c r="AA86" s="32">
        <v>40</v>
      </c>
      <c r="AB86" s="32"/>
      <c r="AC86" s="33"/>
      <c r="AD86" s="33"/>
      <c r="AE86" s="34"/>
      <c r="AF86" s="34"/>
      <c r="AG86" s="32">
        <f t="shared" si="3"/>
        <v>-40</v>
      </c>
      <c r="AH86" s="35">
        <f t="shared" si="4"/>
        <v>0</v>
      </c>
    </row>
    <row r="87" spans="1:34" s="13" customFormat="1" ht="21" customHeight="1">
      <c r="A87" s="26">
        <v>43334</v>
      </c>
      <c r="B87" s="27"/>
      <c r="C87" s="28" t="s">
        <v>40</v>
      </c>
      <c r="D87" s="28" t="s">
        <v>41</v>
      </c>
      <c r="E87" s="28" t="s">
        <v>42</v>
      </c>
      <c r="F87" s="29">
        <v>100581</v>
      </c>
      <c r="G87" s="36" t="s">
        <v>146</v>
      </c>
      <c r="H87" s="30"/>
      <c r="I87" s="30"/>
      <c r="J87" s="30"/>
      <c r="K87" s="30">
        <f>84.9*2</f>
        <v>169.8</v>
      </c>
      <c r="L87" s="31"/>
      <c r="M87" s="32">
        <f t="shared" si="0"/>
        <v>151.60714285714286</v>
      </c>
      <c r="N87" s="32">
        <f t="shared" si="1"/>
        <v>18.192857142857143</v>
      </c>
      <c r="O87" s="32">
        <f t="shared" si="2"/>
        <v>0</v>
      </c>
      <c r="P87" s="32">
        <v>151.61000000000001</v>
      </c>
      <c r="Q87" s="32"/>
      <c r="R87" s="32"/>
      <c r="S87" s="32"/>
      <c r="T87" s="33"/>
      <c r="U87" s="33"/>
      <c r="V87" s="33"/>
      <c r="W87" s="33"/>
      <c r="X87" s="33"/>
      <c r="Y87" s="32"/>
      <c r="Z87" s="32"/>
      <c r="AA87" s="32"/>
      <c r="AB87" s="32"/>
      <c r="AC87" s="33"/>
      <c r="AD87" s="33"/>
      <c r="AE87" s="34"/>
      <c r="AF87" s="34"/>
      <c r="AG87" s="32">
        <f t="shared" si="3"/>
        <v>-169.80285714285716</v>
      </c>
      <c r="AH87" s="35">
        <f t="shared" si="4"/>
        <v>-2.8571428571524393E-3</v>
      </c>
    </row>
    <row r="88" spans="1:34" s="13" customFormat="1" ht="21" customHeight="1">
      <c r="A88" s="26">
        <v>43334</v>
      </c>
      <c r="B88" s="27"/>
      <c r="C88" s="28" t="s">
        <v>40</v>
      </c>
      <c r="D88" s="28" t="s">
        <v>41</v>
      </c>
      <c r="E88" s="28" t="s">
        <v>42</v>
      </c>
      <c r="F88" s="29">
        <v>100581</v>
      </c>
      <c r="G88" s="36" t="s">
        <v>147</v>
      </c>
      <c r="H88" s="30"/>
      <c r="I88" s="30"/>
      <c r="J88" s="30">
        <v>113</v>
      </c>
      <c r="K88" s="30"/>
      <c r="L88" s="31"/>
      <c r="M88" s="32">
        <f t="shared" si="0"/>
        <v>113</v>
      </c>
      <c r="N88" s="32">
        <f t="shared" si="1"/>
        <v>0</v>
      </c>
      <c r="O88" s="32">
        <f t="shared" si="2"/>
        <v>0</v>
      </c>
      <c r="P88" s="32">
        <v>113</v>
      </c>
      <c r="Q88" s="32"/>
      <c r="R88" s="32"/>
      <c r="S88" s="32"/>
      <c r="T88" s="33"/>
      <c r="U88" s="33"/>
      <c r="V88" s="33"/>
      <c r="W88" s="33"/>
      <c r="X88" s="33"/>
      <c r="Y88" s="32"/>
      <c r="Z88" s="32"/>
      <c r="AA88" s="32"/>
      <c r="AB88" s="32"/>
      <c r="AC88" s="33"/>
      <c r="AD88" s="33"/>
      <c r="AE88" s="34"/>
      <c r="AF88" s="34"/>
      <c r="AG88" s="32">
        <f t="shared" si="3"/>
        <v>-113</v>
      </c>
      <c r="AH88" s="35">
        <f t="shared" si="4"/>
        <v>0</v>
      </c>
    </row>
    <row r="89" spans="1:34" s="13" customFormat="1" ht="21" customHeight="1">
      <c r="A89" s="26">
        <v>43334</v>
      </c>
      <c r="B89" s="27"/>
      <c r="C89" s="28" t="s">
        <v>40</v>
      </c>
      <c r="D89" s="28" t="s">
        <v>41</v>
      </c>
      <c r="E89" s="28" t="s">
        <v>42</v>
      </c>
      <c r="F89" s="29">
        <v>100581</v>
      </c>
      <c r="G89" s="36" t="s">
        <v>148</v>
      </c>
      <c r="H89" s="30"/>
      <c r="I89" s="30"/>
      <c r="J89" s="30"/>
      <c r="K89" s="30">
        <f>68.75*2+45.85</f>
        <v>183.35</v>
      </c>
      <c r="L89" s="31"/>
      <c r="M89" s="32">
        <f t="shared" si="0"/>
        <v>163.70535714285711</v>
      </c>
      <c r="N89" s="32">
        <f t="shared" si="1"/>
        <v>19.644642857142852</v>
      </c>
      <c r="O89" s="32">
        <f t="shared" si="2"/>
        <v>0</v>
      </c>
      <c r="P89" s="32"/>
      <c r="Q89" s="32"/>
      <c r="R89" s="32">
        <v>163.71</v>
      </c>
      <c r="S89" s="32"/>
      <c r="T89" s="33"/>
      <c r="U89" s="33"/>
      <c r="V89" s="33"/>
      <c r="W89" s="33"/>
      <c r="X89" s="33"/>
      <c r="Y89" s="32"/>
      <c r="Z89" s="32"/>
      <c r="AA89" s="32"/>
      <c r="AB89" s="32"/>
      <c r="AC89" s="33"/>
      <c r="AD89" s="33"/>
      <c r="AE89" s="34"/>
      <c r="AF89" s="34"/>
      <c r="AG89" s="32">
        <f t="shared" si="3"/>
        <v>-183.35464285714286</v>
      </c>
      <c r="AH89" s="35">
        <f t="shared" si="4"/>
        <v>-4.6428571428691612E-3</v>
      </c>
    </row>
    <row r="90" spans="1:34" s="13" customFormat="1" ht="21" customHeight="1">
      <c r="A90" s="26">
        <v>43334</v>
      </c>
      <c r="B90" s="27"/>
      <c r="C90" s="28" t="s">
        <v>44</v>
      </c>
      <c r="D90" s="28"/>
      <c r="E90" s="28"/>
      <c r="F90" s="29"/>
      <c r="G90" s="36" t="s">
        <v>149</v>
      </c>
      <c r="H90" s="30">
        <v>100</v>
      </c>
      <c r="I90" s="30"/>
      <c r="J90" s="30"/>
      <c r="K90" s="30"/>
      <c r="L90" s="31"/>
      <c r="M90" s="32">
        <f t="shared" si="0"/>
        <v>100</v>
      </c>
      <c r="N90" s="32">
        <f t="shared" si="1"/>
        <v>0</v>
      </c>
      <c r="O90" s="32">
        <f t="shared" si="2"/>
        <v>0</v>
      </c>
      <c r="P90" s="32"/>
      <c r="Q90" s="32"/>
      <c r="R90" s="32"/>
      <c r="S90" s="32"/>
      <c r="T90" s="33"/>
      <c r="U90" s="33"/>
      <c r="V90" s="33"/>
      <c r="W90" s="33"/>
      <c r="X90" s="33"/>
      <c r="Y90" s="32"/>
      <c r="Z90" s="32"/>
      <c r="AA90" s="32">
        <v>100</v>
      </c>
      <c r="AB90" s="32"/>
      <c r="AC90" s="33"/>
      <c r="AD90" s="33"/>
      <c r="AE90" s="34"/>
      <c r="AF90" s="34"/>
      <c r="AG90" s="32">
        <f t="shared" si="3"/>
        <v>-100</v>
      </c>
      <c r="AH90" s="35">
        <f t="shared" si="4"/>
        <v>0</v>
      </c>
    </row>
    <row r="91" spans="1:34" s="13" customFormat="1" ht="21" customHeight="1">
      <c r="A91" s="26">
        <v>43334</v>
      </c>
      <c r="B91" s="27"/>
      <c r="C91" s="28" t="s">
        <v>49</v>
      </c>
      <c r="D91" s="28" t="s">
        <v>50</v>
      </c>
      <c r="E91" s="28" t="s">
        <v>51</v>
      </c>
      <c r="F91" s="29">
        <v>2603</v>
      </c>
      <c r="G91" s="36" t="s">
        <v>150</v>
      </c>
      <c r="H91" s="30"/>
      <c r="I91" s="30"/>
      <c r="J91" s="30">
        <v>1050</v>
      </c>
      <c r="K91" s="30"/>
      <c r="L91" s="31"/>
      <c r="M91" s="32">
        <f t="shared" si="0"/>
        <v>1050</v>
      </c>
      <c r="N91" s="32">
        <f t="shared" si="1"/>
        <v>0</v>
      </c>
      <c r="O91" s="32">
        <f t="shared" si="2"/>
        <v>0</v>
      </c>
      <c r="P91" s="32">
        <v>1050</v>
      </c>
      <c r="Q91" s="32"/>
      <c r="R91" s="32"/>
      <c r="S91" s="32"/>
      <c r="T91" s="33"/>
      <c r="U91" s="33"/>
      <c r="V91" s="33"/>
      <c r="W91" s="33"/>
      <c r="X91" s="33"/>
      <c r="Y91" s="32"/>
      <c r="Z91" s="32"/>
      <c r="AA91" s="32"/>
      <c r="AB91" s="32"/>
      <c r="AC91" s="33"/>
      <c r="AD91" s="33"/>
      <c r="AE91" s="34"/>
      <c r="AF91" s="34"/>
      <c r="AG91" s="32">
        <f t="shared" si="3"/>
        <v>-1050</v>
      </c>
      <c r="AH91" s="35">
        <f t="shared" si="4"/>
        <v>0</v>
      </c>
    </row>
    <row r="92" spans="1:34" s="13" customFormat="1" ht="21" customHeight="1">
      <c r="A92" s="26">
        <v>43335</v>
      </c>
      <c r="B92" s="27"/>
      <c r="C92" s="28" t="s">
        <v>69</v>
      </c>
      <c r="D92" s="28" t="s">
        <v>70</v>
      </c>
      <c r="E92" s="28" t="s">
        <v>71</v>
      </c>
      <c r="F92" s="29">
        <v>54480</v>
      </c>
      <c r="G92" s="36" t="s">
        <v>72</v>
      </c>
      <c r="H92" s="30"/>
      <c r="I92" s="30"/>
      <c r="J92" s="30"/>
      <c r="K92" s="30">
        <v>170</v>
      </c>
      <c r="L92" s="31"/>
      <c r="M92" s="32">
        <f t="shared" si="0"/>
        <v>151.78571428571428</v>
      </c>
      <c r="N92" s="32">
        <f t="shared" si="1"/>
        <v>18.214285714285712</v>
      </c>
      <c r="O92" s="32">
        <f t="shared" si="2"/>
        <v>0</v>
      </c>
      <c r="P92" s="32"/>
      <c r="Q92" s="32">
        <v>151.79</v>
      </c>
      <c r="R92" s="32"/>
      <c r="S92" s="32"/>
      <c r="T92" s="33"/>
      <c r="U92" s="33"/>
      <c r="V92" s="33"/>
      <c r="W92" s="33"/>
      <c r="X92" s="33"/>
      <c r="Y92" s="32"/>
      <c r="Z92" s="32"/>
      <c r="AA92" s="32"/>
      <c r="AB92" s="32"/>
      <c r="AC92" s="33"/>
      <c r="AD92" s="33"/>
      <c r="AE92" s="34"/>
      <c r="AF92" s="34"/>
      <c r="AG92" s="32">
        <f t="shared" si="3"/>
        <v>-170.00428571428571</v>
      </c>
      <c r="AH92" s="35">
        <f t="shared" si="4"/>
        <v>-4.2857142857144481E-3</v>
      </c>
    </row>
    <row r="93" spans="1:34" s="13" customFormat="1" ht="21" customHeight="1">
      <c r="A93" s="26">
        <v>43335</v>
      </c>
      <c r="B93" s="27"/>
      <c r="C93" s="28" t="s">
        <v>44</v>
      </c>
      <c r="D93" s="28"/>
      <c r="E93" s="28"/>
      <c r="F93" s="29"/>
      <c r="G93" s="36" t="s">
        <v>151</v>
      </c>
      <c r="H93" s="30">
        <v>200</v>
      </c>
      <c r="I93" s="30"/>
      <c r="J93" s="30"/>
      <c r="K93" s="30"/>
      <c r="L93" s="31"/>
      <c r="M93" s="32">
        <f t="shared" si="0"/>
        <v>200</v>
      </c>
      <c r="N93" s="32">
        <f t="shared" si="1"/>
        <v>0</v>
      </c>
      <c r="O93" s="32">
        <f t="shared" si="2"/>
        <v>0</v>
      </c>
      <c r="P93" s="32"/>
      <c r="Q93" s="32"/>
      <c r="R93" s="32"/>
      <c r="S93" s="32"/>
      <c r="T93" s="33"/>
      <c r="U93" s="33"/>
      <c r="V93" s="33"/>
      <c r="W93" s="33"/>
      <c r="X93" s="33"/>
      <c r="Y93" s="32"/>
      <c r="Z93" s="32">
        <v>200</v>
      </c>
      <c r="AA93" s="32"/>
      <c r="AB93" s="32"/>
      <c r="AC93" s="33"/>
      <c r="AD93" s="33"/>
      <c r="AE93" s="34"/>
      <c r="AF93" s="34"/>
      <c r="AG93" s="32">
        <f t="shared" si="3"/>
        <v>-200</v>
      </c>
      <c r="AH93" s="35">
        <f t="shared" si="4"/>
        <v>0</v>
      </c>
    </row>
    <row r="94" spans="1:34" s="13" customFormat="1" ht="21" customHeight="1">
      <c r="A94" s="26">
        <v>43335</v>
      </c>
      <c r="B94" s="27"/>
      <c r="C94" s="28" t="s">
        <v>44</v>
      </c>
      <c r="D94" s="28"/>
      <c r="E94" s="28"/>
      <c r="F94" s="29"/>
      <c r="G94" s="36" t="s">
        <v>152</v>
      </c>
      <c r="H94" s="30">
        <v>50</v>
      </c>
      <c r="I94" s="30"/>
      <c r="J94" s="30"/>
      <c r="K94" s="30"/>
      <c r="L94" s="31"/>
      <c r="M94" s="32">
        <f t="shared" si="0"/>
        <v>50</v>
      </c>
      <c r="N94" s="32">
        <f t="shared" si="1"/>
        <v>0</v>
      </c>
      <c r="O94" s="32">
        <f t="shared" si="2"/>
        <v>0</v>
      </c>
      <c r="P94" s="32"/>
      <c r="Q94" s="32"/>
      <c r="R94" s="32"/>
      <c r="S94" s="32"/>
      <c r="T94" s="33"/>
      <c r="U94" s="33"/>
      <c r="V94" s="33"/>
      <c r="W94" s="33"/>
      <c r="X94" s="33"/>
      <c r="Y94" s="32"/>
      <c r="Z94" s="32"/>
      <c r="AA94" s="32">
        <v>50</v>
      </c>
      <c r="AB94" s="32"/>
      <c r="AC94" s="33"/>
      <c r="AD94" s="33"/>
      <c r="AE94" s="34"/>
      <c r="AF94" s="34"/>
      <c r="AG94" s="32">
        <f t="shared" si="3"/>
        <v>-50</v>
      </c>
      <c r="AH94" s="35">
        <f t="shared" si="4"/>
        <v>0</v>
      </c>
    </row>
    <row r="95" spans="1:34" s="13" customFormat="1" ht="21" customHeight="1">
      <c r="A95" s="26">
        <v>43336</v>
      </c>
      <c r="B95" s="27"/>
      <c r="C95" s="28" t="s">
        <v>69</v>
      </c>
      <c r="D95" s="28" t="s">
        <v>70</v>
      </c>
      <c r="E95" s="28" t="s">
        <v>71</v>
      </c>
      <c r="F95" s="29">
        <v>58023</v>
      </c>
      <c r="G95" s="29" t="s">
        <v>72</v>
      </c>
      <c r="H95" s="30"/>
      <c r="I95" s="30"/>
      <c r="J95" s="30"/>
      <c r="K95" s="30">
        <v>170</v>
      </c>
      <c r="L95" s="31"/>
      <c r="M95" s="32">
        <f t="shared" si="0"/>
        <v>151.78571428571428</v>
      </c>
      <c r="N95" s="32">
        <f t="shared" si="1"/>
        <v>18.214285714285712</v>
      </c>
      <c r="O95" s="32">
        <f t="shared" si="2"/>
        <v>0</v>
      </c>
      <c r="P95" s="32"/>
      <c r="Q95" s="32">
        <v>151.79</v>
      </c>
      <c r="R95" s="32"/>
      <c r="S95" s="32"/>
      <c r="T95" s="33"/>
      <c r="U95" s="33"/>
      <c r="V95" s="33"/>
      <c r="W95" s="33"/>
      <c r="X95" s="33"/>
      <c r="Y95" s="32"/>
      <c r="Z95" s="32"/>
      <c r="AA95" s="32"/>
      <c r="AB95" s="32"/>
      <c r="AC95" s="33"/>
      <c r="AD95" s="33"/>
      <c r="AE95" s="34"/>
      <c r="AF95" s="34"/>
      <c r="AG95" s="32">
        <f t="shared" si="3"/>
        <v>-170.00428571428571</v>
      </c>
      <c r="AH95" s="35">
        <f t="shared" si="4"/>
        <v>-4.2857142857144481E-3</v>
      </c>
    </row>
    <row r="96" spans="1:34" s="13" customFormat="1" ht="21" customHeight="1">
      <c r="A96" s="26">
        <v>43336</v>
      </c>
      <c r="B96" s="27"/>
      <c r="C96" s="28" t="s">
        <v>40</v>
      </c>
      <c r="D96" s="28" t="s">
        <v>41</v>
      </c>
      <c r="E96" s="28" t="s">
        <v>42</v>
      </c>
      <c r="F96" s="29">
        <v>131751</v>
      </c>
      <c r="G96" s="36" t="s">
        <v>153</v>
      </c>
      <c r="H96" s="30"/>
      <c r="I96" s="30"/>
      <c r="J96" s="30"/>
      <c r="K96" s="30">
        <f>752.14+90.26</f>
        <v>842.4</v>
      </c>
      <c r="L96" s="31"/>
      <c r="M96" s="32">
        <f t="shared" si="0"/>
        <v>752.142857142857</v>
      </c>
      <c r="N96" s="32">
        <f t="shared" si="1"/>
        <v>90.257142857142838</v>
      </c>
      <c r="O96" s="32">
        <f t="shared" si="2"/>
        <v>0</v>
      </c>
      <c r="P96" s="32">
        <v>752.14</v>
      </c>
      <c r="Q96" s="32"/>
      <c r="R96" s="32"/>
      <c r="S96" s="32"/>
      <c r="T96" s="33"/>
      <c r="U96" s="33"/>
      <c r="V96" s="33"/>
      <c r="W96" s="33"/>
      <c r="X96" s="33"/>
      <c r="Y96" s="32"/>
      <c r="Z96" s="32"/>
      <c r="AA96" s="32"/>
      <c r="AB96" s="32"/>
      <c r="AC96" s="33"/>
      <c r="AD96" s="33"/>
      <c r="AE96" s="34"/>
      <c r="AF96" s="34"/>
      <c r="AG96" s="32">
        <f t="shared" si="3"/>
        <v>-842.39714285714285</v>
      </c>
      <c r="AH96" s="35">
        <f t="shared" si="4"/>
        <v>2.8571428571240176E-3</v>
      </c>
    </row>
    <row r="97" spans="1:34" s="13" customFormat="1" ht="21" customHeight="1">
      <c r="A97" s="26">
        <v>43336</v>
      </c>
      <c r="B97" s="27"/>
      <c r="C97" s="28" t="s">
        <v>40</v>
      </c>
      <c r="D97" s="28" t="s">
        <v>41</v>
      </c>
      <c r="E97" s="28" t="s">
        <v>42</v>
      </c>
      <c r="F97" s="29">
        <v>131751</v>
      </c>
      <c r="G97" s="36" t="s">
        <v>154</v>
      </c>
      <c r="H97" s="30"/>
      <c r="I97" s="30"/>
      <c r="J97" s="30">
        <v>216.55</v>
      </c>
      <c r="K97" s="30"/>
      <c r="L97" s="31"/>
      <c r="M97" s="32">
        <f t="shared" si="0"/>
        <v>216.55</v>
      </c>
      <c r="N97" s="32">
        <f t="shared" si="1"/>
        <v>0</v>
      </c>
      <c r="O97" s="32">
        <f t="shared" si="2"/>
        <v>0</v>
      </c>
      <c r="P97" s="32">
        <v>216.55</v>
      </c>
      <c r="Q97" s="32"/>
      <c r="R97" s="32"/>
      <c r="S97" s="32"/>
      <c r="T97" s="33"/>
      <c r="U97" s="33"/>
      <c r="V97" s="33"/>
      <c r="W97" s="33"/>
      <c r="X97" s="33"/>
      <c r="Y97" s="32"/>
      <c r="Z97" s="32"/>
      <c r="AA97" s="32"/>
      <c r="AB97" s="32"/>
      <c r="AC97" s="33"/>
      <c r="AD97" s="33"/>
      <c r="AE97" s="34"/>
      <c r="AF97" s="34"/>
      <c r="AG97" s="32">
        <f t="shared" si="3"/>
        <v>-216.55</v>
      </c>
      <c r="AH97" s="35">
        <f t="shared" si="4"/>
        <v>0</v>
      </c>
    </row>
    <row r="98" spans="1:34" s="13" customFormat="1" ht="21" customHeight="1">
      <c r="A98" s="26">
        <v>43336</v>
      </c>
      <c r="B98" s="27"/>
      <c r="C98" s="28" t="s">
        <v>119</v>
      </c>
      <c r="D98" s="28" t="s">
        <v>120</v>
      </c>
      <c r="E98" s="28" t="s">
        <v>37</v>
      </c>
      <c r="F98" s="29">
        <v>31555</v>
      </c>
      <c r="G98" s="36" t="s">
        <v>57</v>
      </c>
      <c r="H98" s="30"/>
      <c r="I98" s="30"/>
      <c r="J98" s="30"/>
      <c r="K98" s="30">
        <v>250</v>
      </c>
      <c r="L98" s="31"/>
      <c r="M98" s="32">
        <f t="shared" si="0"/>
        <v>223.21428571428569</v>
      </c>
      <c r="N98" s="32">
        <f t="shared" si="1"/>
        <v>26.785714285714281</v>
      </c>
      <c r="O98" s="32">
        <f t="shared" si="2"/>
        <v>0</v>
      </c>
      <c r="P98" s="32">
        <v>223.21</v>
      </c>
      <c r="Q98" s="32"/>
      <c r="R98" s="32"/>
      <c r="S98" s="32"/>
      <c r="T98" s="33"/>
      <c r="U98" s="33"/>
      <c r="V98" s="33"/>
      <c r="W98" s="33"/>
      <c r="X98" s="33"/>
      <c r="Y98" s="32"/>
      <c r="Z98" s="32"/>
      <c r="AA98" s="32"/>
      <c r="AB98" s="32"/>
      <c r="AC98" s="33"/>
      <c r="AD98" s="33"/>
      <c r="AE98" s="34"/>
      <c r="AF98" s="34"/>
      <c r="AG98" s="32">
        <f t="shared" si="3"/>
        <v>-249.99571428571429</v>
      </c>
      <c r="AH98" s="35">
        <f t="shared" si="4"/>
        <v>4.2857142857144481E-3</v>
      </c>
    </row>
    <row r="99" spans="1:34" s="13" customFormat="1" ht="21" customHeight="1">
      <c r="A99" s="26">
        <v>43337</v>
      </c>
      <c r="B99" s="27"/>
      <c r="C99" s="28" t="s">
        <v>155</v>
      </c>
      <c r="D99" s="28" t="s">
        <v>156</v>
      </c>
      <c r="E99" s="28" t="s">
        <v>157</v>
      </c>
      <c r="F99" s="29">
        <v>3364</v>
      </c>
      <c r="G99" s="29" t="s">
        <v>158</v>
      </c>
      <c r="H99" s="30"/>
      <c r="I99" s="30"/>
      <c r="J99" s="30"/>
      <c r="K99" s="30">
        <v>1500</v>
      </c>
      <c r="L99" s="31"/>
      <c r="M99" s="32">
        <f t="shared" si="0"/>
        <v>1339.2857142857142</v>
      </c>
      <c r="N99" s="32">
        <f t="shared" si="1"/>
        <v>160.71428571428569</v>
      </c>
      <c r="O99" s="32">
        <f t="shared" si="2"/>
        <v>0</v>
      </c>
      <c r="P99" s="32"/>
      <c r="Q99" s="32"/>
      <c r="R99" s="32">
        <v>1339.29</v>
      </c>
      <c r="S99" s="32"/>
      <c r="T99" s="33"/>
      <c r="U99" s="33"/>
      <c r="V99" s="33"/>
      <c r="W99" s="33"/>
      <c r="X99" s="33"/>
      <c r="Y99" s="32"/>
      <c r="Z99" s="32"/>
      <c r="AA99" s="32"/>
      <c r="AB99" s="32"/>
      <c r="AC99" s="33"/>
      <c r="AD99" s="33"/>
      <c r="AE99" s="34"/>
      <c r="AF99" s="34"/>
      <c r="AG99" s="32">
        <f t="shared" si="3"/>
        <v>-1500.0042857142857</v>
      </c>
      <c r="AH99" s="35">
        <f t="shared" si="4"/>
        <v>-4.2857142857428698E-3</v>
      </c>
    </row>
    <row r="100" spans="1:34" s="13" customFormat="1" ht="21" customHeight="1">
      <c r="A100" s="26">
        <v>43340</v>
      </c>
      <c r="B100" s="27"/>
      <c r="C100" s="28" t="s">
        <v>119</v>
      </c>
      <c r="D100" s="28" t="s">
        <v>120</v>
      </c>
      <c r="E100" s="28" t="s">
        <v>37</v>
      </c>
      <c r="F100" s="29">
        <v>31561</v>
      </c>
      <c r="G100" s="36" t="s">
        <v>57</v>
      </c>
      <c r="H100" s="30"/>
      <c r="I100" s="30"/>
      <c r="J100" s="30"/>
      <c r="K100" s="30">
        <v>299</v>
      </c>
      <c r="L100" s="31"/>
      <c r="M100" s="32">
        <f t="shared" si="0"/>
        <v>266.96428571428567</v>
      </c>
      <c r="N100" s="32">
        <f t="shared" si="1"/>
        <v>32.035714285714278</v>
      </c>
      <c r="O100" s="32">
        <f t="shared" si="2"/>
        <v>0</v>
      </c>
      <c r="P100" s="32">
        <v>266.95999999999998</v>
      </c>
      <c r="Q100" s="32"/>
      <c r="R100" s="32"/>
      <c r="S100" s="32"/>
      <c r="T100" s="33"/>
      <c r="U100" s="33"/>
      <c r="V100" s="33"/>
      <c r="W100" s="33"/>
      <c r="X100" s="33"/>
      <c r="Y100" s="32"/>
      <c r="Z100" s="32"/>
      <c r="AA100" s="32"/>
      <c r="AB100" s="32"/>
      <c r="AC100" s="33"/>
      <c r="AD100" s="33"/>
      <c r="AE100" s="34"/>
      <c r="AF100" s="34"/>
      <c r="AG100" s="32">
        <f t="shared" si="3"/>
        <v>-298.99571428571426</v>
      </c>
      <c r="AH100" s="35">
        <f t="shared" si="4"/>
        <v>4.2857142857428698E-3</v>
      </c>
    </row>
    <row r="101" spans="1:34" s="13" customFormat="1" ht="21" customHeight="1">
      <c r="A101" s="26">
        <v>43340</v>
      </c>
      <c r="B101" s="27"/>
      <c r="C101" s="28" t="s">
        <v>119</v>
      </c>
      <c r="D101" s="28" t="s">
        <v>120</v>
      </c>
      <c r="E101" s="28" t="s">
        <v>37</v>
      </c>
      <c r="F101" s="29">
        <v>316942</v>
      </c>
      <c r="G101" s="36" t="s">
        <v>159</v>
      </c>
      <c r="H101" s="30"/>
      <c r="I101" s="30"/>
      <c r="J101" s="30"/>
      <c r="K101" s="30">
        <v>175</v>
      </c>
      <c r="L101" s="31"/>
      <c r="M101" s="32">
        <f t="shared" si="0"/>
        <v>156.24999999999997</v>
      </c>
      <c r="N101" s="32">
        <f t="shared" si="1"/>
        <v>18.749999999999996</v>
      </c>
      <c r="O101" s="32">
        <f t="shared" si="2"/>
        <v>0</v>
      </c>
      <c r="P101" s="32">
        <v>156.25</v>
      </c>
      <c r="Q101" s="32"/>
      <c r="R101" s="32"/>
      <c r="S101" s="32"/>
      <c r="T101" s="33"/>
      <c r="U101" s="33"/>
      <c r="V101" s="33"/>
      <c r="W101" s="33"/>
      <c r="X101" s="33"/>
      <c r="Y101" s="32"/>
      <c r="Z101" s="32"/>
      <c r="AA101" s="32"/>
      <c r="AB101" s="32"/>
      <c r="AC101" s="33"/>
      <c r="AD101" s="33"/>
      <c r="AE101" s="34"/>
      <c r="AF101" s="34"/>
      <c r="AG101" s="32">
        <f t="shared" si="3"/>
        <v>-175</v>
      </c>
      <c r="AH101" s="35">
        <f t="shared" si="4"/>
        <v>0</v>
      </c>
    </row>
    <row r="102" spans="1:34" s="13" customFormat="1" ht="21" customHeight="1">
      <c r="A102" s="26">
        <v>43340</v>
      </c>
      <c r="B102" s="27"/>
      <c r="C102" s="28" t="s">
        <v>58</v>
      </c>
      <c r="D102" s="28"/>
      <c r="E102" s="28"/>
      <c r="F102" s="29"/>
      <c r="G102" s="36" t="s">
        <v>160</v>
      </c>
      <c r="H102" s="30"/>
      <c r="I102" s="30"/>
      <c r="J102" s="30">
        <v>1250</v>
      </c>
      <c r="K102" s="30"/>
      <c r="L102" s="31"/>
      <c r="M102" s="32">
        <f t="shared" si="0"/>
        <v>1250</v>
      </c>
      <c r="N102" s="32">
        <f t="shared" si="1"/>
        <v>0</v>
      </c>
      <c r="O102" s="32">
        <f t="shared" si="2"/>
        <v>0</v>
      </c>
      <c r="P102" s="32">
        <v>1250</v>
      </c>
      <c r="Q102" s="32"/>
      <c r="R102" s="32"/>
      <c r="S102" s="32"/>
      <c r="T102" s="33"/>
      <c r="U102" s="33"/>
      <c r="V102" s="33"/>
      <c r="W102" s="33"/>
      <c r="X102" s="33"/>
      <c r="Y102" s="32"/>
      <c r="Z102" s="32"/>
      <c r="AA102" s="32"/>
      <c r="AB102" s="32"/>
      <c r="AC102" s="33"/>
      <c r="AD102" s="33"/>
      <c r="AE102" s="34"/>
      <c r="AF102" s="34"/>
      <c r="AG102" s="32">
        <f t="shared" si="3"/>
        <v>-1250</v>
      </c>
      <c r="AH102" s="35">
        <f t="shared" si="4"/>
        <v>0</v>
      </c>
    </row>
    <row r="103" spans="1:34" s="13" customFormat="1" ht="21" customHeight="1">
      <c r="A103" s="26">
        <v>43340</v>
      </c>
      <c r="B103" s="27"/>
      <c r="C103" s="28" t="s">
        <v>52</v>
      </c>
      <c r="D103" s="28"/>
      <c r="E103" s="28"/>
      <c r="F103" s="29"/>
      <c r="G103" s="36" t="s">
        <v>161</v>
      </c>
      <c r="H103" s="30">
        <v>40</v>
      </c>
      <c r="I103" s="30"/>
      <c r="J103" s="30"/>
      <c r="K103" s="30"/>
      <c r="L103" s="31"/>
      <c r="M103" s="32">
        <f t="shared" si="0"/>
        <v>40</v>
      </c>
      <c r="N103" s="32">
        <f t="shared" si="1"/>
        <v>0</v>
      </c>
      <c r="O103" s="32">
        <f t="shared" si="2"/>
        <v>0</v>
      </c>
      <c r="P103" s="32"/>
      <c r="Q103" s="32"/>
      <c r="R103" s="32"/>
      <c r="S103" s="32"/>
      <c r="T103" s="33"/>
      <c r="U103" s="33"/>
      <c r="V103" s="33"/>
      <c r="W103" s="33"/>
      <c r="X103" s="33"/>
      <c r="Y103" s="32"/>
      <c r="Z103" s="32"/>
      <c r="AA103" s="32">
        <v>40</v>
      </c>
      <c r="AB103" s="32"/>
      <c r="AC103" s="33"/>
      <c r="AD103" s="33"/>
      <c r="AE103" s="34"/>
      <c r="AF103" s="34"/>
      <c r="AG103" s="32">
        <f t="shared" si="3"/>
        <v>-40</v>
      </c>
      <c r="AH103" s="35">
        <f t="shared" si="4"/>
        <v>0</v>
      </c>
    </row>
    <row r="104" spans="1:34" s="13" customFormat="1" ht="21" customHeight="1">
      <c r="A104" s="26">
        <v>43340</v>
      </c>
      <c r="B104" s="27"/>
      <c r="C104" s="28" t="s">
        <v>69</v>
      </c>
      <c r="D104" s="28" t="s">
        <v>70</v>
      </c>
      <c r="E104" s="28" t="s">
        <v>71</v>
      </c>
      <c r="F104" s="29">
        <v>161340</v>
      </c>
      <c r="G104" s="29" t="s">
        <v>72</v>
      </c>
      <c r="H104" s="30"/>
      <c r="I104" s="30"/>
      <c r="J104" s="30"/>
      <c r="K104" s="30">
        <v>255</v>
      </c>
      <c r="L104" s="31"/>
      <c r="M104" s="32">
        <f t="shared" si="0"/>
        <v>227.67857142857142</v>
      </c>
      <c r="N104" s="32">
        <f t="shared" si="1"/>
        <v>27.321428571428569</v>
      </c>
      <c r="O104" s="32">
        <f t="shared" si="2"/>
        <v>0</v>
      </c>
      <c r="P104" s="32"/>
      <c r="Q104" s="32">
        <v>227.68</v>
      </c>
      <c r="R104" s="32"/>
      <c r="S104" s="32"/>
      <c r="T104" s="33"/>
      <c r="U104" s="33"/>
      <c r="V104" s="33"/>
      <c r="W104" s="33"/>
      <c r="X104" s="33"/>
      <c r="Y104" s="32"/>
      <c r="Z104" s="32"/>
      <c r="AA104" s="32"/>
      <c r="AB104" s="32"/>
      <c r="AC104" s="33"/>
      <c r="AD104" s="33"/>
      <c r="AE104" s="34"/>
      <c r="AF104" s="34"/>
      <c r="AG104" s="32">
        <f t="shared" si="3"/>
        <v>-255.00142857142856</v>
      </c>
      <c r="AH104" s="35">
        <f t="shared" si="4"/>
        <v>-1.4285714285620088E-3</v>
      </c>
    </row>
    <row r="105" spans="1:34" s="13" customFormat="1" ht="24" customHeight="1">
      <c r="A105" s="26">
        <v>43341</v>
      </c>
      <c r="B105" s="27"/>
      <c r="C105" s="28" t="s">
        <v>69</v>
      </c>
      <c r="D105" s="28" t="s">
        <v>70</v>
      </c>
      <c r="E105" s="28" t="s">
        <v>71</v>
      </c>
      <c r="F105" s="29">
        <v>161386</v>
      </c>
      <c r="G105" s="36" t="s">
        <v>72</v>
      </c>
      <c r="H105" s="30"/>
      <c r="I105" s="30"/>
      <c r="J105" s="30"/>
      <c r="K105" s="30">
        <v>170</v>
      </c>
      <c r="L105" s="31"/>
      <c r="M105" s="32">
        <f t="shared" si="0"/>
        <v>151.78571428571428</v>
      </c>
      <c r="N105" s="32">
        <f t="shared" si="1"/>
        <v>18.214285714285712</v>
      </c>
      <c r="O105" s="32">
        <f t="shared" si="2"/>
        <v>0</v>
      </c>
      <c r="P105" s="32"/>
      <c r="Q105" s="32">
        <v>151.79</v>
      </c>
      <c r="R105" s="32"/>
      <c r="S105" s="32"/>
      <c r="T105" s="33"/>
      <c r="U105" s="33"/>
      <c r="V105" s="33"/>
      <c r="W105" s="33"/>
      <c r="X105" s="33"/>
      <c r="Y105" s="32"/>
      <c r="Z105" s="32"/>
      <c r="AA105" s="32"/>
      <c r="AB105" s="32"/>
      <c r="AC105" s="33"/>
      <c r="AD105" s="33"/>
      <c r="AE105" s="34"/>
      <c r="AF105" s="34"/>
      <c r="AG105" s="32">
        <f t="shared" si="3"/>
        <v>-170.00428571428571</v>
      </c>
      <c r="AH105" s="35">
        <f t="shared" si="4"/>
        <v>-4.2857142857144481E-3</v>
      </c>
    </row>
    <row r="106" spans="1:34" s="13" customFormat="1" ht="21" customHeight="1">
      <c r="A106" s="26">
        <v>43341</v>
      </c>
      <c r="B106" s="27"/>
      <c r="C106" s="28" t="s">
        <v>162</v>
      </c>
      <c r="D106" s="28" t="s">
        <v>163</v>
      </c>
      <c r="E106" s="28" t="s">
        <v>164</v>
      </c>
      <c r="F106" s="29">
        <v>9019</v>
      </c>
      <c r="G106" s="36" t="s">
        <v>165</v>
      </c>
      <c r="H106" s="30"/>
      <c r="I106" s="30"/>
      <c r="J106" s="30"/>
      <c r="K106" s="30">
        <v>1475</v>
      </c>
      <c r="L106" s="31">
        <v>0.01</v>
      </c>
      <c r="M106" s="32">
        <f t="shared" si="0"/>
        <v>1316.9642857142856</v>
      </c>
      <c r="N106" s="32">
        <f t="shared" si="1"/>
        <v>158.03571428571425</v>
      </c>
      <c r="O106" s="32">
        <f t="shared" si="2"/>
        <v>-13.169642857142856</v>
      </c>
      <c r="P106" s="32"/>
      <c r="Q106" s="32">
        <v>1316.96</v>
      </c>
      <c r="R106" s="32"/>
      <c r="S106" s="32"/>
      <c r="T106" s="33"/>
      <c r="U106" s="33"/>
      <c r="V106" s="33"/>
      <c r="W106" s="33"/>
      <c r="X106" s="33"/>
      <c r="Y106" s="32"/>
      <c r="Z106" s="32"/>
      <c r="AA106" s="32"/>
      <c r="AB106" s="32"/>
      <c r="AC106" s="33"/>
      <c r="AD106" s="33"/>
      <c r="AE106" s="34"/>
      <c r="AF106" s="34"/>
      <c r="AG106" s="32">
        <f t="shared" si="3"/>
        <v>-1461.8260714285714</v>
      </c>
      <c r="AH106" s="35">
        <f t="shared" si="4"/>
        <v>4.2857142857766206E-3</v>
      </c>
    </row>
    <row r="107" spans="1:34" s="13" customFormat="1" ht="24" customHeight="1">
      <c r="A107" s="26">
        <v>43341</v>
      </c>
      <c r="B107" s="27"/>
      <c r="C107" s="28" t="s">
        <v>52</v>
      </c>
      <c r="D107" s="28"/>
      <c r="E107" s="28"/>
      <c r="F107" s="29"/>
      <c r="G107" s="36" t="s">
        <v>166</v>
      </c>
      <c r="H107" s="30">
        <v>40</v>
      </c>
      <c r="I107" s="30"/>
      <c r="J107" s="30"/>
      <c r="K107" s="30"/>
      <c r="L107" s="31"/>
      <c r="M107" s="32">
        <f t="shared" si="0"/>
        <v>40</v>
      </c>
      <c r="N107" s="32">
        <f t="shared" si="1"/>
        <v>0</v>
      </c>
      <c r="O107" s="32">
        <f t="shared" si="2"/>
        <v>0</v>
      </c>
      <c r="P107" s="32"/>
      <c r="Q107" s="32"/>
      <c r="R107" s="32"/>
      <c r="S107" s="32"/>
      <c r="T107" s="33"/>
      <c r="U107" s="33"/>
      <c r="V107" s="33"/>
      <c r="W107" s="33"/>
      <c r="X107" s="33"/>
      <c r="Y107" s="32"/>
      <c r="Z107" s="32"/>
      <c r="AA107" s="32">
        <v>40</v>
      </c>
      <c r="AB107" s="32"/>
      <c r="AC107" s="33"/>
      <c r="AD107" s="33"/>
      <c r="AE107" s="34"/>
      <c r="AF107" s="34"/>
      <c r="AG107" s="32">
        <f t="shared" si="3"/>
        <v>-40</v>
      </c>
      <c r="AH107" s="35">
        <f t="shared" si="4"/>
        <v>0</v>
      </c>
    </row>
    <row r="108" spans="1:34" s="13" customFormat="1" ht="24" customHeight="1">
      <c r="A108" s="26">
        <v>43342</v>
      </c>
      <c r="B108" s="27"/>
      <c r="C108" s="28" t="s">
        <v>167</v>
      </c>
      <c r="D108" s="28" t="s">
        <v>168</v>
      </c>
      <c r="E108" s="28" t="s">
        <v>169</v>
      </c>
      <c r="F108" s="29">
        <v>1651</v>
      </c>
      <c r="G108" s="36" t="s">
        <v>170</v>
      </c>
      <c r="H108" s="30"/>
      <c r="I108" s="30"/>
      <c r="J108" s="30"/>
      <c r="K108" s="30">
        <v>4050</v>
      </c>
      <c r="L108" s="31">
        <v>0.01</v>
      </c>
      <c r="M108" s="32">
        <f t="shared" si="0"/>
        <v>3616.0714285714284</v>
      </c>
      <c r="N108" s="32">
        <f t="shared" si="1"/>
        <v>433.92857142857139</v>
      </c>
      <c r="O108" s="32">
        <f t="shared" si="2"/>
        <v>-36.160714285714285</v>
      </c>
      <c r="P108" s="32">
        <v>3616.07</v>
      </c>
      <c r="Q108" s="32"/>
      <c r="R108" s="32"/>
      <c r="S108" s="32"/>
      <c r="T108" s="33"/>
      <c r="U108" s="33"/>
      <c r="V108" s="33"/>
      <c r="W108" s="33"/>
      <c r="X108" s="33"/>
      <c r="Y108" s="32"/>
      <c r="Z108" s="32"/>
      <c r="AA108" s="32"/>
      <c r="AB108" s="32"/>
      <c r="AC108" s="33"/>
      <c r="AD108" s="33"/>
      <c r="AE108" s="34"/>
      <c r="AF108" s="34"/>
      <c r="AG108" s="32">
        <f t="shared" si="3"/>
        <v>-4013.8378571428575</v>
      </c>
      <c r="AH108" s="35">
        <f t="shared" si="4"/>
        <v>1.4285714282138429E-3</v>
      </c>
    </row>
    <row r="109" spans="1:34" s="13" customFormat="1" ht="24" customHeight="1">
      <c r="A109" s="26">
        <v>43342</v>
      </c>
      <c r="B109" s="27"/>
      <c r="C109" s="28" t="s">
        <v>162</v>
      </c>
      <c r="D109" s="28" t="s">
        <v>163</v>
      </c>
      <c r="E109" s="28" t="s">
        <v>164</v>
      </c>
      <c r="F109" s="29">
        <v>9254</v>
      </c>
      <c r="G109" s="36" t="s">
        <v>171</v>
      </c>
      <c r="H109" s="30"/>
      <c r="I109" s="30"/>
      <c r="J109" s="30"/>
      <c r="K109" s="30">
        <v>1745</v>
      </c>
      <c r="L109" s="31">
        <v>0.01</v>
      </c>
      <c r="M109" s="32">
        <f t="shared" si="0"/>
        <v>1558.0357142857142</v>
      </c>
      <c r="N109" s="32">
        <f t="shared" si="1"/>
        <v>186.96428571428569</v>
      </c>
      <c r="O109" s="32">
        <f t="shared" si="2"/>
        <v>-15.580357142857142</v>
      </c>
      <c r="P109" s="32"/>
      <c r="Q109" s="32">
        <v>1558.04</v>
      </c>
      <c r="R109" s="32"/>
      <c r="S109" s="32"/>
      <c r="T109" s="33"/>
      <c r="U109" s="33"/>
      <c r="V109" s="33"/>
      <c r="W109" s="33"/>
      <c r="X109" s="33"/>
      <c r="Y109" s="32"/>
      <c r="Z109" s="32"/>
      <c r="AA109" s="32"/>
      <c r="AB109" s="32"/>
      <c r="AC109" s="33"/>
      <c r="AD109" s="33"/>
      <c r="AE109" s="34"/>
      <c r="AF109" s="34"/>
      <c r="AG109" s="32">
        <f t="shared" si="3"/>
        <v>-1729.4239285714284</v>
      </c>
      <c r="AH109" s="35">
        <f t="shared" si="4"/>
        <v>-4.2857142855474706E-3</v>
      </c>
    </row>
    <row r="110" spans="1:34" s="13" customFormat="1" ht="24" customHeight="1">
      <c r="A110" s="26">
        <v>43342</v>
      </c>
      <c r="B110" s="27"/>
      <c r="C110" s="28" t="s">
        <v>69</v>
      </c>
      <c r="D110" s="28" t="s">
        <v>70</v>
      </c>
      <c r="E110" s="28" t="s">
        <v>71</v>
      </c>
      <c r="F110" s="29">
        <v>161432</v>
      </c>
      <c r="G110" s="36" t="s">
        <v>72</v>
      </c>
      <c r="H110" s="30"/>
      <c r="I110" s="30"/>
      <c r="J110" s="30"/>
      <c r="K110" s="30">
        <v>170</v>
      </c>
      <c r="L110" s="31"/>
      <c r="M110" s="32">
        <f t="shared" si="0"/>
        <v>151.78571428571428</v>
      </c>
      <c r="N110" s="32">
        <f t="shared" si="1"/>
        <v>18.214285714285712</v>
      </c>
      <c r="O110" s="32">
        <f t="shared" si="2"/>
        <v>0</v>
      </c>
      <c r="P110" s="32"/>
      <c r="Q110" s="32">
        <v>151.79</v>
      </c>
      <c r="R110" s="32"/>
      <c r="S110" s="32"/>
      <c r="T110" s="33"/>
      <c r="U110" s="33"/>
      <c r="V110" s="33"/>
      <c r="W110" s="33"/>
      <c r="X110" s="33"/>
      <c r="Y110" s="32"/>
      <c r="Z110" s="32"/>
      <c r="AA110" s="32"/>
      <c r="AB110" s="32"/>
      <c r="AC110" s="33"/>
      <c r="AD110" s="33"/>
      <c r="AE110" s="34"/>
      <c r="AF110" s="34"/>
      <c r="AG110" s="32">
        <f t="shared" si="3"/>
        <v>-170.00428571428571</v>
      </c>
      <c r="AH110" s="35">
        <f t="shared" si="4"/>
        <v>-4.2857142857144481E-3</v>
      </c>
    </row>
    <row r="111" spans="1:34" s="13" customFormat="1" ht="21" customHeight="1">
      <c r="A111" s="26">
        <v>43342</v>
      </c>
      <c r="B111" s="27"/>
      <c r="C111" s="28" t="s">
        <v>167</v>
      </c>
      <c r="D111" s="28" t="s">
        <v>168</v>
      </c>
      <c r="E111" s="28" t="s">
        <v>169</v>
      </c>
      <c r="F111" s="29">
        <v>1653</v>
      </c>
      <c r="G111" s="29" t="s">
        <v>170</v>
      </c>
      <c r="H111" s="30"/>
      <c r="I111" s="30"/>
      <c r="J111" s="30"/>
      <c r="K111" s="30">
        <v>675</v>
      </c>
      <c r="L111" s="31">
        <v>0.01</v>
      </c>
      <c r="M111" s="32">
        <f t="shared" si="0"/>
        <v>602.67857142857133</v>
      </c>
      <c r="N111" s="32">
        <f t="shared" si="1"/>
        <v>72.321428571428555</v>
      </c>
      <c r="O111" s="32">
        <f t="shared" si="2"/>
        <v>-6.0267857142857135</v>
      </c>
      <c r="P111" s="32">
        <v>602.67999999999995</v>
      </c>
      <c r="Q111" s="32"/>
      <c r="R111" s="32"/>
      <c r="S111" s="32"/>
      <c r="T111" s="33"/>
      <c r="U111" s="33"/>
      <c r="V111" s="33"/>
      <c r="W111" s="33"/>
      <c r="X111" s="33"/>
      <c r="Y111" s="32"/>
      <c r="Z111" s="32"/>
      <c r="AA111" s="32"/>
      <c r="AB111" s="32"/>
      <c r="AC111" s="33"/>
      <c r="AD111" s="33"/>
      <c r="AE111" s="34"/>
      <c r="AF111" s="34"/>
      <c r="AG111" s="32">
        <f t="shared" si="3"/>
        <v>-668.97464285714284</v>
      </c>
      <c r="AH111" s="35">
        <f t="shared" si="4"/>
        <v>-1.428571428553127E-3</v>
      </c>
    </row>
    <row r="112" spans="1:34" s="13" customFormat="1" ht="21" customHeight="1">
      <c r="A112" s="26">
        <v>43342</v>
      </c>
      <c r="B112" s="27"/>
      <c r="C112" s="28" t="s">
        <v>44</v>
      </c>
      <c r="D112" s="28"/>
      <c r="E112" s="28"/>
      <c r="F112" s="29"/>
      <c r="G112" s="36" t="s">
        <v>172</v>
      </c>
      <c r="H112" s="30">
        <v>50</v>
      </c>
      <c r="I112" s="30"/>
      <c r="J112" s="30"/>
      <c r="K112" s="30"/>
      <c r="L112" s="31"/>
      <c r="M112" s="32">
        <f t="shared" si="0"/>
        <v>50</v>
      </c>
      <c r="N112" s="32">
        <f t="shared" si="1"/>
        <v>0</v>
      </c>
      <c r="O112" s="32">
        <f t="shared" si="2"/>
        <v>0</v>
      </c>
      <c r="P112" s="32"/>
      <c r="Q112" s="32"/>
      <c r="R112" s="32"/>
      <c r="S112" s="32"/>
      <c r="T112" s="33"/>
      <c r="U112" s="33"/>
      <c r="V112" s="33"/>
      <c r="W112" s="33"/>
      <c r="X112" s="33"/>
      <c r="Y112" s="32"/>
      <c r="Z112" s="32"/>
      <c r="AA112" s="32">
        <v>50</v>
      </c>
      <c r="AB112" s="32"/>
      <c r="AC112" s="33"/>
      <c r="AD112" s="33"/>
      <c r="AE112" s="34"/>
      <c r="AF112" s="34"/>
      <c r="AG112" s="32">
        <f t="shared" si="3"/>
        <v>-50</v>
      </c>
      <c r="AH112" s="35">
        <f t="shared" si="4"/>
        <v>0</v>
      </c>
    </row>
    <row r="113" spans="1:34" s="13" customFormat="1" ht="21" customHeight="1">
      <c r="A113" s="26">
        <v>43343</v>
      </c>
      <c r="B113" s="27"/>
      <c r="C113" s="28" t="s">
        <v>173</v>
      </c>
      <c r="D113" s="28" t="s">
        <v>174</v>
      </c>
      <c r="E113" s="28" t="s">
        <v>175</v>
      </c>
      <c r="F113" s="29">
        <v>24246</v>
      </c>
      <c r="G113" s="36" t="s">
        <v>176</v>
      </c>
      <c r="H113" s="30"/>
      <c r="I113" s="30"/>
      <c r="J113" s="30"/>
      <c r="K113" s="30">
        <v>150</v>
      </c>
      <c r="L113" s="31"/>
      <c r="M113" s="32">
        <f t="shared" si="0"/>
        <v>133.92857142857142</v>
      </c>
      <c r="N113" s="32">
        <f t="shared" si="1"/>
        <v>16.071428571428569</v>
      </c>
      <c r="O113" s="32">
        <f t="shared" si="2"/>
        <v>0</v>
      </c>
      <c r="P113" s="32">
        <v>133.93</v>
      </c>
      <c r="Q113" s="32"/>
      <c r="R113" s="32"/>
      <c r="S113" s="32"/>
      <c r="T113" s="33"/>
      <c r="U113" s="33"/>
      <c r="V113" s="33"/>
      <c r="W113" s="33"/>
      <c r="X113" s="33"/>
      <c r="Y113" s="32"/>
      <c r="Z113" s="32"/>
      <c r="AA113" s="32"/>
      <c r="AB113" s="32"/>
      <c r="AC113" s="33"/>
      <c r="AD113" s="33"/>
      <c r="AE113" s="34"/>
      <c r="AF113" s="34"/>
      <c r="AG113" s="32">
        <f t="shared" si="3"/>
        <v>-150.00142857142856</v>
      </c>
      <c r="AH113" s="35">
        <f t="shared" si="4"/>
        <v>-1.4285714285620088E-3</v>
      </c>
    </row>
    <row r="114" spans="1:34" s="12" customFormat="1" ht="21.75" hidden="1" customHeight="1">
      <c r="A114" s="37"/>
      <c r="B114" s="38"/>
      <c r="C114" s="28"/>
      <c r="D114" s="28"/>
      <c r="E114" s="28"/>
      <c r="F114" s="29"/>
      <c r="G114" s="36"/>
      <c r="H114" s="39"/>
      <c r="I114" s="39"/>
      <c r="J114" s="39"/>
      <c r="K114" s="39"/>
      <c r="L114" s="40"/>
      <c r="M114" s="41">
        <f t="shared" si="0"/>
        <v>0</v>
      </c>
      <c r="N114" s="41">
        <f t="shared" si="1"/>
        <v>0</v>
      </c>
      <c r="O114" s="41">
        <f t="shared" si="2"/>
        <v>0</v>
      </c>
      <c r="P114" s="41"/>
      <c r="Q114" s="41"/>
      <c r="R114" s="41"/>
      <c r="S114" s="41"/>
      <c r="T114" s="42"/>
      <c r="U114" s="42"/>
      <c r="V114" s="42"/>
      <c r="W114" s="42"/>
      <c r="X114" s="42"/>
      <c r="Y114" s="41"/>
      <c r="Z114" s="41"/>
      <c r="AA114" s="41"/>
      <c r="AB114" s="41"/>
      <c r="AC114" s="41"/>
      <c r="AD114" s="41"/>
      <c r="AE114" s="41"/>
      <c r="AF114" s="41"/>
      <c r="AG114" s="41">
        <f t="shared" si="3"/>
        <v>0</v>
      </c>
      <c r="AH114" s="35">
        <f t="shared" si="4"/>
        <v>0</v>
      </c>
    </row>
    <row r="115" spans="1:34" s="12" customFormat="1" ht="21.75" customHeight="1">
      <c r="A115" s="37">
        <v>43343</v>
      </c>
      <c r="B115" s="38"/>
      <c r="C115" s="28" t="s">
        <v>119</v>
      </c>
      <c r="D115" s="28" t="s">
        <v>120</v>
      </c>
      <c r="E115" s="28" t="s">
        <v>37</v>
      </c>
      <c r="F115" s="29">
        <v>31639</v>
      </c>
      <c r="G115" s="36" t="s">
        <v>177</v>
      </c>
      <c r="H115" s="39"/>
      <c r="I115" s="39"/>
      <c r="J115" s="39"/>
      <c r="K115" s="39">
        <v>349.32</v>
      </c>
      <c r="L115" s="40"/>
      <c r="M115" s="32">
        <f t="shared" si="0"/>
        <v>311.89285714285711</v>
      </c>
      <c r="N115" s="32">
        <f t="shared" si="1"/>
        <v>37.427142857142854</v>
      </c>
      <c r="O115" s="32">
        <f t="shared" si="2"/>
        <v>0</v>
      </c>
      <c r="P115" s="32">
        <v>311.89</v>
      </c>
      <c r="Q115" s="32"/>
      <c r="R115" s="32"/>
      <c r="S115" s="32"/>
      <c r="T115" s="33"/>
      <c r="U115" s="33"/>
      <c r="V115" s="33"/>
      <c r="W115" s="33"/>
      <c r="X115" s="33"/>
      <c r="Y115" s="32"/>
      <c r="Z115" s="32"/>
      <c r="AA115" s="32"/>
      <c r="AB115" s="32"/>
      <c r="AC115" s="33"/>
      <c r="AD115" s="33"/>
      <c r="AE115" s="34"/>
      <c r="AF115" s="34"/>
      <c r="AG115" s="32">
        <f t="shared" si="3"/>
        <v>-349.31714285714281</v>
      </c>
      <c r="AH115" s="35">
        <f t="shared" si="4"/>
        <v>2.857142857180861E-3</v>
      </c>
    </row>
    <row r="116" spans="1:34" s="12" customFormat="1" ht="21.75" customHeight="1">
      <c r="A116" s="37">
        <v>43343</v>
      </c>
      <c r="B116" s="38"/>
      <c r="C116" s="28" t="s">
        <v>119</v>
      </c>
      <c r="D116" s="28" t="s">
        <v>120</v>
      </c>
      <c r="E116" s="28" t="s">
        <v>37</v>
      </c>
      <c r="F116" s="29">
        <v>31572</v>
      </c>
      <c r="G116" s="36" t="s">
        <v>178</v>
      </c>
      <c r="H116" s="39"/>
      <c r="I116" s="39"/>
      <c r="J116" s="39"/>
      <c r="K116" s="39">
        <v>151</v>
      </c>
      <c r="L116" s="40"/>
      <c r="M116" s="32">
        <f t="shared" si="0"/>
        <v>134.82142857142856</v>
      </c>
      <c r="N116" s="32">
        <f t="shared" si="1"/>
        <v>16.178571428571427</v>
      </c>
      <c r="O116" s="32">
        <f t="shared" si="2"/>
        <v>0</v>
      </c>
      <c r="P116" s="32">
        <v>134.82</v>
      </c>
      <c r="Q116" s="32"/>
      <c r="R116" s="32"/>
      <c r="S116" s="32"/>
      <c r="T116" s="33"/>
      <c r="U116" s="33"/>
      <c r="V116" s="33"/>
      <c r="W116" s="33"/>
      <c r="X116" s="33"/>
      <c r="Y116" s="32"/>
      <c r="Z116" s="32"/>
      <c r="AA116" s="32"/>
      <c r="AB116" s="32"/>
      <c r="AC116" s="33"/>
      <c r="AD116" s="33"/>
      <c r="AE116" s="34"/>
      <c r="AF116" s="34"/>
      <c r="AG116" s="32">
        <f t="shared" si="3"/>
        <v>-150.99857142857141</v>
      </c>
      <c r="AH116" s="35">
        <f t="shared" si="4"/>
        <v>1.4285714285904305E-3</v>
      </c>
    </row>
    <row r="117" spans="1:34" s="12" customFormat="1" ht="21.75" customHeight="1">
      <c r="A117" s="37">
        <v>43343</v>
      </c>
      <c r="B117" s="38"/>
      <c r="C117" s="28" t="s">
        <v>69</v>
      </c>
      <c r="D117" s="28" t="s">
        <v>70</v>
      </c>
      <c r="E117" s="28" t="s">
        <v>71</v>
      </c>
      <c r="F117" s="29">
        <v>160877</v>
      </c>
      <c r="G117" s="36" t="s">
        <v>72</v>
      </c>
      <c r="H117" s="39"/>
      <c r="I117" s="39"/>
      <c r="J117" s="39"/>
      <c r="K117" s="39">
        <v>170</v>
      </c>
      <c r="L117" s="40"/>
      <c r="M117" s="32">
        <f t="shared" si="0"/>
        <v>151.78571428571428</v>
      </c>
      <c r="N117" s="32">
        <f t="shared" si="1"/>
        <v>18.214285714285712</v>
      </c>
      <c r="O117" s="32">
        <f t="shared" si="2"/>
        <v>0</v>
      </c>
      <c r="P117" s="32"/>
      <c r="Q117" s="32">
        <v>151.79</v>
      </c>
      <c r="R117" s="32"/>
      <c r="S117" s="32"/>
      <c r="T117" s="33"/>
      <c r="U117" s="33"/>
      <c r="V117" s="33"/>
      <c r="W117" s="33"/>
      <c r="X117" s="33"/>
      <c r="Y117" s="32"/>
      <c r="Z117" s="32"/>
      <c r="AA117" s="32"/>
      <c r="AB117" s="32"/>
      <c r="AC117" s="33"/>
      <c r="AD117" s="33"/>
      <c r="AE117" s="34"/>
      <c r="AF117" s="34"/>
      <c r="AG117" s="32">
        <f t="shared" si="3"/>
        <v>-170.00428571428571</v>
      </c>
      <c r="AH117" s="35">
        <f t="shared" si="4"/>
        <v>-4.2857142857144481E-3</v>
      </c>
    </row>
    <row r="118" spans="1:34" s="12" customFormat="1" ht="21.75" customHeight="1">
      <c r="A118" s="37">
        <v>43343</v>
      </c>
      <c r="B118" s="38"/>
      <c r="C118" s="28" t="s">
        <v>40</v>
      </c>
      <c r="D118" s="28" t="s">
        <v>41</v>
      </c>
      <c r="E118" s="28" t="s">
        <v>42</v>
      </c>
      <c r="F118" s="29">
        <v>137929</v>
      </c>
      <c r="G118" s="36" t="s">
        <v>179</v>
      </c>
      <c r="H118" s="39"/>
      <c r="I118" s="39"/>
      <c r="J118" s="39">
        <v>182.85</v>
      </c>
      <c r="K118" s="39"/>
      <c r="L118" s="40"/>
      <c r="M118" s="32">
        <f t="shared" si="0"/>
        <v>182.85</v>
      </c>
      <c r="N118" s="32">
        <f t="shared" si="1"/>
        <v>0</v>
      </c>
      <c r="O118" s="32">
        <f t="shared" si="2"/>
        <v>0</v>
      </c>
      <c r="P118" s="32">
        <v>182.85</v>
      </c>
      <c r="Q118" s="32"/>
      <c r="R118" s="32"/>
      <c r="S118" s="32"/>
      <c r="T118" s="33"/>
      <c r="U118" s="33"/>
      <c r="V118" s="33"/>
      <c r="W118" s="33"/>
      <c r="X118" s="33"/>
      <c r="Y118" s="32"/>
      <c r="Z118" s="32"/>
      <c r="AA118" s="32"/>
      <c r="AB118" s="32"/>
      <c r="AC118" s="33"/>
      <c r="AD118" s="33"/>
      <c r="AE118" s="34"/>
      <c r="AF118" s="34"/>
      <c r="AG118" s="32">
        <f t="shared" si="3"/>
        <v>-182.85</v>
      </c>
      <c r="AH118" s="35">
        <f t="shared" si="4"/>
        <v>0</v>
      </c>
    </row>
    <row r="119" spans="1:34" s="12" customFormat="1" ht="19.5" customHeight="1">
      <c r="A119" s="37"/>
      <c r="B119" s="38"/>
      <c r="C119" s="43"/>
      <c r="D119" s="43"/>
      <c r="E119" s="43"/>
      <c r="F119" s="29"/>
      <c r="G119" s="36"/>
      <c r="H119" s="39"/>
      <c r="I119" s="39"/>
      <c r="J119" s="39"/>
      <c r="K119" s="39"/>
      <c r="L119" s="40"/>
      <c r="M119" s="41">
        <f>SUM(H119:J119,K119/1.12)</f>
        <v>0</v>
      </c>
      <c r="N119" s="41">
        <f>K119/1.12*0.12</f>
        <v>0</v>
      </c>
      <c r="O119" s="41">
        <f>-SUM(I119:J119,K119/1.12)*L119</f>
        <v>0</v>
      </c>
      <c r="P119" s="41"/>
      <c r="Q119" s="41"/>
      <c r="R119" s="41"/>
      <c r="S119" s="41"/>
      <c r="T119" s="42"/>
      <c r="U119" s="42"/>
      <c r="V119" s="42"/>
      <c r="W119" s="42"/>
      <c r="X119" s="42"/>
      <c r="Y119" s="44"/>
      <c r="Z119" s="41"/>
      <c r="AA119" s="41"/>
      <c r="AB119" s="41"/>
      <c r="AC119" s="42"/>
      <c r="AD119" s="42"/>
      <c r="AE119" s="45"/>
      <c r="AF119" s="45"/>
      <c r="AG119" s="46">
        <f>-SUM(N119:AF119)</f>
        <v>0</v>
      </c>
      <c r="AH119" s="35">
        <f t="shared" si="4"/>
        <v>0</v>
      </c>
    </row>
    <row r="120" spans="1:34" s="10" customFormat="1" ht="12" customHeight="1" thickBot="1">
      <c r="A120" s="47"/>
      <c r="B120" s="48"/>
      <c r="C120" s="49"/>
      <c r="D120" s="50"/>
      <c r="E120" s="50"/>
      <c r="F120" s="51"/>
      <c r="G120" s="49"/>
      <c r="H120" s="52">
        <f t="shared" ref="H120:AH120" si="5">SUM(H5:H119)</f>
        <v>6358</v>
      </c>
      <c r="I120" s="52">
        <f t="shared" si="5"/>
        <v>0</v>
      </c>
      <c r="J120" s="52">
        <f t="shared" si="5"/>
        <v>17137.149999999998</v>
      </c>
      <c r="K120" s="52">
        <f t="shared" si="5"/>
        <v>32418.219999999998</v>
      </c>
      <c r="L120" s="52">
        <f t="shared" si="5"/>
        <v>0.04</v>
      </c>
      <c r="M120" s="52">
        <f t="shared" si="5"/>
        <v>52439.989285714284</v>
      </c>
      <c r="N120" s="52">
        <f t="shared" si="5"/>
        <v>3473.380714285714</v>
      </c>
      <c r="O120" s="52">
        <f t="shared" si="5"/>
        <v>-70.937499999999986</v>
      </c>
      <c r="P120" s="52">
        <f t="shared" si="5"/>
        <v>34932.839999999997</v>
      </c>
      <c r="Q120" s="52">
        <f t="shared" si="5"/>
        <v>6484.44</v>
      </c>
      <c r="R120" s="52">
        <f t="shared" si="5"/>
        <v>1728</v>
      </c>
      <c r="S120" s="52">
        <f t="shared" si="5"/>
        <v>844.91</v>
      </c>
      <c r="T120" s="52">
        <f t="shared" si="5"/>
        <v>1754.6900000000003</v>
      </c>
      <c r="U120" s="52">
        <f t="shared" si="5"/>
        <v>304.45999999999998</v>
      </c>
      <c r="V120" s="52">
        <f t="shared" si="5"/>
        <v>0</v>
      </c>
      <c r="W120" s="52">
        <f t="shared" si="5"/>
        <v>0</v>
      </c>
      <c r="X120" s="52">
        <f t="shared" si="5"/>
        <v>561.61</v>
      </c>
      <c r="Y120" s="52">
        <f t="shared" si="5"/>
        <v>563.05999999999995</v>
      </c>
      <c r="Z120" s="52">
        <f t="shared" si="5"/>
        <v>258.02999999999997</v>
      </c>
      <c r="AA120" s="52">
        <f t="shared" si="5"/>
        <v>1000</v>
      </c>
      <c r="AB120" s="52">
        <f t="shared" si="5"/>
        <v>2008</v>
      </c>
      <c r="AC120" s="52">
        <f t="shared" si="5"/>
        <v>0</v>
      </c>
      <c r="AD120" s="52">
        <f t="shared" si="5"/>
        <v>2000</v>
      </c>
      <c r="AE120" s="52">
        <f t="shared" si="5"/>
        <v>0</v>
      </c>
      <c r="AF120" s="53">
        <f t="shared" si="5"/>
        <v>0</v>
      </c>
      <c r="AG120" s="52">
        <f t="shared" si="5"/>
        <v>-55842.483214285712</v>
      </c>
      <c r="AH120" s="52">
        <f t="shared" si="5"/>
        <v>-5.0714285713880258E-2</v>
      </c>
    </row>
    <row r="121" spans="1:34" ht="12" customHeight="1" thickTop="1"/>
    <row r="122" spans="1:34" ht="12">
      <c r="K122" s="54">
        <f>H120+I120+J120+K120</f>
        <v>55913.369999999995</v>
      </c>
      <c r="L122" s="9"/>
      <c r="M122" s="8"/>
      <c r="AG122" s="55">
        <f>+AG120</f>
        <v>-55842.483214285712</v>
      </c>
    </row>
    <row r="123" spans="1:34">
      <c r="K123" s="8"/>
      <c r="L123" s="9"/>
      <c r="M123" s="8"/>
    </row>
    <row r="124" spans="1:34" ht="12">
      <c r="C124" s="56" t="s">
        <v>33</v>
      </c>
      <c r="G124" s="10"/>
      <c r="K124" s="70"/>
      <c r="L124" s="70"/>
      <c r="M124" s="70"/>
      <c r="P124" s="2">
        <f>P120+Q120</f>
        <v>41417.279999999999</v>
      </c>
    </row>
    <row r="125" spans="1:34">
      <c r="K125" s="8"/>
      <c r="L125" s="9"/>
      <c r="M125" s="8"/>
    </row>
    <row r="126" spans="1:34">
      <c r="K126" s="8"/>
      <c r="L126" s="9"/>
      <c r="M126" s="8"/>
    </row>
    <row r="127" spans="1:34">
      <c r="A127" s="1"/>
      <c r="B127" s="1"/>
      <c r="D127" s="1"/>
      <c r="E127" s="1"/>
      <c r="F127" s="1"/>
      <c r="H127" s="1"/>
      <c r="I127" s="1"/>
      <c r="J127" s="1"/>
      <c r="K127" s="8"/>
      <c r="L127" s="9"/>
      <c r="M127" s="8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Z127" s="1"/>
      <c r="AA127" s="1"/>
      <c r="AB127" s="1"/>
      <c r="AC127" s="1"/>
      <c r="AD127" s="1"/>
      <c r="AE127" s="1"/>
      <c r="AF127" s="1"/>
      <c r="AG127" s="1"/>
    </row>
    <row r="134" spans="1:33">
      <c r="Q134" s="2">
        <v>0</v>
      </c>
    </row>
    <row r="135" spans="1:33">
      <c r="A135" s="1"/>
      <c r="B135" s="1"/>
      <c r="D135" s="1"/>
      <c r="E135" s="1"/>
      <c r="F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Z135" s="1"/>
      <c r="AA135" s="1"/>
      <c r="AB135" s="1"/>
      <c r="AC135" s="1"/>
      <c r="AD135" s="1"/>
      <c r="AE135" s="1"/>
      <c r="AF135" s="1"/>
      <c r="AG135" s="1"/>
    </row>
  </sheetData>
  <mergeCells count="1">
    <mergeCell ref="K124:M1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 1-31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2018-08-01T10:47:47Z</cp:lastPrinted>
  <dcterms:created xsi:type="dcterms:W3CDTF">2014-11-05T03:52:28Z</dcterms:created>
  <dcterms:modified xsi:type="dcterms:W3CDTF">2018-09-04T11:30:05Z</dcterms:modified>
</cp:coreProperties>
</file>