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2" windowHeight="7572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Slip'!$C$2:$N$110</definedName>
    <definedName name="_xlnm.Print_Area" localSheetId="5">'PLS PRINT'!$A$1:$H$32</definedName>
    <definedName name="_xlnm.Print_Area" localSheetId="2">'Sales Summary'!$B$1:$L$50</definedName>
    <definedName name="_xlnm.Print_Area" localSheetId="1">'SC Computation'!$A$1:$U$35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L13" i="11"/>
  <c r="L15"/>
  <c r="L14"/>
  <c r="B38" i="6"/>
  <c r="B40" s="1"/>
  <c r="E7" i="7"/>
  <c r="I10" i="6"/>
  <c r="K10" s="1"/>
  <c r="I11" l="1"/>
  <c r="K11"/>
  <c r="I12"/>
  <c r="K12"/>
  <c r="I13"/>
  <c r="K13"/>
  <c r="I14"/>
  <c r="K14"/>
  <c r="I15"/>
  <c r="K15"/>
  <c r="I16"/>
  <c r="K16"/>
  <c r="I17"/>
  <c r="K17"/>
  <c r="I18"/>
  <c r="K18"/>
  <c r="I19"/>
  <c r="K19" s="1"/>
  <c r="I20"/>
  <c r="K20" s="1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 s="1"/>
  <c r="I31"/>
  <c r="K31" s="1"/>
  <c r="I32"/>
  <c r="K32" s="1"/>
  <c r="I33"/>
  <c r="K33"/>
  <c r="I34"/>
  <c r="K34" s="1"/>
  <c r="I35"/>
  <c r="K35" s="1"/>
  <c r="I36"/>
  <c r="K36"/>
  <c r="I37"/>
  <c r="K37" s="1"/>
  <c r="I40"/>
  <c r="K40"/>
  <c r="I41"/>
  <c r="K41"/>
  <c r="G13" i="11"/>
  <c r="G14"/>
  <c r="G15"/>
  <c r="G16"/>
  <c r="G17"/>
  <c r="G18"/>
  <c r="G19"/>
  <c r="G20"/>
  <c r="G21"/>
  <c r="I21" s="1"/>
  <c r="G22"/>
  <c r="G23"/>
  <c r="G24"/>
  <c r="I24" s="1"/>
  <c r="J24" s="1"/>
  <c r="G25"/>
  <c r="I25" s="1"/>
  <c r="G26"/>
  <c r="I26" s="1"/>
  <c r="J26" s="1"/>
  <c r="E13"/>
  <c r="H13" s="1"/>
  <c r="E8" i="7"/>
  <c r="E14" i="11" s="1"/>
  <c r="E9" i="7"/>
  <c r="E15" i="11" s="1"/>
  <c r="H15" s="1"/>
  <c r="E10" i="7"/>
  <c r="E16" i="11" s="1"/>
  <c r="H16" s="1"/>
  <c r="E11" i="7"/>
  <c r="E17" i="11" s="1"/>
  <c r="H17" s="1"/>
  <c r="E12" i="7"/>
  <c r="E18" i="11" s="1"/>
  <c r="H18" s="1"/>
  <c r="E13" i="7"/>
  <c r="E19" i="11" s="1"/>
  <c r="H19" s="1"/>
  <c r="E14" i="7"/>
  <c r="E20" i="11"/>
  <c r="H20" s="1"/>
  <c r="H21"/>
  <c r="E15" i="7"/>
  <c r="E22" i="11" s="1"/>
  <c r="H22" s="1"/>
  <c r="E16" i="7"/>
  <c r="E23" i="11" s="1"/>
  <c r="H23" s="1"/>
  <c r="H24"/>
  <c r="H25"/>
  <c r="H26"/>
  <c r="I27"/>
  <c r="J27" s="1"/>
  <c r="O41" i="6"/>
  <c r="O40"/>
  <c r="L11"/>
  <c r="L12"/>
  <c r="L13"/>
  <c r="L14"/>
  <c r="L15"/>
  <c r="L16"/>
  <c r="L17"/>
  <c r="L18"/>
  <c r="L19"/>
  <c r="L21"/>
  <c r="L22"/>
  <c r="L23"/>
  <c r="L24"/>
  <c r="L25"/>
  <c r="L26"/>
  <c r="L40"/>
  <c r="L41"/>
  <c r="L10"/>
  <c r="L27"/>
  <c r="L28"/>
  <c r="L29"/>
  <c r="L30"/>
  <c r="L31"/>
  <c r="L33"/>
  <c r="L36"/>
  <c r="J37"/>
  <c r="J40"/>
  <c r="J4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G44"/>
  <c r="E44"/>
  <c r="D44"/>
  <c r="D5" i="11"/>
  <c r="M13"/>
  <c r="M14"/>
  <c r="M15"/>
  <c r="M16"/>
  <c r="K17"/>
  <c r="L17" s="1"/>
  <c r="K18"/>
  <c r="L18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M9"/>
  <c r="M19"/>
  <c r="M20"/>
  <c r="M21"/>
  <c r="M24"/>
  <c r="M25"/>
  <c r="M26"/>
  <c r="M27"/>
  <c r="J2"/>
  <c r="L37" i="6" l="1"/>
  <c r="L34"/>
  <c r="L20"/>
  <c r="L32"/>
  <c r="J25" i="11"/>
  <c r="O25" s="1"/>
  <c r="Q25" s="1"/>
  <c r="S25" s="1"/>
  <c r="U25" s="1"/>
  <c r="J21"/>
  <c r="O21" s="1"/>
  <c r="Q21" s="1"/>
  <c r="S21" s="1"/>
  <c r="U21" s="1"/>
  <c r="L35" i="6"/>
  <c r="I44"/>
  <c r="G28" i="11"/>
  <c r="J4" s="1"/>
  <c r="H14"/>
  <c r="E28"/>
  <c r="M8"/>
  <c r="J44" i="6"/>
  <c r="O27" i="11"/>
  <c r="Q27" s="1"/>
  <c r="S27" s="1"/>
  <c r="U27" s="1"/>
  <c r="O26"/>
  <c r="Q26" s="1"/>
  <c r="S26" s="1"/>
  <c r="U26" s="1"/>
  <c r="O24"/>
  <c r="Q24" s="1"/>
  <c r="S24" s="1"/>
  <c r="U24" s="1"/>
  <c r="K44" i="6"/>
  <c r="J1" i="11" s="1"/>
  <c r="J3" s="1"/>
  <c r="B7" i="10"/>
  <c r="B6"/>
  <c r="L95" i="8"/>
  <c r="E95"/>
  <c r="N79"/>
  <c r="L73"/>
  <c r="E73"/>
  <c r="L51"/>
  <c r="E51"/>
  <c r="L29"/>
  <c r="B15" i="7"/>
  <c r="B13"/>
  <c r="E29" i="8"/>
  <c r="L7"/>
  <c r="E7"/>
  <c r="T28" i="11"/>
  <c r="P28"/>
  <c r="N28"/>
  <c r="F28"/>
  <c r="G25" i="10"/>
  <c r="E25"/>
  <c r="D7"/>
  <c r="D6"/>
  <c r="N334" i="8"/>
  <c r="G334"/>
  <c r="N332"/>
  <c r="G332"/>
  <c r="N331"/>
  <c r="G331"/>
  <c r="N329"/>
  <c r="G329"/>
  <c r="N328"/>
  <c r="N330" s="1"/>
  <c r="N333" s="1"/>
  <c r="N335" s="1"/>
  <c r="G328"/>
  <c r="G330" s="1"/>
  <c r="G333" s="1"/>
  <c r="G335" s="1"/>
  <c r="L326"/>
  <c r="E326"/>
  <c r="J324"/>
  <c r="C324"/>
  <c r="J322"/>
  <c r="C322"/>
  <c r="N312"/>
  <c r="G312"/>
  <c r="N310"/>
  <c r="G310"/>
  <c r="N309"/>
  <c r="G309"/>
  <c r="N307"/>
  <c r="G307"/>
  <c r="N306"/>
  <c r="N308" s="1"/>
  <c r="N311" s="1"/>
  <c r="N313" s="1"/>
  <c r="G306"/>
  <c r="G308" s="1"/>
  <c r="G311" s="1"/>
  <c r="G313" s="1"/>
  <c r="L304"/>
  <c r="E304"/>
  <c r="J302"/>
  <c r="C302"/>
  <c r="J300"/>
  <c r="C300"/>
  <c r="N290"/>
  <c r="G290"/>
  <c r="N288"/>
  <c r="G288"/>
  <c r="N287"/>
  <c r="G287"/>
  <c r="N285"/>
  <c r="G285"/>
  <c r="N284"/>
  <c r="N286" s="1"/>
  <c r="N289" s="1"/>
  <c r="N291" s="1"/>
  <c r="G284"/>
  <c r="G286" s="1"/>
  <c r="G289" s="1"/>
  <c r="G291" s="1"/>
  <c r="L282"/>
  <c r="E282"/>
  <c r="J280"/>
  <c r="C280"/>
  <c r="J278"/>
  <c r="C278"/>
  <c r="N263"/>
  <c r="G263"/>
  <c r="N261"/>
  <c r="G261"/>
  <c r="N260"/>
  <c r="G260"/>
  <c r="N258"/>
  <c r="G258"/>
  <c r="N257"/>
  <c r="N259" s="1"/>
  <c r="N262" s="1"/>
  <c r="N264" s="1"/>
  <c r="G257"/>
  <c r="G259" s="1"/>
  <c r="G262" s="1"/>
  <c r="G264" s="1"/>
  <c r="L255"/>
  <c r="E255"/>
  <c r="J253"/>
  <c r="C253"/>
  <c r="J251"/>
  <c r="C251"/>
  <c r="N241"/>
  <c r="G241"/>
  <c r="N239"/>
  <c r="G239"/>
  <c r="N238"/>
  <c r="G238"/>
  <c r="N236"/>
  <c r="G236"/>
  <c r="N235"/>
  <c r="N237" s="1"/>
  <c r="N240" s="1"/>
  <c r="N242" s="1"/>
  <c r="G235"/>
  <c r="G237" s="1"/>
  <c r="G240" s="1"/>
  <c r="G242" s="1"/>
  <c r="L233"/>
  <c r="E233"/>
  <c r="J231"/>
  <c r="C231"/>
  <c r="J229"/>
  <c r="C229"/>
  <c r="N219"/>
  <c r="G219"/>
  <c r="N217"/>
  <c r="G217"/>
  <c r="N216"/>
  <c r="G216"/>
  <c r="N214"/>
  <c r="G214"/>
  <c r="N213"/>
  <c r="N215" s="1"/>
  <c r="N218" s="1"/>
  <c r="N220" s="1"/>
  <c r="G213"/>
  <c r="G215" s="1"/>
  <c r="G218" s="1"/>
  <c r="G220" s="1"/>
  <c r="L211"/>
  <c r="E211"/>
  <c r="J209"/>
  <c r="C209"/>
  <c r="G192"/>
  <c r="N190"/>
  <c r="G190"/>
  <c r="N189"/>
  <c r="G189"/>
  <c r="N187"/>
  <c r="G187"/>
  <c r="N186"/>
  <c r="N188" s="1"/>
  <c r="N191" s="1"/>
  <c r="N193" s="1"/>
  <c r="G186"/>
  <c r="G188" s="1"/>
  <c r="G191" s="1"/>
  <c r="G193" s="1"/>
  <c r="L184"/>
  <c r="E184"/>
  <c r="J182"/>
  <c r="C182"/>
  <c r="C180"/>
  <c r="G164"/>
  <c r="G165"/>
  <c r="G166" s="1"/>
  <c r="G167"/>
  <c r="G168"/>
  <c r="G170"/>
  <c r="N170"/>
  <c r="N168"/>
  <c r="N167"/>
  <c r="N164"/>
  <c r="N166" s="1"/>
  <c r="N169" s="1"/>
  <c r="N171" s="1"/>
  <c r="E162"/>
  <c r="J160"/>
  <c r="C160"/>
  <c r="N142"/>
  <c r="N144" s="1"/>
  <c r="N147" s="1"/>
  <c r="N148"/>
  <c r="G143"/>
  <c r="G146"/>
  <c r="G145"/>
  <c r="N143"/>
  <c r="G142"/>
  <c r="G144" s="1"/>
  <c r="G147" s="1"/>
  <c r="G149" s="1"/>
  <c r="J138"/>
  <c r="C138"/>
  <c r="J136"/>
  <c r="C136"/>
  <c r="N123"/>
  <c r="G123"/>
  <c r="N120"/>
  <c r="G120"/>
  <c r="N119"/>
  <c r="N121" s="1"/>
  <c r="N124" s="1"/>
  <c r="N126" s="1"/>
  <c r="G119"/>
  <c r="G121" s="1"/>
  <c r="G124" s="1"/>
  <c r="G126" s="1"/>
  <c r="L117"/>
  <c r="E117"/>
  <c r="J115"/>
  <c r="C115"/>
  <c r="J113"/>
  <c r="C113"/>
  <c r="N98"/>
  <c r="G98"/>
  <c r="J93"/>
  <c r="C93"/>
  <c r="J91"/>
  <c r="N76"/>
  <c r="G76"/>
  <c r="J71"/>
  <c r="C71"/>
  <c r="N54"/>
  <c r="G54"/>
  <c r="J49"/>
  <c r="C49"/>
  <c r="C47"/>
  <c r="N32"/>
  <c r="G32"/>
  <c r="J27"/>
  <c r="C27"/>
  <c r="N10"/>
  <c r="G10"/>
  <c r="J5"/>
  <c r="C5"/>
  <c r="C3"/>
  <c r="A16" i="7"/>
  <c r="A15"/>
  <c r="A14"/>
  <c r="A13"/>
  <c r="A12"/>
  <c r="A11"/>
  <c r="A10"/>
  <c r="A9"/>
  <c r="A8"/>
  <c r="Q11" i="6"/>
  <c r="Q13"/>
  <c r="Q15"/>
  <c r="Q17"/>
  <c r="Q19"/>
  <c r="Q21"/>
  <c r="Q23"/>
  <c r="Q25"/>
  <c r="Q27"/>
  <c r="Q29"/>
  <c r="Q30"/>
  <c r="P44"/>
  <c r="H44"/>
  <c r="O42"/>
  <c r="L42"/>
  <c r="K42"/>
  <c r="J42"/>
  <c r="B12"/>
  <c r="B14" s="1"/>
  <c r="B16" s="1"/>
  <c r="B18" s="1"/>
  <c r="B20" s="1"/>
  <c r="B22" s="1"/>
  <c r="B24" s="1"/>
  <c r="B26" s="1"/>
  <c r="B28" s="1"/>
  <c r="B30" s="1"/>
  <c r="B32" s="1"/>
  <c r="B34" s="1"/>
  <c r="B36" s="1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4"/>
  <c r="C3"/>
  <c r="A26" i="11"/>
  <c r="A25"/>
  <c r="A24"/>
  <c r="A23"/>
  <c r="A21"/>
  <c r="A20"/>
  <c r="A19"/>
  <c r="A18"/>
  <c r="D8"/>
  <c r="D6"/>
  <c r="S44" i="5"/>
  <c r="R44"/>
  <c r="Q44"/>
  <c r="O44"/>
  <c r="N44"/>
  <c r="L44"/>
  <c r="K44"/>
  <c r="J44"/>
  <c r="I44"/>
  <c r="H43"/>
  <c r="G43"/>
  <c r="F43"/>
  <c r="E43"/>
  <c r="S42"/>
  <c r="R42"/>
  <c r="Q42"/>
  <c r="O42"/>
  <c r="N42"/>
  <c r="M42"/>
  <c r="L42"/>
  <c r="K42"/>
  <c r="H42"/>
  <c r="G42"/>
  <c r="F42"/>
  <c r="E42"/>
  <c r="S41"/>
  <c r="R41"/>
  <c r="Q41"/>
  <c r="O41"/>
  <c r="N41"/>
  <c r="M41"/>
  <c r="L41"/>
  <c r="K41"/>
  <c r="H41"/>
  <c r="G41"/>
  <c r="F41"/>
  <c r="E41"/>
  <c r="S40"/>
  <c r="R40"/>
  <c r="Q40"/>
  <c r="O40"/>
  <c r="N40"/>
  <c r="M40"/>
  <c r="L40"/>
  <c r="K40"/>
  <c r="H40"/>
  <c r="G40"/>
  <c r="F40"/>
  <c r="E40"/>
  <c r="S39"/>
  <c r="R39"/>
  <c r="Q39"/>
  <c r="O39"/>
  <c r="N39"/>
  <c r="M39"/>
  <c r="L39"/>
  <c r="K39"/>
  <c r="H39"/>
  <c r="G39"/>
  <c r="F39"/>
  <c r="E39"/>
  <c r="S38"/>
  <c r="R38"/>
  <c r="Q38"/>
  <c r="O38"/>
  <c r="N38"/>
  <c r="M38"/>
  <c r="L38"/>
  <c r="K38"/>
  <c r="H38"/>
  <c r="G38"/>
  <c r="F38"/>
  <c r="E38"/>
  <c r="S37"/>
  <c r="R37"/>
  <c r="Q37"/>
  <c r="P37"/>
  <c r="O37"/>
  <c r="N37"/>
  <c r="M37"/>
  <c r="L37"/>
  <c r="K37"/>
  <c r="H37"/>
  <c r="G37"/>
  <c r="F37"/>
  <c r="E37"/>
  <c r="S36"/>
  <c r="R36"/>
  <c r="Q36"/>
  <c r="O36"/>
  <c r="N36"/>
  <c r="M36"/>
  <c r="L36"/>
  <c r="K36"/>
  <c r="H36"/>
  <c r="G36"/>
  <c r="F36"/>
  <c r="E36"/>
  <c r="S35"/>
  <c r="R35"/>
  <c r="Q35"/>
  <c r="P35"/>
  <c r="O35"/>
  <c r="N35"/>
  <c r="M35"/>
  <c r="L35"/>
  <c r="K35"/>
  <c r="H35"/>
  <c r="G35"/>
  <c r="F35"/>
  <c r="E35"/>
  <c r="S34"/>
  <c r="R34"/>
  <c r="Q34"/>
  <c r="O34"/>
  <c r="N34"/>
  <c r="M34"/>
  <c r="L34"/>
  <c r="K34"/>
  <c r="H34"/>
  <c r="G34"/>
  <c r="F34"/>
  <c r="E34"/>
  <c r="S33"/>
  <c r="R33"/>
  <c r="Q33"/>
  <c r="O33"/>
  <c r="N33"/>
  <c r="M33"/>
  <c r="L33"/>
  <c r="K33"/>
  <c r="H33"/>
  <c r="G33"/>
  <c r="F33"/>
  <c r="E33"/>
  <c r="S32"/>
  <c r="R32"/>
  <c r="Q32"/>
  <c r="O32"/>
  <c r="N32"/>
  <c r="M32"/>
  <c r="L32"/>
  <c r="K32"/>
  <c r="H32"/>
  <c r="G32"/>
  <c r="F32"/>
  <c r="E32"/>
  <c r="S31"/>
  <c r="R31"/>
  <c r="Q31"/>
  <c r="O31"/>
  <c r="N31"/>
  <c r="M31"/>
  <c r="L31"/>
  <c r="K31"/>
  <c r="H31"/>
  <c r="G31"/>
  <c r="F31"/>
  <c r="E31"/>
  <c r="S30"/>
  <c r="R30"/>
  <c r="Q30"/>
  <c r="O30"/>
  <c r="N30"/>
  <c r="M30"/>
  <c r="L30"/>
  <c r="K30"/>
  <c r="H30"/>
  <c r="G30"/>
  <c r="F30"/>
  <c r="E30"/>
  <c r="S29"/>
  <c r="R29"/>
  <c r="Q29"/>
  <c r="O29"/>
  <c r="N29"/>
  <c r="M29"/>
  <c r="L29"/>
  <c r="K29"/>
  <c r="H29"/>
  <c r="G29"/>
  <c r="F29"/>
  <c r="E29"/>
  <c r="S28"/>
  <c r="R28"/>
  <c r="Q28"/>
  <c r="P28"/>
  <c r="O28"/>
  <c r="N28"/>
  <c r="M28"/>
  <c r="L28"/>
  <c r="K28"/>
  <c r="H28"/>
  <c r="G28"/>
  <c r="F28"/>
  <c r="E28"/>
  <c r="S27"/>
  <c r="R27"/>
  <c r="Q27"/>
  <c r="O27"/>
  <c r="N27"/>
  <c r="M27"/>
  <c r="L27"/>
  <c r="K27"/>
  <c r="H27"/>
  <c r="G27"/>
  <c r="F27"/>
  <c r="E27"/>
  <c r="S26"/>
  <c r="R26"/>
  <c r="Q26"/>
  <c r="O26"/>
  <c r="N26"/>
  <c r="M26"/>
  <c r="L26"/>
  <c r="K26"/>
  <c r="H26"/>
  <c r="G26"/>
  <c r="F26"/>
  <c r="E26"/>
  <c r="S25"/>
  <c r="R25"/>
  <c r="Q25"/>
  <c r="O25"/>
  <c r="N25"/>
  <c r="M25"/>
  <c r="L25"/>
  <c r="K25"/>
  <c r="H25"/>
  <c r="G25"/>
  <c r="F25"/>
  <c r="E25"/>
  <c r="S24"/>
  <c r="R24"/>
  <c r="Q24"/>
  <c r="O24"/>
  <c r="N24"/>
  <c r="M24"/>
  <c r="L24"/>
  <c r="K24"/>
  <c r="H24"/>
  <c r="G24"/>
  <c r="F24"/>
  <c r="E24"/>
  <c r="S23"/>
  <c r="R23"/>
  <c r="Q23"/>
  <c r="O23"/>
  <c r="N23"/>
  <c r="M23"/>
  <c r="L23"/>
  <c r="K23"/>
  <c r="H23"/>
  <c r="G23"/>
  <c r="F23"/>
  <c r="E23"/>
  <c r="S22"/>
  <c r="R22"/>
  <c r="Q22"/>
  <c r="O22"/>
  <c r="N22"/>
  <c r="M22"/>
  <c r="L22"/>
  <c r="K22"/>
  <c r="H22"/>
  <c r="G22"/>
  <c r="F22"/>
  <c r="E22"/>
  <c r="S21"/>
  <c r="R21"/>
  <c r="Q21"/>
  <c r="P21"/>
  <c r="O21"/>
  <c r="N21"/>
  <c r="M21"/>
  <c r="L21"/>
  <c r="K21"/>
  <c r="H21"/>
  <c r="G21"/>
  <c r="F21"/>
  <c r="E21"/>
  <c r="S20"/>
  <c r="R20"/>
  <c r="Q20"/>
  <c r="O20"/>
  <c r="N20"/>
  <c r="M20"/>
  <c r="L20"/>
  <c r="K20"/>
  <c r="H20"/>
  <c r="G20"/>
  <c r="F20"/>
  <c r="E20"/>
  <c r="S19"/>
  <c r="R19"/>
  <c r="Q19"/>
  <c r="O19"/>
  <c r="N19"/>
  <c r="M19"/>
  <c r="L19"/>
  <c r="K19"/>
  <c r="H19"/>
  <c r="G19"/>
  <c r="F19"/>
  <c r="E19"/>
  <c r="S18"/>
  <c r="R18"/>
  <c r="Q18"/>
  <c r="P18"/>
  <c r="O18"/>
  <c r="N18"/>
  <c r="M18"/>
  <c r="L18"/>
  <c r="K18"/>
  <c r="H18"/>
  <c r="G18"/>
  <c r="F18"/>
  <c r="E18"/>
  <c r="S17"/>
  <c r="R17"/>
  <c r="Q17"/>
  <c r="O17"/>
  <c r="N17"/>
  <c r="M17"/>
  <c r="L17"/>
  <c r="K17"/>
  <c r="H17"/>
  <c r="G17"/>
  <c r="F17"/>
  <c r="E17"/>
  <c r="S16"/>
  <c r="R16"/>
  <c r="Q16"/>
  <c r="O16"/>
  <c r="N16"/>
  <c r="M16"/>
  <c r="L16"/>
  <c r="K16"/>
  <c r="H16"/>
  <c r="G16"/>
  <c r="F16"/>
  <c r="E16"/>
  <c r="S15"/>
  <c r="R15"/>
  <c r="Q15"/>
  <c r="O15"/>
  <c r="N15"/>
  <c r="M15"/>
  <c r="L15"/>
  <c r="K15"/>
  <c r="H15"/>
  <c r="G15"/>
  <c r="F15"/>
  <c r="E15"/>
  <c r="S14"/>
  <c r="R14"/>
  <c r="Q14"/>
  <c r="O14"/>
  <c r="N14"/>
  <c r="M14"/>
  <c r="L14"/>
  <c r="K14"/>
  <c r="H14"/>
  <c r="G14"/>
  <c r="F14"/>
  <c r="E14"/>
  <c r="S13"/>
  <c r="R13"/>
  <c r="Q13"/>
  <c r="O13"/>
  <c r="N13"/>
  <c r="M13"/>
  <c r="L13"/>
  <c r="K13"/>
  <c r="H13"/>
  <c r="G13"/>
  <c r="F13"/>
  <c r="E13"/>
  <c r="D8"/>
  <c r="D7"/>
  <c r="D6"/>
  <c r="D5"/>
  <c r="N4"/>
  <c r="N3"/>
  <c r="A3"/>
  <c r="N2"/>
  <c r="A1"/>
  <c r="L44" i="6" l="1"/>
  <c r="N149" i="8"/>
  <c r="G169"/>
  <c r="G171" s="1"/>
  <c r="J5" i="11"/>
  <c r="I14" s="1"/>
  <c r="M7"/>
  <c r="Q44" i="6"/>
  <c r="Q45" s="1"/>
  <c r="K45"/>
  <c r="K50"/>
  <c r="I19" i="11" l="1"/>
  <c r="J19" s="1"/>
  <c r="I22"/>
  <c r="G97" i="8" s="1"/>
  <c r="G99" s="1"/>
  <c r="I15" i="11"/>
  <c r="G31" i="8" s="1"/>
  <c r="G33" s="1"/>
  <c r="I18" i="11"/>
  <c r="N53" i="8" s="1"/>
  <c r="N55" s="1"/>
  <c r="I23" i="11"/>
  <c r="J23" s="1"/>
  <c r="I17"/>
  <c r="J17" s="1"/>
  <c r="I13"/>
  <c r="J13" s="1"/>
  <c r="I20"/>
  <c r="N75" i="8" s="1"/>
  <c r="N77" s="1"/>
  <c r="N80" s="1"/>
  <c r="N82" s="1"/>
  <c r="I16" i="11"/>
  <c r="J16" s="1"/>
  <c r="G75" i="8"/>
  <c r="G77" s="1"/>
  <c r="J14" i="11"/>
  <c r="N9" i="8"/>
  <c r="N11" s="1"/>
  <c r="J22" i="11" l="1"/>
  <c r="J18"/>
  <c r="J15"/>
  <c r="R15" s="1"/>
  <c r="G35" i="8" s="1"/>
  <c r="G9"/>
  <c r="G11" s="1"/>
  <c r="N31"/>
  <c r="N33" s="1"/>
  <c r="N97"/>
  <c r="N99" s="1"/>
  <c r="J20" i="11"/>
  <c r="O20" s="1"/>
  <c r="Q20" s="1"/>
  <c r="S20" s="1"/>
  <c r="U20" s="1"/>
  <c r="G53" i="8"/>
  <c r="G55" s="1"/>
  <c r="R14" i="11"/>
  <c r="N13" i="8" s="1"/>
  <c r="R16" i="11"/>
  <c r="N35" i="8" s="1"/>
  <c r="R13" i="11"/>
  <c r="J28" l="1"/>
  <c r="K28" s="1"/>
  <c r="K14" s="1"/>
  <c r="R28"/>
  <c r="G13" i="8"/>
  <c r="K16" i="11" l="1"/>
  <c r="L16" s="1"/>
  <c r="O16" s="1"/>
  <c r="Q16" s="1"/>
  <c r="S16" s="1"/>
  <c r="U16" s="1"/>
  <c r="K13"/>
  <c r="G12" i="8" s="1"/>
  <c r="G14" s="1"/>
  <c r="G16" s="1"/>
  <c r="K19" i="11"/>
  <c r="L19" s="1"/>
  <c r="O19" s="1"/>
  <c r="Q19" s="1"/>
  <c r="S19" s="1"/>
  <c r="U19" s="1"/>
  <c r="K15"/>
  <c r="G34" i="8" s="1"/>
  <c r="G36" s="1"/>
  <c r="G38" s="1"/>
  <c r="N12"/>
  <c r="N14" s="1"/>
  <c r="N16" s="1"/>
  <c r="O14" i="11"/>
  <c r="Q14" s="1"/>
  <c r="S14" s="1"/>
  <c r="U14" s="1"/>
  <c r="N34" i="8"/>
  <c r="N36" s="1"/>
  <c r="N38" s="1"/>
  <c r="O13" i="11"/>
  <c r="G78" i="8" l="1"/>
  <c r="G80" s="1"/>
  <c r="G82" s="1"/>
  <c r="L28" i="11"/>
  <c r="M28" s="1"/>
  <c r="M18" s="1"/>
  <c r="O15"/>
  <c r="Q15" s="1"/>
  <c r="S15" s="1"/>
  <c r="U15" s="1"/>
  <c r="Q13"/>
  <c r="M23" l="1"/>
  <c r="N101" i="8" s="1"/>
  <c r="N102" s="1"/>
  <c r="N104" s="1"/>
  <c r="M22" i="11"/>
  <c r="O22" s="1"/>
  <c r="Q22" s="1"/>
  <c r="S22" s="1"/>
  <c r="U22" s="1"/>
  <c r="F6" i="10" s="1"/>
  <c r="M17" i="11"/>
  <c r="G57" i="8" s="1"/>
  <c r="G58" s="1"/>
  <c r="G60" s="1"/>
  <c r="N57"/>
  <c r="N58" s="1"/>
  <c r="N60" s="1"/>
  <c r="O18" i="11"/>
  <c r="Q18" s="1"/>
  <c r="S18" s="1"/>
  <c r="U18" s="1"/>
  <c r="S13"/>
  <c r="O23" l="1"/>
  <c r="Q23" s="1"/>
  <c r="S23" s="1"/>
  <c r="U23" s="1"/>
  <c r="F7" i="10" s="1"/>
  <c r="F25" s="1"/>
  <c r="G101" i="8"/>
  <c r="G102" s="1"/>
  <c r="G104" s="1"/>
  <c r="O17" i="11"/>
  <c r="O28" s="1"/>
  <c r="U13"/>
  <c r="Q17" l="1"/>
  <c r="S17" s="1"/>
  <c r="Q28" l="1"/>
  <c r="U17"/>
  <c r="U28" s="1"/>
  <c r="S31" s="1"/>
  <c r="S28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<sst xmlns="http://schemas.openxmlformats.org/spreadsheetml/2006/main" count="597" uniqueCount="159">
  <si>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</si>
  <si>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</si>
  <si>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</si>
  <si>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</si>
  <si>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</si>
  <si>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</si>
  <si>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</si>
  <si>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</si>
  <si>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</si>
  <si>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</si>
  <si>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</si>
  <si>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</si>
  <si>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</si>
  <si>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</si>
  <si>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</si>
  <si>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</si>
  <si>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</si>
  <si>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</si>
  <si>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</si>
  <si>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</si>
  <si>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</si>
  <si>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</si>
  <si>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</si>
  <si>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</si>
  <si>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</si>
  <si>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</si>
  <si>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</si>
  <si>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</si>
  <si>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</si>
  <si>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</si>
  <si>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</si>
  <si>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</si>
  <si>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</si>
  <si>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</si>
  <si>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</si>
  <si>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</si>
  <si>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</si>
  <si>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</si>
  <si>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</si>
  <si>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</si>
  <si>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</si>
  <si>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</si>
  <si>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</si>
  <si>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</si>
  <si>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</si>
  <si>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</si>
  <si>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</si>
  <si>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</si>
  <si>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</si>
  <si>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</si>
  <si>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</si>
  <si>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</si>
  <si>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</si>
  <si>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</si>
  <si>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</si>
  <si>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</si>
  <si>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</si>
  <si>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</si>
  <si>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</si>
  <si>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</si>
  <si>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</si>
  <si>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</si>
  <si>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</si>
  <si>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</si>
  <si>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</si>
  <si>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</si>
  <si>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</si>
  <si>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</si>
  <si>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</si>
  <si>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</si>
  <si>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</si>
  <si>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</si>
  <si>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</si>
  <si>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</si>
  <si>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</si>
  <si>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</si>
  <si>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</si>
  <si>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</si>
  <si>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</si>
  <si>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</si>
  <si>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</si>
  <si>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</si>
  <si>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</si>
  <si>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</si>
  <si>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</si>
  <si>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</si>
  <si>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</si>
  <si>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</si>
  <si>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</si>
  <si>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</si>
  <si>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</si>
  <si>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</si>
  <si>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</si>
  <si>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</si>
  <si>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</si>
  <si>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</si>
  <si>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</si>
  <si>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</si>
  <si>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</si>
  <si>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</si>
  <si>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</si>
  <si>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</si>
  <si>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</si>
  <si>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</si>
  <si>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</si>
  <si>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</si>
  <si>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</si>
  <si>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</si>
  <si>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</si>
  <si>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</si>
  <si>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</si>
  <si>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</si>
  <si>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</si>
  <si>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</si>
  <si>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</si>
  <si>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</si>
  <si>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</si>
  <si>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</si>
  <si>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</si>
  <si>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</si>
  <si>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</si>
  <si>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</si>
  <si>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</si>
  <si>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</si>
  <si>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</si>
  <si>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</si>
  <si>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</si>
  <si>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</si>
  <si>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</si>
  <si>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</si>
  <si>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</si>
  <si>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</si>
  <si>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</si>
  <si>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</si>
  <si>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</si>
  <si>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</si>
  <si>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</si>
  <si>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</si>
  <si>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</si>
  <si>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</si>
  <si>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</si>
  <si>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</si>
  <si>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</si>
  <si>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</si>
  <si>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</si>
  <si>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</si>
  <si>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</si>
  <si>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</si>
  <si>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</si>
  <si>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</si>
  <si>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</si>
  <si>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</si>
  <si>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</si>
  <si>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Holiday/Store Closed</t>
  </si>
  <si>
    <t>26-29</t>
  </si>
  <si>
    <t>Period: Dec.16-29,2018</t>
  </si>
  <si>
    <t>December 16-29,2018</t>
  </si>
  <si>
    <t>December</t>
  </si>
  <si>
    <t>Store Closed for Christmas Party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</si>
</sst>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5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1" fillId="11" borderId="37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0" borderId="0" xfId="0" applyNumberFormat="1" applyAlignment="1">
      <alignment horizontal="center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3" fontId="9" fillId="12" borderId="37" xfId="1" applyNumberFormat="1" applyFont="1" applyFill="1" applyBorder="1" applyAlignment="1">
      <alignment horizontal="center" vertical="center"/>
    </xf>
    <xf numFmtId="43" fontId="1" fillId="12" borderId="37" xfId="1" applyNumberFormat="1" applyFont="1" applyFill="1" applyBorder="1" applyProtection="1">
      <protection locked="0"/>
    </xf>
    <xf numFmtId="43" fontId="9" fillId="12" borderId="46" xfId="1" applyNumberFormat="1" applyFont="1" applyFill="1" applyBorder="1" applyProtection="1"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922020</xdr:colOff>
      <xdr:row>30</xdr:row>
      <xdr:rowOff>99060</xdr:rowOff>
    </xdr:from>
    <xdr:to>
      <xdr:col>5</xdr:col>
      <xdr:colOff>246380</xdr:colOff>
      <xdr:row>34</xdr:row>
      <xdr:rowOff>7620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2180" y="5379720"/>
          <a:ext cx="952500" cy="6019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32</xdr:row>
      <xdr:rowOff>22860</xdr:rowOff>
    </xdr:from>
    <xdr:ext cx="715645" cy="342786"/>
    <xdr:sp macro="" textlink="">
      <xdr:nvSpPr>
        <xdr:cNvPr id="3" name="TextBox 2"/>
        <xdr:cNvSpPr txBox="1"/>
      </xdr:nvSpPr>
      <xdr:spPr>
        <a:xfrm>
          <a:off x="2286000" y="56388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3.2"/>
  <cols>
    <col min="1" max="1" width="3.109375" customWidth="1"/>
    <col min="2" max="2" width="24.88671875" customWidth="1"/>
    <col min="3" max="3" width="18" customWidth="1"/>
    <col min="4" max="4" width="15.109375" customWidth="1"/>
    <col min="5" max="8" width="0" hidden="1" customWidth="1"/>
    <col min="9" max="9" width="10.109375" customWidth="1"/>
    <col min="10" max="12" width="9.6640625" customWidth="1"/>
    <col min="13" max="13" width="0" hidden="1" customWidth="1"/>
    <col min="14" max="19" width="12" customWidth="1"/>
  </cols>
  <sheetData>
    <row r="1" spans="1:21" ht="15.6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6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6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6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6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6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6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6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67" t="s">
        <v>0</v>
      </c>
      <c r="B11" s="267"/>
      <c r="C11" s="268" t="s">
        <v>15</v>
      </c>
      <c r="D11" s="268" t="s">
        <v>16</v>
      </c>
      <c r="E11" s="23"/>
      <c r="F11" s="23"/>
      <c r="G11" s="23"/>
      <c r="H11" s="23"/>
      <c r="I11" s="268" t="s">
        <v>17</v>
      </c>
      <c r="J11" s="268" t="s">
        <v>18</v>
      </c>
      <c r="K11" s="268" t="s">
        <v>43</v>
      </c>
      <c r="L11" s="268" t="s">
        <v>20</v>
      </c>
      <c r="M11" s="268" t="s">
        <v>21</v>
      </c>
      <c r="N11" s="268" t="s">
        <v>22</v>
      </c>
      <c r="O11" s="23"/>
      <c r="P11" s="23"/>
      <c r="Q11" s="268" t="s">
        <v>23</v>
      </c>
      <c r="R11" s="268" t="s">
        <v>24</v>
      </c>
      <c r="S11" s="268" t="s">
        <v>34</v>
      </c>
    </row>
    <row r="12" spans="1:21" ht="26.4">
      <c r="A12" s="267"/>
      <c r="B12" s="267"/>
      <c r="C12" s="268"/>
      <c r="D12" s="268"/>
      <c r="E12" s="24" t="s">
        <v>12</v>
      </c>
      <c r="F12" s="24" t="s">
        <v>14</v>
      </c>
      <c r="G12" s="24" t="s">
        <v>40</v>
      </c>
      <c r="H12" s="24" t="s">
        <v>38</v>
      </c>
      <c r="I12" s="268"/>
      <c r="J12" s="268"/>
      <c r="K12" s="268"/>
      <c r="L12" s="268"/>
      <c r="M12" s="268"/>
      <c r="N12" s="268"/>
      <c r="O12" s="24"/>
      <c r="P12" s="24"/>
      <c r="Q12" s="268"/>
      <c r="R12" s="268"/>
      <c r="S12" s="268"/>
    </row>
    <row r="13" spans="1:21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69" t="s">
        <v>79</v>
      </c>
      <c r="C47" s="269"/>
      <c r="I47" s="269" t="s">
        <v>80</v>
      </c>
      <c r="J47" s="269"/>
      <c r="K47" s="269"/>
      <c r="N47" s="10"/>
      <c r="O47" s="10"/>
      <c r="P47" s="10"/>
      <c r="Q47" s="269" t="s">
        <v>81</v>
      </c>
      <c r="R47" s="269"/>
      <c r="S47" s="269"/>
    </row>
    <row r="48" spans="1:21">
      <c r="B48" s="266" t="s">
        <v>31</v>
      </c>
      <c r="C48" s="266"/>
      <c r="I48" s="266" t="s">
        <v>82</v>
      </c>
      <c r="J48" s="266"/>
      <c r="K48" s="266"/>
      <c r="L48" s="10"/>
      <c r="Q48" s="266" t="s">
        <v>33</v>
      </c>
      <c r="R48" s="266"/>
      <c r="S48" s="266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1"/>
  <sheetViews>
    <sheetView tabSelected="1" workbookViewId="0">
      <selection activeCell="N20" sqref="N20"/>
    </sheetView>
  </sheetViews>
  <sheetFormatPr defaultRowHeight="13.2"/>
  <cols>
    <col min="1" max="1" width="3.5546875" customWidth="1"/>
    <col min="2" max="2" width="15.109375" customWidth="1"/>
    <col min="3" max="3" width="0" hidden="1" customWidth="1"/>
    <col min="4" max="4" width="14.6640625" customWidth="1"/>
    <col min="5" max="9" width="9" bestFit="1" customWidth="1"/>
    <col min="10" max="10" width="11.5546875" bestFit="1" customWidth="1"/>
    <col min="11" max="14" width="9" bestFit="1" customWidth="1"/>
    <col min="15" max="15" width="11.44140625" bestFit="1" customWidth="1"/>
    <col min="16" max="16" width="0" hidden="1" customWidth="1"/>
    <col min="17" max="17" width="11.44140625" bestFit="1" customWidth="1"/>
    <col min="18" max="18" width="10.44140625" bestFit="1" customWidth="1"/>
    <col min="19" max="19" width="11.21875" bestFit="1" customWidth="1"/>
    <col min="20" max="20" width="0" hidden="1" customWidth="1"/>
    <col min="21" max="21" width="11.21875" bestFit="1" customWidth="1"/>
  </cols>
  <sheetData>
    <row r="1" spans="1:23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Summary'!K44</f>
        <v>19242.721599999997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18892.721599999997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8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90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8" thickBot="1">
      <c r="A5" s="73" t="s">
        <v>6</v>
      </c>
      <c r="B5" s="73"/>
      <c r="C5" s="73"/>
      <c r="D5" s="51">
        <f>COUNTIF($D$13:$D$27,A5)</f>
        <v>5</v>
      </c>
      <c r="E5" s="69"/>
      <c r="F5" s="47" t="s">
        <v>7</v>
      </c>
      <c r="G5" s="47"/>
      <c r="H5" s="47"/>
      <c r="I5" s="47"/>
      <c r="J5" s="52">
        <f>+J3/J4</f>
        <v>209.91912888888885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8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8" thickBot="1">
      <c r="A7" s="73" t="s">
        <v>9</v>
      </c>
      <c r="B7" s="73"/>
      <c r="C7" s="73"/>
      <c r="D7" s="51">
        <v>6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35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8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43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8" thickBot="1">
      <c r="A9" s="73" t="s">
        <v>13</v>
      </c>
      <c r="B9" s="73"/>
      <c r="C9" s="73"/>
      <c r="D9" s="53">
        <v>9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9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8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8" thickBot="1">
      <c r="A11" s="77"/>
      <c r="B11" s="278" t="s">
        <v>0</v>
      </c>
      <c r="C11" s="278" t="s">
        <v>15</v>
      </c>
      <c r="D11" s="278" t="s">
        <v>16</v>
      </c>
      <c r="E11" s="282" t="s">
        <v>17</v>
      </c>
      <c r="F11" s="276" t="s">
        <v>18</v>
      </c>
      <c r="G11" s="276" t="s">
        <v>19</v>
      </c>
      <c r="H11" s="276" t="s">
        <v>20</v>
      </c>
      <c r="I11" s="276" t="s">
        <v>21</v>
      </c>
      <c r="J11" s="276" t="s">
        <v>22</v>
      </c>
      <c r="K11" s="276" t="s">
        <v>23</v>
      </c>
      <c r="L11" s="276" t="s">
        <v>23</v>
      </c>
      <c r="M11" s="276" t="s">
        <v>24</v>
      </c>
      <c r="N11" s="276" t="s">
        <v>25</v>
      </c>
      <c r="O11" s="276" t="s">
        <v>34</v>
      </c>
      <c r="P11" s="100" t="s">
        <v>26</v>
      </c>
      <c r="Q11" s="276" t="s">
        <v>27</v>
      </c>
      <c r="R11" s="278" t="s">
        <v>28</v>
      </c>
      <c r="S11" s="280" t="s">
        <v>29</v>
      </c>
      <c r="T11" s="280" t="s">
        <v>139</v>
      </c>
      <c r="U11" s="270" t="s">
        <v>140</v>
      </c>
      <c r="V11" s="73"/>
      <c r="W11" s="73"/>
    </row>
    <row r="12" spans="1:23" ht="40.799999999999997">
      <c r="A12" s="78"/>
      <c r="B12" s="279"/>
      <c r="C12" s="279"/>
      <c r="D12" s="279"/>
      <c r="E12" s="283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101" t="s">
        <v>30</v>
      </c>
      <c r="Q12" s="277"/>
      <c r="R12" s="279"/>
      <c r="S12" s="281"/>
      <c r="T12" s="281"/>
      <c r="U12" s="270"/>
      <c r="V12" s="73"/>
      <c r="W12" s="73"/>
    </row>
    <row r="13" spans="1:23">
      <c r="A13" s="79">
        <v>1</v>
      </c>
      <c r="B13" s="109" t="s">
        <v>80</v>
      </c>
      <c r="C13" s="110"/>
      <c r="D13" s="110" t="s">
        <v>6</v>
      </c>
      <c r="E13" s="110">
        <f>'Number of Days'!E7</f>
        <v>9</v>
      </c>
      <c r="F13" s="106">
        <v>1</v>
      </c>
      <c r="G13" s="102">
        <f t="shared" ref="G13:G26" si="0">IF(C13="Exec Chef",E13*F13,F13*$D$9)</f>
        <v>9</v>
      </c>
      <c r="H13" s="102">
        <f t="shared" ref="H13:H26" si="1">+E13*F13</f>
        <v>9</v>
      </c>
      <c r="I13" s="103">
        <f t="shared" ref="I13:I27" si="2">+IF(G13&lt;&gt;0,$J$5,0)</f>
        <v>209.91912888888885</v>
      </c>
      <c r="J13" s="58">
        <f>H13*I13</f>
        <v>1889.2721599999995</v>
      </c>
      <c r="K13" s="58">
        <f t="shared" ref="K13:K27" si="3">+IF(D13=$A$5,$K$28/$D$5,0)</f>
        <v>125.9514773333336</v>
      </c>
      <c r="L13" s="58">
        <f>+IF(K13&lt;=900,K13,900)</f>
        <v>125.9514773333336</v>
      </c>
      <c r="M13" s="59">
        <f t="shared" ref="M13:M27" si="4">IF(D13=$A$7,$M$28/$M$7*$E13,IF(D13=$A$6,$M$28/$M$7*$E13,0))</f>
        <v>0</v>
      </c>
      <c r="N13" s="111"/>
      <c r="O13" s="58">
        <f>J13+L13+M13+N13</f>
        <v>2015.223637333333</v>
      </c>
      <c r="P13" s="58"/>
      <c r="Q13" s="58">
        <f t="shared" ref="Q13:Q27" si="5">O13-P13</f>
        <v>2015.223637333333</v>
      </c>
      <c r="R13" s="111">
        <f>J13*1.5</f>
        <v>2833.9082399999993</v>
      </c>
      <c r="S13" s="61">
        <f t="shared" ref="S13:S27" si="6">+Q13+R13</f>
        <v>4849.1318773333323</v>
      </c>
      <c r="T13" s="204"/>
      <c r="U13" s="206">
        <f>+S13-T13</f>
        <v>4849.1318773333323</v>
      </c>
      <c r="V13" s="186"/>
      <c r="W13" s="186"/>
    </row>
    <row r="14" spans="1:23">
      <c r="A14" s="79">
        <v>2</v>
      </c>
      <c r="B14" s="109" t="s">
        <v>86</v>
      </c>
      <c r="C14" s="110"/>
      <c r="D14" s="110" t="s">
        <v>6</v>
      </c>
      <c r="E14" s="110">
        <f>'Number of Days'!E8</f>
        <v>9</v>
      </c>
      <c r="F14" s="106">
        <v>1</v>
      </c>
      <c r="G14" s="102">
        <f t="shared" si="0"/>
        <v>9</v>
      </c>
      <c r="H14" s="102">
        <f t="shared" si="1"/>
        <v>9</v>
      </c>
      <c r="I14" s="103">
        <f t="shared" si="2"/>
        <v>209.91912888888885</v>
      </c>
      <c r="J14" s="58">
        <f t="shared" ref="J14:J27" si="7">H14*I14</f>
        <v>1889.2721599999995</v>
      </c>
      <c r="K14" s="58">
        <f t="shared" si="3"/>
        <v>125.9514773333336</v>
      </c>
      <c r="L14" s="58">
        <f>+IF(K14&lt;=900,K14,900)</f>
        <v>125.9514773333336</v>
      </c>
      <c r="M14" s="59">
        <f t="shared" si="4"/>
        <v>0</v>
      </c>
      <c r="N14" s="111"/>
      <c r="O14" s="58">
        <f t="shared" ref="O14:O27" si="8">J14+L14+M14+N14</f>
        <v>2015.223637333333</v>
      </c>
      <c r="P14" s="58"/>
      <c r="Q14" s="58">
        <f t="shared" si="5"/>
        <v>2015.223637333333</v>
      </c>
      <c r="R14" s="111">
        <f>J14*0.25</f>
        <v>472.31803999999988</v>
      </c>
      <c r="S14" s="61">
        <f t="shared" si="6"/>
        <v>2487.5416773333327</v>
      </c>
      <c r="T14" s="204"/>
      <c r="U14" s="206">
        <f t="shared" ref="U14:U27" si="9">+S14-T14</f>
        <v>2487.5416773333327</v>
      </c>
      <c r="V14" s="233"/>
      <c r="W14" s="196"/>
    </row>
    <row r="15" spans="1:23">
      <c r="A15" s="79">
        <v>3</v>
      </c>
      <c r="B15" s="109" t="s">
        <v>87</v>
      </c>
      <c r="C15" s="110"/>
      <c r="D15" s="110" t="s">
        <v>6</v>
      </c>
      <c r="E15" s="110">
        <f>'Number of Days'!E9</f>
        <v>8</v>
      </c>
      <c r="F15" s="106">
        <v>1</v>
      </c>
      <c r="G15" s="102">
        <f t="shared" si="0"/>
        <v>9</v>
      </c>
      <c r="H15" s="102">
        <f t="shared" si="1"/>
        <v>8</v>
      </c>
      <c r="I15" s="104">
        <f t="shared" si="2"/>
        <v>209.91912888888885</v>
      </c>
      <c r="J15" s="58">
        <f t="shared" si="7"/>
        <v>1679.3530311111108</v>
      </c>
      <c r="K15" s="58">
        <f t="shared" si="3"/>
        <v>125.9514773333336</v>
      </c>
      <c r="L15" s="58">
        <f>+IF(K15&lt;=900,K15,900)/9*8</f>
        <v>111.95686874074097</v>
      </c>
      <c r="M15" s="59">
        <f t="shared" si="4"/>
        <v>0</v>
      </c>
      <c r="N15" s="111"/>
      <c r="O15" s="58">
        <f t="shared" si="8"/>
        <v>1791.3098998518517</v>
      </c>
      <c r="P15" s="58"/>
      <c r="Q15" s="58">
        <f t="shared" si="5"/>
        <v>1791.3098998518517</v>
      </c>
      <c r="R15" s="111">
        <f>J15*0.25</f>
        <v>419.8382577777777</v>
      </c>
      <c r="S15" s="61">
        <f t="shared" si="6"/>
        <v>2211.1481576296292</v>
      </c>
      <c r="T15" s="204"/>
      <c r="U15" s="206">
        <f t="shared" si="9"/>
        <v>2211.1481576296292</v>
      </c>
      <c r="V15" s="233"/>
      <c r="W15" s="196"/>
    </row>
    <row r="16" spans="1:23">
      <c r="A16" s="79">
        <v>4</v>
      </c>
      <c r="B16" s="109" t="s">
        <v>89</v>
      </c>
      <c r="C16" s="110"/>
      <c r="D16" s="110" t="s">
        <v>6</v>
      </c>
      <c r="E16" s="110">
        <f>'Number of Days'!E10</f>
        <v>9</v>
      </c>
      <c r="F16" s="106">
        <v>1</v>
      </c>
      <c r="G16" s="102">
        <f t="shared" si="0"/>
        <v>9</v>
      </c>
      <c r="H16" s="102">
        <f t="shared" si="1"/>
        <v>9</v>
      </c>
      <c r="I16" s="103">
        <f t="shared" si="2"/>
        <v>209.91912888888885</v>
      </c>
      <c r="J16" s="58">
        <f t="shared" si="7"/>
        <v>1889.2721599999995</v>
      </c>
      <c r="K16" s="58">
        <f t="shared" si="3"/>
        <v>125.9514773333336</v>
      </c>
      <c r="L16" s="58">
        <f>+IF(K16&lt;=900,K16,900)</f>
        <v>125.9514773333336</v>
      </c>
      <c r="M16" s="59">
        <f t="shared" si="4"/>
        <v>0</v>
      </c>
      <c r="N16" s="111"/>
      <c r="O16" s="58">
        <f t="shared" si="8"/>
        <v>2015.223637333333</v>
      </c>
      <c r="P16" s="58"/>
      <c r="Q16" s="58">
        <f t="shared" si="5"/>
        <v>2015.223637333333</v>
      </c>
      <c r="R16" s="111">
        <f>J16*0.25</f>
        <v>472.31803999999988</v>
      </c>
      <c r="S16" s="61">
        <f t="shared" si="6"/>
        <v>2487.5416773333327</v>
      </c>
      <c r="T16" s="204"/>
      <c r="U16" s="206">
        <f t="shared" si="9"/>
        <v>2487.5416773333327</v>
      </c>
      <c r="V16" s="233"/>
      <c r="W16" s="196"/>
    </row>
    <row r="17" spans="1:23">
      <c r="A17" s="79">
        <v>5</v>
      </c>
      <c r="B17" s="109" t="s">
        <v>88</v>
      </c>
      <c r="C17" s="110"/>
      <c r="D17" s="110" t="s">
        <v>9</v>
      </c>
      <c r="E17" s="110">
        <f>'Number of Days'!E11</f>
        <v>9</v>
      </c>
      <c r="F17" s="106">
        <v>1</v>
      </c>
      <c r="G17" s="102">
        <f t="shared" si="0"/>
        <v>9</v>
      </c>
      <c r="H17" s="102">
        <f t="shared" si="1"/>
        <v>9</v>
      </c>
      <c r="I17" s="104">
        <f t="shared" si="2"/>
        <v>209.91912888888885</v>
      </c>
      <c r="J17" s="58">
        <f t="shared" si="7"/>
        <v>1889.2721599999995</v>
      </c>
      <c r="K17" s="58">
        <f t="shared" si="3"/>
        <v>0</v>
      </c>
      <c r="L17" s="58">
        <f t="shared" ref="L17:L27" si="10">+IF(K17&lt;=900,K17,900)</f>
        <v>0</v>
      </c>
      <c r="M17" s="59">
        <f t="shared" si="4"/>
        <v>3.5986136380952432</v>
      </c>
      <c r="N17" s="111"/>
      <c r="O17" s="58">
        <f t="shared" si="8"/>
        <v>1892.8707736380948</v>
      </c>
      <c r="P17" s="58"/>
      <c r="Q17" s="58">
        <f t="shared" si="5"/>
        <v>1892.8707736380948</v>
      </c>
      <c r="R17" s="111"/>
      <c r="S17" s="61">
        <f t="shared" si="6"/>
        <v>1892.8707736380948</v>
      </c>
      <c r="T17" s="204"/>
      <c r="U17" s="206">
        <f t="shared" si="9"/>
        <v>1892.8707736380948</v>
      </c>
      <c r="V17" s="233"/>
      <c r="W17" s="196"/>
    </row>
    <row r="18" spans="1:23">
      <c r="A18" s="79">
        <f>A17+1</f>
        <v>6</v>
      </c>
      <c r="B18" s="109" t="s">
        <v>90</v>
      </c>
      <c r="C18" s="110"/>
      <c r="D18" s="110" t="s">
        <v>9</v>
      </c>
      <c r="E18" s="110">
        <f>'Number of Days'!E12</f>
        <v>8</v>
      </c>
      <c r="F18" s="106">
        <v>1</v>
      </c>
      <c r="G18" s="102">
        <f t="shared" si="0"/>
        <v>9</v>
      </c>
      <c r="H18" s="102">
        <f t="shared" si="1"/>
        <v>8</v>
      </c>
      <c r="I18" s="103">
        <f t="shared" si="2"/>
        <v>209.91912888888885</v>
      </c>
      <c r="J18" s="58">
        <f t="shared" si="7"/>
        <v>1679.3530311111108</v>
      </c>
      <c r="K18" s="58">
        <f t="shared" si="3"/>
        <v>0</v>
      </c>
      <c r="L18" s="58">
        <f t="shared" si="10"/>
        <v>0</v>
      </c>
      <c r="M18" s="59">
        <f t="shared" si="4"/>
        <v>3.1987676783068828</v>
      </c>
      <c r="N18" s="111"/>
      <c r="O18" s="58">
        <f t="shared" si="8"/>
        <v>1682.5517987894177</v>
      </c>
      <c r="P18" s="58"/>
      <c r="Q18" s="58">
        <f t="shared" si="5"/>
        <v>1682.5517987894177</v>
      </c>
      <c r="R18" s="111"/>
      <c r="S18" s="61">
        <f t="shared" si="6"/>
        <v>1682.5517987894177</v>
      </c>
      <c r="T18" s="204"/>
      <c r="U18" s="206">
        <f t="shared" si="9"/>
        <v>1682.5517987894177</v>
      </c>
      <c r="V18" s="196"/>
      <c r="W18" s="196"/>
    </row>
    <row r="19" spans="1:23">
      <c r="A19" s="79">
        <f t="shared" ref="A19:A25" si="11">A18+1</f>
        <v>7</v>
      </c>
      <c r="B19" s="109" t="s">
        <v>147</v>
      </c>
      <c r="C19" s="110"/>
      <c r="D19" s="110" t="s">
        <v>6</v>
      </c>
      <c r="E19" s="110">
        <f>'Number of Days'!E13</f>
        <v>8</v>
      </c>
      <c r="F19" s="106">
        <v>1</v>
      </c>
      <c r="G19" s="102">
        <f t="shared" si="0"/>
        <v>9</v>
      </c>
      <c r="H19" s="102">
        <f t="shared" si="1"/>
        <v>8</v>
      </c>
      <c r="I19" s="103">
        <f t="shared" si="2"/>
        <v>209.91912888888885</v>
      </c>
      <c r="J19" s="58">
        <f t="shared" si="7"/>
        <v>1679.3530311111108</v>
      </c>
      <c r="K19" s="58">
        <f t="shared" si="3"/>
        <v>125.9514773333336</v>
      </c>
      <c r="L19" s="58">
        <f>+IF(K19&lt;=900,K19,900)</f>
        <v>125.9514773333336</v>
      </c>
      <c r="M19" s="59">
        <f t="shared" si="4"/>
        <v>0</v>
      </c>
      <c r="N19" s="111"/>
      <c r="O19" s="58">
        <f t="shared" si="8"/>
        <v>1805.3045084444443</v>
      </c>
      <c r="P19" s="58"/>
      <c r="Q19" s="58">
        <f t="shared" si="5"/>
        <v>1805.3045084444443</v>
      </c>
      <c r="R19" s="111"/>
      <c r="S19" s="61">
        <f t="shared" si="6"/>
        <v>1805.3045084444443</v>
      </c>
      <c r="T19" s="204"/>
      <c r="U19" s="206">
        <f t="shared" si="9"/>
        <v>1805.3045084444443</v>
      </c>
      <c r="V19" s="73"/>
      <c r="W19" s="75"/>
    </row>
    <row r="20" spans="1:23">
      <c r="A20" s="79">
        <f t="shared" si="11"/>
        <v>8</v>
      </c>
      <c r="B20" s="109" t="s">
        <v>91</v>
      </c>
      <c r="C20" s="110"/>
      <c r="D20" s="110" t="s">
        <v>11</v>
      </c>
      <c r="E20" s="110">
        <f>'Number of Days'!E14</f>
        <v>9</v>
      </c>
      <c r="F20" s="106">
        <v>1</v>
      </c>
      <c r="G20" s="102">
        <f t="shared" si="0"/>
        <v>9</v>
      </c>
      <c r="H20" s="102">
        <f t="shared" si="1"/>
        <v>9</v>
      </c>
      <c r="I20" s="103">
        <f t="shared" si="2"/>
        <v>209.91912888888885</v>
      </c>
      <c r="J20" s="58">
        <f t="shared" si="7"/>
        <v>1889.2721599999995</v>
      </c>
      <c r="K20" s="58">
        <f t="shared" si="3"/>
        <v>0</v>
      </c>
      <c r="L20" s="58">
        <f t="shared" si="10"/>
        <v>0</v>
      </c>
      <c r="M20" s="59">
        <f t="shared" si="4"/>
        <v>0</v>
      </c>
      <c r="N20" s="111">
        <v>350</v>
      </c>
      <c r="O20" s="58">
        <f t="shared" si="8"/>
        <v>2239.2721599999995</v>
      </c>
      <c r="P20" s="58"/>
      <c r="Q20" s="58">
        <f t="shared" si="5"/>
        <v>2239.2721599999995</v>
      </c>
      <c r="R20" s="111"/>
      <c r="S20" s="61">
        <f t="shared" si="6"/>
        <v>2239.2721599999995</v>
      </c>
      <c r="T20" s="205"/>
      <c r="U20" s="206">
        <f t="shared" si="9"/>
        <v>2239.2721599999995</v>
      </c>
      <c r="V20" s="73"/>
      <c r="W20" s="75"/>
    </row>
    <row r="21" spans="1:23" hidden="1">
      <c r="A21" s="79">
        <f t="shared" si="11"/>
        <v>9</v>
      </c>
      <c r="B21" s="109" t="s">
        <v>138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7"/>
        <v>0</v>
      </c>
      <c r="K21" s="58">
        <f t="shared" si="3"/>
        <v>0</v>
      </c>
      <c r="L21" s="58">
        <f t="shared" si="10"/>
        <v>0</v>
      </c>
      <c r="M21" s="59">
        <f t="shared" si="4"/>
        <v>0</v>
      </c>
      <c r="N21" s="111"/>
      <c r="O21" s="58">
        <f t="shared" si="8"/>
        <v>0</v>
      </c>
      <c r="P21" s="58"/>
      <c r="Q21" s="58">
        <f t="shared" si="5"/>
        <v>0</v>
      </c>
      <c r="R21" s="111"/>
      <c r="S21" s="61">
        <f t="shared" si="6"/>
        <v>0</v>
      </c>
      <c r="T21" s="205"/>
      <c r="U21" s="206">
        <f t="shared" si="9"/>
        <v>0</v>
      </c>
      <c r="V21" s="73" t="s">
        <v>146</v>
      </c>
      <c r="W21" s="75"/>
    </row>
    <row r="22" spans="1:23">
      <c r="A22" s="79">
        <v>9</v>
      </c>
      <c r="B22" s="109" t="s">
        <v>145</v>
      </c>
      <c r="C22" s="110"/>
      <c r="D22" s="110" t="s">
        <v>9</v>
      </c>
      <c r="E22" s="110">
        <f>'Number of Days'!E15</f>
        <v>9</v>
      </c>
      <c r="F22" s="106">
        <v>1</v>
      </c>
      <c r="G22" s="102">
        <f t="shared" si="0"/>
        <v>9</v>
      </c>
      <c r="H22" s="102">
        <f t="shared" si="1"/>
        <v>9</v>
      </c>
      <c r="I22" s="103">
        <f t="shared" si="2"/>
        <v>209.91912888888885</v>
      </c>
      <c r="J22" s="58">
        <f t="shared" si="7"/>
        <v>1889.2721599999995</v>
      </c>
      <c r="K22" s="58">
        <f t="shared" si="3"/>
        <v>0</v>
      </c>
      <c r="L22" s="58">
        <f t="shared" si="10"/>
        <v>0</v>
      </c>
      <c r="M22" s="59">
        <f t="shared" si="4"/>
        <v>3.5986136380952432</v>
      </c>
      <c r="N22" s="111"/>
      <c r="O22" s="58">
        <f t="shared" si="8"/>
        <v>1892.8707736380948</v>
      </c>
      <c r="P22" s="58"/>
      <c r="Q22" s="58">
        <f t="shared" si="5"/>
        <v>1892.8707736380948</v>
      </c>
      <c r="R22" s="111"/>
      <c r="S22" s="61">
        <f t="shared" si="6"/>
        <v>1892.8707736380948</v>
      </c>
      <c r="T22" s="204"/>
      <c r="U22" s="206">
        <f t="shared" si="9"/>
        <v>1892.8707736380948</v>
      </c>
      <c r="V22" s="73"/>
      <c r="W22" s="75"/>
    </row>
    <row r="23" spans="1:23">
      <c r="A23" s="79">
        <f t="shared" si="11"/>
        <v>10</v>
      </c>
      <c r="B23" s="109" t="s">
        <v>148</v>
      </c>
      <c r="C23" s="110"/>
      <c r="D23" s="110" t="s">
        <v>9</v>
      </c>
      <c r="E23" s="110">
        <f>'Number of Days'!E16</f>
        <v>9</v>
      </c>
      <c r="F23" s="106">
        <v>1</v>
      </c>
      <c r="G23" s="102">
        <f t="shared" si="0"/>
        <v>9</v>
      </c>
      <c r="H23" s="102">
        <f t="shared" si="1"/>
        <v>9</v>
      </c>
      <c r="I23" s="103">
        <f t="shared" si="2"/>
        <v>209.91912888888885</v>
      </c>
      <c r="J23" s="58">
        <f t="shared" si="7"/>
        <v>1889.2721599999995</v>
      </c>
      <c r="K23" s="58">
        <f t="shared" si="3"/>
        <v>0</v>
      </c>
      <c r="L23" s="58">
        <f t="shared" si="10"/>
        <v>0</v>
      </c>
      <c r="M23" s="59">
        <f t="shared" si="4"/>
        <v>3.5986136380952432</v>
      </c>
      <c r="N23" s="111"/>
      <c r="O23" s="58">
        <f t="shared" si="8"/>
        <v>1892.8707736380948</v>
      </c>
      <c r="P23" s="58"/>
      <c r="Q23" s="58">
        <f t="shared" si="5"/>
        <v>1892.8707736380948</v>
      </c>
      <c r="R23" s="111"/>
      <c r="S23" s="61">
        <f t="shared" si="6"/>
        <v>1892.8707736380948</v>
      </c>
      <c r="T23" s="204"/>
      <c r="U23" s="206">
        <f t="shared" si="9"/>
        <v>1892.8707736380948</v>
      </c>
      <c r="V23" s="73"/>
      <c r="W23" s="75"/>
    </row>
    <row r="24" spans="1:23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7"/>
        <v>0</v>
      </c>
      <c r="K24" s="58">
        <f>+IF(D24=$A$5,$K$28/$D$5,0)</f>
        <v>0</v>
      </c>
      <c r="L24" s="58">
        <f t="shared" si="10"/>
        <v>0</v>
      </c>
      <c r="M24" s="59">
        <f>IF(D24=$A$7,$M$28/$M$7*$E24,IF(D24=$A$6,$M$28/$M$7*$E24,0))</f>
        <v>0</v>
      </c>
      <c r="N24" s="111"/>
      <c r="O24" s="58">
        <f t="shared" si="8"/>
        <v>0</v>
      </c>
      <c r="P24" s="58"/>
      <c r="Q24" s="58">
        <f t="shared" si="5"/>
        <v>0</v>
      </c>
      <c r="R24" s="111"/>
      <c r="S24" s="61">
        <f t="shared" si="6"/>
        <v>0</v>
      </c>
      <c r="T24" s="205"/>
      <c r="U24" s="206">
        <f t="shared" si="9"/>
        <v>0</v>
      </c>
      <c r="V24" s="73"/>
      <c r="W24" s="75"/>
    </row>
    <row r="25" spans="1:23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7"/>
        <v>0</v>
      </c>
      <c r="K25" s="58">
        <f>+IF(D25=$A$5,$K$28/$D$5,0)</f>
        <v>0</v>
      </c>
      <c r="L25" s="58">
        <f t="shared" si="10"/>
        <v>0</v>
      </c>
      <c r="M25" s="59">
        <f>IF(D25=$A$7,$M$28/$M$7*$E25,IF(D25=$A$6,$M$28/$M$7*$E25,0))</f>
        <v>0</v>
      </c>
      <c r="N25" s="111"/>
      <c r="O25" s="58">
        <f t="shared" si="8"/>
        <v>0</v>
      </c>
      <c r="P25" s="58"/>
      <c r="Q25" s="58">
        <f t="shared" si="5"/>
        <v>0</v>
      </c>
      <c r="R25" s="111"/>
      <c r="S25" s="61">
        <f t="shared" si="6"/>
        <v>0</v>
      </c>
      <c r="T25" s="205"/>
      <c r="U25" s="206">
        <f t="shared" si="9"/>
        <v>0</v>
      </c>
      <c r="V25" s="241"/>
      <c r="W25" s="242"/>
    </row>
    <row r="26" spans="1:23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7"/>
        <v>0</v>
      </c>
      <c r="K26" s="58">
        <f t="shared" si="3"/>
        <v>0</v>
      </c>
      <c r="L26" s="58">
        <f t="shared" si="10"/>
        <v>0</v>
      </c>
      <c r="M26" s="59">
        <f t="shared" si="4"/>
        <v>0</v>
      </c>
      <c r="N26" s="111"/>
      <c r="O26" s="58">
        <f t="shared" si="8"/>
        <v>0</v>
      </c>
      <c r="P26" s="58"/>
      <c r="Q26" s="58">
        <f t="shared" si="5"/>
        <v>0</v>
      </c>
      <c r="R26" s="111"/>
      <c r="S26" s="61">
        <f t="shared" si="6"/>
        <v>0</v>
      </c>
      <c r="T26" s="205"/>
      <c r="U26" s="206">
        <f t="shared" si="9"/>
        <v>0</v>
      </c>
      <c r="V26" s="73"/>
      <c r="W26" s="75"/>
    </row>
    <row r="27" spans="1:23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7"/>
        <v>0</v>
      </c>
      <c r="K27" s="58">
        <f t="shared" si="3"/>
        <v>0</v>
      </c>
      <c r="L27" s="58">
        <f t="shared" si="10"/>
        <v>0</v>
      </c>
      <c r="M27" s="59">
        <f t="shared" si="4"/>
        <v>0</v>
      </c>
      <c r="N27" s="58"/>
      <c r="O27" s="58">
        <f t="shared" si="8"/>
        <v>0</v>
      </c>
      <c r="P27" s="58"/>
      <c r="Q27" s="58">
        <f t="shared" si="5"/>
        <v>0</v>
      </c>
      <c r="R27" s="60"/>
      <c r="S27" s="61">
        <f t="shared" si="6"/>
        <v>0</v>
      </c>
      <c r="T27" s="205"/>
      <c r="U27" s="206">
        <f t="shared" si="9"/>
        <v>0</v>
      </c>
      <c r="V27" s="73"/>
      <c r="W27" s="75"/>
    </row>
    <row r="28" spans="1:23" ht="13.8" thickBot="1">
      <c r="A28" s="81"/>
      <c r="B28" s="82"/>
      <c r="C28" s="82"/>
      <c r="D28" s="82"/>
      <c r="E28" s="83">
        <f>SUM(E13:E27)</f>
        <v>87</v>
      </c>
      <c r="F28" s="64">
        <f>SUM(F13:F27)</f>
        <v>10</v>
      </c>
      <c r="G28" s="64">
        <f>SUM(G13:G27)</f>
        <v>90</v>
      </c>
      <c r="H28" s="64"/>
      <c r="I28" s="105"/>
      <c r="J28" s="64">
        <f>SUM(J13:J27)</f>
        <v>18262.964213333329</v>
      </c>
      <c r="K28" s="65">
        <f>+J3-J28</f>
        <v>629.75738666666803</v>
      </c>
      <c r="L28" s="64">
        <f>SUM(L13:L27)</f>
        <v>615.76277807407541</v>
      </c>
      <c r="M28" s="66">
        <f>+K28-L28</f>
        <v>13.994608592592613</v>
      </c>
      <c r="N28" s="64">
        <f t="shared" ref="N28:U28" si="12">SUM(N13:N27)</f>
        <v>350</v>
      </c>
      <c r="O28" s="64">
        <f t="shared" si="12"/>
        <v>19242.721599999997</v>
      </c>
      <c r="P28" s="64">
        <f t="shared" si="12"/>
        <v>0</v>
      </c>
      <c r="Q28" s="64">
        <f t="shared" si="12"/>
        <v>19242.721599999997</v>
      </c>
      <c r="R28" s="64">
        <f t="shared" si="12"/>
        <v>4198.3825777777765</v>
      </c>
      <c r="S28" s="64">
        <f t="shared" si="12"/>
        <v>23441.104177777779</v>
      </c>
      <c r="T28" s="67">
        <f t="shared" si="12"/>
        <v>0</v>
      </c>
      <c r="U28" s="64">
        <f t="shared" si="12"/>
        <v>23441.104177777779</v>
      </c>
      <c r="V28" s="84"/>
      <c r="W28" s="84"/>
    </row>
    <row r="29" spans="1:23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21201.832017777779</v>
      </c>
      <c r="T31" s="92"/>
      <c r="U31" s="73"/>
      <c r="V31" s="73"/>
      <c r="W31" s="73"/>
    </row>
    <row r="32" spans="1:23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1"/>
      <c r="Q32" s="252"/>
      <c r="R32" s="252"/>
      <c r="S32" s="91"/>
      <c r="T32" s="91"/>
      <c r="U32" s="73"/>
      <c r="V32" s="73"/>
      <c r="W32" s="73"/>
    </row>
    <row r="33" spans="1:23" ht="15">
      <c r="A33" s="73"/>
      <c r="B33" s="271" t="s">
        <v>87</v>
      </c>
      <c r="C33" s="271"/>
      <c r="D33" s="73"/>
      <c r="E33" s="313"/>
      <c r="F33" s="313"/>
      <c r="G33" s="313"/>
      <c r="H33" s="313"/>
      <c r="I33" s="73"/>
      <c r="J33" s="272"/>
      <c r="K33" s="272"/>
      <c r="L33" s="272"/>
      <c r="M33" s="62"/>
      <c r="N33" s="63"/>
      <c r="O33" s="249"/>
      <c r="P33" s="245"/>
      <c r="Q33" s="246"/>
      <c r="R33" s="247"/>
      <c r="S33" s="93"/>
      <c r="T33" s="93"/>
      <c r="U33" s="273"/>
      <c r="V33" s="273"/>
      <c r="W33" s="73"/>
    </row>
    <row r="34" spans="1:23">
      <c r="A34" s="73"/>
      <c r="B34" s="274" t="s">
        <v>83</v>
      </c>
      <c r="C34" s="274"/>
      <c r="D34" s="73"/>
      <c r="E34" s="314"/>
      <c r="F34" s="314"/>
      <c r="G34" s="314"/>
      <c r="H34" s="314"/>
      <c r="I34" s="73"/>
      <c r="J34" s="273"/>
      <c r="K34" s="273"/>
      <c r="L34" s="273"/>
      <c r="M34" s="94"/>
      <c r="N34" s="69"/>
      <c r="O34" s="95"/>
      <c r="P34" s="80"/>
      <c r="Q34" s="275"/>
      <c r="R34" s="275"/>
      <c r="S34" s="93"/>
      <c r="T34" s="93"/>
      <c r="U34" s="273"/>
      <c r="V34" s="273"/>
      <c r="W34" s="73"/>
    </row>
    <row r="35" spans="1:23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5" scale="81" orientation="landscape" horizontalDpi="3600" verticalDpi="36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4"/>
  <sheetViews>
    <sheetView topLeftCell="B22" workbookViewId="0">
      <selection activeCell="G38" sqref="G38"/>
    </sheetView>
  </sheetViews>
  <sheetFormatPr defaultColWidth="9.109375" defaultRowHeight="13.2"/>
  <cols>
    <col min="1" max="1" width="9.109375" style="112" hidden="1" customWidth="1"/>
    <col min="2" max="2" width="11.6640625" style="113" customWidth="1"/>
    <col min="3" max="3" width="9.88671875" style="113" customWidth="1"/>
    <col min="4" max="4" width="13.44140625" style="113" customWidth="1"/>
    <col min="5" max="5" width="12.5546875" style="113" customWidth="1"/>
    <col min="6" max="6" width="1.33203125" style="113" customWidth="1"/>
    <col min="7" max="7" width="13" style="113" customWidth="1"/>
    <col min="8" max="8" width="12.6640625" style="113" hidden="1" customWidth="1"/>
    <col min="9" max="9" width="10.5546875" style="113" bestFit="1" customWidth="1"/>
    <col min="10" max="10" width="10.33203125" style="113" bestFit="1" customWidth="1"/>
    <col min="11" max="11" width="13" style="113" customWidth="1"/>
    <col min="12" max="12" width="10.44140625" style="113" customWidth="1"/>
    <col min="13" max="13" width="26" style="113" hidden="1" customWidth="1"/>
    <col min="14" max="14" width="16.33203125" style="113" customWidth="1"/>
    <col min="15" max="15" width="10.33203125" style="113" customWidth="1"/>
    <col min="16" max="16" width="10.33203125" style="115" bestFit="1" customWidth="1"/>
    <col min="17" max="17" width="13.44140625" style="115" customWidth="1"/>
    <col min="18" max="18" width="11.33203125" style="113" bestFit="1" customWidth="1"/>
    <col min="19" max="19" width="10.33203125" style="113" bestFit="1" customWidth="1"/>
    <col min="20" max="21" width="9.109375" style="113" customWidth="1"/>
    <col min="22" max="16384" width="9.109375" style="113"/>
  </cols>
  <sheetData>
    <row r="1" spans="1:18">
      <c r="C1" s="114" t="s">
        <v>92</v>
      </c>
    </row>
    <row r="2" spans="1:18">
      <c r="C2" s="114" t="s">
        <v>93</v>
      </c>
    </row>
    <row r="3" spans="1:18">
      <c r="C3" s="290" t="str">
        <f>'Number of Days'!A3</f>
        <v>December 16-29,2018</v>
      </c>
      <c r="D3" s="290"/>
      <c r="E3" s="290"/>
    </row>
    <row r="4" spans="1:18" ht="13.8" thickBot="1">
      <c r="A4" s="116">
        <f>+SUM(A10:A41)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8" thickTop="1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P5" s="123"/>
      <c r="Q5" s="123"/>
    </row>
    <row r="6" spans="1:18" s="122" customFormat="1" ht="12.75" customHeight="1" thickBot="1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27" thickBot="1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1"/>
      <c r="P8" s="291"/>
      <c r="Q8" s="123"/>
      <c r="R8" s="130"/>
    </row>
    <row r="9" spans="1:18" s="122" customFormat="1" ht="13.8" thickBot="1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>
      <c r="A10" s="134"/>
      <c r="B10" s="292">
        <v>43450</v>
      </c>
      <c r="C10" s="294" t="s">
        <v>126</v>
      </c>
      <c r="D10" s="265"/>
      <c r="E10" s="190"/>
      <c r="F10" s="192"/>
      <c r="G10" s="193"/>
      <c r="H10" s="192"/>
      <c r="I10" s="203">
        <f t="shared" ref="I10:I26" si="0">G10*0.8</f>
        <v>0</v>
      </c>
      <c r="J10" s="203">
        <f t="shared" ref="J10:J42" si="1">G10*0.2</f>
        <v>0</v>
      </c>
      <c r="K10" s="203">
        <f>I10*0.85</f>
        <v>0</v>
      </c>
      <c r="L10" s="203">
        <f t="shared" ref="L10:L42" si="2">I10*0.15</f>
        <v>0</v>
      </c>
      <c r="M10" s="234">
        <v>0</v>
      </c>
      <c r="N10" s="235"/>
      <c r="O10" s="236">
        <f t="shared" ref="O10:O42" si="3">G10-P10</f>
        <v>0</v>
      </c>
      <c r="P10" s="237"/>
    </row>
    <row r="11" spans="1:18" ht="13.8" thickBot="1">
      <c r="A11" s="136"/>
      <c r="B11" s="293"/>
      <c r="C11" s="295"/>
      <c r="D11" s="190"/>
      <c r="E11" s="190"/>
      <c r="F11" s="192"/>
      <c r="G11" s="193"/>
      <c r="H11" s="192"/>
      <c r="I11" s="203">
        <f t="shared" si="0"/>
        <v>0</v>
      </c>
      <c r="J11" s="203">
        <f t="shared" si="1"/>
        <v>0</v>
      </c>
      <c r="K11" s="203">
        <f t="shared" ref="K11:K42" si="4">I11*0.85</f>
        <v>0</v>
      </c>
      <c r="L11" s="203">
        <f t="shared" si="2"/>
        <v>0</v>
      </c>
      <c r="M11" s="234">
        <v>0</v>
      </c>
      <c r="N11" s="198"/>
      <c r="O11" s="236">
        <f t="shared" si="3"/>
        <v>0</v>
      </c>
      <c r="P11" s="237"/>
      <c r="Q11" s="115">
        <f>SUM(D10:D11)</f>
        <v>0</v>
      </c>
    </row>
    <row r="12" spans="1:18">
      <c r="A12" s="136"/>
      <c r="B12" s="284">
        <f>B10+1</f>
        <v>43451</v>
      </c>
      <c r="C12" s="286" t="s">
        <v>120</v>
      </c>
      <c r="D12" s="189">
        <v>28943.919999999998</v>
      </c>
      <c r="E12" s="189">
        <v>26305.29</v>
      </c>
      <c r="F12" s="191"/>
      <c r="G12" s="197">
        <v>2093.23</v>
      </c>
      <c r="H12" s="191"/>
      <c r="I12" s="201">
        <f t="shared" si="0"/>
        <v>1674.5840000000001</v>
      </c>
      <c r="J12" s="201">
        <f t="shared" si="1"/>
        <v>418.64600000000002</v>
      </c>
      <c r="K12" s="201">
        <f t="shared" si="4"/>
        <v>1423.3964000000001</v>
      </c>
      <c r="L12" s="201">
        <f t="shared" si="2"/>
        <v>251.1876</v>
      </c>
      <c r="M12" s="234">
        <v>0</v>
      </c>
      <c r="N12" s="235"/>
      <c r="O12" s="236">
        <f t="shared" si="3"/>
        <v>2093.23</v>
      </c>
      <c r="P12" s="238"/>
    </row>
    <row r="13" spans="1:18" ht="13.8" thickBot="1">
      <c r="A13" s="136"/>
      <c r="B13" s="285"/>
      <c r="C13" s="287"/>
      <c r="D13" s="189">
        <v>10393.77</v>
      </c>
      <c r="E13" s="189">
        <v>9687.25</v>
      </c>
      <c r="F13" s="191"/>
      <c r="G13" s="197">
        <v>628.77</v>
      </c>
      <c r="H13" s="191"/>
      <c r="I13" s="201">
        <f t="shared" si="0"/>
        <v>503.01600000000002</v>
      </c>
      <c r="J13" s="201">
        <f t="shared" si="1"/>
        <v>125.754</v>
      </c>
      <c r="K13" s="201">
        <f t="shared" si="4"/>
        <v>427.56360000000001</v>
      </c>
      <c r="L13" s="201">
        <f t="shared" si="2"/>
        <v>75.452399999999997</v>
      </c>
      <c r="M13" s="234">
        <v>0</v>
      </c>
      <c r="N13" s="198"/>
      <c r="O13" s="236">
        <f t="shared" si="3"/>
        <v>628.77</v>
      </c>
      <c r="P13" s="238"/>
      <c r="Q13" s="115">
        <f>SUM(D12:D13)</f>
        <v>39337.69</v>
      </c>
    </row>
    <row r="14" spans="1:18">
      <c r="A14" s="136"/>
      <c r="B14" s="284">
        <f>B12+1</f>
        <v>43452</v>
      </c>
      <c r="C14" s="286" t="s">
        <v>121</v>
      </c>
      <c r="D14" s="189">
        <v>30677.119999999999</v>
      </c>
      <c r="E14" s="189">
        <v>28828.6</v>
      </c>
      <c r="F14" s="191"/>
      <c r="G14" s="197">
        <v>1668.3</v>
      </c>
      <c r="H14" s="191"/>
      <c r="I14" s="201">
        <f t="shared" si="0"/>
        <v>1334.64</v>
      </c>
      <c r="J14" s="201">
        <f t="shared" si="1"/>
        <v>333.66</v>
      </c>
      <c r="K14" s="201">
        <f t="shared" si="4"/>
        <v>1134.444</v>
      </c>
      <c r="L14" s="201">
        <f t="shared" si="2"/>
        <v>200.196</v>
      </c>
      <c r="M14" s="234">
        <v>0</v>
      </c>
      <c r="N14" s="237"/>
      <c r="O14" s="236">
        <f t="shared" si="3"/>
        <v>1668.3</v>
      </c>
      <c r="P14" s="238"/>
    </row>
    <row r="15" spans="1:18" ht="13.8" thickBot="1">
      <c r="A15" s="136"/>
      <c r="B15" s="285"/>
      <c r="C15" s="287"/>
      <c r="D15" s="202">
        <v>28676.36</v>
      </c>
      <c r="E15" s="189">
        <v>26503</v>
      </c>
      <c r="F15" s="191"/>
      <c r="G15" s="197">
        <v>2004.11</v>
      </c>
      <c r="H15" s="191"/>
      <c r="I15" s="201">
        <f t="shared" si="0"/>
        <v>1603.288</v>
      </c>
      <c r="J15" s="201">
        <f t="shared" si="1"/>
        <v>400.822</v>
      </c>
      <c r="K15" s="201">
        <f t="shared" si="4"/>
        <v>1362.7947999999999</v>
      </c>
      <c r="L15" s="201">
        <f t="shared" si="2"/>
        <v>240.4932</v>
      </c>
      <c r="M15" s="234">
        <v>0</v>
      </c>
      <c r="N15" s="198"/>
      <c r="O15" s="236">
        <f t="shared" si="3"/>
        <v>2004.11</v>
      </c>
      <c r="P15" s="237"/>
      <c r="Q15" s="115">
        <f>SUM(D14:D15)</f>
        <v>59353.479999999996</v>
      </c>
    </row>
    <row r="16" spans="1:18">
      <c r="A16" s="136"/>
      <c r="B16" s="284">
        <f>B14+1</f>
        <v>43453</v>
      </c>
      <c r="C16" s="286" t="s">
        <v>122</v>
      </c>
      <c r="D16" s="189">
        <v>40194.07</v>
      </c>
      <c r="E16" s="189">
        <v>36941.1</v>
      </c>
      <c r="F16" s="191"/>
      <c r="G16" s="197">
        <v>2938.82</v>
      </c>
      <c r="H16" s="191"/>
      <c r="I16" s="201">
        <f t="shared" si="0"/>
        <v>2351.056</v>
      </c>
      <c r="J16" s="201">
        <f t="shared" si="1"/>
        <v>587.76400000000001</v>
      </c>
      <c r="K16" s="201">
        <f t="shared" si="4"/>
        <v>1998.3976</v>
      </c>
      <c r="L16" s="201">
        <f t="shared" si="2"/>
        <v>352.65839999999997</v>
      </c>
      <c r="M16" s="234">
        <v>0</v>
      </c>
      <c r="N16" s="235"/>
      <c r="O16" s="236">
        <f t="shared" si="3"/>
        <v>2938.82</v>
      </c>
      <c r="P16" s="237"/>
    </row>
    <row r="17" spans="1:19" ht="13.8" thickBot="1">
      <c r="A17" s="136"/>
      <c r="B17" s="285"/>
      <c r="C17" s="287"/>
      <c r="D17" s="189">
        <v>17247.88</v>
      </c>
      <c r="E17" s="189">
        <v>15886.85</v>
      </c>
      <c r="F17" s="191"/>
      <c r="G17" s="197">
        <v>1278.44</v>
      </c>
      <c r="H17" s="191"/>
      <c r="I17" s="201">
        <f t="shared" si="0"/>
        <v>1022.7520000000001</v>
      </c>
      <c r="J17" s="201">
        <f t="shared" si="1"/>
        <v>255.68800000000002</v>
      </c>
      <c r="K17" s="201">
        <f t="shared" si="4"/>
        <v>869.33920000000001</v>
      </c>
      <c r="L17" s="201">
        <f t="shared" si="2"/>
        <v>153.4128</v>
      </c>
      <c r="M17" s="234">
        <v>0</v>
      </c>
      <c r="N17" s="198"/>
      <c r="O17" s="236">
        <f t="shared" si="3"/>
        <v>1278.44</v>
      </c>
      <c r="P17" s="237"/>
      <c r="Q17" s="115">
        <f>SUM(D16:D17)</f>
        <v>57441.95</v>
      </c>
    </row>
    <row r="18" spans="1:19">
      <c r="A18" s="136"/>
      <c r="B18" s="284">
        <f>B16+1</f>
        <v>43454</v>
      </c>
      <c r="C18" s="288" t="s">
        <v>123</v>
      </c>
      <c r="D18" s="189">
        <v>41914.9</v>
      </c>
      <c r="E18" s="189">
        <v>38207.279999999999</v>
      </c>
      <c r="F18" s="191"/>
      <c r="G18" s="197">
        <v>3108.42</v>
      </c>
      <c r="H18" s="191"/>
      <c r="I18" s="201">
        <f t="shared" si="0"/>
        <v>2486.7360000000003</v>
      </c>
      <c r="J18" s="201">
        <f t="shared" si="1"/>
        <v>621.68400000000008</v>
      </c>
      <c r="K18" s="201">
        <f t="shared" si="4"/>
        <v>2113.7256000000002</v>
      </c>
      <c r="L18" s="201">
        <f t="shared" si="2"/>
        <v>373.01040000000006</v>
      </c>
      <c r="M18" s="234">
        <v>0</v>
      </c>
      <c r="N18" s="137"/>
      <c r="O18" s="236">
        <f t="shared" si="3"/>
        <v>3108.42</v>
      </c>
      <c r="P18" s="238"/>
      <c r="Q18" s="115">
        <v>0</v>
      </c>
    </row>
    <row r="19" spans="1:19" ht="13.8" thickBot="1">
      <c r="A19" s="136"/>
      <c r="B19" s="285"/>
      <c r="C19" s="289"/>
      <c r="D19" s="189">
        <v>28082.45</v>
      </c>
      <c r="E19" s="189">
        <v>26251.5</v>
      </c>
      <c r="F19" s="191"/>
      <c r="G19" s="197">
        <v>1439.7</v>
      </c>
      <c r="H19" s="191"/>
      <c r="I19" s="201">
        <f t="shared" si="0"/>
        <v>1151.76</v>
      </c>
      <c r="J19" s="201">
        <f t="shared" si="1"/>
        <v>287.94</v>
      </c>
      <c r="K19" s="201">
        <f t="shared" si="4"/>
        <v>978.99599999999998</v>
      </c>
      <c r="L19" s="201">
        <f t="shared" si="2"/>
        <v>172.76399999999998</v>
      </c>
      <c r="M19" s="234">
        <v>0</v>
      </c>
      <c r="O19" s="236">
        <f t="shared" si="3"/>
        <v>1439.7</v>
      </c>
      <c r="P19" s="238"/>
      <c r="Q19" s="115">
        <f t="shared" ref="Q19:Q29" si="5">SUM(D18:D19)</f>
        <v>69997.350000000006</v>
      </c>
      <c r="R19" s="117"/>
      <c r="S19" s="117"/>
    </row>
    <row r="20" spans="1:19" ht="12.75" customHeight="1">
      <c r="A20" s="136"/>
      <c r="B20" s="284">
        <f>B18+1</f>
        <v>43455</v>
      </c>
      <c r="C20" s="288" t="s">
        <v>124</v>
      </c>
      <c r="D20" s="189">
        <v>32344.13</v>
      </c>
      <c r="E20" s="189">
        <v>29510.87</v>
      </c>
      <c r="F20" s="191"/>
      <c r="G20" s="197">
        <v>2476.9899999999998</v>
      </c>
      <c r="H20" s="191"/>
      <c r="I20" s="201">
        <f>G20*0.8</f>
        <v>1981.5919999999999</v>
      </c>
      <c r="J20" s="201">
        <f>G20*0.2</f>
        <v>495.39799999999997</v>
      </c>
      <c r="K20" s="201">
        <f>I20*0.85</f>
        <v>1684.3531999999998</v>
      </c>
      <c r="L20" s="201">
        <f>I20*0.15</f>
        <v>297.23879999999997</v>
      </c>
      <c r="M20" s="234">
        <v>0</v>
      </c>
      <c r="N20" s="235"/>
      <c r="O20" s="236">
        <f t="shared" si="3"/>
        <v>2476.9899999999998</v>
      </c>
      <c r="P20" s="238"/>
      <c r="Q20" s="115">
        <v>0</v>
      </c>
    </row>
    <row r="21" spans="1:19" ht="13.5" customHeight="1" thickBot="1">
      <c r="A21" s="136"/>
      <c r="B21" s="285"/>
      <c r="C21" s="289"/>
      <c r="D21" s="202">
        <v>39636.639999999999</v>
      </c>
      <c r="E21" s="189">
        <v>36706.43</v>
      </c>
      <c r="F21" s="191"/>
      <c r="G21" s="197">
        <v>2554.17</v>
      </c>
      <c r="H21" s="191"/>
      <c r="I21" s="201">
        <f t="shared" si="0"/>
        <v>2043.3360000000002</v>
      </c>
      <c r="J21" s="201">
        <f t="shared" si="1"/>
        <v>510.83400000000006</v>
      </c>
      <c r="K21" s="201">
        <f t="shared" si="4"/>
        <v>1736.8356000000001</v>
      </c>
      <c r="L21" s="201">
        <f t="shared" si="2"/>
        <v>306.50040000000001</v>
      </c>
      <c r="M21" s="234">
        <v>0</v>
      </c>
      <c r="N21" s="198"/>
      <c r="O21" s="236">
        <f t="shared" si="3"/>
        <v>2554.17</v>
      </c>
      <c r="P21" s="238"/>
      <c r="Q21" s="115">
        <f t="shared" si="5"/>
        <v>71980.77</v>
      </c>
      <c r="R21" s="117"/>
      <c r="S21" s="117"/>
    </row>
    <row r="22" spans="1:19" ht="12.75" customHeight="1">
      <c r="A22" s="136"/>
      <c r="B22" s="292">
        <f>B20+1</f>
        <v>43456</v>
      </c>
      <c r="C22" s="294" t="s">
        <v>125</v>
      </c>
      <c r="D22" s="190"/>
      <c r="E22" s="190"/>
      <c r="F22" s="192"/>
      <c r="G22" s="193"/>
      <c r="H22" s="192"/>
      <c r="I22" s="203">
        <f t="shared" si="0"/>
        <v>0</v>
      </c>
      <c r="J22" s="203">
        <f t="shared" si="1"/>
        <v>0</v>
      </c>
      <c r="K22" s="203">
        <f t="shared" si="4"/>
        <v>0</v>
      </c>
      <c r="L22" s="203">
        <f t="shared" si="2"/>
        <v>0</v>
      </c>
      <c r="M22" s="234">
        <v>0</v>
      </c>
      <c r="N22" s="198"/>
      <c r="O22" s="236">
        <f t="shared" si="3"/>
        <v>0</v>
      </c>
      <c r="P22" s="238"/>
      <c r="Q22" s="115">
        <v>0</v>
      </c>
    </row>
    <row r="23" spans="1:19" ht="13.5" customHeight="1" thickBot="1">
      <c r="A23" s="136"/>
      <c r="B23" s="293"/>
      <c r="C23" s="295"/>
      <c r="D23" s="190"/>
      <c r="E23" s="190"/>
      <c r="F23" s="192"/>
      <c r="G23" s="193"/>
      <c r="H23" s="192"/>
      <c r="I23" s="203">
        <f t="shared" si="0"/>
        <v>0</v>
      </c>
      <c r="J23" s="203">
        <f t="shared" si="1"/>
        <v>0</v>
      </c>
      <c r="K23" s="203">
        <f t="shared" si="4"/>
        <v>0</v>
      </c>
      <c r="L23" s="203">
        <f t="shared" si="2"/>
        <v>0</v>
      </c>
      <c r="M23" s="234">
        <v>0</v>
      </c>
      <c r="N23" s="198" t="s">
        <v>158</v>
      </c>
      <c r="O23" s="236">
        <f t="shared" si="3"/>
        <v>0</v>
      </c>
      <c r="P23" s="238"/>
      <c r="Q23" s="238">
        <f t="shared" si="5"/>
        <v>0</v>
      </c>
      <c r="R23" s="117"/>
      <c r="S23" s="117"/>
    </row>
    <row r="24" spans="1:19" ht="12.75" customHeight="1">
      <c r="A24" s="136"/>
      <c r="B24" s="292">
        <f>B22+1</f>
        <v>43457</v>
      </c>
      <c r="C24" s="294" t="s">
        <v>126</v>
      </c>
      <c r="D24" s="190"/>
      <c r="E24" s="190"/>
      <c r="F24" s="192"/>
      <c r="G24" s="193"/>
      <c r="H24" s="192"/>
      <c r="I24" s="203">
        <f t="shared" si="0"/>
        <v>0</v>
      </c>
      <c r="J24" s="203">
        <f t="shared" si="1"/>
        <v>0</v>
      </c>
      <c r="K24" s="203">
        <f t="shared" si="4"/>
        <v>0</v>
      </c>
      <c r="L24" s="203">
        <f t="shared" si="2"/>
        <v>0</v>
      </c>
      <c r="M24" s="234">
        <v>0</v>
      </c>
      <c r="N24" s="235"/>
      <c r="O24" s="236">
        <f t="shared" si="3"/>
        <v>0</v>
      </c>
      <c r="P24" s="238"/>
      <c r="Q24" s="238">
        <v>0</v>
      </c>
    </row>
    <row r="25" spans="1:19" ht="13.5" customHeight="1" thickBot="1">
      <c r="A25" s="136"/>
      <c r="B25" s="293"/>
      <c r="C25" s="295"/>
      <c r="D25" s="190"/>
      <c r="E25" s="190"/>
      <c r="F25" s="192"/>
      <c r="G25" s="193"/>
      <c r="H25" s="192"/>
      <c r="I25" s="203">
        <f t="shared" si="0"/>
        <v>0</v>
      </c>
      <c r="J25" s="203">
        <f t="shared" si="1"/>
        <v>0</v>
      </c>
      <c r="K25" s="203">
        <f t="shared" si="4"/>
        <v>0</v>
      </c>
      <c r="L25" s="203">
        <f t="shared" si="2"/>
        <v>0</v>
      </c>
      <c r="M25" s="234">
        <v>0</v>
      </c>
      <c r="N25" s="198" t="s">
        <v>153</v>
      </c>
      <c r="O25" s="236">
        <f t="shared" si="3"/>
        <v>0</v>
      </c>
      <c r="P25" s="238"/>
      <c r="Q25" s="238">
        <f t="shared" si="5"/>
        <v>0</v>
      </c>
    </row>
    <row r="26" spans="1:19" ht="12.75" customHeight="1">
      <c r="A26" s="136"/>
      <c r="B26" s="292">
        <f>B24+1</f>
        <v>43458</v>
      </c>
      <c r="C26" s="294" t="s">
        <v>120</v>
      </c>
      <c r="D26" s="190"/>
      <c r="E26" s="190"/>
      <c r="F26" s="192"/>
      <c r="G26" s="193"/>
      <c r="H26" s="192"/>
      <c r="I26" s="203">
        <f t="shared" si="0"/>
        <v>0</v>
      </c>
      <c r="J26" s="203">
        <f t="shared" si="1"/>
        <v>0</v>
      </c>
      <c r="K26" s="203">
        <f t="shared" si="4"/>
        <v>0</v>
      </c>
      <c r="L26" s="203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>
      <c r="A27" s="136"/>
      <c r="B27" s="293"/>
      <c r="C27" s="295"/>
      <c r="D27" s="190"/>
      <c r="E27" s="190"/>
      <c r="F27" s="192"/>
      <c r="G27" s="193"/>
      <c r="H27" s="192"/>
      <c r="I27" s="203">
        <f t="shared" ref="I27:I33" si="6">G27*0.8</f>
        <v>0</v>
      </c>
      <c r="J27" s="203">
        <f t="shared" ref="J27:J33" si="7">G27*0.2</f>
        <v>0</v>
      </c>
      <c r="K27" s="203">
        <f t="shared" ref="K27:K33" si="8">I27*0.85</f>
        <v>0</v>
      </c>
      <c r="L27" s="203">
        <f t="shared" ref="L27:L33" si="9">I27*0.15</f>
        <v>0</v>
      </c>
      <c r="M27" s="234">
        <v>0</v>
      </c>
      <c r="N27" s="244"/>
      <c r="O27" s="236">
        <f t="shared" si="3"/>
        <v>0</v>
      </c>
      <c r="P27" s="239"/>
      <c r="Q27" s="239">
        <f t="shared" si="5"/>
        <v>0</v>
      </c>
    </row>
    <row r="28" spans="1:19" ht="12.75" customHeight="1">
      <c r="A28" s="136"/>
      <c r="B28" s="292">
        <f>B26+1</f>
        <v>43459</v>
      </c>
      <c r="C28" s="294" t="s">
        <v>121</v>
      </c>
      <c r="D28" s="190"/>
      <c r="E28" s="190"/>
      <c r="F28" s="192"/>
      <c r="G28" s="193"/>
      <c r="H28" s="192"/>
      <c r="I28" s="203">
        <f t="shared" si="6"/>
        <v>0</v>
      </c>
      <c r="J28" s="203">
        <f t="shared" si="7"/>
        <v>0</v>
      </c>
      <c r="K28" s="203">
        <f t="shared" si="8"/>
        <v>0</v>
      </c>
      <c r="L28" s="203">
        <f t="shared" si="9"/>
        <v>0</v>
      </c>
      <c r="M28" s="234">
        <v>0</v>
      </c>
      <c r="N28" s="235"/>
      <c r="O28" s="236">
        <f t="shared" si="3"/>
        <v>0</v>
      </c>
      <c r="P28" s="239"/>
      <c r="Q28" s="239">
        <v>0</v>
      </c>
    </row>
    <row r="29" spans="1:19" ht="13.5" customHeight="1" thickBot="1">
      <c r="A29" s="136"/>
      <c r="B29" s="293"/>
      <c r="C29" s="295"/>
      <c r="D29" s="263"/>
      <c r="E29" s="190"/>
      <c r="F29" s="192"/>
      <c r="G29" s="193"/>
      <c r="H29" s="192"/>
      <c r="I29" s="203">
        <f t="shared" si="6"/>
        <v>0</v>
      </c>
      <c r="J29" s="203">
        <f t="shared" si="7"/>
        <v>0</v>
      </c>
      <c r="K29" s="203">
        <f t="shared" si="8"/>
        <v>0</v>
      </c>
      <c r="L29" s="203">
        <f t="shared" si="9"/>
        <v>0</v>
      </c>
      <c r="M29" s="234">
        <v>0</v>
      </c>
      <c r="N29" s="198" t="s">
        <v>153</v>
      </c>
      <c r="O29" s="236">
        <f t="shared" si="3"/>
        <v>0</v>
      </c>
      <c r="P29" s="239"/>
      <c r="Q29" s="239">
        <f t="shared" si="5"/>
        <v>0</v>
      </c>
    </row>
    <row r="30" spans="1:19" ht="15" customHeight="1">
      <c r="A30" s="136"/>
      <c r="B30" s="284">
        <f>B28+1</f>
        <v>43460</v>
      </c>
      <c r="C30" s="286" t="s">
        <v>122</v>
      </c>
      <c r="D30" s="189">
        <v>16545.87</v>
      </c>
      <c r="E30" s="189">
        <v>15214.43</v>
      </c>
      <c r="F30" s="191"/>
      <c r="G30" s="197">
        <v>1147.93</v>
      </c>
      <c r="H30" s="191"/>
      <c r="I30" s="201">
        <f t="shared" si="6"/>
        <v>918.34400000000005</v>
      </c>
      <c r="J30" s="201">
        <f t="shared" si="7"/>
        <v>229.58600000000001</v>
      </c>
      <c r="K30" s="201">
        <f>I30*0.85</f>
        <v>780.5924</v>
      </c>
      <c r="L30" s="201">
        <f t="shared" si="9"/>
        <v>137.7516</v>
      </c>
      <c r="M30" s="234">
        <v>0</v>
      </c>
      <c r="N30" s="235"/>
      <c r="O30" s="236">
        <f t="shared" si="3"/>
        <v>1147.93</v>
      </c>
      <c r="P30" s="238"/>
      <c r="Q30" s="238">
        <f>SUM(D30:D31)</f>
        <v>25933.72</v>
      </c>
    </row>
    <row r="31" spans="1:19" ht="13.5" customHeight="1" thickBot="1">
      <c r="A31" s="136"/>
      <c r="B31" s="285"/>
      <c r="C31" s="287"/>
      <c r="D31" s="189">
        <v>9387.85</v>
      </c>
      <c r="E31" s="189">
        <v>8790</v>
      </c>
      <c r="F31" s="191"/>
      <c r="G31" s="197">
        <v>558.85</v>
      </c>
      <c r="H31" s="191"/>
      <c r="I31" s="201">
        <f t="shared" si="6"/>
        <v>447.08000000000004</v>
      </c>
      <c r="J31" s="201">
        <f t="shared" si="7"/>
        <v>111.77000000000001</v>
      </c>
      <c r="K31" s="201">
        <f t="shared" si="8"/>
        <v>380.01800000000003</v>
      </c>
      <c r="L31" s="201">
        <f t="shared" si="9"/>
        <v>67.061999999999998</v>
      </c>
      <c r="M31" s="234">
        <v>0</v>
      </c>
      <c r="N31" s="244"/>
      <c r="O31" s="236">
        <f t="shared" si="3"/>
        <v>558.85</v>
      </c>
      <c r="P31" s="238"/>
      <c r="Q31" s="115">
        <v>0</v>
      </c>
    </row>
    <row r="32" spans="1:19" ht="13.5" customHeight="1">
      <c r="A32" s="136"/>
      <c r="B32" s="284">
        <f>B30+1</f>
        <v>43461</v>
      </c>
      <c r="C32" s="286" t="s">
        <v>123</v>
      </c>
      <c r="D32" s="189">
        <v>17606.75</v>
      </c>
      <c r="E32" s="189">
        <v>15987.39</v>
      </c>
      <c r="F32" s="191"/>
      <c r="G32" s="197">
        <v>1335.32</v>
      </c>
      <c r="H32" s="191"/>
      <c r="I32" s="201">
        <f t="shared" si="6"/>
        <v>1068.2560000000001</v>
      </c>
      <c r="J32" s="201">
        <f t="shared" si="7"/>
        <v>267.06400000000002</v>
      </c>
      <c r="K32" s="201">
        <f t="shared" si="8"/>
        <v>908.01760000000002</v>
      </c>
      <c r="L32" s="201">
        <f t="shared" si="9"/>
        <v>160.23840000000001</v>
      </c>
      <c r="M32" s="234"/>
      <c r="N32" s="240"/>
      <c r="O32" s="236">
        <f t="shared" si="3"/>
        <v>1335.32</v>
      </c>
      <c r="P32" s="238"/>
    </row>
    <row r="33" spans="1:17" ht="13.5" customHeight="1" thickBot="1">
      <c r="A33" s="136"/>
      <c r="B33" s="285"/>
      <c r="C33" s="287"/>
      <c r="D33" s="189">
        <v>25329.58</v>
      </c>
      <c r="E33" s="189">
        <v>22816.639999999999</v>
      </c>
      <c r="F33" s="191"/>
      <c r="G33" s="197">
        <v>1548.02</v>
      </c>
      <c r="H33" s="191"/>
      <c r="I33" s="201">
        <f t="shared" si="6"/>
        <v>1238.4160000000002</v>
      </c>
      <c r="J33" s="201">
        <f t="shared" si="7"/>
        <v>309.60400000000004</v>
      </c>
      <c r="K33" s="201">
        <f t="shared" si="8"/>
        <v>1052.6536000000001</v>
      </c>
      <c r="L33" s="201">
        <f t="shared" si="9"/>
        <v>185.76240000000001</v>
      </c>
      <c r="M33" s="234"/>
      <c r="N33" s="198"/>
      <c r="O33" s="236">
        <f t="shared" si="3"/>
        <v>1548.02</v>
      </c>
      <c r="P33" s="238"/>
    </row>
    <row r="34" spans="1:17" ht="13.5" customHeight="1">
      <c r="A34" s="136"/>
      <c r="B34" s="284">
        <f>B32+1</f>
        <v>43462</v>
      </c>
      <c r="C34" s="286" t="s">
        <v>124</v>
      </c>
      <c r="D34" s="189">
        <v>28569.1</v>
      </c>
      <c r="E34" s="189">
        <v>26379.14</v>
      </c>
      <c r="F34" s="191"/>
      <c r="G34" s="197">
        <v>1867.67</v>
      </c>
      <c r="H34" s="191"/>
      <c r="I34" s="201">
        <f t="shared" ref="I34:I36" si="10">G34*0.8</f>
        <v>1494.1360000000002</v>
      </c>
      <c r="J34" s="201">
        <f t="shared" ref="J34:J36" si="11">G34*0.2</f>
        <v>373.53400000000005</v>
      </c>
      <c r="K34" s="201">
        <f t="shared" ref="K34:K36" si="12">I34*0.85</f>
        <v>1270.0156000000002</v>
      </c>
      <c r="L34" s="201">
        <f t="shared" ref="L34:L36" si="13">I34*0.15</f>
        <v>224.12040000000002</v>
      </c>
      <c r="M34" s="234"/>
      <c r="N34" s="240"/>
      <c r="O34" s="236">
        <f t="shared" si="3"/>
        <v>1867.67</v>
      </c>
      <c r="P34" s="238"/>
    </row>
    <row r="35" spans="1:17" ht="13.5" customHeight="1" thickBot="1">
      <c r="A35" s="136"/>
      <c r="B35" s="285"/>
      <c r="C35" s="287"/>
      <c r="D35" s="189">
        <v>14915.08</v>
      </c>
      <c r="E35" s="189">
        <v>13812.83</v>
      </c>
      <c r="F35" s="191"/>
      <c r="G35" s="197">
        <v>1013.38</v>
      </c>
      <c r="H35" s="191"/>
      <c r="I35" s="201">
        <f t="shared" si="10"/>
        <v>810.70400000000006</v>
      </c>
      <c r="J35" s="201">
        <f t="shared" si="11"/>
        <v>202.67600000000002</v>
      </c>
      <c r="K35" s="201">
        <f t="shared" si="12"/>
        <v>689.09840000000008</v>
      </c>
      <c r="L35" s="201">
        <f t="shared" si="13"/>
        <v>121.60560000000001</v>
      </c>
      <c r="M35" s="234"/>
      <c r="N35" s="240"/>
      <c r="O35" s="236">
        <f t="shared" si="3"/>
        <v>1013.38</v>
      </c>
      <c r="P35" s="238"/>
    </row>
    <row r="36" spans="1:17" ht="13.5" customHeight="1">
      <c r="A36" s="136"/>
      <c r="B36" s="284">
        <f>B34+1</f>
        <v>43463</v>
      </c>
      <c r="C36" s="286" t="s">
        <v>125</v>
      </c>
      <c r="D36" s="189"/>
      <c r="E36" s="189"/>
      <c r="F36" s="191"/>
      <c r="G36" s="197"/>
      <c r="H36" s="191"/>
      <c r="I36" s="201">
        <f t="shared" si="10"/>
        <v>0</v>
      </c>
      <c r="J36" s="201">
        <f t="shared" si="11"/>
        <v>0</v>
      </c>
      <c r="K36" s="201">
        <f t="shared" si="12"/>
        <v>0</v>
      </c>
      <c r="L36" s="201">
        <f t="shared" si="13"/>
        <v>0</v>
      </c>
      <c r="M36" s="234"/>
      <c r="N36" s="240"/>
      <c r="O36" s="236">
        <f t="shared" si="3"/>
        <v>0</v>
      </c>
      <c r="P36" s="238"/>
    </row>
    <row r="37" spans="1:17" ht="13.5" customHeight="1" thickBot="1">
      <c r="A37" s="136"/>
      <c r="B37" s="285"/>
      <c r="C37" s="287"/>
      <c r="D37" s="250">
        <v>7790.21</v>
      </c>
      <c r="E37" s="189">
        <v>7094.57</v>
      </c>
      <c r="F37" s="191"/>
      <c r="G37" s="197">
        <v>636</v>
      </c>
      <c r="H37" s="191"/>
      <c r="I37" s="201">
        <f t="shared" ref="I37:I41" si="14">G37*0.8</f>
        <v>508.8</v>
      </c>
      <c r="J37" s="201">
        <f t="shared" ref="J37:J41" si="15">G37*0.2</f>
        <v>127.2</v>
      </c>
      <c r="K37" s="201">
        <f t="shared" ref="K37:K41" si="16">I37*0.85</f>
        <v>432.48</v>
      </c>
      <c r="L37" s="201">
        <f t="shared" ref="L37:L41" si="17">I37*0.15</f>
        <v>76.319999999999993</v>
      </c>
      <c r="M37" s="234"/>
      <c r="N37" s="244"/>
      <c r="O37" s="236">
        <f t="shared" si="3"/>
        <v>636</v>
      </c>
      <c r="P37" s="238"/>
    </row>
    <row r="38" spans="1:17" ht="13.5" customHeight="1">
      <c r="A38" s="136"/>
      <c r="B38" s="292">
        <f t="shared" ref="B38" si="18">B36+1</f>
        <v>43464</v>
      </c>
      <c r="C38" s="294" t="s">
        <v>126</v>
      </c>
      <c r="D38" s="264"/>
      <c r="E38" s="190"/>
      <c r="F38" s="192"/>
      <c r="G38" s="193"/>
      <c r="H38" s="192"/>
      <c r="I38" s="203"/>
      <c r="J38" s="203"/>
      <c r="K38" s="203"/>
      <c r="L38" s="203"/>
      <c r="M38" s="234"/>
      <c r="N38" s="244"/>
      <c r="O38" s="236"/>
      <c r="P38" s="238"/>
    </row>
    <row r="39" spans="1:17" ht="13.5" customHeight="1" thickBot="1">
      <c r="A39" s="136"/>
      <c r="B39" s="293"/>
      <c r="C39" s="295"/>
      <c r="D39" s="264"/>
      <c r="E39" s="190"/>
      <c r="F39" s="192"/>
      <c r="G39" s="193"/>
      <c r="H39" s="192"/>
      <c r="I39" s="203"/>
      <c r="J39" s="203"/>
      <c r="K39" s="203"/>
      <c r="L39" s="203"/>
      <c r="M39" s="234"/>
      <c r="N39" s="198" t="s">
        <v>153</v>
      </c>
      <c r="O39" s="236"/>
      <c r="P39" s="238"/>
    </row>
    <row r="40" spans="1:17" ht="13.5" customHeight="1">
      <c r="A40" s="136"/>
      <c r="B40" s="292">
        <f t="shared" ref="B40" si="19">B38+1</f>
        <v>43465</v>
      </c>
      <c r="C40" s="294" t="s">
        <v>120</v>
      </c>
      <c r="D40" s="190"/>
      <c r="E40" s="190"/>
      <c r="F40" s="192"/>
      <c r="G40" s="193"/>
      <c r="H40" s="192"/>
      <c r="I40" s="203">
        <f t="shared" si="14"/>
        <v>0</v>
      </c>
      <c r="J40" s="203">
        <f t="shared" si="15"/>
        <v>0</v>
      </c>
      <c r="K40" s="203">
        <f t="shared" si="16"/>
        <v>0</v>
      </c>
      <c r="L40" s="203">
        <f t="shared" si="17"/>
        <v>0</v>
      </c>
      <c r="M40" s="234"/>
      <c r="N40" s="244"/>
      <c r="O40" s="236">
        <f t="shared" si="3"/>
        <v>0</v>
      </c>
      <c r="P40" s="238"/>
    </row>
    <row r="41" spans="1:17" ht="13.5" customHeight="1" thickBot="1">
      <c r="A41" s="136"/>
      <c r="B41" s="293"/>
      <c r="C41" s="295"/>
      <c r="D41" s="190"/>
      <c r="E41" s="190"/>
      <c r="F41" s="192"/>
      <c r="G41" s="193"/>
      <c r="H41" s="192"/>
      <c r="I41" s="203">
        <f t="shared" si="14"/>
        <v>0</v>
      </c>
      <c r="J41" s="203">
        <f t="shared" si="15"/>
        <v>0</v>
      </c>
      <c r="K41" s="203">
        <f t="shared" si="16"/>
        <v>0</v>
      </c>
      <c r="L41" s="203">
        <f t="shared" si="17"/>
        <v>0</v>
      </c>
      <c r="M41" s="234"/>
      <c r="N41" s="198" t="s">
        <v>153</v>
      </c>
      <c r="O41" s="236">
        <f t="shared" si="3"/>
        <v>0</v>
      </c>
      <c r="P41" s="238"/>
    </row>
    <row r="42" spans="1:17" ht="13.5" customHeight="1" thickBot="1">
      <c r="A42" s="138"/>
      <c r="B42" s="256"/>
      <c r="C42" s="257"/>
      <c r="D42" s="258"/>
      <c r="E42" s="258"/>
      <c r="F42" s="259"/>
      <c r="G42" s="260"/>
      <c r="H42" s="260"/>
      <c r="I42" s="261"/>
      <c r="J42" s="261">
        <f t="shared" si="1"/>
        <v>0</v>
      </c>
      <c r="K42" s="261">
        <f t="shared" si="4"/>
        <v>0</v>
      </c>
      <c r="L42" s="262">
        <f t="shared" si="2"/>
        <v>0</v>
      </c>
      <c r="M42" s="235"/>
      <c r="N42" s="235"/>
      <c r="O42" s="236">
        <f t="shared" si="3"/>
        <v>0</v>
      </c>
      <c r="P42" s="238"/>
    </row>
    <row r="43" spans="1:17"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N43" s="139"/>
    </row>
    <row r="44" spans="1:17" ht="13.8" thickBot="1">
      <c r="B44" s="296" t="s">
        <v>27</v>
      </c>
      <c r="C44" s="296"/>
      <c r="D44" s="116">
        <f>SUM(D10:D41)</f>
        <v>418255.68</v>
      </c>
      <c r="E44" s="116">
        <f>SUM(E10:E41)</f>
        <v>384923.17000000004</v>
      </c>
      <c r="F44" s="199"/>
      <c r="G44" s="116">
        <f>SUM(G10:G41)</f>
        <v>28298.12</v>
      </c>
      <c r="H44" s="116">
        <f>+SUM(H18:H41)</f>
        <v>0</v>
      </c>
      <c r="I44" s="116">
        <f>SUM(I10:I41)</f>
        <v>22638.496000000006</v>
      </c>
      <c r="J44" s="116">
        <f>SUM(J10:J41)</f>
        <v>5659.6240000000016</v>
      </c>
      <c r="K44" s="116">
        <f>SUM(K10:K41)</f>
        <v>19242.721599999997</v>
      </c>
      <c r="L44" s="116">
        <f>SUM(L10:L41)</f>
        <v>3395.7743999999998</v>
      </c>
      <c r="N44" s="139"/>
      <c r="P44" s="115">
        <f>SUM(P10:P41)</f>
        <v>0</v>
      </c>
      <c r="Q44" s="115">
        <f>SUM(Q10:Q43)</f>
        <v>324044.95999999996</v>
      </c>
    </row>
    <row r="45" spans="1:17" ht="13.8" thickTop="1">
      <c r="D45" s="117"/>
      <c r="E45" s="117"/>
      <c r="I45" s="117"/>
      <c r="K45" s="117">
        <f>K44-30000</f>
        <v>-10757.278400000003</v>
      </c>
      <c r="L45" s="117"/>
      <c r="N45" s="139"/>
      <c r="Q45" s="115">
        <f>Q44/13</f>
        <v>24926.535384615381</v>
      </c>
    </row>
    <row r="46" spans="1:17">
      <c r="D46" s="117"/>
      <c r="E46" s="117"/>
      <c r="J46" s="117"/>
      <c r="K46" s="117"/>
      <c r="O46" s="117"/>
    </row>
    <row r="47" spans="1:17">
      <c r="D47" s="117"/>
    </row>
    <row r="48" spans="1:17">
      <c r="D48" s="117"/>
      <c r="E48" s="117"/>
    </row>
    <row r="50" spans="9:15">
      <c r="I50" s="113" t="s">
        <v>127</v>
      </c>
      <c r="K50" s="140">
        <f>K44/G44</f>
        <v>0.67999999999999994</v>
      </c>
    </row>
    <row r="54" spans="9:15">
      <c r="O54" s="117"/>
    </row>
  </sheetData>
  <mergeCells count="35">
    <mergeCell ref="B44:C44"/>
    <mergeCell ref="B30:B31"/>
    <mergeCell ref="C30:C31"/>
    <mergeCell ref="B36:B37"/>
    <mergeCell ref="C36:C37"/>
    <mergeCell ref="B32:B33"/>
    <mergeCell ref="C32:C33"/>
    <mergeCell ref="B34:B35"/>
    <mergeCell ref="C34:C35"/>
    <mergeCell ref="B40:B41"/>
    <mergeCell ref="C40:C41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8:E19 E41 E35 E33 E26:E27 E31 E12:E13 E10">
      <formula1>0</formula1>
    </dataValidation>
  </dataValidations>
  <pageMargins left="0.7" right="0.7" top="0.75" bottom="0.75" header="0.3" footer="0.3"/>
  <pageSetup paperSize="5" scale="86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C17" sqref="C17"/>
    </sheetView>
  </sheetViews>
  <sheetFormatPr defaultRowHeight="13.2"/>
  <cols>
    <col min="1" max="1" width="7.44140625" customWidth="1"/>
    <col min="2" max="2" width="23.88671875" bestFit="1" customWidth="1"/>
    <col min="3" max="3" width="9.109375" style="150" customWidth="1"/>
    <col min="4" max="5" width="9.109375" style="144" customWidth="1"/>
  </cols>
  <sheetData>
    <row r="1" spans="1:11" ht="15.6">
      <c r="A1" s="141" t="s">
        <v>128</v>
      </c>
      <c r="B1" s="142"/>
      <c r="C1" s="143"/>
    </row>
    <row r="2" spans="1:11">
      <c r="A2" s="145" t="s">
        <v>129</v>
      </c>
      <c r="B2" s="146"/>
      <c r="C2" s="147"/>
    </row>
    <row r="3" spans="1:11">
      <c r="A3" s="145" t="s">
        <v>156</v>
      </c>
      <c r="B3" s="148"/>
      <c r="C3" s="149"/>
    </row>
    <row r="4" spans="1:11">
      <c r="C4" s="297" t="s">
        <v>157</v>
      </c>
      <c r="D4" s="298"/>
    </row>
    <row r="5" spans="1:11">
      <c r="C5" s="255" t="s">
        <v>152</v>
      </c>
      <c r="D5" s="255" t="s">
        <v>154</v>
      </c>
    </row>
    <row r="6" spans="1:11">
      <c r="D6" s="150"/>
    </row>
    <row r="7" spans="1:11">
      <c r="A7">
        <v>1</v>
      </c>
      <c r="B7" s="183" t="s">
        <v>80</v>
      </c>
      <c r="C7" s="243">
        <v>5</v>
      </c>
      <c r="D7" s="154">
        <v>4</v>
      </c>
      <c r="E7" s="184">
        <f t="shared" ref="E7:E16" si="0">C7+D7</f>
        <v>9</v>
      </c>
      <c r="H7" s="151"/>
      <c r="I7" s="152"/>
    </row>
    <row r="8" spans="1:11">
      <c r="A8">
        <f t="shared" ref="A8:A16" si="1">A7+1</f>
        <v>2</v>
      </c>
      <c r="B8" s="183" t="s">
        <v>86</v>
      </c>
      <c r="C8" s="153">
        <v>5</v>
      </c>
      <c r="D8" s="154">
        <v>4</v>
      </c>
      <c r="E8" s="184">
        <f t="shared" si="0"/>
        <v>9</v>
      </c>
      <c r="H8" s="151"/>
      <c r="I8" s="152"/>
    </row>
    <row r="9" spans="1:11">
      <c r="A9">
        <f t="shared" si="1"/>
        <v>3</v>
      </c>
      <c r="B9" s="183" t="s">
        <v>87</v>
      </c>
      <c r="C9" s="153">
        <v>5</v>
      </c>
      <c r="D9" s="154">
        <v>3</v>
      </c>
      <c r="E9" s="184">
        <f t="shared" si="0"/>
        <v>8</v>
      </c>
      <c r="H9" s="151"/>
    </row>
    <row r="10" spans="1:11">
      <c r="A10">
        <f t="shared" si="1"/>
        <v>4</v>
      </c>
      <c r="B10" s="185" t="s">
        <v>89</v>
      </c>
      <c r="C10" s="153">
        <v>5</v>
      </c>
      <c r="D10" s="154">
        <v>4</v>
      </c>
      <c r="E10" s="184">
        <f>C10+D10</f>
        <v>9</v>
      </c>
      <c r="H10" s="151"/>
    </row>
    <row r="11" spans="1:11">
      <c r="A11">
        <f t="shared" si="1"/>
        <v>5</v>
      </c>
      <c r="B11" s="183" t="s">
        <v>88</v>
      </c>
      <c r="C11" s="153">
        <v>5</v>
      </c>
      <c r="D11" s="154">
        <v>4</v>
      </c>
      <c r="E11" s="184">
        <f t="shared" si="0"/>
        <v>9</v>
      </c>
      <c r="H11" s="155"/>
      <c r="I11" s="155"/>
      <c r="J11" s="155"/>
      <c r="K11" s="155"/>
    </row>
    <row r="12" spans="1:11">
      <c r="A12">
        <f t="shared" si="1"/>
        <v>6</v>
      </c>
      <c r="B12" s="183" t="s">
        <v>90</v>
      </c>
      <c r="C12" s="153">
        <v>5</v>
      </c>
      <c r="D12" s="154">
        <v>3</v>
      </c>
      <c r="E12" s="184">
        <f t="shared" si="0"/>
        <v>8</v>
      </c>
      <c r="F12" s="188"/>
      <c r="I12" s="152"/>
    </row>
    <row r="13" spans="1:11">
      <c r="A13">
        <f t="shared" si="1"/>
        <v>7</v>
      </c>
      <c r="B13" s="183" t="str">
        <f>'SC Computation'!B19</f>
        <v>Christian Briones</v>
      </c>
      <c r="C13" s="153">
        <v>5</v>
      </c>
      <c r="D13" s="154">
        <v>3</v>
      </c>
      <c r="E13" s="184">
        <f t="shared" si="0"/>
        <v>8</v>
      </c>
      <c r="I13" s="152"/>
    </row>
    <row r="14" spans="1:11">
      <c r="A14">
        <f t="shared" si="1"/>
        <v>8</v>
      </c>
      <c r="B14" s="187" t="s">
        <v>91</v>
      </c>
      <c r="C14" s="153">
        <v>5</v>
      </c>
      <c r="D14" s="154">
        <v>4</v>
      </c>
      <c r="E14" s="184">
        <f t="shared" si="0"/>
        <v>9</v>
      </c>
    </row>
    <row r="15" spans="1:11">
      <c r="A15">
        <f>A14+1</f>
        <v>9</v>
      </c>
      <c r="B15" s="183" t="str">
        <f>'SC Computation'!B22</f>
        <v>Ruel Hayagan</v>
      </c>
      <c r="C15" s="153">
        <v>5</v>
      </c>
      <c r="D15" s="153">
        <v>4</v>
      </c>
      <c r="E15" s="184">
        <f t="shared" si="0"/>
        <v>9</v>
      </c>
      <c r="F15" s="200"/>
    </row>
    <row r="16" spans="1:11">
      <c r="A16">
        <f t="shared" si="1"/>
        <v>10</v>
      </c>
      <c r="B16" s="185" t="s">
        <v>149</v>
      </c>
      <c r="C16" s="153">
        <v>5</v>
      </c>
      <c r="D16" s="184">
        <v>4</v>
      </c>
      <c r="E16" s="184">
        <f t="shared" si="0"/>
        <v>9</v>
      </c>
      <c r="G16" s="152"/>
    </row>
    <row r="41" spans="3:5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41"/>
  <sheetViews>
    <sheetView workbookViewId="0">
      <selection activeCell="C2" sqref="C2:N110"/>
    </sheetView>
  </sheetViews>
  <sheetFormatPr defaultRowHeight="13.2"/>
  <cols>
    <col min="1" max="1" width="3" customWidth="1"/>
    <col min="2" max="2" width="0.88671875" hidden="1" customWidth="1"/>
    <col min="3" max="3" width="3.6640625" customWidth="1"/>
    <col min="7" max="7" width="11.109375" bestFit="1" customWidth="1"/>
    <col min="8" max="8" width="2.33203125" customWidth="1"/>
    <col min="9" max="9" width="0.88671875" customWidth="1"/>
    <col min="10" max="10" width="3.6640625" customWidth="1"/>
    <col min="11" max="11" width="9.33203125" bestFit="1" customWidth="1"/>
    <col min="13" max="13" width="6" customWidth="1"/>
    <col min="14" max="14" width="16.6640625" customWidth="1"/>
  </cols>
  <sheetData>
    <row r="1" spans="2:17" ht="13.8" thickBot="1"/>
    <row r="2" spans="2:17" ht="12.75" customHeight="1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>
      <c r="B3" s="160"/>
      <c r="C3" s="299" t="str">
        <f>'[3]SC Computation'!$A$1</f>
        <v>THE OLD SPAGHETTI HOUSE -VALERO</v>
      </c>
      <c r="D3" s="300"/>
      <c r="E3" s="300"/>
      <c r="F3" s="300"/>
      <c r="G3" s="301"/>
      <c r="I3" s="160"/>
      <c r="J3" s="299" t="s">
        <v>137</v>
      </c>
      <c r="K3" s="300"/>
      <c r="L3" s="300"/>
      <c r="M3" s="300"/>
      <c r="N3" s="301"/>
    </row>
    <row r="4" spans="2:17">
      <c r="B4" s="160"/>
      <c r="C4" s="299" t="s">
        <v>131</v>
      </c>
      <c r="D4" s="300"/>
      <c r="E4" s="300"/>
      <c r="F4" s="300"/>
      <c r="G4" s="301"/>
      <c r="I4" s="160"/>
      <c r="J4" s="299" t="s">
        <v>131</v>
      </c>
      <c r="K4" s="300"/>
      <c r="L4" s="300"/>
      <c r="M4" s="300"/>
      <c r="N4" s="301"/>
    </row>
    <row r="5" spans="2:17">
      <c r="B5" s="160"/>
      <c r="C5" s="299" t="str">
        <f>'Number of Days'!A3</f>
        <v>December 16-29,2018</v>
      </c>
      <c r="D5" s="300"/>
      <c r="E5" s="300"/>
      <c r="F5" s="300"/>
      <c r="G5" s="301"/>
      <c r="I5" s="160"/>
      <c r="J5" s="299" t="str">
        <f>'Number of Days'!A3</f>
        <v>December 16-29,2018</v>
      </c>
      <c r="K5" s="300"/>
      <c r="L5" s="300"/>
      <c r="M5" s="300"/>
      <c r="N5" s="301"/>
    </row>
    <row r="6" spans="2:17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>
      <c r="B7" s="160"/>
      <c r="C7" s="160" t="s">
        <v>0</v>
      </c>
      <c r="D7" s="156"/>
      <c r="E7" s="304" t="str">
        <f>'SC Computation'!B13</f>
        <v>Joyce Dino</v>
      </c>
      <c r="F7" s="304"/>
      <c r="G7" s="305"/>
      <c r="I7" s="160"/>
      <c r="J7" s="160" t="s">
        <v>0</v>
      </c>
      <c r="K7" s="156"/>
      <c r="L7" s="304" t="str">
        <f>'SC Computation'!B14</f>
        <v>Ronald Glenn Biarcal</v>
      </c>
      <c r="M7" s="304"/>
      <c r="N7" s="305"/>
    </row>
    <row r="8" spans="2:17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>
      <c r="B9" s="160"/>
      <c r="C9" s="162" t="s">
        <v>7</v>
      </c>
      <c r="D9" s="163"/>
      <c r="E9" s="156"/>
      <c r="F9" s="156"/>
      <c r="G9" s="164">
        <f>'SC Computation'!I13</f>
        <v>209.91912888888885</v>
      </c>
      <c r="I9" s="160"/>
      <c r="J9" s="162" t="s">
        <v>7</v>
      </c>
      <c r="K9" s="163"/>
      <c r="L9" s="156"/>
      <c r="M9" s="156"/>
      <c r="N9" s="164">
        <f>'SC Computation'!I14</f>
        <v>209.91912888888885</v>
      </c>
    </row>
    <row r="10" spans="2:17">
      <c r="B10" s="160"/>
      <c r="C10" s="302" t="s">
        <v>132</v>
      </c>
      <c r="D10" s="303"/>
      <c r="E10" s="156"/>
      <c r="F10" s="156"/>
      <c r="G10" s="165">
        <f>'SC Computation'!E13</f>
        <v>9</v>
      </c>
      <c r="I10" s="160"/>
      <c r="J10" s="302" t="s">
        <v>132</v>
      </c>
      <c r="K10" s="303"/>
      <c r="L10" s="156"/>
      <c r="M10" s="156"/>
      <c r="N10" s="165">
        <f>'SC Computation'!E14</f>
        <v>9</v>
      </c>
    </row>
    <row r="11" spans="2:17">
      <c r="B11" s="160"/>
      <c r="C11" s="162" t="s">
        <v>22</v>
      </c>
      <c r="D11" s="163"/>
      <c r="E11" s="156"/>
      <c r="F11" s="156"/>
      <c r="G11" s="164">
        <f>G9*G10</f>
        <v>1889.2721599999995</v>
      </c>
      <c r="I11" s="160"/>
      <c r="J11" s="162" t="s">
        <v>22</v>
      </c>
      <c r="K11" s="163"/>
      <c r="L11" s="156"/>
      <c r="M11" s="156"/>
      <c r="N11" s="164">
        <f>N9*N10</f>
        <v>1889.2721599999995</v>
      </c>
    </row>
    <row r="12" spans="2:17">
      <c r="B12" s="160"/>
      <c r="C12" s="162" t="s">
        <v>23</v>
      </c>
      <c r="D12" s="163"/>
      <c r="E12" s="156"/>
      <c r="F12" s="156"/>
      <c r="G12" s="164">
        <f>'SC Computation'!L13</f>
        <v>125.9514773333336</v>
      </c>
      <c r="I12" s="160"/>
      <c r="J12" s="162" t="s">
        <v>23</v>
      </c>
      <c r="K12" s="163"/>
      <c r="L12" s="156"/>
      <c r="M12" s="156"/>
      <c r="N12" s="164">
        <f>'SC Computation'!L14</f>
        <v>125.9514773333336</v>
      </c>
    </row>
    <row r="13" spans="2:17">
      <c r="B13" s="160"/>
      <c r="C13" s="162" t="s">
        <v>133</v>
      </c>
      <c r="D13" s="163"/>
      <c r="E13" s="156"/>
      <c r="F13" s="156"/>
      <c r="G13" s="164">
        <f>'SC Computation'!R13</f>
        <v>2833.9082399999993</v>
      </c>
      <c r="I13" s="160"/>
      <c r="J13" s="162" t="s">
        <v>133</v>
      </c>
      <c r="K13" s="163"/>
      <c r="L13" s="156"/>
      <c r="M13" s="156"/>
      <c r="N13" s="164">
        <f>'SC Computation'!R14</f>
        <v>472.31803999999988</v>
      </c>
    </row>
    <row r="14" spans="2:17">
      <c r="B14" s="160"/>
      <c r="C14" s="160" t="s">
        <v>34</v>
      </c>
      <c r="D14" s="156"/>
      <c r="E14" s="156"/>
      <c r="F14" s="156"/>
      <c r="G14" s="166">
        <f>SUM(G11:G13)</f>
        <v>4849.1318773333323</v>
      </c>
      <c r="I14" s="160"/>
      <c r="J14" s="160" t="s">
        <v>34</v>
      </c>
      <c r="K14" s="156"/>
      <c r="L14" s="156"/>
      <c r="M14" s="156"/>
      <c r="N14" s="166">
        <f>SUM(N11:N13)</f>
        <v>2487.5416773333327</v>
      </c>
    </row>
    <row r="15" spans="2:17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8" thickBot="1">
      <c r="B16" s="160"/>
      <c r="C16" s="167" t="s">
        <v>29</v>
      </c>
      <c r="D16" s="156"/>
      <c r="E16" s="156"/>
      <c r="F16" s="156"/>
      <c r="G16" s="170">
        <f>G14-G15</f>
        <v>4849.1318773333323</v>
      </c>
      <c r="I16" s="160"/>
      <c r="J16" s="167" t="s">
        <v>29</v>
      </c>
      <c r="K16" s="156"/>
      <c r="L16" s="156"/>
      <c r="M16" s="156"/>
      <c r="N16" s="170">
        <f>N14-N15</f>
        <v>2487.5416773333327</v>
      </c>
      <c r="P16" s="171"/>
      <c r="Q16" s="171"/>
    </row>
    <row r="17" spans="2:14" ht="13.8" thickTop="1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8" thickBot="1"/>
    <row r="24" spans="2:14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>
      <c r="B25" s="160"/>
      <c r="C25" s="299" t="s">
        <v>137</v>
      </c>
      <c r="D25" s="300"/>
      <c r="E25" s="300"/>
      <c r="F25" s="300"/>
      <c r="G25" s="301"/>
      <c r="I25" s="160"/>
      <c r="J25" s="299" t="s">
        <v>137</v>
      </c>
      <c r="K25" s="300"/>
      <c r="L25" s="300"/>
      <c r="M25" s="300"/>
      <c r="N25" s="301"/>
    </row>
    <row r="26" spans="2:14">
      <c r="B26" s="160"/>
      <c r="C26" s="299" t="s">
        <v>131</v>
      </c>
      <c r="D26" s="300"/>
      <c r="E26" s="300"/>
      <c r="F26" s="300"/>
      <c r="G26" s="301"/>
      <c r="I26" s="160"/>
      <c r="J26" s="300" t="s">
        <v>131</v>
      </c>
      <c r="K26" s="300"/>
      <c r="L26" s="300"/>
      <c r="M26" s="300"/>
      <c r="N26" s="301"/>
    </row>
    <row r="27" spans="2:14">
      <c r="B27" s="160"/>
      <c r="C27" s="299" t="str">
        <f>'Number of Days'!A3</f>
        <v>December 16-29,2018</v>
      </c>
      <c r="D27" s="300"/>
      <c r="E27" s="300"/>
      <c r="F27" s="300"/>
      <c r="G27" s="301"/>
      <c r="I27" s="160"/>
      <c r="J27" s="300" t="str">
        <f>'Number of Days'!A3</f>
        <v>December 16-29,2018</v>
      </c>
      <c r="K27" s="300"/>
      <c r="L27" s="300"/>
      <c r="M27" s="300"/>
      <c r="N27" s="301"/>
    </row>
    <row r="28" spans="2:14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>
      <c r="B29" s="160"/>
      <c r="C29" s="160" t="s">
        <v>0</v>
      </c>
      <c r="D29" s="156"/>
      <c r="E29" s="304" t="str">
        <f>'SC Computation'!B15</f>
        <v>Anna Marie Sosa</v>
      </c>
      <c r="F29" s="304"/>
      <c r="G29" s="305"/>
      <c r="I29" s="160"/>
      <c r="J29" s="156" t="s">
        <v>0</v>
      </c>
      <c r="K29" s="156"/>
      <c r="L29" s="304" t="str">
        <f>'SC Computation'!B16</f>
        <v>Angelo Sanchez</v>
      </c>
      <c r="M29" s="304"/>
      <c r="N29" s="305"/>
    </row>
    <row r="30" spans="2:14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>
      <c r="B31" s="160"/>
      <c r="C31" s="162" t="s">
        <v>7</v>
      </c>
      <c r="D31" s="163"/>
      <c r="E31" s="156"/>
      <c r="F31" s="156"/>
      <c r="G31" s="164">
        <f>'SC Computation'!I15</f>
        <v>209.91912888888885</v>
      </c>
      <c r="I31" s="160"/>
      <c r="J31" s="163" t="s">
        <v>7</v>
      </c>
      <c r="K31" s="163"/>
      <c r="L31" s="156"/>
      <c r="M31" s="156"/>
      <c r="N31" s="164">
        <f>'SC Computation'!I16</f>
        <v>209.91912888888885</v>
      </c>
    </row>
    <row r="32" spans="2:14">
      <c r="B32" s="160"/>
      <c r="C32" s="302" t="s">
        <v>132</v>
      </c>
      <c r="D32" s="303"/>
      <c r="E32" s="156"/>
      <c r="F32" s="156"/>
      <c r="G32" s="165">
        <f>'SC Computation'!E15</f>
        <v>8</v>
      </c>
      <c r="I32" s="160"/>
      <c r="J32" s="303" t="s">
        <v>132</v>
      </c>
      <c r="K32" s="303"/>
      <c r="L32" s="156"/>
      <c r="M32" s="156"/>
      <c r="N32" s="165">
        <f>'SC Computation'!E16</f>
        <v>9</v>
      </c>
    </row>
    <row r="33" spans="2:17">
      <c r="B33" s="160"/>
      <c r="C33" s="162" t="s">
        <v>22</v>
      </c>
      <c r="D33" s="163"/>
      <c r="E33" s="156"/>
      <c r="F33" s="156"/>
      <c r="G33" s="164">
        <f>G31*G32</f>
        <v>1679.3530311111108</v>
      </c>
      <c r="I33" s="160"/>
      <c r="J33" s="163" t="s">
        <v>22</v>
      </c>
      <c r="K33" s="163"/>
      <c r="L33" s="156"/>
      <c r="M33" s="156"/>
      <c r="N33" s="164">
        <f>N31*N32</f>
        <v>1889.2721599999995</v>
      </c>
    </row>
    <row r="34" spans="2:17">
      <c r="B34" s="160"/>
      <c r="C34" s="162" t="s">
        <v>23</v>
      </c>
      <c r="D34" s="163"/>
      <c r="E34" s="156"/>
      <c r="F34" s="156"/>
      <c r="G34" s="164">
        <f>'SC Computation'!L15</f>
        <v>111.95686874074097</v>
      </c>
      <c r="I34" s="160"/>
      <c r="J34" s="163" t="s">
        <v>23</v>
      </c>
      <c r="K34" s="163"/>
      <c r="L34" s="156"/>
      <c r="M34" s="156"/>
      <c r="N34" s="164">
        <f>'SC Computation'!L16</f>
        <v>125.9514773333336</v>
      </c>
    </row>
    <row r="35" spans="2:17">
      <c r="B35" s="160"/>
      <c r="C35" s="162" t="s">
        <v>133</v>
      </c>
      <c r="D35" s="163"/>
      <c r="E35" s="156"/>
      <c r="F35" s="156"/>
      <c r="G35" s="164">
        <f>'SC Computation'!R15</f>
        <v>419.8382577777777</v>
      </c>
      <c r="I35" s="160"/>
      <c r="J35" s="163" t="s">
        <v>133</v>
      </c>
      <c r="K35" s="163"/>
      <c r="L35" s="156"/>
      <c r="M35" s="156"/>
      <c r="N35" s="164">
        <f>'SC Computation'!R16</f>
        <v>472.31803999999988</v>
      </c>
    </row>
    <row r="36" spans="2:17">
      <c r="B36" s="160"/>
      <c r="C36" s="160" t="s">
        <v>34</v>
      </c>
      <c r="D36" s="156"/>
      <c r="E36" s="156"/>
      <c r="F36" s="156"/>
      <c r="G36" s="166">
        <f>SUM(G33:G35)</f>
        <v>2211.1481576296292</v>
      </c>
      <c r="I36" s="160"/>
      <c r="J36" s="156" t="s">
        <v>34</v>
      </c>
      <c r="K36" s="156"/>
      <c r="L36" s="156"/>
      <c r="M36" s="156"/>
      <c r="N36" s="166">
        <f>SUM(N33:N35)</f>
        <v>2487.5416773333327</v>
      </c>
    </row>
    <row r="37" spans="2:17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8" thickBot="1">
      <c r="B38" s="160"/>
      <c r="C38" s="167" t="s">
        <v>29</v>
      </c>
      <c r="D38" s="156"/>
      <c r="E38" s="156"/>
      <c r="F38" s="156"/>
      <c r="G38" s="170">
        <f>G36-G37</f>
        <v>2211.1481576296292</v>
      </c>
      <c r="I38" s="160"/>
      <c r="J38" s="169" t="s">
        <v>29</v>
      </c>
      <c r="K38" s="156"/>
      <c r="L38" s="156"/>
      <c r="M38" s="156"/>
      <c r="N38" s="170">
        <f>N36-N37</f>
        <v>2487.5416773333327</v>
      </c>
      <c r="P38" s="171"/>
      <c r="Q38" s="171"/>
    </row>
    <row r="39" spans="2:17" ht="13.8" thickTop="1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8" thickBot="1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8" thickBot="1"/>
    <row r="46" spans="2:17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>
      <c r="B47" s="160"/>
      <c r="C47" s="299" t="str">
        <f>'[3]SC Computation'!$A$1</f>
        <v>THE OLD SPAGHETTI HOUSE -VALERO</v>
      </c>
      <c r="D47" s="300"/>
      <c r="E47" s="300"/>
      <c r="F47" s="300"/>
      <c r="G47" s="301"/>
      <c r="I47" s="160"/>
      <c r="J47" s="300" t="s">
        <v>130</v>
      </c>
      <c r="K47" s="300"/>
      <c r="L47" s="300"/>
      <c r="M47" s="300"/>
      <c r="N47" s="301"/>
    </row>
    <row r="48" spans="2:17">
      <c r="B48" s="160"/>
      <c r="C48" s="299" t="s">
        <v>131</v>
      </c>
      <c r="D48" s="300"/>
      <c r="E48" s="300"/>
      <c r="F48" s="300"/>
      <c r="G48" s="301"/>
      <c r="I48" s="160"/>
      <c r="J48" s="300" t="s">
        <v>131</v>
      </c>
      <c r="K48" s="300"/>
      <c r="L48" s="300"/>
      <c r="M48" s="300"/>
      <c r="N48" s="301"/>
    </row>
    <row r="49" spans="2:17">
      <c r="B49" s="160"/>
      <c r="C49" s="299" t="str">
        <f>'Number of Days'!A3</f>
        <v>December 16-29,2018</v>
      </c>
      <c r="D49" s="300"/>
      <c r="E49" s="300"/>
      <c r="F49" s="300"/>
      <c r="G49" s="301"/>
      <c r="I49" s="160"/>
      <c r="J49" s="300" t="str">
        <f>'Number of Days'!A3</f>
        <v>December 16-29,2018</v>
      </c>
      <c r="K49" s="300"/>
      <c r="L49" s="300"/>
      <c r="M49" s="300"/>
      <c r="N49" s="301"/>
    </row>
    <row r="50" spans="2:17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>
      <c r="B51" s="160"/>
      <c r="C51" s="160" t="s">
        <v>0</v>
      </c>
      <c r="D51" s="156"/>
      <c r="E51" s="304" t="str">
        <f>'SC Computation'!B17</f>
        <v>Benzen Cahilig</v>
      </c>
      <c r="F51" s="304"/>
      <c r="G51" s="305"/>
      <c r="I51" s="160"/>
      <c r="J51" s="156" t="s">
        <v>0</v>
      </c>
      <c r="K51" s="156"/>
      <c r="L51" s="304" t="str">
        <f>'SC Computation'!B18</f>
        <v>Nancy Pantoja</v>
      </c>
      <c r="M51" s="304"/>
      <c r="N51" s="305"/>
    </row>
    <row r="52" spans="2:17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>
      <c r="B53" s="160"/>
      <c r="C53" s="162" t="s">
        <v>7</v>
      </c>
      <c r="D53" s="163"/>
      <c r="E53" s="156"/>
      <c r="F53" s="156"/>
      <c r="G53" s="164">
        <f>'SC Computation'!I17</f>
        <v>209.91912888888885</v>
      </c>
      <c r="I53" s="160"/>
      <c r="J53" s="163" t="s">
        <v>7</v>
      </c>
      <c r="K53" s="163"/>
      <c r="L53" s="156"/>
      <c r="M53" s="156"/>
      <c r="N53" s="164">
        <f>'SC Computation'!I18</f>
        <v>209.91912888888885</v>
      </c>
    </row>
    <row r="54" spans="2:17">
      <c r="B54" s="160"/>
      <c r="C54" s="302" t="s">
        <v>132</v>
      </c>
      <c r="D54" s="303"/>
      <c r="E54" s="156"/>
      <c r="F54" s="156"/>
      <c r="G54" s="165">
        <f>'SC Computation'!E17</f>
        <v>9</v>
      </c>
      <c r="I54" s="160"/>
      <c r="J54" s="303" t="s">
        <v>132</v>
      </c>
      <c r="K54" s="303"/>
      <c r="L54" s="156"/>
      <c r="M54" s="156"/>
      <c r="N54" s="165">
        <f>'SC Computation'!E18</f>
        <v>8</v>
      </c>
    </row>
    <row r="55" spans="2:17">
      <c r="B55" s="160"/>
      <c r="C55" s="162" t="s">
        <v>22</v>
      </c>
      <c r="D55" s="163"/>
      <c r="E55" s="156"/>
      <c r="F55" s="156"/>
      <c r="G55" s="164">
        <f>G53*G54</f>
        <v>1889.2721599999995</v>
      </c>
      <c r="I55" s="160"/>
      <c r="J55" s="163" t="s">
        <v>22</v>
      </c>
      <c r="K55" s="163"/>
      <c r="L55" s="156"/>
      <c r="M55" s="156"/>
      <c r="N55" s="164">
        <f>N53*N54</f>
        <v>1679.3530311111108</v>
      </c>
    </row>
    <row r="56" spans="2:17">
      <c r="B56" s="160"/>
      <c r="C56" s="162" t="s">
        <v>23</v>
      </c>
      <c r="D56" s="163"/>
      <c r="E56" s="156"/>
      <c r="F56" s="156"/>
      <c r="G56" s="164"/>
      <c r="I56" s="160"/>
      <c r="J56" s="163" t="s">
        <v>23</v>
      </c>
      <c r="K56" s="163"/>
      <c r="L56" s="156"/>
      <c r="M56" s="156"/>
      <c r="N56" s="164"/>
    </row>
    <row r="57" spans="2:17">
      <c r="B57" s="160"/>
      <c r="C57" s="163" t="s">
        <v>24</v>
      </c>
      <c r="D57" s="163"/>
      <c r="E57" s="156"/>
      <c r="F57" s="156"/>
      <c r="G57" s="164">
        <f>'SC Computation'!M17</f>
        <v>3.5986136380952432</v>
      </c>
      <c r="I57" s="160"/>
      <c r="J57" s="163" t="s">
        <v>24</v>
      </c>
      <c r="K57" s="163"/>
      <c r="L57" s="156"/>
      <c r="M57" s="156"/>
      <c r="N57" s="164">
        <f>'SC Computation'!M18</f>
        <v>3.1987676783068828</v>
      </c>
    </row>
    <row r="58" spans="2:17">
      <c r="B58" s="160"/>
      <c r="C58" s="160" t="s">
        <v>34</v>
      </c>
      <c r="D58" s="156"/>
      <c r="E58" s="156"/>
      <c r="F58" s="156"/>
      <c r="G58" s="166">
        <f>SUM(G55:G57)</f>
        <v>1892.8707736380948</v>
      </c>
      <c r="I58" s="160"/>
      <c r="J58" s="156" t="s">
        <v>34</v>
      </c>
      <c r="K58" s="156"/>
      <c r="L58" s="156"/>
      <c r="M58" s="156"/>
      <c r="N58" s="166">
        <f>SUM(N55:N57)</f>
        <v>1682.5517987894177</v>
      </c>
    </row>
    <row r="59" spans="2:17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8" thickBot="1">
      <c r="B60" s="160"/>
      <c r="C60" s="167" t="s">
        <v>29</v>
      </c>
      <c r="D60" s="156"/>
      <c r="E60" s="156"/>
      <c r="F60" s="156"/>
      <c r="G60" s="170">
        <f>G58-G59</f>
        <v>1892.8707736380948</v>
      </c>
      <c r="I60" s="160"/>
      <c r="J60" s="169" t="s">
        <v>29</v>
      </c>
      <c r="K60" s="156"/>
      <c r="L60" s="156"/>
      <c r="M60" s="156"/>
      <c r="N60" s="170">
        <f>N58-N59</f>
        <v>1682.5517987894177</v>
      </c>
      <c r="P60" s="171"/>
      <c r="Q60" s="171"/>
    </row>
    <row r="61" spans="2:17" ht="13.8" thickTop="1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8" thickBot="1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8" thickBot="1"/>
    <row r="68" spans="2:14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>
      <c r="B69" s="160"/>
      <c r="C69" s="299" t="s">
        <v>130</v>
      </c>
      <c r="D69" s="300"/>
      <c r="E69" s="300"/>
      <c r="F69" s="300"/>
      <c r="G69" s="301"/>
      <c r="I69" s="160"/>
      <c r="J69" s="300" t="s">
        <v>130</v>
      </c>
      <c r="K69" s="300"/>
      <c r="L69" s="300"/>
      <c r="M69" s="300"/>
      <c r="N69" s="301"/>
    </row>
    <row r="70" spans="2:14">
      <c r="B70" s="160"/>
      <c r="C70" s="299" t="s">
        <v>131</v>
      </c>
      <c r="D70" s="300"/>
      <c r="E70" s="300"/>
      <c r="F70" s="300"/>
      <c r="G70" s="301"/>
      <c r="I70" s="160"/>
      <c r="J70" s="300" t="s">
        <v>131</v>
      </c>
      <c r="K70" s="300"/>
      <c r="L70" s="300"/>
      <c r="M70" s="300"/>
      <c r="N70" s="301"/>
    </row>
    <row r="71" spans="2:14">
      <c r="B71" s="160"/>
      <c r="C71" s="299" t="str">
        <f>'Number of Days'!A3</f>
        <v>December 16-29,2018</v>
      </c>
      <c r="D71" s="300"/>
      <c r="E71" s="300"/>
      <c r="F71" s="300"/>
      <c r="G71" s="301"/>
      <c r="I71" s="160"/>
      <c r="J71" s="300" t="str">
        <f>'Number of Days'!A3</f>
        <v>December 16-29,2018</v>
      </c>
      <c r="K71" s="300"/>
      <c r="L71" s="300"/>
      <c r="M71" s="300"/>
      <c r="N71" s="301"/>
    </row>
    <row r="72" spans="2:14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>
      <c r="B73" s="160"/>
      <c r="C73" s="160" t="s">
        <v>0</v>
      </c>
      <c r="D73" s="156"/>
      <c r="E73" s="304" t="str">
        <f>'SC Computation'!B19</f>
        <v>Christian Briones</v>
      </c>
      <c r="F73" s="304"/>
      <c r="G73" s="305"/>
      <c r="I73" s="160"/>
      <c r="J73" s="156" t="s">
        <v>0</v>
      </c>
      <c r="K73" s="156"/>
      <c r="L73" s="304" t="str">
        <f>'SC Computation'!B20</f>
        <v>Management</v>
      </c>
      <c r="M73" s="304"/>
      <c r="N73" s="305"/>
    </row>
    <row r="74" spans="2:14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>
      <c r="B75" s="160"/>
      <c r="C75" s="162" t="s">
        <v>7</v>
      </c>
      <c r="D75" s="163"/>
      <c r="E75" s="156"/>
      <c r="F75" s="156"/>
      <c r="G75" s="164">
        <f>'SC Computation'!I19</f>
        <v>209.91912888888885</v>
      </c>
      <c r="I75" s="160"/>
      <c r="J75" s="163" t="s">
        <v>7</v>
      </c>
      <c r="K75" s="163"/>
      <c r="L75" s="156"/>
      <c r="M75" s="156"/>
      <c r="N75" s="164">
        <f>'SC Computation'!I20</f>
        <v>209.91912888888885</v>
      </c>
    </row>
    <row r="76" spans="2:14">
      <c r="B76" s="160"/>
      <c r="C76" s="302" t="s">
        <v>132</v>
      </c>
      <c r="D76" s="303"/>
      <c r="E76" s="156"/>
      <c r="F76" s="156"/>
      <c r="G76" s="165">
        <f>'SC Computation'!E19</f>
        <v>8</v>
      </c>
      <c r="I76" s="160"/>
      <c r="J76" s="303" t="s">
        <v>132</v>
      </c>
      <c r="K76" s="303"/>
      <c r="L76" s="156"/>
      <c r="M76" s="156"/>
      <c r="N76" s="165">
        <f>'SC Computation'!E20</f>
        <v>9</v>
      </c>
    </row>
    <row r="77" spans="2:14">
      <c r="B77" s="160"/>
      <c r="C77" s="162" t="s">
        <v>22</v>
      </c>
      <c r="D77" s="163"/>
      <c r="E77" s="156"/>
      <c r="F77" s="156"/>
      <c r="G77" s="164">
        <f>G75*G76</f>
        <v>1679.3530311111108</v>
      </c>
      <c r="I77" s="160"/>
      <c r="J77" s="163" t="s">
        <v>22</v>
      </c>
      <c r="K77" s="163"/>
      <c r="L77" s="156"/>
      <c r="M77" s="156"/>
      <c r="N77" s="164">
        <f>N75*N76</f>
        <v>1889.2721599999995</v>
      </c>
    </row>
    <row r="78" spans="2:14">
      <c r="B78" s="160"/>
      <c r="C78" s="162" t="s">
        <v>23</v>
      </c>
      <c r="D78" s="163"/>
      <c r="E78" s="156"/>
      <c r="F78" s="156"/>
      <c r="G78" s="164">
        <f>'SC Computation'!L19</f>
        <v>125.9514773333336</v>
      </c>
      <c r="I78" s="160"/>
      <c r="J78" s="163" t="s">
        <v>23</v>
      </c>
      <c r="K78" s="163"/>
      <c r="L78" s="156"/>
      <c r="M78" s="156"/>
      <c r="N78" s="164">
        <v>0</v>
      </c>
    </row>
    <row r="79" spans="2:14">
      <c r="B79" s="160"/>
      <c r="C79" s="162" t="s">
        <v>24</v>
      </c>
      <c r="D79" s="163"/>
      <c r="E79" s="156"/>
      <c r="F79" s="156"/>
      <c r="G79" s="164"/>
      <c r="I79" s="160"/>
      <c r="J79" s="163" t="s">
        <v>150</v>
      </c>
      <c r="K79" s="163"/>
      <c r="L79" s="156"/>
      <c r="M79" s="156"/>
      <c r="N79" s="164">
        <f>'SC Computation'!N20</f>
        <v>350</v>
      </c>
    </row>
    <row r="80" spans="2:14">
      <c r="B80" s="160"/>
      <c r="C80" s="160" t="s">
        <v>34</v>
      </c>
      <c r="D80" s="156"/>
      <c r="E80" s="156"/>
      <c r="F80" s="156"/>
      <c r="G80" s="166">
        <f>SUM(G77:G79)</f>
        <v>1805.3045084444443</v>
      </c>
      <c r="I80" s="160"/>
      <c r="J80" s="156" t="s">
        <v>34</v>
      </c>
      <c r="K80" s="156"/>
      <c r="L80" s="156"/>
      <c r="M80" s="156"/>
      <c r="N80" s="166">
        <f>SUM(N77:N79)</f>
        <v>2239.2721599999995</v>
      </c>
    </row>
    <row r="81" spans="2:17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8" thickBot="1">
      <c r="B82" s="160"/>
      <c r="C82" s="167" t="s">
        <v>29</v>
      </c>
      <c r="D82" s="156"/>
      <c r="E82" s="156"/>
      <c r="F82" s="156"/>
      <c r="G82" s="170">
        <f>G80-G81</f>
        <v>1805.3045084444443</v>
      </c>
      <c r="I82" s="160"/>
      <c r="J82" s="169" t="s">
        <v>29</v>
      </c>
      <c r="K82" s="156"/>
      <c r="L82" s="156"/>
      <c r="M82" s="156"/>
      <c r="N82" s="170">
        <f>N80-N81</f>
        <v>2239.2721599999995</v>
      </c>
      <c r="P82" s="171"/>
      <c r="Q82" s="171"/>
    </row>
    <row r="83" spans="2:17" ht="13.8" thickTop="1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8" thickBot="1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ht="13.8" thickBot="1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>
      <c r="B90" s="157"/>
      <c r="C90" s="157"/>
      <c r="D90" s="158"/>
      <c r="E90" s="158"/>
      <c r="F90" s="158"/>
      <c r="G90" s="159"/>
      <c r="I90" s="157"/>
      <c r="J90" s="158"/>
      <c r="K90" s="158"/>
      <c r="L90" s="158"/>
      <c r="M90" s="158"/>
      <c r="N90" s="159"/>
    </row>
    <row r="91" spans="2:17">
      <c r="B91" s="160"/>
      <c r="C91" s="299" t="s">
        <v>130</v>
      </c>
      <c r="D91" s="300"/>
      <c r="E91" s="300"/>
      <c r="F91" s="300"/>
      <c r="G91" s="301"/>
      <c r="I91" s="160"/>
      <c r="J91" s="300" t="str">
        <f>'[3]SC Computation'!$A$1</f>
        <v>THE OLD SPAGHETTI HOUSE -VALERO</v>
      </c>
      <c r="K91" s="300"/>
      <c r="L91" s="300"/>
      <c r="M91" s="300"/>
      <c r="N91" s="301"/>
    </row>
    <row r="92" spans="2:17">
      <c r="B92" s="160"/>
      <c r="C92" s="299" t="s">
        <v>131</v>
      </c>
      <c r="D92" s="300"/>
      <c r="E92" s="300"/>
      <c r="F92" s="300"/>
      <c r="G92" s="301"/>
      <c r="I92" s="160"/>
      <c r="J92" s="300" t="s">
        <v>131</v>
      </c>
      <c r="K92" s="300"/>
      <c r="L92" s="300"/>
      <c r="M92" s="300"/>
      <c r="N92" s="301"/>
    </row>
    <row r="93" spans="2:17">
      <c r="B93" s="160"/>
      <c r="C93" s="299" t="str">
        <f>'Number of Days'!A3</f>
        <v>December 16-29,2018</v>
      </c>
      <c r="D93" s="300"/>
      <c r="E93" s="300"/>
      <c r="F93" s="300"/>
      <c r="G93" s="301"/>
      <c r="I93" s="160"/>
      <c r="J93" s="300" t="str">
        <f>'Number of Days'!A3</f>
        <v>December 16-29,2018</v>
      </c>
      <c r="K93" s="300"/>
      <c r="L93" s="300"/>
      <c r="M93" s="300"/>
      <c r="N93" s="301"/>
    </row>
    <row r="94" spans="2:17">
      <c r="B94" s="160"/>
      <c r="C94" s="160"/>
      <c r="D94" s="156"/>
      <c r="E94" s="156"/>
      <c r="F94" s="156"/>
      <c r="G94" s="161"/>
      <c r="I94" s="160"/>
      <c r="J94" s="156"/>
      <c r="K94" s="156"/>
      <c r="L94" s="156"/>
      <c r="M94" s="156"/>
      <c r="N94" s="161"/>
    </row>
    <row r="95" spans="2:17">
      <c r="B95" s="160"/>
      <c r="C95" s="160" t="s">
        <v>0</v>
      </c>
      <c r="D95" s="156"/>
      <c r="E95" s="304" t="str">
        <f>'SC Computation'!B22</f>
        <v>Ruel Hayagan</v>
      </c>
      <c r="F95" s="304"/>
      <c r="G95" s="305"/>
      <c r="I95" s="160"/>
      <c r="J95" s="156" t="s">
        <v>0</v>
      </c>
      <c r="K95" s="156"/>
      <c r="L95" s="304" t="str">
        <f>'SC Computation'!B23</f>
        <v>Mark Joseph Atienza</v>
      </c>
      <c r="M95" s="304"/>
      <c r="N95" s="305"/>
    </row>
    <row r="96" spans="2:17">
      <c r="B96" s="160"/>
      <c r="C96" s="160"/>
      <c r="D96" s="156"/>
      <c r="E96" s="156"/>
      <c r="F96" s="156"/>
      <c r="G96" s="161"/>
      <c r="I96" s="160"/>
      <c r="J96" s="156"/>
      <c r="K96" s="156"/>
      <c r="L96" s="156"/>
      <c r="M96" s="156"/>
      <c r="N96" s="161"/>
    </row>
    <row r="97" spans="2:17">
      <c r="B97" s="160"/>
      <c r="C97" s="162" t="s">
        <v>7</v>
      </c>
      <c r="D97" s="163"/>
      <c r="E97" s="156"/>
      <c r="F97" s="156"/>
      <c r="G97" s="164">
        <f>'SC Computation'!I22</f>
        <v>209.91912888888885</v>
      </c>
      <c r="I97" s="160"/>
      <c r="J97" s="163" t="s">
        <v>7</v>
      </c>
      <c r="K97" s="163"/>
      <c r="L97" s="156"/>
      <c r="M97" s="156"/>
      <c r="N97" s="164">
        <f>'SC Computation'!I23</f>
        <v>209.91912888888885</v>
      </c>
    </row>
    <row r="98" spans="2:17">
      <c r="B98" s="160"/>
      <c r="C98" s="302" t="s">
        <v>132</v>
      </c>
      <c r="D98" s="303"/>
      <c r="E98" s="156"/>
      <c r="F98" s="156"/>
      <c r="G98" s="165">
        <f>'SC Computation'!E22</f>
        <v>9</v>
      </c>
      <c r="I98" s="160"/>
      <c r="J98" s="303" t="s">
        <v>132</v>
      </c>
      <c r="K98" s="303"/>
      <c r="L98" s="156"/>
      <c r="M98" s="156"/>
      <c r="N98" s="165">
        <f>'SC Computation'!E23</f>
        <v>9</v>
      </c>
    </row>
    <row r="99" spans="2:17">
      <c r="B99" s="160"/>
      <c r="C99" s="162" t="s">
        <v>22</v>
      </c>
      <c r="D99" s="163"/>
      <c r="E99" s="156"/>
      <c r="F99" s="156"/>
      <c r="G99" s="164">
        <f>G97*G98</f>
        <v>1889.2721599999995</v>
      </c>
      <c r="I99" s="160"/>
      <c r="J99" s="163" t="s">
        <v>22</v>
      </c>
      <c r="K99" s="163"/>
      <c r="L99" s="156"/>
      <c r="M99" s="156"/>
      <c r="N99" s="164">
        <f>N97*N98</f>
        <v>1889.2721599999995</v>
      </c>
    </row>
    <row r="100" spans="2:17">
      <c r="B100" s="160"/>
      <c r="C100" s="162" t="s">
        <v>23</v>
      </c>
      <c r="D100" s="163"/>
      <c r="E100" s="156"/>
      <c r="F100" s="156"/>
      <c r="G100" s="164">
        <v>0</v>
      </c>
      <c r="I100" s="160"/>
      <c r="J100" s="163" t="s">
        <v>23</v>
      </c>
      <c r="K100" s="163"/>
      <c r="L100" s="156"/>
      <c r="M100" s="156"/>
      <c r="N100" s="164"/>
    </row>
    <row r="101" spans="2:17">
      <c r="B101" s="160"/>
      <c r="C101" s="162" t="s">
        <v>24</v>
      </c>
      <c r="D101" s="163"/>
      <c r="E101" s="156"/>
      <c r="F101" s="156"/>
      <c r="G101" s="164">
        <f>'SC Computation'!M22</f>
        <v>3.5986136380952432</v>
      </c>
      <c r="I101" s="160"/>
      <c r="J101" s="163" t="s">
        <v>24</v>
      </c>
      <c r="K101" s="163"/>
      <c r="L101" s="156"/>
      <c r="M101" s="156"/>
      <c r="N101" s="164">
        <f>'SC Computation'!M23</f>
        <v>3.5986136380952432</v>
      </c>
    </row>
    <row r="102" spans="2:17">
      <c r="B102" s="160"/>
      <c r="C102" s="160" t="s">
        <v>34</v>
      </c>
      <c r="D102" s="156"/>
      <c r="E102" s="156"/>
      <c r="F102" s="156"/>
      <c r="G102" s="166">
        <f>SUM(G99:G101)</f>
        <v>1892.8707736380948</v>
      </c>
      <c r="I102" s="160"/>
      <c r="J102" s="156" t="s">
        <v>34</v>
      </c>
      <c r="K102" s="156"/>
      <c r="L102" s="156"/>
      <c r="M102" s="156"/>
      <c r="N102" s="166">
        <f>SUM(N99:N101)</f>
        <v>1892.8707736380948</v>
      </c>
    </row>
    <row r="103" spans="2:17">
      <c r="B103" s="160"/>
      <c r="C103" s="167" t="s">
        <v>134</v>
      </c>
      <c r="D103" s="156"/>
      <c r="E103" s="156"/>
      <c r="F103" s="156"/>
      <c r="G103" s="168">
        <v>0</v>
      </c>
      <c r="I103" s="160"/>
      <c r="J103" s="169" t="s">
        <v>134</v>
      </c>
      <c r="K103" s="156"/>
      <c r="L103" s="156"/>
      <c r="M103" s="156"/>
      <c r="N103" s="168">
        <v>0</v>
      </c>
    </row>
    <row r="104" spans="2:17" ht="13.8" thickBot="1">
      <c r="B104" s="160"/>
      <c r="C104" s="167" t="s">
        <v>29</v>
      </c>
      <c r="D104" s="156"/>
      <c r="E104" s="156"/>
      <c r="F104" s="156"/>
      <c r="G104" s="170">
        <f>G102-G103</f>
        <v>1892.8707736380948</v>
      </c>
      <c r="I104" s="160"/>
      <c r="J104" s="169" t="s">
        <v>29</v>
      </c>
      <c r="K104" s="156"/>
      <c r="L104" s="156"/>
      <c r="M104" s="156"/>
      <c r="N104" s="170">
        <f>N102-N103</f>
        <v>1892.8707736380948</v>
      </c>
      <c r="P104" s="171"/>
      <c r="Q104" s="171"/>
    </row>
    <row r="105" spans="2:17" ht="13.8" thickTop="1">
      <c r="B105" s="160"/>
      <c r="C105" s="160"/>
      <c r="D105" s="156"/>
      <c r="E105" s="156"/>
      <c r="F105" s="156"/>
      <c r="G105" s="161"/>
      <c r="I105" s="160"/>
      <c r="J105" s="156"/>
      <c r="K105" s="156"/>
      <c r="L105" s="156"/>
      <c r="M105" s="156"/>
      <c r="N105" s="161"/>
    </row>
    <row r="106" spans="2:17">
      <c r="B106" s="160"/>
      <c r="C106" s="160" t="s">
        <v>135</v>
      </c>
      <c r="D106" s="156"/>
      <c r="E106" s="156"/>
      <c r="F106" s="156"/>
      <c r="G106" s="161"/>
      <c r="I106" s="160"/>
      <c r="J106" s="156" t="s">
        <v>135</v>
      </c>
      <c r="K106" s="156"/>
      <c r="L106" s="156"/>
      <c r="M106" s="156"/>
      <c r="N106" s="161"/>
    </row>
    <row r="107" spans="2:17">
      <c r="B107" s="160"/>
      <c r="C107" s="160"/>
      <c r="D107" s="156"/>
      <c r="E107" s="156"/>
      <c r="F107" s="156"/>
      <c r="G107" s="161"/>
      <c r="I107" s="160"/>
      <c r="J107" s="156"/>
      <c r="K107" s="156"/>
      <c r="L107" s="156"/>
      <c r="M107" s="156"/>
      <c r="N107" s="161"/>
    </row>
    <row r="108" spans="2:17">
      <c r="B108" s="160"/>
      <c r="C108" s="172"/>
      <c r="D108" s="173"/>
      <c r="E108" s="173"/>
      <c r="F108" s="156"/>
      <c r="G108" s="161"/>
      <c r="I108" s="160"/>
      <c r="J108" s="173"/>
      <c r="K108" s="173"/>
      <c r="L108" s="173"/>
      <c r="M108" s="156"/>
      <c r="N108" s="161"/>
    </row>
    <row r="109" spans="2:17">
      <c r="B109" s="160"/>
      <c r="C109" s="160"/>
      <c r="D109" s="156"/>
      <c r="E109" s="156"/>
      <c r="F109" s="156"/>
      <c r="G109" s="161"/>
      <c r="I109" s="160"/>
      <c r="J109" s="156"/>
      <c r="K109" s="156"/>
      <c r="L109" s="156"/>
      <c r="M109" s="156"/>
      <c r="N109" s="161"/>
    </row>
    <row r="110" spans="2:17" ht="13.8" thickBot="1">
      <c r="B110" s="174"/>
      <c r="C110" s="174"/>
      <c r="D110" s="175"/>
      <c r="E110" s="175"/>
      <c r="F110" s="175"/>
      <c r="G110" s="176"/>
      <c r="I110" s="174"/>
      <c r="J110" s="175"/>
      <c r="K110" s="175"/>
      <c r="L110" s="175"/>
      <c r="M110" s="175"/>
      <c r="N110" s="176"/>
    </row>
    <row r="111" spans="2:17" s="177" customFormat="1" ht="13.8" thickBot="1"/>
    <row r="112" spans="2:17">
      <c r="B112" s="157"/>
      <c r="C112" s="157"/>
      <c r="D112" s="158"/>
      <c r="E112" s="158"/>
      <c r="F112" s="158"/>
      <c r="G112" s="159"/>
      <c r="I112" s="157"/>
      <c r="J112" s="158"/>
      <c r="K112" s="158"/>
      <c r="L112" s="158"/>
      <c r="M112" s="158"/>
      <c r="N112" s="159"/>
    </row>
    <row r="113" spans="2:17">
      <c r="B113" s="160"/>
      <c r="C113" s="299" t="str">
        <f>'[3]SC Computation'!$A$1</f>
        <v>THE OLD SPAGHETTI HOUSE -VALERO</v>
      </c>
      <c r="D113" s="300"/>
      <c r="E113" s="300"/>
      <c r="F113" s="300"/>
      <c r="G113" s="301"/>
      <c r="I113" s="160"/>
      <c r="J113" s="300" t="str">
        <f>'[3]SC Computation'!$A$1</f>
        <v>THE OLD SPAGHETTI HOUSE -VALERO</v>
      </c>
      <c r="K113" s="300"/>
      <c r="L113" s="300"/>
      <c r="M113" s="300"/>
      <c r="N113" s="301"/>
    </row>
    <row r="114" spans="2:17">
      <c r="B114" s="160"/>
      <c r="C114" s="299" t="s">
        <v>131</v>
      </c>
      <c r="D114" s="300"/>
      <c r="E114" s="300"/>
      <c r="F114" s="300"/>
      <c r="G114" s="301"/>
      <c r="I114" s="160"/>
      <c r="J114" s="300" t="s">
        <v>131</v>
      </c>
      <c r="K114" s="300"/>
      <c r="L114" s="300"/>
      <c r="M114" s="300"/>
      <c r="N114" s="301"/>
    </row>
    <row r="115" spans="2:17">
      <c r="B115" s="160"/>
      <c r="C115" s="299" t="str">
        <f>'Number of Days'!A3</f>
        <v>December 16-29,2018</v>
      </c>
      <c r="D115" s="300"/>
      <c r="E115" s="300"/>
      <c r="F115" s="300"/>
      <c r="G115" s="301"/>
      <c r="I115" s="160"/>
      <c r="J115" s="300" t="str">
        <f>'Number of Days'!A3</f>
        <v>December 16-29,2018</v>
      </c>
      <c r="K115" s="300"/>
      <c r="L115" s="300"/>
      <c r="M115" s="300"/>
      <c r="N115" s="301"/>
    </row>
    <row r="116" spans="2:17">
      <c r="B116" s="160"/>
      <c r="C116" s="160"/>
      <c r="D116" s="156"/>
      <c r="E116" s="156"/>
      <c r="F116" s="156"/>
      <c r="G116" s="161"/>
      <c r="I116" s="160"/>
      <c r="J116" s="156"/>
      <c r="K116" s="156"/>
      <c r="L116" s="156"/>
      <c r="M116" s="156"/>
      <c r="N116" s="161"/>
    </row>
    <row r="117" spans="2:17">
      <c r="B117" s="160"/>
      <c r="C117" s="160" t="s">
        <v>0</v>
      </c>
      <c r="D117" s="156"/>
      <c r="E117" s="304" t="e">
        <f>#REF!</f>
        <v>#REF!</v>
      </c>
      <c r="F117" s="304"/>
      <c r="G117" s="305"/>
      <c r="I117" s="160"/>
      <c r="J117" s="156" t="s">
        <v>0</v>
      </c>
      <c r="K117" s="156"/>
      <c r="L117" s="304" t="e">
        <f>#REF!</f>
        <v>#REF!</v>
      </c>
      <c r="M117" s="304"/>
      <c r="N117" s="305"/>
    </row>
    <row r="118" spans="2:17">
      <c r="B118" s="160"/>
      <c r="C118" s="160"/>
      <c r="D118" s="156"/>
      <c r="E118" s="156"/>
      <c r="F118" s="156"/>
      <c r="G118" s="161"/>
      <c r="I118" s="160"/>
      <c r="J118" s="156"/>
      <c r="K118" s="156"/>
      <c r="L118" s="156"/>
      <c r="M118" s="156"/>
      <c r="N118" s="161"/>
    </row>
    <row r="119" spans="2:17">
      <c r="B119" s="160"/>
      <c r="C119" s="162" t="s">
        <v>7</v>
      </c>
      <c r="D119" s="163"/>
      <c r="E119" s="156"/>
      <c r="F119" s="156"/>
      <c r="G119" s="164" t="e">
        <f>#REF!</f>
        <v>#REF!</v>
      </c>
      <c r="I119" s="160"/>
      <c r="J119" s="163" t="s">
        <v>7</v>
      </c>
      <c r="K119" s="163"/>
      <c r="L119" s="156"/>
      <c r="M119" s="156"/>
      <c r="N119" s="164" t="e">
        <f>#REF!</f>
        <v>#REF!</v>
      </c>
    </row>
    <row r="120" spans="2:17">
      <c r="B120" s="160"/>
      <c r="C120" s="302" t="s">
        <v>132</v>
      </c>
      <c r="D120" s="303"/>
      <c r="E120" s="156"/>
      <c r="F120" s="156"/>
      <c r="G120" s="165" t="e">
        <f>#REF!</f>
        <v>#REF!</v>
      </c>
      <c r="I120" s="160"/>
      <c r="J120" s="303" t="s">
        <v>132</v>
      </c>
      <c r="K120" s="303"/>
      <c r="L120" s="156"/>
      <c r="M120" s="156"/>
      <c r="N120" s="165" t="e">
        <f>#REF!</f>
        <v>#REF!</v>
      </c>
    </row>
    <row r="121" spans="2:17">
      <c r="B121" s="160"/>
      <c r="C121" s="162" t="s">
        <v>22</v>
      </c>
      <c r="D121" s="163"/>
      <c r="E121" s="156"/>
      <c r="F121" s="156"/>
      <c r="G121" s="164" t="e">
        <f>G119*G120</f>
        <v>#REF!</v>
      </c>
      <c r="I121" s="160"/>
      <c r="J121" s="163" t="s">
        <v>22</v>
      </c>
      <c r="K121" s="163"/>
      <c r="L121" s="156"/>
      <c r="M121" s="156"/>
      <c r="N121" s="164" t="e">
        <f>N119*N120</f>
        <v>#REF!</v>
      </c>
    </row>
    <row r="122" spans="2:17">
      <c r="B122" s="160"/>
      <c r="C122" s="162" t="s">
        <v>23</v>
      </c>
      <c r="D122" s="163"/>
      <c r="E122" s="156"/>
      <c r="F122" s="156"/>
      <c r="G122" s="164">
        <v>0</v>
      </c>
      <c r="I122" s="160"/>
      <c r="J122" s="163" t="s">
        <v>23</v>
      </c>
      <c r="K122" s="163"/>
      <c r="L122" s="156"/>
      <c r="M122" s="156"/>
      <c r="N122" s="164"/>
    </row>
    <row r="123" spans="2:17">
      <c r="B123" s="160"/>
      <c r="C123" s="162" t="s">
        <v>24</v>
      </c>
      <c r="D123" s="163"/>
      <c r="E123" s="156"/>
      <c r="F123" s="156"/>
      <c r="G123" s="164" t="e">
        <f>#REF!</f>
        <v>#REF!</v>
      </c>
      <c r="I123" s="160"/>
      <c r="J123" s="163" t="s">
        <v>24</v>
      </c>
      <c r="K123" s="163"/>
      <c r="L123" s="156"/>
      <c r="M123" s="156"/>
      <c r="N123" s="164" t="e">
        <f>#REF!</f>
        <v>#REF!</v>
      </c>
    </row>
    <row r="124" spans="2:17">
      <c r="B124" s="160"/>
      <c r="C124" s="160" t="s">
        <v>34</v>
      </c>
      <c r="D124" s="156"/>
      <c r="E124" s="156"/>
      <c r="F124" s="156"/>
      <c r="G124" s="166" t="e">
        <f>SUM(G121:G123)</f>
        <v>#REF!</v>
      </c>
      <c r="I124" s="160"/>
      <c r="J124" s="156" t="s">
        <v>34</v>
      </c>
      <c r="K124" s="156"/>
      <c r="L124" s="156"/>
      <c r="M124" s="156"/>
      <c r="N124" s="166" t="e">
        <f>SUM(N121:N123)</f>
        <v>#REF!</v>
      </c>
    </row>
    <row r="125" spans="2:17">
      <c r="B125" s="160"/>
      <c r="C125" s="167" t="s">
        <v>134</v>
      </c>
      <c r="D125" s="156"/>
      <c r="E125" s="156"/>
      <c r="F125" s="156"/>
      <c r="G125" s="168">
        <v>0</v>
      </c>
      <c r="I125" s="160"/>
      <c r="J125" s="169" t="s">
        <v>134</v>
      </c>
      <c r="K125" s="156"/>
      <c r="L125" s="156"/>
      <c r="M125" s="156"/>
      <c r="N125" s="166">
        <v>0</v>
      </c>
    </row>
    <row r="126" spans="2:17" ht="13.8" thickBot="1">
      <c r="B126" s="160"/>
      <c r="C126" s="167" t="s">
        <v>29</v>
      </c>
      <c r="D126" s="156"/>
      <c r="E126" s="156"/>
      <c r="F126" s="156"/>
      <c r="G126" s="170" t="e">
        <f>G124-G125</f>
        <v>#REF!</v>
      </c>
      <c r="I126" s="160"/>
      <c r="J126" s="169" t="s">
        <v>29</v>
      </c>
      <c r="K126" s="156"/>
      <c r="L126" s="156"/>
      <c r="M126" s="156"/>
      <c r="N126" s="170" t="e">
        <f>N124-N125</f>
        <v>#REF!</v>
      </c>
      <c r="P126" s="171"/>
      <c r="Q126" s="171"/>
    </row>
    <row r="127" spans="2:17" ht="13.8" thickTop="1">
      <c r="B127" s="160"/>
      <c r="C127" s="160"/>
      <c r="D127" s="156"/>
      <c r="E127" s="156"/>
      <c r="F127" s="156"/>
      <c r="G127" s="161"/>
      <c r="I127" s="160"/>
      <c r="J127" s="156"/>
      <c r="K127" s="156"/>
      <c r="L127" s="156"/>
      <c r="M127" s="156"/>
      <c r="N127" s="161"/>
    </row>
    <row r="128" spans="2:17">
      <c r="B128" s="160"/>
      <c r="C128" s="160" t="s">
        <v>135</v>
      </c>
      <c r="D128" s="156"/>
      <c r="E128" s="156"/>
      <c r="F128" s="156"/>
      <c r="G128" s="161"/>
      <c r="I128" s="160"/>
      <c r="J128" s="156" t="s">
        <v>135</v>
      </c>
      <c r="K128" s="156"/>
      <c r="L128" s="156"/>
      <c r="M128" s="156"/>
      <c r="N128" s="161"/>
    </row>
    <row r="129" spans="1:15">
      <c r="B129" s="160"/>
      <c r="C129" s="160"/>
      <c r="D129" s="156"/>
      <c r="E129" s="156"/>
      <c r="F129" s="156"/>
      <c r="G129" s="161"/>
      <c r="I129" s="160"/>
      <c r="J129" s="156"/>
      <c r="K129" s="156"/>
      <c r="L129" s="156"/>
      <c r="M129" s="156"/>
      <c r="N129" s="161"/>
    </row>
    <row r="130" spans="1:15">
      <c r="B130" s="160"/>
      <c r="C130" s="172"/>
      <c r="D130" s="173"/>
      <c r="E130" s="173"/>
      <c r="F130" s="156"/>
      <c r="G130" s="161"/>
      <c r="I130" s="160"/>
      <c r="J130" s="173"/>
      <c r="K130" s="173"/>
      <c r="L130" s="173"/>
      <c r="M130" s="156"/>
      <c r="N130" s="161"/>
    </row>
    <row r="131" spans="1:15">
      <c r="B131" s="160"/>
      <c r="C131" s="160"/>
      <c r="D131" s="156"/>
      <c r="E131" s="156"/>
      <c r="F131" s="156"/>
      <c r="G131" s="161"/>
      <c r="I131" s="160"/>
      <c r="J131" s="156"/>
      <c r="K131" s="156"/>
      <c r="L131" s="156"/>
      <c r="M131" s="156"/>
      <c r="N131" s="161"/>
    </row>
    <row r="132" spans="1:15" ht="13.8" thickBot="1">
      <c r="B132" s="174"/>
      <c r="C132" s="174"/>
      <c r="D132" s="175"/>
      <c r="E132" s="175"/>
      <c r="F132" s="175"/>
      <c r="G132" s="176"/>
      <c r="I132" s="174"/>
      <c r="J132" s="175"/>
      <c r="K132" s="175"/>
      <c r="L132" s="175"/>
      <c r="M132" s="175"/>
      <c r="N132" s="176"/>
    </row>
    <row r="134" spans="1:15" ht="13.8" thickBot="1">
      <c r="A134" s="177" t="s">
        <v>136</v>
      </c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</row>
    <row r="135" spans="1:15">
      <c r="B135" s="157"/>
      <c r="C135" s="157"/>
      <c r="D135" s="158"/>
      <c r="E135" s="158"/>
      <c r="F135" s="158"/>
      <c r="G135" s="159"/>
      <c r="I135" s="157"/>
      <c r="J135" s="158"/>
      <c r="K135" s="158"/>
      <c r="L135" s="158"/>
      <c r="M135" s="158"/>
      <c r="N135" s="159"/>
    </row>
    <row r="136" spans="1:15">
      <c r="B136" s="160"/>
      <c r="C136" s="299" t="str">
        <f>'[3]SC Computation'!$A$1</f>
        <v>THE OLD SPAGHETTI HOUSE -VALERO</v>
      </c>
      <c r="D136" s="300"/>
      <c r="E136" s="300"/>
      <c r="F136" s="300"/>
      <c r="G136" s="301"/>
      <c r="I136" s="160"/>
      <c r="J136" s="300" t="str">
        <f>'[3]SC Computation'!$A$1</f>
        <v>THE OLD SPAGHETTI HOUSE -VALERO</v>
      </c>
      <c r="K136" s="300"/>
      <c r="L136" s="300"/>
      <c r="M136" s="300"/>
      <c r="N136" s="301"/>
    </row>
    <row r="137" spans="1:15">
      <c r="B137" s="160"/>
      <c r="C137" s="299" t="s">
        <v>131</v>
      </c>
      <c r="D137" s="300"/>
      <c r="E137" s="300"/>
      <c r="F137" s="300"/>
      <c r="G137" s="301"/>
      <c r="I137" s="160"/>
      <c r="J137" s="300" t="s">
        <v>131</v>
      </c>
      <c r="K137" s="300"/>
      <c r="L137" s="300"/>
      <c r="M137" s="300"/>
      <c r="N137" s="301"/>
    </row>
    <row r="138" spans="1:15">
      <c r="B138" s="160"/>
      <c r="C138" s="299" t="str">
        <f>'[3]SC Computation'!$A$3</f>
        <v>March 1-15, 2014</v>
      </c>
      <c r="D138" s="300"/>
      <c r="E138" s="300"/>
      <c r="F138" s="300"/>
      <c r="G138" s="301"/>
      <c r="I138" s="160"/>
      <c r="J138" s="300" t="str">
        <f>'[3]SC Computation'!$A$3</f>
        <v>March 1-15, 2014</v>
      </c>
      <c r="K138" s="300"/>
      <c r="L138" s="300"/>
      <c r="M138" s="300"/>
      <c r="N138" s="301"/>
    </row>
    <row r="139" spans="1:15">
      <c r="B139" s="160"/>
      <c r="C139" s="160"/>
      <c r="D139" s="156"/>
      <c r="E139" s="156"/>
      <c r="F139" s="156"/>
      <c r="G139" s="161"/>
      <c r="I139" s="160"/>
      <c r="J139" s="156"/>
      <c r="K139" s="156"/>
      <c r="L139" s="156"/>
      <c r="M139" s="156"/>
      <c r="N139" s="161"/>
    </row>
    <row r="140" spans="1:15">
      <c r="B140" s="160"/>
      <c r="C140" s="160" t="s">
        <v>0</v>
      </c>
      <c r="D140" s="156"/>
      <c r="E140" s="304"/>
      <c r="F140" s="304"/>
      <c r="G140" s="305"/>
      <c r="I140" s="160"/>
      <c r="J140" s="156" t="s">
        <v>0</v>
      </c>
      <c r="K140" s="156"/>
      <c r="L140" s="304"/>
      <c r="M140" s="304"/>
      <c r="N140" s="305"/>
    </row>
    <row r="141" spans="1:15">
      <c r="B141" s="160"/>
      <c r="C141" s="160"/>
      <c r="D141" s="156"/>
      <c r="E141" s="156"/>
      <c r="F141" s="156"/>
      <c r="G141" s="161"/>
      <c r="I141" s="160"/>
      <c r="J141" s="156"/>
      <c r="K141" s="156"/>
      <c r="L141" s="156"/>
      <c r="M141" s="156"/>
      <c r="N141" s="161"/>
    </row>
    <row r="142" spans="1:15">
      <c r="B142" s="160"/>
      <c r="C142" s="162" t="s">
        <v>7</v>
      </c>
      <c r="D142" s="163"/>
      <c r="E142" s="156"/>
      <c r="F142" s="156"/>
      <c r="G142" s="164" t="e">
        <f>'[3]SC Computation'!#REF!</f>
        <v>#REF!</v>
      </c>
      <c r="I142" s="160"/>
      <c r="J142" s="163" t="s">
        <v>7</v>
      </c>
      <c r="K142" s="163"/>
      <c r="L142" s="156"/>
      <c r="M142" s="156"/>
      <c r="N142" s="164">
        <f>'[3]SC Computation'!I22</f>
        <v>162.23058933333331</v>
      </c>
    </row>
    <row r="143" spans="1:15">
      <c r="B143" s="160"/>
      <c r="C143" s="302" t="s">
        <v>132</v>
      </c>
      <c r="D143" s="303"/>
      <c r="E143" s="156"/>
      <c r="F143" s="156"/>
      <c r="G143" s="165">
        <f>'[3]SC Computation'!E25</f>
        <v>11</v>
      </c>
      <c r="I143" s="160"/>
      <c r="J143" s="303" t="s">
        <v>132</v>
      </c>
      <c r="K143" s="303"/>
      <c r="L143" s="156"/>
      <c r="M143" s="156"/>
      <c r="N143" s="165" t="e">
        <f>'[3]SC Computation'!#REF!</f>
        <v>#REF!</v>
      </c>
    </row>
    <row r="144" spans="1:15">
      <c r="B144" s="160"/>
      <c r="C144" s="162" t="s">
        <v>22</v>
      </c>
      <c r="D144" s="163"/>
      <c r="E144" s="156"/>
      <c r="F144" s="156"/>
      <c r="G144" s="164" t="e">
        <f>G142*G143</f>
        <v>#REF!</v>
      </c>
      <c r="I144" s="160"/>
      <c r="J144" s="163" t="s">
        <v>22</v>
      </c>
      <c r="K144" s="163"/>
      <c r="L144" s="156"/>
      <c r="M144" s="156"/>
      <c r="N144" s="164" t="e">
        <f>N142*N143</f>
        <v>#REF!</v>
      </c>
    </row>
    <row r="145" spans="2:17">
      <c r="B145" s="160"/>
      <c r="C145" s="162" t="s">
        <v>23</v>
      </c>
      <c r="D145" s="163"/>
      <c r="E145" s="156"/>
      <c r="F145" s="156"/>
      <c r="G145" s="164">
        <f>'[3]SC Computation'!M25</f>
        <v>16.231490876645886</v>
      </c>
      <c r="I145" s="160"/>
      <c r="J145" s="163" t="s">
        <v>133</v>
      </c>
      <c r="K145" s="163"/>
      <c r="L145" s="156"/>
      <c r="M145" s="156"/>
      <c r="N145" s="164">
        <v>0</v>
      </c>
    </row>
    <row r="146" spans="2:17">
      <c r="B146" s="160"/>
      <c r="C146" s="162" t="s">
        <v>24</v>
      </c>
      <c r="D146" s="163"/>
      <c r="E146" s="156"/>
      <c r="F146" s="156"/>
      <c r="G146" s="164" t="e">
        <f>'[3]SC Computation'!M47</f>
        <v>#REF!</v>
      </c>
      <c r="I146" s="160"/>
      <c r="J146" s="163" t="s">
        <v>23</v>
      </c>
      <c r="K146" s="163"/>
      <c r="L146" s="156"/>
      <c r="M146" s="156"/>
      <c r="N146" s="164">
        <v>0</v>
      </c>
    </row>
    <row r="147" spans="2:17">
      <c r="B147" s="160"/>
      <c r="C147" s="160" t="s">
        <v>34</v>
      </c>
      <c r="D147" s="156"/>
      <c r="E147" s="156"/>
      <c r="F147" s="156"/>
      <c r="G147" s="166" t="e">
        <f>SUM(G144:G146)</f>
        <v>#REF!</v>
      </c>
      <c r="I147" s="160"/>
      <c r="J147" s="156" t="s">
        <v>34</v>
      </c>
      <c r="K147" s="156"/>
      <c r="L147" s="156"/>
      <c r="M147" s="156"/>
      <c r="N147" s="166" t="e">
        <f>SUM(N144:N146)</f>
        <v>#REF!</v>
      </c>
    </row>
    <row r="148" spans="2:17">
      <c r="B148" s="160"/>
      <c r="C148" s="167" t="s">
        <v>134</v>
      </c>
      <c r="D148" s="156"/>
      <c r="E148" s="156"/>
      <c r="F148" s="156"/>
      <c r="G148" s="168">
        <v>0</v>
      </c>
      <c r="I148" s="160"/>
      <c r="J148" s="169" t="s">
        <v>134</v>
      </c>
      <c r="K148" s="156"/>
      <c r="L148" s="156"/>
      <c r="M148" s="156"/>
      <c r="N148" s="168" t="e">
        <f>'[3]SC Computation'!X22</f>
        <v>#REF!</v>
      </c>
    </row>
    <row r="149" spans="2:17" ht="13.8" thickBot="1">
      <c r="B149" s="160"/>
      <c r="C149" s="167" t="s">
        <v>29</v>
      </c>
      <c r="D149" s="156"/>
      <c r="E149" s="156"/>
      <c r="F149" s="156"/>
      <c r="G149" s="170" t="e">
        <f>G147-G148</f>
        <v>#REF!</v>
      </c>
      <c r="I149" s="160"/>
      <c r="J149" s="169" t="s">
        <v>29</v>
      </c>
      <c r="K149" s="156"/>
      <c r="L149" s="156"/>
      <c r="M149" s="156"/>
      <c r="N149" s="170" t="e">
        <f>N147-N148</f>
        <v>#REF!</v>
      </c>
      <c r="P149" s="171"/>
      <c r="Q149" s="171"/>
    </row>
    <row r="150" spans="2:17" ht="13.8" thickTop="1">
      <c r="B150" s="160"/>
      <c r="C150" s="160"/>
      <c r="D150" s="156"/>
      <c r="E150" s="156"/>
      <c r="F150" s="156"/>
      <c r="G150" s="161"/>
      <c r="I150" s="160"/>
      <c r="J150" s="156"/>
      <c r="K150" s="156"/>
      <c r="L150" s="156"/>
      <c r="M150" s="156"/>
      <c r="N150" s="161"/>
    </row>
    <row r="151" spans="2:17">
      <c r="B151" s="160"/>
      <c r="C151" s="160" t="s">
        <v>135</v>
      </c>
      <c r="D151" s="156"/>
      <c r="E151" s="156"/>
      <c r="F151" s="156"/>
      <c r="G151" s="161"/>
      <c r="I151" s="160"/>
      <c r="J151" s="156" t="s">
        <v>135</v>
      </c>
      <c r="K151" s="156"/>
      <c r="L151" s="156"/>
      <c r="M151" s="156"/>
      <c r="N151" s="161"/>
    </row>
    <row r="152" spans="2:17">
      <c r="B152" s="160"/>
      <c r="C152" s="160"/>
      <c r="D152" s="156"/>
      <c r="E152" s="156"/>
      <c r="F152" s="156"/>
      <c r="G152" s="161"/>
      <c r="I152" s="160"/>
      <c r="J152" s="156"/>
      <c r="K152" s="156"/>
      <c r="L152" s="156"/>
      <c r="M152" s="156"/>
      <c r="N152" s="161"/>
    </row>
    <row r="153" spans="2:17">
      <c r="B153" s="160"/>
      <c r="C153" s="172"/>
      <c r="D153" s="173"/>
      <c r="E153" s="173"/>
      <c r="F153" s="156"/>
      <c r="G153" s="161"/>
      <c r="I153" s="160"/>
      <c r="J153" s="173"/>
      <c r="K153" s="173"/>
      <c r="L153" s="173"/>
      <c r="M153" s="156"/>
      <c r="N153" s="161"/>
    </row>
    <row r="154" spans="2:17">
      <c r="B154" s="160"/>
      <c r="C154" s="160"/>
      <c r="D154" s="156"/>
      <c r="E154" s="156"/>
      <c r="F154" s="156"/>
      <c r="G154" s="161"/>
      <c r="I154" s="160"/>
      <c r="J154" s="156"/>
      <c r="K154" s="156"/>
      <c r="L154" s="156"/>
      <c r="M154" s="156"/>
      <c r="N154" s="161"/>
    </row>
    <row r="155" spans="2:17" ht="13.8" thickBot="1">
      <c r="B155" s="174"/>
      <c r="C155" s="174"/>
      <c r="D155" s="175"/>
      <c r="E155" s="175"/>
      <c r="F155" s="175"/>
      <c r="G155" s="176"/>
      <c r="I155" s="174"/>
      <c r="J155" s="175"/>
      <c r="K155" s="175"/>
      <c r="L155" s="175"/>
      <c r="M155" s="175"/>
      <c r="N155" s="176"/>
    </row>
    <row r="156" spans="2:17" ht="13.8" thickBot="1"/>
    <row r="157" spans="2:17">
      <c r="B157" s="157"/>
      <c r="C157" s="157"/>
      <c r="D157" s="158"/>
      <c r="E157" s="158"/>
      <c r="F157" s="158"/>
      <c r="G157" s="159"/>
      <c r="I157" s="157"/>
      <c r="J157" s="157"/>
      <c r="K157" s="158"/>
      <c r="L157" s="158"/>
      <c r="M157" s="158"/>
      <c r="N157" s="159"/>
    </row>
    <row r="158" spans="2:17">
      <c r="B158" s="160"/>
      <c r="C158" s="299" t="s">
        <v>130</v>
      </c>
      <c r="D158" s="300"/>
      <c r="E158" s="300"/>
      <c r="F158" s="300"/>
      <c r="G158" s="301"/>
      <c r="I158" s="160"/>
      <c r="J158" s="299" t="s">
        <v>130</v>
      </c>
      <c r="K158" s="300"/>
      <c r="L158" s="300"/>
      <c r="M158" s="300"/>
      <c r="N158" s="301"/>
    </row>
    <row r="159" spans="2:17">
      <c r="B159" s="160"/>
      <c r="C159" s="299" t="s">
        <v>131</v>
      </c>
      <c r="D159" s="300"/>
      <c r="E159" s="300"/>
      <c r="F159" s="300"/>
      <c r="G159" s="301"/>
      <c r="I159" s="160"/>
      <c r="J159" s="299" t="s">
        <v>131</v>
      </c>
      <c r="K159" s="300"/>
      <c r="L159" s="300"/>
      <c r="M159" s="300"/>
      <c r="N159" s="301"/>
    </row>
    <row r="160" spans="2:17">
      <c r="B160" s="160"/>
      <c r="C160" s="299" t="str">
        <f>'[3]SC Computation'!$A$3</f>
        <v>March 1-15, 2014</v>
      </c>
      <c r="D160" s="300"/>
      <c r="E160" s="300"/>
      <c r="F160" s="300"/>
      <c r="G160" s="301"/>
      <c r="I160" s="160"/>
      <c r="J160" s="299" t="str">
        <f>'[3]SC Computation'!$A$3</f>
        <v>March 1-15, 2014</v>
      </c>
      <c r="K160" s="300"/>
      <c r="L160" s="300"/>
      <c r="M160" s="300"/>
      <c r="N160" s="301"/>
    </row>
    <row r="161" spans="2:17">
      <c r="B161" s="160"/>
      <c r="C161" s="160"/>
      <c r="D161" s="156"/>
      <c r="E161" s="156"/>
      <c r="F161" s="156"/>
      <c r="G161" s="161"/>
      <c r="I161" s="160"/>
      <c r="J161" s="160"/>
      <c r="K161" s="156"/>
      <c r="L161" s="156"/>
      <c r="M161" s="156"/>
      <c r="N161" s="161"/>
    </row>
    <row r="162" spans="2:17">
      <c r="B162" s="160"/>
      <c r="C162" s="160" t="s">
        <v>0</v>
      </c>
      <c r="D162" s="156"/>
      <c r="E162" s="304" t="str">
        <f>'[3]SC Computation'!B21</f>
        <v>MANAGEMENT</v>
      </c>
      <c r="F162" s="304"/>
      <c r="G162" s="305"/>
      <c r="I162" s="160"/>
      <c r="J162" s="160" t="s">
        <v>0</v>
      </c>
      <c r="K162" s="156"/>
      <c r="L162" s="304">
        <v>0</v>
      </c>
      <c r="M162" s="304"/>
      <c r="N162" s="305"/>
    </row>
    <row r="163" spans="2:17">
      <c r="B163" s="160"/>
      <c r="C163" s="160"/>
      <c r="D163" s="156"/>
      <c r="E163" s="156"/>
      <c r="F163" s="156"/>
      <c r="G163" s="161"/>
      <c r="I163" s="160"/>
      <c r="J163" s="160"/>
      <c r="K163" s="156"/>
      <c r="L163" s="156"/>
      <c r="M163" s="156"/>
      <c r="N163" s="161"/>
    </row>
    <row r="164" spans="2:17">
      <c r="B164" s="160"/>
      <c r="C164" s="162" t="s">
        <v>7</v>
      </c>
      <c r="D164" s="163"/>
      <c r="E164" s="156"/>
      <c r="F164" s="156"/>
      <c r="G164" s="164">
        <f>'[3]SC Computation'!I21*'[3]SC Computation'!F21</f>
        <v>162.23058933333331</v>
      </c>
      <c r="I164" s="160"/>
      <c r="J164" s="162" t="s">
        <v>7</v>
      </c>
      <c r="K164" s="163"/>
      <c r="L164" s="156"/>
      <c r="M164" s="156"/>
      <c r="N164" s="164" t="e">
        <f>'[3]SC Computation'!#REF!*'[3]SC Computation'!#REF!</f>
        <v>#REF!</v>
      </c>
    </row>
    <row r="165" spans="2:17">
      <c r="B165" s="160"/>
      <c r="C165" s="302" t="s">
        <v>132</v>
      </c>
      <c r="D165" s="303"/>
      <c r="E165" s="156"/>
      <c r="F165" s="156"/>
      <c r="G165" s="165">
        <f>'[3]SC Computation'!E21</f>
        <v>12</v>
      </c>
      <c r="I165" s="160"/>
      <c r="J165" s="302" t="s">
        <v>132</v>
      </c>
      <c r="K165" s="303"/>
      <c r="L165" s="156"/>
      <c r="M165" s="156"/>
      <c r="N165" s="165">
        <v>0</v>
      </c>
    </row>
    <row r="166" spans="2:17">
      <c r="B166" s="160"/>
      <c r="C166" s="162" t="s">
        <v>22</v>
      </c>
      <c r="D166" s="163"/>
      <c r="E166" s="156"/>
      <c r="F166" s="156"/>
      <c r="G166" s="164">
        <f>G164*G165</f>
        <v>1946.7670719999996</v>
      </c>
      <c r="I166" s="160"/>
      <c r="J166" s="162" t="s">
        <v>22</v>
      </c>
      <c r="K166" s="163"/>
      <c r="L166" s="156"/>
      <c r="M166" s="156"/>
      <c r="N166" s="164" t="e">
        <f>N164*N165</f>
        <v>#REF!</v>
      </c>
    </row>
    <row r="167" spans="2:17">
      <c r="B167" s="160"/>
      <c r="C167" s="162" t="s">
        <v>23</v>
      </c>
      <c r="D167" s="163"/>
      <c r="E167" s="156"/>
      <c r="F167" s="156"/>
      <c r="G167" s="164">
        <f>'[3]SC Computation'!N21</f>
        <v>350</v>
      </c>
      <c r="I167" s="160"/>
      <c r="J167" s="162" t="s">
        <v>23</v>
      </c>
      <c r="K167" s="163"/>
      <c r="L167" s="156"/>
      <c r="M167" s="156"/>
      <c r="N167" s="164" t="e">
        <f>'[3]SC Computation'!#REF!</f>
        <v>#REF!</v>
      </c>
    </row>
    <row r="168" spans="2:17">
      <c r="B168" s="160"/>
      <c r="C168" s="162" t="s">
        <v>133</v>
      </c>
      <c r="D168" s="163"/>
      <c r="E168" s="156"/>
      <c r="F168" s="156"/>
      <c r="G168" s="164" t="e">
        <f>'[3]SC Computation'!S21</f>
        <v>#REF!</v>
      </c>
      <c r="I168" s="160"/>
      <c r="J168" s="162" t="s">
        <v>24</v>
      </c>
      <c r="K168" s="163"/>
      <c r="L168" s="156"/>
      <c r="M168" s="156"/>
      <c r="N168" s="164" t="e">
        <f>'[3]SC Computation'!#REF!</f>
        <v>#REF!</v>
      </c>
    </row>
    <row r="169" spans="2:17">
      <c r="B169" s="160"/>
      <c r="C169" s="160" t="s">
        <v>34</v>
      </c>
      <c r="D169" s="156"/>
      <c r="E169" s="156"/>
      <c r="F169" s="156"/>
      <c r="G169" s="166" t="e">
        <f>SUM(G166:G168)</f>
        <v>#REF!</v>
      </c>
      <c r="I169" s="160"/>
      <c r="J169" s="160" t="s">
        <v>34</v>
      </c>
      <c r="K169" s="156"/>
      <c r="L169" s="156"/>
      <c r="M169" s="156"/>
      <c r="N169" s="166" t="e">
        <f>SUM(N166:N168)</f>
        <v>#REF!</v>
      </c>
    </row>
    <row r="170" spans="2:17">
      <c r="B170" s="160"/>
      <c r="C170" s="167" t="s">
        <v>134</v>
      </c>
      <c r="D170" s="156"/>
      <c r="E170" s="156"/>
      <c r="F170" s="156"/>
      <c r="G170" s="168" t="e">
        <f>'[3]SC Computation'!P21</f>
        <v>#REF!</v>
      </c>
      <c r="I170" s="160"/>
      <c r="J170" s="167" t="s">
        <v>134</v>
      </c>
      <c r="K170" s="156"/>
      <c r="L170" s="156"/>
      <c r="M170" s="156"/>
      <c r="N170" s="168" t="e">
        <f>'[3]SC Computation'!#REF!</f>
        <v>#REF!</v>
      </c>
    </row>
    <row r="171" spans="2:17" ht="13.8" thickBot="1">
      <c r="B171" s="160"/>
      <c r="C171" s="167" t="s">
        <v>29</v>
      </c>
      <c r="D171" s="156"/>
      <c r="E171" s="156"/>
      <c r="F171" s="156"/>
      <c r="G171" s="170" t="e">
        <f>G169-G170</f>
        <v>#REF!</v>
      </c>
      <c r="I171" s="160"/>
      <c r="J171" s="167" t="s">
        <v>29</v>
      </c>
      <c r="K171" s="156"/>
      <c r="L171" s="156"/>
      <c r="M171" s="156"/>
      <c r="N171" s="170" t="e">
        <f>N169-N170</f>
        <v>#REF!</v>
      </c>
      <c r="P171" s="171"/>
      <c r="Q171" s="171"/>
    </row>
    <row r="172" spans="2:17" ht="13.8" thickTop="1">
      <c r="B172" s="160"/>
      <c r="C172" s="160"/>
      <c r="D172" s="156"/>
      <c r="E172" s="156"/>
      <c r="F172" s="156"/>
      <c r="G172" s="161"/>
      <c r="I172" s="160"/>
      <c r="J172" s="160"/>
      <c r="K172" s="156"/>
      <c r="L172" s="156"/>
      <c r="M172" s="156"/>
      <c r="N172" s="161"/>
    </row>
    <row r="173" spans="2:17">
      <c r="B173" s="160"/>
      <c r="C173" s="160" t="s">
        <v>135</v>
      </c>
      <c r="D173" s="156"/>
      <c r="E173" s="156"/>
      <c r="F173" s="156"/>
      <c r="G173" s="161"/>
      <c r="I173" s="160"/>
      <c r="J173" s="160" t="s">
        <v>135</v>
      </c>
      <c r="K173" s="156"/>
      <c r="L173" s="156"/>
      <c r="M173" s="156"/>
      <c r="N173" s="161"/>
    </row>
    <row r="174" spans="2:17">
      <c r="B174" s="160"/>
      <c r="C174" s="160"/>
      <c r="D174" s="156"/>
      <c r="E174" s="156"/>
      <c r="F174" s="156"/>
      <c r="G174" s="161"/>
      <c r="I174" s="160"/>
      <c r="J174" s="160"/>
      <c r="K174" s="156"/>
      <c r="L174" s="156"/>
      <c r="M174" s="156"/>
      <c r="N174" s="161"/>
    </row>
    <row r="175" spans="2:17">
      <c r="B175" s="160"/>
      <c r="C175" s="172"/>
      <c r="D175" s="173"/>
      <c r="E175" s="173"/>
      <c r="F175" s="156"/>
      <c r="G175" s="161"/>
      <c r="I175" s="160"/>
      <c r="J175" s="172"/>
      <c r="K175" s="173"/>
      <c r="L175" s="173"/>
      <c r="M175" s="156"/>
      <c r="N175" s="161"/>
    </row>
    <row r="176" spans="2:17">
      <c r="B176" s="160"/>
      <c r="C176" s="160"/>
      <c r="D176" s="156"/>
      <c r="E176" s="156"/>
      <c r="F176" s="156"/>
      <c r="G176" s="161"/>
      <c r="I176" s="160"/>
      <c r="J176" s="160"/>
      <c r="K176" s="156"/>
      <c r="L176" s="156"/>
      <c r="M176" s="156"/>
      <c r="N176" s="161"/>
    </row>
    <row r="177" spans="2:14" ht="13.8" thickBot="1">
      <c r="B177" s="174"/>
      <c r="C177" s="174"/>
      <c r="D177" s="175"/>
      <c r="E177" s="175"/>
      <c r="F177" s="175"/>
      <c r="G177" s="176"/>
      <c r="I177" s="174"/>
      <c r="J177" s="174"/>
      <c r="K177" s="175"/>
      <c r="L177" s="175"/>
      <c r="M177" s="175"/>
      <c r="N177" s="176"/>
    </row>
    <row r="178" spans="2:14" ht="13.8" thickBot="1"/>
    <row r="179" spans="2:14">
      <c r="B179" s="157"/>
      <c r="C179" s="158"/>
      <c r="D179" s="158"/>
      <c r="E179" s="158"/>
      <c r="F179" s="158"/>
      <c r="G179" s="158"/>
      <c r="I179" s="157"/>
      <c r="J179" s="158"/>
      <c r="K179" s="158"/>
      <c r="L179" s="158"/>
      <c r="M179" s="158"/>
      <c r="N179" s="158"/>
    </row>
    <row r="180" spans="2:14">
      <c r="B180" s="160"/>
      <c r="C180" s="300" t="str">
        <f>'[3]SC Computation'!$A$1</f>
        <v>THE OLD SPAGHETTI HOUSE -VALERO</v>
      </c>
      <c r="D180" s="300"/>
      <c r="E180" s="300"/>
      <c r="F180" s="300"/>
      <c r="G180" s="300"/>
      <c r="I180" s="160"/>
      <c r="J180" s="300" t="s">
        <v>130</v>
      </c>
      <c r="K180" s="300"/>
      <c r="L180" s="300"/>
      <c r="M180" s="300"/>
      <c r="N180" s="300"/>
    </row>
    <row r="181" spans="2:14">
      <c r="B181" s="160"/>
      <c r="C181" s="300" t="s">
        <v>131</v>
      </c>
      <c r="D181" s="300"/>
      <c r="E181" s="300"/>
      <c r="F181" s="300"/>
      <c r="G181" s="300"/>
      <c r="I181" s="160"/>
      <c r="J181" s="300" t="s">
        <v>131</v>
      </c>
      <c r="K181" s="300"/>
      <c r="L181" s="300"/>
      <c r="M181" s="300"/>
      <c r="N181" s="300"/>
    </row>
    <row r="182" spans="2:14">
      <c r="B182" s="160"/>
      <c r="C182" s="300" t="str">
        <f>'[3]SC Computation'!$A$3</f>
        <v>March 1-15, 2014</v>
      </c>
      <c r="D182" s="300"/>
      <c r="E182" s="300"/>
      <c r="F182" s="300"/>
      <c r="G182" s="300"/>
      <c r="I182" s="160"/>
      <c r="J182" s="300" t="str">
        <f>'[3]SC Computation'!$A$3</f>
        <v>March 1-15, 2014</v>
      </c>
      <c r="K182" s="300"/>
      <c r="L182" s="300"/>
      <c r="M182" s="300"/>
      <c r="N182" s="300"/>
    </row>
    <row r="183" spans="2:14">
      <c r="B183" s="160"/>
      <c r="C183" s="156"/>
      <c r="D183" s="156"/>
      <c r="E183" s="156"/>
      <c r="F183" s="156"/>
      <c r="G183" s="156"/>
      <c r="I183" s="160"/>
      <c r="J183" s="156"/>
      <c r="K183" s="156"/>
      <c r="L183" s="156"/>
      <c r="M183" s="156"/>
      <c r="N183" s="156"/>
    </row>
    <row r="184" spans="2:14">
      <c r="B184" s="160"/>
      <c r="C184" s="156" t="s">
        <v>0</v>
      </c>
      <c r="D184" s="156"/>
      <c r="E184" s="304" t="e">
        <f>'[3]SC Computation'!#REF!</f>
        <v>#REF!</v>
      </c>
      <c r="F184" s="304"/>
      <c r="G184" s="304"/>
      <c r="I184" s="160"/>
      <c r="J184" s="156" t="s">
        <v>0</v>
      </c>
      <c r="K184" s="156"/>
      <c r="L184" s="304" t="e">
        <f>'[3]SC Computation'!#REF!</f>
        <v>#REF!</v>
      </c>
      <c r="M184" s="304"/>
      <c r="N184" s="304"/>
    </row>
    <row r="185" spans="2:14">
      <c r="B185" s="160"/>
      <c r="C185" s="156"/>
      <c r="D185" s="156"/>
      <c r="E185" s="156"/>
      <c r="F185" s="156"/>
      <c r="G185" s="156"/>
      <c r="I185" s="160"/>
      <c r="J185" s="156"/>
      <c r="K185" s="156"/>
      <c r="L185" s="156"/>
      <c r="M185" s="156"/>
      <c r="N185" s="156"/>
    </row>
    <row r="186" spans="2:14">
      <c r="B186" s="160"/>
      <c r="C186" s="163" t="s">
        <v>7</v>
      </c>
      <c r="D186" s="163"/>
      <c r="E186" s="156"/>
      <c r="F186" s="156"/>
      <c r="G186" s="178" t="e">
        <f>'[3]SC Computation'!#REF!*'[3]SC Computation'!#REF!</f>
        <v>#REF!</v>
      </c>
      <c r="I186" s="160"/>
      <c r="J186" s="163" t="s">
        <v>7</v>
      </c>
      <c r="K186" s="163"/>
      <c r="L186" s="156"/>
      <c r="M186" s="156"/>
      <c r="N186" s="178" t="e">
        <f>'[3]SC Computation'!#REF!</f>
        <v>#REF!</v>
      </c>
    </row>
    <row r="187" spans="2:14">
      <c r="B187" s="160"/>
      <c r="C187" s="303" t="s">
        <v>132</v>
      </c>
      <c r="D187" s="303"/>
      <c r="E187" s="156"/>
      <c r="F187" s="156"/>
      <c r="G187" s="179" t="e">
        <f>'[3]SC Computation'!#REF!</f>
        <v>#REF!</v>
      </c>
      <c r="I187" s="160"/>
      <c r="J187" s="303" t="s">
        <v>132</v>
      </c>
      <c r="K187" s="303"/>
      <c r="L187" s="156"/>
      <c r="M187" s="156"/>
      <c r="N187" s="179" t="e">
        <f>'[3]SC Computation'!#REF!</f>
        <v>#REF!</v>
      </c>
    </row>
    <row r="188" spans="2:14">
      <c r="B188" s="160"/>
      <c r="C188" s="163" t="s">
        <v>22</v>
      </c>
      <c r="D188" s="163"/>
      <c r="E188" s="156"/>
      <c r="F188" s="156"/>
      <c r="G188" s="178" t="e">
        <f>G186*G187</f>
        <v>#REF!</v>
      </c>
      <c r="I188" s="160"/>
      <c r="J188" s="163" t="s">
        <v>22</v>
      </c>
      <c r="K188" s="163"/>
      <c r="L188" s="156"/>
      <c r="M188" s="156"/>
      <c r="N188" s="178" t="e">
        <f>N186*N187</f>
        <v>#REF!</v>
      </c>
    </row>
    <row r="189" spans="2:14">
      <c r="B189" s="160"/>
      <c r="C189" s="163" t="s">
        <v>23</v>
      </c>
      <c r="D189" s="163"/>
      <c r="E189" s="156"/>
      <c r="F189" s="156"/>
      <c r="G189" s="178" t="e">
        <f>'[3]SC Computation'!#REF!</f>
        <v>#REF!</v>
      </c>
      <c r="I189" s="160"/>
      <c r="J189" s="163" t="s">
        <v>23</v>
      </c>
      <c r="K189" s="163"/>
      <c r="L189" s="156"/>
      <c r="M189" s="156"/>
      <c r="N189" s="178" t="e">
        <f>'[3]SC Computation'!#REF!</f>
        <v>#REF!</v>
      </c>
    </row>
    <row r="190" spans="2:14">
      <c r="B190" s="160"/>
      <c r="C190" s="163" t="s">
        <v>133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24</v>
      </c>
      <c r="K190" s="163"/>
      <c r="L190" s="156"/>
      <c r="M190" s="156"/>
      <c r="N190" s="178" t="e">
        <f>'[3]SC Computation'!#REF!</f>
        <v>#REF!</v>
      </c>
    </row>
    <row r="191" spans="2:14">
      <c r="B191" s="160"/>
      <c r="C191" s="156" t="s">
        <v>34</v>
      </c>
      <c r="D191" s="156"/>
      <c r="E191" s="156"/>
      <c r="F191" s="156"/>
      <c r="G191" s="180" t="e">
        <f>SUM(G188:G190)</f>
        <v>#REF!</v>
      </c>
      <c r="I191" s="160"/>
      <c r="J191" s="156" t="s">
        <v>34</v>
      </c>
      <c r="K191" s="156"/>
      <c r="L191" s="156"/>
      <c r="M191" s="156"/>
      <c r="N191" s="180" t="e">
        <f>SUM(N188:N190)</f>
        <v>#REF!</v>
      </c>
    </row>
    <row r="192" spans="2:14">
      <c r="B192" s="160"/>
      <c r="C192" s="169" t="s">
        <v>134</v>
      </c>
      <c r="D192" s="156"/>
      <c r="E192" s="156"/>
      <c r="F192" s="156"/>
      <c r="G192" s="181" t="e">
        <f>'[3]SC Computation'!#REF!</f>
        <v>#REF!</v>
      </c>
      <c r="I192" s="160"/>
      <c r="J192" s="169" t="s">
        <v>134</v>
      </c>
      <c r="K192" s="156"/>
      <c r="L192" s="156"/>
      <c r="M192" s="156"/>
      <c r="N192" s="181">
        <v>0</v>
      </c>
    </row>
    <row r="193" spans="2:17" ht="13.8" thickBot="1">
      <c r="B193" s="160"/>
      <c r="C193" s="169" t="s">
        <v>29</v>
      </c>
      <c r="D193" s="156"/>
      <c r="E193" s="156"/>
      <c r="F193" s="156"/>
      <c r="G193" s="182" t="e">
        <f>G191-G192</f>
        <v>#REF!</v>
      </c>
      <c r="I193" s="160"/>
      <c r="J193" s="169" t="s">
        <v>29</v>
      </c>
      <c r="K193" s="156"/>
      <c r="L193" s="156"/>
      <c r="M193" s="156"/>
      <c r="N193" s="182" t="e">
        <f>N191-N192</f>
        <v>#REF!</v>
      </c>
      <c r="P193" s="171"/>
      <c r="Q193" s="171"/>
    </row>
    <row r="194" spans="2:17" ht="13.8" thickTop="1">
      <c r="B194" s="160"/>
      <c r="C194" s="156"/>
      <c r="D194" s="156"/>
      <c r="E194" s="156"/>
      <c r="F194" s="156"/>
      <c r="G194" s="156"/>
      <c r="I194" s="160"/>
      <c r="J194" s="156"/>
      <c r="K194" s="156"/>
      <c r="L194" s="156"/>
      <c r="M194" s="156"/>
      <c r="N194" s="156"/>
    </row>
    <row r="195" spans="2:17">
      <c r="B195" s="160"/>
      <c r="C195" s="156" t="s">
        <v>135</v>
      </c>
      <c r="D195" s="156"/>
      <c r="E195" s="156"/>
      <c r="F195" s="156"/>
      <c r="G195" s="156"/>
      <c r="I195" s="160"/>
      <c r="J195" s="156" t="s">
        <v>135</v>
      </c>
      <c r="K195" s="156"/>
      <c r="L195" s="156"/>
      <c r="M195" s="156"/>
      <c r="N195" s="156"/>
    </row>
    <row r="196" spans="2:17">
      <c r="B196" s="160"/>
      <c r="C196" s="156"/>
      <c r="D196" s="156"/>
      <c r="E196" s="156"/>
      <c r="F196" s="156"/>
      <c r="G196" s="156"/>
      <c r="I196" s="160"/>
      <c r="J196" s="156"/>
      <c r="K196" s="156"/>
      <c r="L196" s="156"/>
      <c r="M196" s="156"/>
      <c r="N196" s="156"/>
    </row>
    <row r="197" spans="2:17">
      <c r="B197" s="160"/>
      <c r="C197" s="173"/>
      <c r="D197" s="173"/>
      <c r="E197" s="173"/>
      <c r="F197" s="156"/>
      <c r="G197" s="156"/>
      <c r="I197" s="160"/>
      <c r="J197" s="173"/>
      <c r="K197" s="173"/>
      <c r="L197" s="173"/>
      <c r="M197" s="156"/>
      <c r="N197" s="156"/>
    </row>
    <row r="198" spans="2:17">
      <c r="B198" s="160"/>
      <c r="C198" s="156"/>
      <c r="D198" s="156"/>
      <c r="E198" s="156"/>
      <c r="F198" s="156"/>
      <c r="G198" s="156"/>
      <c r="I198" s="160"/>
      <c r="J198" s="156"/>
      <c r="K198" s="156"/>
      <c r="L198" s="156"/>
      <c r="M198" s="156"/>
      <c r="N198" s="156"/>
    </row>
    <row r="199" spans="2:17" ht="13.8" thickBot="1">
      <c r="B199" s="174"/>
      <c r="C199" s="175"/>
      <c r="D199" s="175"/>
      <c r="E199" s="175"/>
      <c r="F199" s="175"/>
      <c r="G199" s="175"/>
      <c r="I199" s="174"/>
      <c r="J199" s="175"/>
      <c r="K199" s="175"/>
      <c r="L199" s="175"/>
      <c r="M199" s="175"/>
      <c r="N199" s="175"/>
    </row>
    <row r="205" spans="2:17" ht="13.8" thickBot="1"/>
    <row r="206" spans="2:17">
      <c r="B206" s="157"/>
      <c r="C206" s="158"/>
      <c r="D206" s="158"/>
      <c r="E206" s="158"/>
      <c r="F206" s="158"/>
      <c r="G206" s="158"/>
      <c r="I206" s="157"/>
      <c r="J206" s="158"/>
      <c r="K206" s="158"/>
      <c r="L206" s="158"/>
      <c r="M206" s="158"/>
      <c r="N206" s="158"/>
    </row>
    <row r="207" spans="2:17">
      <c r="B207" s="160"/>
      <c r="C207" s="300" t="s">
        <v>130</v>
      </c>
      <c r="D207" s="300"/>
      <c r="E207" s="300"/>
      <c r="F207" s="300"/>
      <c r="G207" s="300"/>
      <c r="I207" s="160"/>
      <c r="J207" s="300" t="s">
        <v>130</v>
      </c>
      <c r="K207" s="300"/>
      <c r="L207" s="300"/>
      <c r="M207" s="300"/>
      <c r="N207" s="300"/>
    </row>
    <row r="208" spans="2:17">
      <c r="B208" s="160"/>
      <c r="C208" s="300" t="s">
        <v>131</v>
      </c>
      <c r="D208" s="300"/>
      <c r="E208" s="300"/>
      <c r="F208" s="300"/>
      <c r="G208" s="300"/>
      <c r="I208" s="160"/>
      <c r="J208" s="300" t="s">
        <v>131</v>
      </c>
      <c r="K208" s="300"/>
      <c r="L208" s="300"/>
      <c r="M208" s="300"/>
      <c r="N208" s="300"/>
    </row>
    <row r="209" spans="2:17">
      <c r="B209" s="160"/>
      <c r="C209" s="300" t="str">
        <f>'[3]SC Computation'!$A$3</f>
        <v>March 1-15, 2014</v>
      </c>
      <c r="D209" s="300"/>
      <c r="E209" s="300"/>
      <c r="F209" s="300"/>
      <c r="G209" s="300"/>
      <c r="I209" s="160"/>
      <c r="J209" s="300" t="str">
        <f>'[3]SC Computation'!$A$3</f>
        <v>March 1-15, 2014</v>
      </c>
      <c r="K209" s="300"/>
      <c r="L209" s="300"/>
      <c r="M209" s="300"/>
      <c r="N209" s="300"/>
    </row>
    <row r="210" spans="2:17">
      <c r="B210" s="160"/>
      <c r="C210" s="156"/>
      <c r="D210" s="156"/>
      <c r="E210" s="156"/>
      <c r="F210" s="156"/>
      <c r="G210" s="156"/>
      <c r="I210" s="160"/>
      <c r="J210" s="156"/>
      <c r="K210" s="156"/>
      <c r="L210" s="156"/>
      <c r="M210" s="156"/>
      <c r="N210" s="156"/>
    </row>
    <row r="211" spans="2:17">
      <c r="B211" s="160"/>
      <c r="C211" s="156" t="s">
        <v>0</v>
      </c>
      <c r="D211" s="156"/>
      <c r="E211" s="304" t="e">
        <f>'[3]SC Computation'!#REF!</f>
        <v>#REF!</v>
      </c>
      <c r="F211" s="304"/>
      <c r="G211" s="304"/>
      <c r="I211" s="160"/>
      <c r="J211" s="156" t="s">
        <v>0</v>
      </c>
      <c r="K211" s="156"/>
      <c r="L211" s="304" t="e">
        <f>'[3]SC Computation'!#REF!</f>
        <v>#REF!</v>
      </c>
      <c r="M211" s="304"/>
      <c r="N211" s="304"/>
    </row>
    <row r="212" spans="2:17">
      <c r="B212" s="160"/>
      <c r="C212" s="156"/>
      <c r="D212" s="156"/>
      <c r="E212" s="156"/>
      <c r="F212" s="156"/>
      <c r="G212" s="156"/>
      <c r="I212" s="160"/>
      <c r="J212" s="156"/>
      <c r="K212" s="156"/>
      <c r="L212" s="156"/>
      <c r="M212" s="156"/>
      <c r="N212" s="156"/>
    </row>
    <row r="213" spans="2:17">
      <c r="B213" s="160"/>
      <c r="C213" s="163" t="s">
        <v>7</v>
      </c>
      <c r="D213" s="163"/>
      <c r="E213" s="156"/>
      <c r="F213" s="156"/>
      <c r="G213" s="178" t="e">
        <f>'[3]SC Computation'!#REF!*'[3]SC Computation'!#REF!</f>
        <v>#REF!</v>
      </c>
      <c r="I213" s="160"/>
      <c r="J213" s="163" t="s">
        <v>7</v>
      </c>
      <c r="K213" s="163"/>
      <c r="L213" s="156"/>
      <c r="M213" s="156"/>
      <c r="N213" s="178" t="e">
        <f>'[3]SC Computation'!#REF!*'[3]SC Computation'!#REF!</f>
        <v>#REF!</v>
      </c>
    </row>
    <row r="214" spans="2:17">
      <c r="B214" s="160"/>
      <c r="C214" s="303" t="s">
        <v>132</v>
      </c>
      <c r="D214" s="303"/>
      <c r="E214" s="156"/>
      <c r="F214" s="156"/>
      <c r="G214" s="179" t="e">
        <f>'[3]SC Computation'!#REF!</f>
        <v>#REF!</v>
      </c>
      <c r="I214" s="160"/>
      <c r="J214" s="303" t="s">
        <v>132</v>
      </c>
      <c r="K214" s="303"/>
      <c r="L214" s="156"/>
      <c r="M214" s="156"/>
      <c r="N214" s="179" t="e">
        <f>'[3]SC Computation'!#REF!</f>
        <v>#REF!</v>
      </c>
    </row>
    <row r="215" spans="2:17">
      <c r="B215" s="160"/>
      <c r="C215" s="163" t="s">
        <v>22</v>
      </c>
      <c r="D215" s="163"/>
      <c r="E215" s="156"/>
      <c r="F215" s="156"/>
      <c r="G215" s="178" t="e">
        <f>G213*G214</f>
        <v>#REF!</v>
      </c>
      <c r="I215" s="160"/>
      <c r="J215" s="163" t="s">
        <v>22</v>
      </c>
      <c r="K215" s="163"/>
      <c r="L215" s="156"/>
      <c r="M215" s="156"/>
      <c r="N215" s="178" t="e">
        <f>N213*N214</f>
        <v>#REF!</v>
      </c>
    </row>
    <row r="216" spans="2:17">
      <c r="B216" s="160"/>
      <c r="C216" s="163" t="s">
        <v>23</v>
      </c>
      <c r="D216" s="163"/>
      <c r="E216" s="156"/>
      <c r="F216" s="156"/>
      <c r="G216" s="178" t="e">
        <f>'[3]SC Computation'!#REF!</f>
        <v>#REF!</v>
      </c>
      <c r="I216" s="160"/>
      <c r="J216" s="163" t="s">
        <v>23</v>
      </c>
      <c r="K216" s="163"/>
      <c r="L216" s="156"/>
      <c r="M216" s="156"/>
      <c r="N216" s="178" t="e">
        <f>'[3]SC Computation'!#REF!</f>
        <v>#REF!</v>
      </c>
    </row>
    <row r="217" spans="2:17">
      <c r="B217" s="160"/>
      <c r="C217" s="163" t="s">
        <v>133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24</v>
      </c>
      <c r="K217" s="163"/>
      <c r="L217" s="156"/>
      <c r="M217" s="156"/>
      <c r="N217" s="178" t="e">
        <f>'[3]SC Computation'!#REF!</f>
        <v>#REF!</v>
      </c>
    </row>
    <row r="218" spans="2:17">
      <c r="B218" s="160"/>
      <c r="C218" s="156" t="s">
        <v>34</v>
      </c>
      <c r="D218" s="156"/>
      <c r="E218" s="156"/>
      <c r="F218" s="156"/>
      <c r="G218" s="180" t="e">
        <f>SUM(G215:G217)</f>
        <v>#REF!</v>
      </c>
      <c r="I218" s="160"/>
      <c r="J218" s="156" t="s">
        <v>34</v>
      </c>
      <c r="K218" s="156"/>
      <c r="L218" s="156"/>
      <c r="M218" s="156"/>
      <c r="N218" s="180" t="e">
        <f>SUM(N215:N217)</f>
        <v>#REF!</v>
      </c>
    </row>
    <row r="219" spans="2:17">
      <c r="B219" s="160"/>
      <c r="C219" s="169" t="s">
        <v>134</v>
      </c>
      <c r="D219" s="156"/>
      <c r="E219" s="156"/>
      <c r="F219" s="156"/>
      <c r="G219" s="181" t="e">
        <f>'[3]SC Computation'!#REF!</f>
        <v>#REF!</v>
      </c>
      <c r="I219" s="160"/>
      <c r="J219" s="169" t="s">
        <v>134</v>
      </c>
      <c r="K219" s="156"/>
      <c r="L219" s="156"/>
      <c r="M219" s="156"/>
      <c r="N219" s="181" t="e">
        <f>'[3]SC Computation'!#REF!</f>
        <v>#REF!</v>
      </c>
    </row>
    <row r="220" spans="2:17" ht="13.8" thickBot="1">
      <c r="B220" s="160"/>
      <c r="C220" s="169" t="s">
        <v>29</v>
      </c>
      <c r="D220" s="156"/>
      <c r="E220" s="156"/>
      <c r="F220" s="156"/>
      <c r="G220" s="182" t="e">
        <f>G218-G219</f>
        <v>#REF!</v>
      </c>
      <c r="I220" s="160"/>
      <c r="J220" s="169" t="s">
        <v>29</v>
      </c>
      <c r="K220" s="156"/>
      <c r="L220" s="156"/>
      <c r="M220" s="156"/>
      <c r="N220" s="182" t="e">
        <f>N218-N219</f>
        <v>#REF!</v>
      </c>
      <c r="P220" s="171"/>
      <c r="Q220" s="171"/>
    </row>
    <row r="221" spans="2:17" ht="13.8" thickTop="1">
      <c r="B221" s="160"/>
      <c r="C221" s="156"/>
      <c r="D221" s="156"/>
      <c r="E221" s="156"/>
      <c r="F221" s="156"/>
      <c r="G221" s="156"/>
      <c r="I221" s="160"/>
      <c r="J221" s="156"/>
      <c r="K221" s="156"/>
      <c r="L221" s="156"/>
      <c r="M221" s="156"/>
      <c r="N221" s="156"/>
    </row>
    <row r="222" spans="2:17">
      <c r="B222" s="160"/>
      <c r="C222" s="156" t="s">
        <v>135</v>
      </c>
      <c r="D222" s="156"/>
      <c r="E222" s="156"/>
      <c r="F222" s="156"/>
      <c r="G222" s="156"/>
      <c r="I222" s="160"/>
      <c r="J222" s="156" t="s">
        <v>135</v>
      </c>
      <c r="K222" s="156"/>
      <c r="L222" s="156"/>
      <c r="M222" s="156"/>
      <c r="N222" s="156"/>
    </row>
    <row r="223" spans="2:17">
      <c r="B223" s="160"/>
      <c r="C223" s="156"/>
      <c r="D223" s="156"/>
      <c r="E223" s="156"/>
      <c r="F223" s="156"/>
      <c r="G223" s="156"/>
      <c r="I223" s="160"/>
      <c r="J223" s="156"/>
      <c r="K223" s="156"/>
      <c r="L223" s="156"/>
      <c r="M223" s="156"/>
      <c r="N223" s="156"/>
    </row>
    <row r="224" spans="2:17">
      <c r="B224" s="160"/>
      <c r="C224" s="173"/>
      <c r="D224" s="173"/>
      <c r="E224" s="173"/>
      <c r="F224" s="156"/>
      <c r="G224" s="156"/>
      <c r="I224" s="160"/>
      <c r="J224" s="173"/>
      <c r="K224" s="173"/>
      <c r="L224" s="173"/>
      <c r="M224" s="156"/>
      <c r="N224" s="156"/>
    </row>
    <row r="225" spans="2:14">
      <c r="B225" s="160"/>
      <c r="C225" s="156"/>
      <c r="D225" s="156"/>
      <c r="E225" s="156"/>
      <c r="F225" s="156"/>
      <c r="G225" s="156"/>
      <c r="I225" s="160"/>
      <c r="J225" s="156"/>
      <c r="K225" s="156"/>
      <c r="L225" s="156"/>
      <c r="M225" s="156"/>
      <c r="N225" s="156"/>
    </row>
    <row r="226" spans="2:14" ht="13.8" thickBot="1">
      <c r="B226" s="174"/>
      <c r="C226" s="175"/>
      <c r="D226" s="175"/>
      <c r="E226" s="175"/>
      <c r="F226" s="175"/>
      <c r="G226" s="175"/>
      <c r="I226" s="174"/>
      <c r="J226" s="175"/>
      <c r="K226" s="175"/>
      <c r="L226" s="175"/>
      <c r="M226" s="175"/>
      <c r="N226" s="175"/>
    </row>
    <row r="227" spans="2:14" ht="13.8" thickBot="1"/>
    <row r="228" spans="2:14">
      <c r="B228" s="157"/>
      <c r="C228" s="158"/>
      <c r="D228" s="158"/>
      <c r="E228" s="158"/>
      <c r="F228" s="158"/>
      <c r="G228" s="158"/>
      <c r="I228" s="157"/>
      <c r="J228" s="158"/>
      <c r="K228" s="158"/>
      <c r="L228" s="158"/>
      <c r="M228" s="158"/>
      <c r="N228" s="158"/>
    </row>
    <row r="229" spans="2:14">
      <c r="B229" s="160"/>
      <c r="C229" s="300" t="str">
        <f>'[3]SC Computation'!$A$1</f>
        <v>THE OLD SPAGHETTI HOUSE -VALERO</v>
      </c>
      <c r="D229" s="300"/>
      <c r="E229" s="300"/>
      <c r="F229" s="300"/>
      <c r="G229" s="300"/>
      <c r="I229" s="160"/>
      <c r="J229" s="300" t="str">
        <f>'[3]SC Computation'!$A$1</f>
        <v>THE OLD SPAGHETTI HOUSE -VALERO</v>
      </c>
      <c r="K229" s="300"/>
      <c r="L229" s="300"/>
      <c r="M229" s="300"/>
      <c r="N229" s="300"/>
    </row>
    <row r="230" spans="2:14">
      <c r="B230" s="160"/>
      <c r="C230" s="300" t="s">
        <v>131</v>
      </c>
      <c r="D230" s="300"/>
      <c r="E230" s="300"/>
      <c r="F230" s="300"/>
      <c r="G230" s="300"/>
      <c r="I230" s="160"/>
      <c r="J230" s="300" t="s">
        <v>131</v>
      </c>
      <c r="K230" s="300"/>
      <c r="L230" s="300"/>
      <c r="M230" s="300"/>
      <c r="N230" s="300"/>
    </row>
    <row r="231" spans="2:14">
      <c r="B231" s="160"/>
      <c r="C231" s="300" t="str">
        <f>'[3]SC Computation'!$A$3</f>
        <v>March 1-15, 2014</v>
      </c>
      <c r="D231" s="300"/>
      <c r="E231" s="300"/>
      <c r="F231" s="300"/>
      <c r="G231" s="300"/>
      <c r="I231" s="160"/>
      <c r="J231" s="300" t="str">
        <f>'[3]SC Computation'!$A$3</f>
        <v>March 1-15, 2014</v>
      </c>
      <c r="K231" s="300"/>
      <c r="L231" s="300"/>
      <c r="M231" s="300"/>
      <c r="N231" s="300"/>
    </row>
    <row r="232" spans="2:14">
      <c r="B232" s="160"/>
      <c r="C232" s="156"/>
      <c r="D232" s="156"/>
      <c r="E232" s="156"/>
      <c r="F232" s="156"/>
      <c r="G232" s="156"/>
      <c r="I232" s="160"/>
      <c r="J232" s="156"/>
      <c r="K232" s="156"/>
      <c r="L232" s="156"/>
      <c r="M232" s="156"/>
      <c r="N232" s="156"/>
    </row>
    <row r="233" spans="2:14">
      <c r="B233" s="160"/>
      <c r="C233" s="156" t="s">
        <v>0</v>
      </c>
      <c r="D233" s="156"/>
      <c r="E233" s="304" t="e">
        <f>'[3]SC Computation'!#REF!</f>
        <v>#REF!</v>
      </c>
      <c r="F233" s="304"/>
      <c r="G233" s="304"/>
      <c r="I233" s="160"/>
      <c r="J233" s="156" t="s">
        <v>0</v>
      </c>
      <c r="K233" s="156"/>
      <c r="L233" s="304" t="e">
        <f>'[3]SC Computation'!#REF!</f>
        <v>#REF!</v>
      </c>
      <c r="M233" s="304"/>
      <c r="N233" s="304"/>
    </row>
    <row r="234" spans="2:14">
      <c r="B234" s="160"/>
      <c r="C234" s="156"/>
      <c r="D234" s="156"/>
      <c r="E234" s="156"/>
      <c r="F234" s="156"/>
      <c r="G234" s="156"/>
      <c r="I234" s="160"/>
      <c r="J234" s="156"/>
      <c r="K234" s="156"/>
      <c r="L234" s="156"/>
      <c r="M234" s="156"/>
      <c r="N234" s="156"/>
    </row>
    <row r="235" spans="2:14">
      <c r="B235" s="160"/>
      <c r="C235" s="163" t="s">
        <v>7</v>
      </c>
      <c r="D235" s="163"/>
      <c r="E235" s="156"/>
      <c r="F235" s="156"/>
      <c r="G235" s="178" t="e">
        <f>'[3]SC Computation'!#REF!</f>
        <v>#REF!</v>
      </c>
      <c r="I235" s="160"/>
      <c r="J235" s="163" t="s">
        <v>7</v>
      </c>
      <c r="K235" s="163"/>
      <c r="L235" s="156"/>
      <c r="M235" s="156"/>
      <c r="N235" s="178" t="e">
        <f>'[3]SC Computation'!#REF!*'[3]SC Computation'!#REF!</f>
        <v>#REF!</v>
      </c>
    </row>
    <row r="236" spans="2:14">
      <c r="B236" s="160"/>
      <c r="C236" s="303" t="s">
        <v>132</v>
      </c>
      <c r="D236" s="303"/>
      <c r="E236" s="156"/>
      <c r="F236" s="156"/>
      <c r="G236" s="179" t="e">
        <f>'[3]SC Computation'!#REF!</f>
        <v>#REF!</v>
      </c>
      <c r="I236" s="160"/>
      <c r="J236" s="303" t="s">
        <v>132</v>
      </c>
      <c r="K236" s="303"/>
      <c r="L236" s="156"/>
      <c r="M236" s="156"/>
      <c r="N236" s="179" t="e">
        <f>'[3]SC Computation'!#REF!</f>
        <v>#REF!</v>
      </c>
    </row>
    <row r="237" spans="2:14">
      <c r="B237" s="160"/>
      <c r="C237" s="163" t="s">
        <v>22</v>
      </c>
      <c r="D237" s="163"/>
      <c r="E237" s="156"/>
      <c r="F237" s="156"/>
      <c r="G237" s="178" t="e">
        <f>G235*G236</f>
        <v>#REF!</v>
      </c>
      <c r="I237" s="160"/>
      <c r="J237" s="163" t="s">
        <v>22</v>
      </c>
      <c r="K237" s="163"/>
      <c r="L237" s="156"/>
      <c r="M237" s="156"/>
      <c r="N237" s="178" t="e">
        <f>N235*N236</f>
        <v>#REF!</v>
      </c>
    </row>
    <row r="238" spans="2:14">
      <c r="B238" s="160"/>
      <c r="C238" s="163" t="s">
        <v>23</v>
      </c>
      <c r="D238" s="163"/>
      <c r="E238" s="156"/>
      <c r="F238" s="156"/>
      <c r="G238" s="178" t="e">
        <f>'[3]SC Computation'!#REF!</f>
        <v>#REF!</v>
      </c>
      <c r="I238" s="160"/>
      <c r="J238" s="163" t="s">
        <v>23</v>
      </c>
      <c r="K238" s="163"/>
      <c r="L238" s="156"/>
      <c r="M238" s="156"/>
      <c r="N238" s="178" t="e">
        <f>'[3]SC Computation'!#REF!</f>
        <v>#REF!</v>
      </c>
    </row>
    <row r="239" spans="2:14">
      <c r="B239" s="160"/>
      <c r="C239" s="163" t="s">
        <v>24</v>
      </c>
      <c r="D239" s="163"/>
      <c r="E239" s="156"/>
      <c r="F239" s="156"/>
      <c r="G239" s="178" t="e">
        <f>'[3]SC Computation'!#REF!</f>
        <v>#REF!</v>
      </c>
      <c r="I239" s="160"/>
      <c r="J239" s="163" t="s">
        <v>24</v>
      </c>
      <c r="K239" s="163"/>
      <c r="L239" s="156"/>
      <c r="M239" s="156"/>
      <c r="N239" s="178" t="e">
        <f>'[3]SC Computation'!#REF!</f>
        <v>#REF!</v>
      </c>
    </row>
    <row r="240" spans="2:14">
      <c r="B240" s="160"/>
      <c r="C240" s="156" t="s">
        <v>34</v>
      </c>
      <c r="D240" s="156"/>
      <c r="E240" s="156"/>
      <c r="F240" s="156"/>
      <c r="G240" s="180" t="e">
        <f>SUM(G237:G239)</f>
        <v>#REF!</v>
      </c>
      <c r="I240" s="160"/>
      <c r="J240" s="156" t="s">
        <v>34</v>
      </c>
      <c r="K240" s="156"/>
      <c r="L240" s="156"/>
      <c r="M240" s="156"/>
      <c r="N240" s="180" t="e">
        <f>SUM(N237:N239)</f>
        <v>#REF!</v>
      </c>
    </row>
    <row r="241" spans="2:17">
      <c r="B241" s="160"/>
      <c r="C241" s="169" t="s">
        <v>134</v>
      </c>
      <c r="D241" s="156"/>
      <c r="E241" s="156"/>
      <c r="F241" s="156"/>
      <c r="G241" s="181" t="e">
        <f>'[3]SC Computation'!#REF!</f>
        <v>#REF!</v>
      </c>
      <c r="I241" s="160"/>
      <c r="J241" s="169" t="s">
        <v>134</v>
      </c>
      <c r="K241" s="156"/>
      <c r="L241" s="156"/>
      <c r="M241" s="156"/>
      <c r="N241" s="181" t="e">
        <f>'[3]SC Computation'!#REF!</f>
        <v>#REF!</v>
      </c>
    </row>
    <row r="242" spans="2:17" ht="13.8" thickBot="1">
      <c r="B242" s="160"/>
      <c r="C242" s="169" t="s">
        <v>29</v>
      </c>
      <c r="D242" s="156"/>
      <c r="E242" s="156"/>
      <c r="F242" s="156"/>
      <c r="G242" s="182" t="e">
        <f>G240-G241</f>
        <v>#REF!</v>
      </c>
      <c r="I242" s="160"/>
      <c r="J242" s="169" t="s">
        <v>29</v>
      </c>
      <c r="K242" s="156"/>
      <c r="L242" s="156"/>
      <c r="M242" s="156"/>
      <c r="N242" s="182" t="e">
        <f>N240-N241</f>
        <v>#REF!</v>
      </c>
      <c r="P242" s="171"/>
      <c r="Q242" s="171"/>
    </row>
    <row r="243" spans="2:17" ht="13.8" thickTop="1">
      <c r="B243" s="160"/>
      <c r="C243" s="156"/>
      <c r="D243" s="156"/>
      <c r="E243" s="156"/>
      <c r="F243" s="156"/>
      <c r="G243" s="156"/>
      <c r="I243" s="160"/>
      <c r="J243" s="156"/>
      <c r="K243" s="156"/>
      <c r="L243" s="156"/>
      <c r="M243" s="156"/>
      <c r="N243" s="156"/>
    </row>
    <row r="244" spans="2:17">
      <c r="B244" s="160"/>
      <c r="C244" s="156" t="s">
        <v>135</v>
      </c>
      <c r="D244" s="156"/>
      <c r="E244" s="156"/>
      <c r="F244" s="156"/>
      <c r="G244" s="156"/>
      <c r="I244" s="160"/>
      <c r="J244" s="156" t="s">
        <v>135</v>
      </c>
      <c r="K244" s="156"/>
      <c r="L244" s="156"/>
      <c r="M244" s="156"/>
      <c r="N244" s="156"/>
    </row>
    <row r="245" spans="2:17">
      <c r="B245" s="160"/>
      <c r="C245" s="156"/>
      <c r="D245" s="156"/>
      <c r="E245" s="156"/>
      <c r="F245" s="156"/>
      <c r="G245" s="156"/>
      <c r="I245" s="160"/>
      <c r="J245" s="156"/>
      <c r="K245" s="156"/>
      <c r="L245" s="156"/>
      <c r="M245" s="156"/>
      <c r="N245" s="156"/>
    </row>
    <row r="246" spans="2:17">
      <c r="B246" s="160"/>
      <c r="C246" s="173"/>
      <c r="D246" s="173"/>
      <c r="E246" s="173"/>
      <c r="F246" s="156"/>
      <c r="G246" s="156"/>
      <c r="I246" s="160"/>
      <c r="J246" s="173"/>
      <c r="K246" s="173"/>
      <c r="L246" s="173"/>
      <c r="M246" s="156"/>
      <c r="N246" s="156"/>
    </row>
    <row r="247" spans="2:17">
      <c r="B247" s="160"/>
      <c r="C247" s="156"/>
      <c r="D247" s="156"/>
      <c r="E247" s="156"/>
      <c r="F247" s="156"/>
      <c r="G247" s="156"/>
      <c r="I247" s="160"/>
      <c r="J247" s="156"/>
      <c r="K247" s="156"/>
      <c r="L247" s="156"/>
      <c r="M247" s="156"/>
      <c r="N247" s="156"/>
    </row>
    <row r="248" spans="2:17" ht="13.8" thickBot="1">
      <c r="B248" s="174"/>
      <c r="C248" s="175"/>
      <c r="D248" s="175"/>
      <c r="E248" s="175"/>
      <c r="F248" s="175"/>
      <c r="G248" s="175"/>
      <c r="I248" s="174"/>
      <c r="J248" s="175"/>
      <c r="K248" s="175"/>
      <c r="L248" s="175"/>
      <c r="M248" s="175"/>
      <c r="N248" s="175"/>
    </row>
    <row r="249" spans="2:17" ht="13.8" thickBot="1"/>
    <row r="250" spans="2:17">
      <c r="B250" s="157"/>
      <c r="C250" s="158"/>
      <c r="D250" s="158"/>
      <c r="E250" s="158"/>
      <c r="F250" s="158"/>
      <c r="G250" s="158"/>
      <c r="I250" s="157"/>
      <c r="J250" s="158"/>
      <c r="K250" s="158"/>
      <c r="L250" s="158"/>
      <c r="M250" s="158"/>
      <c r="N250" s="158"/>
    </row>
    <row r="251" spans="2:17">
      <c r="B251" s="160"/>
      <c r="C251" s="300" t="str">
        <f>'[3]SC Computation'!$A$1</f>
        <v>THE OLD SPAGHETTI HOUSE -VALERO</v>
      </c>
      <c r="D251" s="300"/>
      <c r="E251" s="300"/>
      <c r="F251" s="300"/>
      <c r="G251" s="300"/>
      <c r="I251" s="160"/>
      <c r="J251" s="300" t="str">
        <f>'[3]SC Computation'!$A$1</f>
        <v>THE OLD SPAGHETTI HOUSE -VALERO</v>
      </c>
      <c r="K251" s="300"/>
      <c r="L251" s="300"/>
      <c r="M251" s="300"/>
      <c r="N251" s="300"/>
    </row>
    <row r="252" spans="2:17">
      <c r="B252" s="160"/>
      <c r="C252" s="300" t="s">
        <v>131</v>
      </c>
      <c r="D252" s="300"/>
      <c r="E252" s="300"/>
      <c r="F252" s="300"/>
      <c r="G252" s="300"/>
      <c r="I252" s="160"/>
      <c r="J252" s="300" t="s">
        <v>131</v>
      </c>
      <c r="K252" s="300"/>
      <c r="L252" s="300"/>
      <c r="M252" s="300"/>
      <c r="N252" s="300"/>
    </row>
    <row r="253" spans="2:17">
      <c r="B253" s="160"/>
      <c r="C253" s="300" t="str">
        <f>'[3]SC Computation'!$A$3</f>
        <v>March 1-15, 2014</v>
      </c>
      <c r="D253" s="300"/>
      <c r="E253" s="300"/>
      <c r="F253" s="300"/>
      <c r="G253" s="300"/>
      <c r="I253" s="160"/>
      <c r="J253" s="300" t="str">
        <f>'[3]SC Computation'!$A$3</f>
        <v>March 1-15, 2014</v>
      </c>
      <c r="K253" s="300"/>
      <c r="L253" s="300"/>
      <c r="M253" s="300"/>
      <c r="N253" s="300"/>
    </row>
    <row r="254" spans="2:17">
      <c r="B254" s="160"/>
      <c r="C254" s="156"/>
      <c r="D254" s="156"/>
      <c r="E254" s="156"/>
      <c r="F254" s="156"/>
      <c r="G254" s="156"/>
      <c r="I254" s="160"/>
      <c r="J254" s="156"/>
      <c r="K254" s="156"/>
      <c r="L254" s="156"/>
      <c r="M254" s="156"/>
      <c r="N254" s="156"/>
    </row>
    <row r="255" spans="2:17">
      <c r="B255" s="160"/>
      <c r="C255" s="156" t="s">
        <v>0</v>
      </c>
      <c r="D255" s="156"/>
      <c r="E255" s="304" t="e">
        <f>'[3]SC Computation'!#REF!</f>
        <v>#REF!</v>
      </c>
      <c r="F255" s="304"/>
      <c r="G255" s="304"/>
      <c r="I255" s="160"/>
      <c r="J255" s="156" t="s">
        <v>0</v>
      </c>
      <c r="K255" s="156"/>
      <c r="L255" s="304" t="e">
        <f>'[3]SC Computation'!#REF!</f>
        <v>#REF!</v>
      </c>
      <c r="M255" s="304"/>
      <c r="N255" s="304"/>
    </row>
    <row r="256" spans="2:17">
      <c r="B256" s="160"/>
      <c r="C256" s="156"/>
      <c r="D256" s="156"/>
      <c r="E256" s="156"/>
      <c r="F256" s="156"/>
      <c r="G256" s="156"/>
      <c r="I256" s="160"/>
      <c r="J256" s="156"/>
      <c r="K256" s="156"/>
      <c r="L256" s="156"/>
      <c r="M256" s="156"/>
      <c r="N256" s="156"/>
    </row>
    <row r="257" spans="2:17">
      <c r="B257" s="160"/>
      <c r="C257" s="163" t="s">
        <v>7</v>
      </c>
      <c r="D257" s="163"/>
      <c r="E257" s="156"/>
      <c r="F257" s="156"/>
      <c r="G257" s="178" t="e">
        <f>'[3]SC Computation'!#REF!*'[3]SC Computation'!#REF!</f>
        <v>#REF!</v>
      </c>
      <c r="I257" s="160"/>
      <c r="J257" s="163" t="s">
        <v>7</v>
      </c>
      <c r="K257" s="163"/>
      <c r="L257" s="156"/>
      <c r="M257" s="156"/>
      <c r="N257" s="178" t="e">
        <f>'[3]SC Computation'!#REF!*'[3]SC Computation'!#REF!</f>
        <v>#REF!</v>
      </c>
    </row>
    <row r="258" spans="2:17">
      <c r="B258" s="160"/>
      <c r="C258" s="303" t="s">
        <v>132</v>
      </c>
      <c r="D258" s="303"/>
      <c r="E258" s="156"/>
      <c r="F258" s="156"/>
      <c r="G258" s="179" t="e">
        <f>'[3]SC Computation'!#REF!</f>
        <v>#REF!</v>
      </c>
      <c r="I258" s="160"/>
      <c r="J258" s="303" t="s">
        <v>132</v>
      </c>
      <c r="K258" s="303"/>
      <c r="L258" s="156"/>
      <c r="M258" s="156"/>
      <c r="N258" s="179" t="e">
        <f>'[3]SC Computation'!#REF!</f>
        <v>#REF!</v>
      </c>
    </row>
    <row r="259" spans="2:17">
      <c r="B259" s="160"/>
      <c r="C259" s="163" t="s">
        <v>22</v>
      </c>
      <c r="D259" s="163"/>
      <c r="E259" s="156"/>
      <c r="F259" s="156"/>
      <c r="G259" s="178" t="e">
        <f>G257*G258</f>
        <v>#REF!</v>
      </c>
      <c r="I259" s="160"/>
      <c r="J259" s="163" t="s">
        <v>22</v>
      </c>
      <c r="K259" s="163"/>
      <c r="L259" s="156"/>
      <c r="M259" s="156"/>
      <c r="N259" s="178" t="e">
        <f>N257*N258</f>
        <v>#REF!</v>
      </c>
    </row>
    <row r="260" spans="2:17">
      <c r="B260" s="160"/>
      <c r="C260" s="163" t="s">
        <v>23</v>
      </c>
      <c r="D260" s="163"/>
      <c r="E260" s="156"/>
      <c r="F260" s="156"/>
      <c r="G260" s="178" t="e">
        <f>'[3]SC Computation'!#REF!</f>
        <v>#REF!</v>
      </c>
      <c r="I260" s="160"/>
      <c r="J260" s="163" t="s">
        <v>23</v>
      </c>
      <c r="K260" s="163"/>
      <c r="L260" s="156"/>
      <c r="M260" s="156"/>
      <c r="N260" s="178" t="e">
        <f>'[3]SC Computation'!#REF!</f>
        <v>#REF!</v>
      </c>
    </row>
    <row r="261" spans="2:17">
      <c r="B261" s="160"/>
      <c r="C261" s="163" t="s">
        <v>24</v>
      </c>
      <c r="D261" s="163"/>
      <c r="E261" s="156"/>
      <c r="F261" s="156"/>
      <c r="G261" s="178" t="e">
        <f>'[3]SC Computation'!#REF!</f>
        <v>#REF!</v>
      </c>
      <c r="I261" s="160"/>
      <c r="J261" s="163" t="s">
        <v>24</v>
      </c>
      <c r="K261" s="163"/>
      <c r="L261" s="156"/>
      <c r="M261" s="156"/>
      <c r="N261" s="178" t="e">
        <f>'[3]SC Computation'!#REF!</f>
        <v>#REF!</v>
      </c>
    </row>
    <row r="262" spans="2:17">
      <c r="B262" s="160"/>
      <c r="C262" s="156" t="s">
        <v>34</v>
      </c>
      <c r="D262" s="156"/>
      <c r="E262" s="156"/>
      <c r="F262" s="156"/>
      <c r="G262" s="180" t="e">
        <f>SUM(G259:G261)</f>
        <v>#REF!</v>
      </c>
      <c r="I262" s="160"/>
      <c r="J262" s="156" t="s">
        <v>34</v>
      </c>
      <c r="K262" s="156"/>
      <c r="L262" s="156"/>
      <c r="M262" s="156"/>
      <c r="N262" s="180" t="e">
        <f>SUM(N259:N261)</f>
        <v>#REF!</v>
      </c>
    </row>
    <row r="263" spans="2:17">
      <c r="B263" s="160"/>
      <c r="C263" s="169" t="s">
        <v>134</v>
      </c>
      <c r="D263" s="156"/>
      <c r="E263" s="156"/>
      <c r="F263" s="156"/>
      <c r="G263" s="181" t="e">
        <f>'[3]SC Computation'!#REF!</f>
        <v>#REF!</v>
      </c>
      <c r="I263" s="160"/>
      <c r="J263" s="169" t="s">
        <v>134</v>
      </c>
      <c r="K263" s="156"/>
      <c r="L263" s="156"/>
      <c r="M263" s="156"/>
      <c r="N263" s="181" t="e">
        <f>'[3]SC Computation'!#REF!</f>
        <v>#REF!</v>
      </c>
    </row>
    <row r="264" spans="2:17" ht="13.8" thickBot="1">
      <c r="B264" s="160"/>
      <c r="C264" s="169" t="s">
        <v>29</v>
      </c>
      <c r="D264" s="156"/>
      <c r="E264" s="156"/>
      <c r="F264" s="156"/>
      <c r="G264" s="182" t="e">
        <f>G262-G263</f>
        <v>#REF!</v>
      </c>
      <c r="I264" s="160"/>
      <c r="J264" s="169" t="s">
        <v>29</v>
      </c>
      <c r="K264" s="156"/>
      <c r="L264" s="156"/>
      <c r="M264" s="156"/>
      <c r="N264" s="182" t="e">
        <f>N262-N263</f>
        <v>#REF!</v>
      </c>
      <c r="P264" s="171"/>
      <c r="Q264" s="171"/>
    </row>
    <row r="265" spans="2:17" ht="13.8" thickTop="1">
      <c r="B265" s="160"/>
      <c r="C265" s="156"/>
      <c r="D265" s="156"/>
      <c r="E265" s="156"/>
      <c r="F265" s="156"/>
      <c r="G265" s="156"/>
      <c r="I265" s="160"/>
      <c r="J265" s="156"/>
      <c r="K265" s="156"/>
      <c r="L265" s="156"/>
      <c r="M265" s="156"/>
      <c r="N265" s="156"/>
    </row>
    <row r="266" spans="2:17">
      <c r="B266" s="160"/>
      <c r="C266" s="156" t="s">
        <v>135</v>
      </c>
      <c r="D266" s="156"/>
      <c r="E266" s="156"/>
      <c r="F266" s="156"/>
      <c r="G266" s="156"/>
      <c r="I266" s="160"/>
      <c r="J266" s="156" t="s">
        <v>135</v>
      </c>
      <c r="K266" s="156"/>
      <c r="L266" s="156"/>
      <c r="M266" s="156"/>
      <c r="N266" s="156"/>
    </row>
    <row r="267" spans="2:17">
      <c r="B267" s="160"/>
      <c r="C267" s="156"/>
      <c r="D267" s="156"/>
      <c r="E267" s="156"/>
      <c r="F267" s="156"/>
      <c r="G267" s="156"/>
      <c r="I267" s="160"/>
      <c r="J267" s="156"/>
      <c r="K267" s="156"/>
      <c r="L267" s="156"/>
      <c r="M267" s="156"/>
      <c r="N267" s="156"/>
    </row>
    <row r="268" spans="2:17">
      <c r="B268" s="160"/>
      <c r="C268" s="173"/>
      <c r="D268" s="173"/>
      <c r="E268" s="173"/>
      <c r="F268" s="156"/>
      <c r="G268" s="156"/>
      <c r="I268" s="160"/>
      <c r="J268" s="173"/>
      <c r="K268" s="173"/>
      <c r="L268" s="173"/>
      <c r="M268" s="156"/>
      <c r="N268" s="156"/>
    </row>
    <row r="269" spans="2:17">
      <c r="B269" s="160"/>
      <c r="C269" s="156"/>
      <c r="D269" s="156"/>
      <c r="E269" s="156"/>
      <c r="F269" s="156"/>
      <c r="G269" s="156"/>
      <c r="I269" s="160"/>
      <c r="J269" s="156"/>
      <c r="K269" s="156"/>
      <c r="L269" s="156"/>
      <c r="M269" s="156"/>
      <c r="N269" s="156"/>
    </row>
    <row r="270" spans="2:17" ht="13.8" thickBot="1">
      <c r="B270" s="174"/>
      <c r="C270" s="175"/>
      <c r="D270" s="175"/>
      <c r="E270" s="175"/>
      <c r="F270" s="175"/>
      <c r="G270" s="175"/>
      <c r="I270" s="174"/>
      <c r="J270" s="175"/>
      <c r="K270" s="175"/>
      <c r="L270" s="175"/>
      <c r="M270" s="175"/>
      <c r="N270" s="175"/>
    </row>
    <row r="276" spans="2:14" ht="13.8" thickBot="1"/>
    <row r="277" spans="2:14">
      <c r="B277" s="157"/>
      <c r="C277" s="158"/>
      <c r="D277" s="158"/>
      <c r="E277" s="158"/>
      <c r="F277" s="158"/>
      <c r="G277" s="158"/>
      <c r="I277" s="157"/>
      <c r="J277" s="158"/>
      <c r="K277" s="158"/>
      <c r="L277" s="158"/>
      <c r="M277" s="158"/>
      <c r="N277" s="158"/>
    </row>
    <row r="278" spans="2:14">
      <c r="B278" s="160"/>
      <c r="C278" s="300" t="str">
        <f>'[3]SC Computation'!$A$1</f>
        <v>THE OLD SPAGHETTI HOUSE -VALERO</v>
      </c>
      <c r="D278" s="300"/>
      <c r="E278" s="300"/>
      <c r="F278" s="300"/>
      <c r="G278" s="300"/>
      <c r="I278" s="160"/>
      <c r="J278" s="300" t="str">
        <f>'[3]SC Computation'!$A$1</f>
        <v>THE OLD SPAGHETTI HOUSE -VALERO</v>
      </c>
      <c r="K278" s="300"/>
      <c r="L278" s="300"/>
      <c r="M278" s="300"/>
      <c r="N278" s="300"/>
    </row>
    <row r="279" spans="2:14">
      <c r="B279" s="160"/>
      <c r="C279" s="300" t="s">
        <v>131</v>
      </c>
      <c r="D279" s="300"/>
      <c r="E279" s="300"/>
      <c r="F279" s="300"/>
      <c r="G279" s="300"/>
      <c r="I279" s="160"/>
      <c r="J279" s="300" t="s">
        <v>131</v>
      </c>
      <c r="K279" s="300"/>
      <c r="L279" s="300"/>
      <c r="M279" s="300"/>
      <c r="N279" s="300"/>
    </row>
    <row r="280" spans="2:14">
      <c r="B280" s="160"/>
      <c r="C280" s="300" t="str">
        <f>'[3]SC Computation'!$A$3</f>
        <v>March 1-15, 2014</v>
      </c>
      <c r="D280" s="300"/>
      <c r="E280" s="300"/>
      <c r="F280" s="300"/>
      <c r="G280" s="300"/>
      <c r="I280" s="160"/>
      <c r="J280" s="300" t="str">
        <f>'[3]SC Computation'!$A$3</f>
        <v>March 1-15, 2014</v>
      </c>
      <c r="K280" s="300"/>
      <c r="L280" s="300"/>
      <c r="M280" s="300"/>
      <c r="N280" s="300"/>
    </row>
    <row r="281" spans="2:14">
      <c r="B281" s="160"/>
      <c r="C281" s="156"/>
      <c r="D281" s="156"/>
      <c r="E281" s="156"/>
      <c r="F281" s="156"/>
      <c r="G281" s="156"/>
      <c r="I281" s="160"/>
      <c r="J281" s="156"/>
      <c r="K281" s="156"/>
      <c r="L281" s="156"/>
      <c r="M281" s="156"/>
      <c r="N281" s="156"/>
    </row>
    <row r="282" spans="2:14">
      <c r="B282" s="160"/>
      <c r="C282" s="156" t="s">
        <v>0</v>
      </c>
      <c r="D282" s="156"/>
      <c r="E282" s="304" t="e">
        <f>'[3]SC Computation'!#REF!</f>
        <v>#REF!</v>
      </c>
      <c r="F282" s="304"/>
      <c r="G282" s="304"/>
      <c r="I282" s="160"/>
      <c r="J282" s="156" t="s">
        <v>0</v>
      </c>
      <c r="K282" s="156"/>
      <c r="L282" s="304" t="e">
        <f>'[3]SC Computation'!#REF!</f>
        <v>#REF!</v>
      </c>
      <c r="M282" s="304"/>
      <c r="N282" s="304"/>
    </row>
    <row r="283" spans="2:14">
      <c r="B283" s="160"/>
      <c r="C283" s="156"/>
      <c r="D283" s="156"/>
      <c r="E283" s="156"/>
      <c r="F283" s="156"/>
      <c r="G283" s="156"/>
      <c r="I283" s="160"/>
      <c r="J283" s="156"/>
      <c r="K283" s="156"/>
      <c r="L283" s="156"/>
      <c r="M283" s="156"/>
      <c r="N283" s="156"/>
    </row>
    <row r="284" spans="2:14">
      <c r="B284" s="160"/>
      <c r="C284" s="163" t="s">
        <v>7</v>
      </c>
      <c r="D284" s="163"/>
      <c r="E284" s="156"/>
      <c r="F284" s="156"/>
      <c r="G284" s="178" t="e">
        <f>'[3]SC Computation'!#REF!*'[3]SC Computation'!#REF!</f>
        <v>#REF!</v>
      </c>
      <c r="I284" s="160"/>
      <c r="J284" s="163" t="s">
        <v>7</v>
      </c>
      <c r="K284" s="163"/>
      <c r="L284" s="156"/>
      <c r="M284" s="156"/>
      <c r="N284" s="178" t="e">
        <f>'[3]SC Computation'!#REF!*'[3]SC Computation'!#REF!</f>
        <v>#REF!</v>
      </c>
    </row>
    <row r="285" spans="2:14">
      <c r="B285" s="160"/>
      <c r="C285" s="303" t="s">
        <v>132</v>
      </c>
      <c r="D285" s="303"/>
      <c r="E285" s="156"/>
      <c r="F285" s="156"/>
      <c r="G285" s="179" t="e">
        <f>'[3]SC Computation'!#REF!</f>
        <v>#REF!</v>
      </c>
      <c r="I285" s="160"/>
      <c r="J285" s="303" t="s">
        <v>132</v>
      </c>
      <c r="K285" s="303"/>
      <c r="L285" s="156"/>
      <c r="M285" s="156"/>
      <c r="N285" s="179" t="e">
        <f>'[3]SC Computation'!#REF!</f>
        <v>#REF!</v>
      </c>
    </row>
    <row r="286" spans="2:14">
      <c r="B286" s="160"/>
      <c r="C286" s="163" t="s">
        <v>22</v>
      </c>
      <c r="D286" s="163"/>
      <c r="E286" s="156"/>
      <c r="F286" s="156"/>
      <c r="G286" s="178" t="e">
        <f>G284*G285</f>
        <v>#REF!</v>
      </c>
      <c r="I286" s="160"/>
      <c r="J286" s="163" t="s">
        <v>22</v>
      </c>
      <c r="K286" s="163"/>
      <c r="L286" s="156"/>
      <c r="M286" s="156"/>
      <c r="N286" s="178" t="e">
        <f>N284*N285</f>
        <v>#REF!</v>
      </c>
    </row>
    <row r="287" spans="2:14">
      <c r="B287" s="160"/>
      <c r="C287" s="163" t="s">
        <v>23</v>
      </c>
      <c r="D287" s="163"/>
      <c r="E287" s="156"/>
      <c r="F287" s="156"/>
      <c r="G287" s="178" t="e">
        <f>'[3]SC Computation'!#REF!</f>
        <v>#REF!</v>
      </c>
      <c r="I287" s="160"/>
      <c r="J287" s="163" t="s">
        <v>23</v>
      </c>
      <c r="K287" s="163"/>
      <c r="L287" s="156"/>
      <c r="M287" s="156"/>
      <c r="N287" s="178" t="e">
        <f>'[3]SC Computation'!#REF!</f>
        <v>#REF!</v>
      </c>
    </row>
    <row r="288" spans="2:14">
      <c r="B288" s="160"/>
      <c r="C288" s="163" t="s">
        <v>24</v>
      </c>
      <c r="D288" s="163"/>
      <c r="E288" s="156"/>
      <c r="F288" s="156"/>
      <c r="G288" s="178" t="e">
        <f>'[3]SC Computation'!#REF!</f>
        <v>#REF!</v>
      </c>
      <c r="I288" s="160"/>
      <c r="J288" s="163" t="s">
        <v>24</v>
      </c>
      <c r="K288" s="163"/>
      <c r="L288" s="156"/>
      <c r="M288" s="156"/>
      <c r="N288" s="178" t="e">
        <f>'[3]SC Computation'!#REF!</f>
        <v>#REF!</v>
      </c>
    </row>
    <row r="289" spans="2:17">
      <c r="B289" s="160"/>
      <c r="C289" s="156" t="s">
        <v>34</v>
      </c>
      <c r="D289" s="156"/>
      <c r="E289" s="156"/>
      <c r="F289" s="156"/>
      <c r="G289" s="180" t="e">
        <f>SUM(G286:G288)</f>
        <v>#REF!</v>
      </c>
      <c r="I289" s="160"/>
      <c r="J289" s="156" t="s">
        <v>34</v>
      </c>
      <c r="K289" s="156"/>
      <c r="L289" s="156"/>
      <c r="M289" s="156"/>
      <c r="N289" s="180" t="e">
        <f>SUM(N286:N288)</f>
        <v>#REF!</v>
      </c>
    </row>
    <row r="290" spans="2:17">
      <c r="B290" s="160"/>
      <c r="C290" s="169" t="s">
        <v>134</v>
      </c>
      <c r="D290" s="156"/>
      <c r="E290" s="156"/>
      <c r="F290" s="156"/>
      <c r="G290" s="181" t="e">
        <f>'[3]SC Computation'!#REF!</f>
        <v>#REF!</v>
      </c>
      <c r="I290" s="160"/>
      <c r="J290" s="169" t="s">
        <v>134</v>
      </c>
      <c r="K290" s="156"/>
      <c r="L290" s="156"/>
      <c r="M290" s="156"/>
      <c r="N290" s="181" t="e">
        <f>'[3]SC Computation'!#REF!</f>
        <v>#REF!</v>
      </c>
    </row>
    <row r="291" spans="2:17" ht="13.8" thickBot="1">
      <c r="B291" s="160"/>
      <c r="C291" s="169" t="s">
        <v>29</v>
      </c>
      <c r="D291" s="156"/>
      <c r="E291" s="156"/>
      <c r="F291" s="156"/>
      <c r="G291" s="182" t="e">
        <f>G289-G290</f>
        <v>#REF!</v>
      </c>
      <c r="I291" s="160"/>
      <c r="J291" s="169" t="s">
        <v>29</v>
      </c>
      <c r="K291" s="156"/>
      <c r="L291" s="156"/>
      <c r="M291" s="156"/>
      <c r="N291" s="182" t="e">
        <f>N289-N290</f>
        <v>#REF!</v>
      </c>
      <c r="P291" s="171"/>
      <c r="Q291" s="171"/>
    </row>
    <row r="292" spans="2:17" ht="13.8" thickTop="1">
      <c r="B292" s="160"/>
      <c r="C292" s="156"/>
      <c r="D292" s="156"/>
      <c r="E292" s="156"/>
      <c r="F292" s="156"/>
      <c r="G292" s="156"/>
      <c r="I292" s="160"/>
      <c r="J292" s="156"/>
      <c r="K292" s="156"/>
      <c r="L292" s="156"/>
      <c r="M292" s="156"/>
      <c r="N292" s="156"/>
    </row>
    <row r="293" spans="2:17">
      <c r="B293" s="160"/>
      <c r="C293" s="156" t="s">
        <v>135</v>
      </c>
      <c r="D293" s="156"/>
      <c r="E293" s="156"/>
      <c r="F293" s="156"/>
      <c r="G293" s="156"/>
      <c r="I293" s="160"/>
      <c r="J293" s="156" t="s">
        <v>135</v>
      </c>
      <c r="K293" s="156"/>
      <c r="L293" s="156"/>
      <c r="M293" s="156"/>
      <c r="N293" s="156"/>
    </row>
    <row r="294" spans="2:17">
      <c r="B294" s="160"/>
      <c r="C294" s="156"/>
      <c r="D294" s="156"/>
      <c r="E294" s="156"/>
      <c r="F294" s="156"/>
      <c r="G294" s="156"/>
      <c r="I294" s="160"/>
      <c r="J294" s="156"/>
      <c r="K294" s="156"/>
      <c r="L294" s="156"/>
      <c r="M294" s="156"/>
      <c r="N294" s="156"/>
    </row>
    <row r="295" spans="2:17">
      <c r="B295" s="160"/>
      <c r="C295" s="173"/>
      <c r="D295" s="173"/>
      <c r="E295" s="173"/>
      <c r="F295" s="156"/>
      <c r="G295" s="156"/>
      <c r="I295" s="160"/>
      <c r="J295" s="173"/>
      <c r="K295" s="173"/>
      <c r="L295" s="173"/>
      <c r="M295" s="156"/>
      <c r="N295" s="156"/>
    </row>
    <row r="296" spans="2:17">
      <c r="B296" s="160"/>
      <c r="C296" s="156"/>
      <c r="D296" s="156"/>
      <c r="E296" s="156"/>
      <c r="F296" s="156"/>
      <c r="G296" s="156"/>
      <c r="I296" s="160"/>
      <c r="J296" s="156"/>
      <c r="K296" s="156"/>
      <c r="L296" s="156"/>
      <c r="M296" s="156"/>
      <c r="N296" s="156"/>
    </row>
    <row r="297" spans="2:17" ht="13.8" thickBot="1">
      <c r="B297" s="174"/>
      <c r="C297" s="175"/>
      <c r="D297" s="175"/>
      <c r="E297" s="175"/>
      <c r="F297" s="175"/>
      <c r="G297" s="175"/>
      <c r="I297" s="174"/>
      <c r="J297" s="175"/>
      <c r="K297" s="175"/>
      <c r="L297" s="175"/>
      <c r="M297" s="175"/>
      <c r="N297" s="175"/>
    </row>
    <row r="298" spans="2:17" ht="13.8" thickBot="1"/>
    <row r="299" spans="2:17">
      <c r="B299" s="157"/>
      <c r="C299" s="158"/>
      <c r="D299" s="158"/>
      <c r="E299" s="158"/>
      <c r="F299" s="158"/>
      <c r="G299" s="158"/>
      <c r="I299" s="157"/>
      <c r="J299" s="158"/>
      <c r="K299" s="158"/>
      <c r="L299" s="158"/>
      <c r="M299" s="158"/>
      <c r="N299" s="158"/>
    </row>
    <row r="300" spans="2:17">
      <c r="B300" s="160"/>
      <c r="C300" s="300" t="str">
        <f>'[3]SC Computation'!$A$1</f>
        <v>THE OLD SPAGHETTI HOUSE -VALERO</v>
      </c>
      <c r="D300" s="300"/>
      <c r="E300" s="300"/>
      <c r="F300" s="300"/>
      <c r="G300" s="300"/>
      <c r="I300" s="160"/>
      <c r="J300" s="300" t="str">
        <f>'[3]SC Computation'!$A$1</f>
        <v>THE OLD SPAGHETTI HOUSE -VALERO</v>
      </c>
      <c r="K300" s="300"/>
      <c r="L300" s="300"/>
      <c r="M300" s="300"/>
      <c r="N300" s="300"/>
    </row>
    <row r="301" spans="2:17">
      <c r="B301" s="160"/>
      <c r="C301" s="300" t="s">
        <v>131</v>
      </c>
      <c r="D301" s="300"/>
      <c r="E301" s="300"/>
      <c r="F301" s="300"/>
      <c r="G301" s="300"/>
      <c r="I301" s="160"/>
      <c r="J301" s="300" t="s">
        <v>131</v>
      </c>
      <c r="K301" s="300"/>
      <c r="L301" s="300"/>
      <c r="M301" s="300"/>
      <c r="N301" s="300"/>
    </row>
    <row r="302" spans="2:17">
      <c r="B302" s="160"/>
      <c r="C302" s="300" t="str">
        <f>'[3]SC Computation'!$A$3</f>
        <v>March 1-15, 2014</v>
      </c>
      <c r="D302" s="300"/>
      <c r="E302" s="300"/>
      <c r="F302" s="300"/>
      <c r="G302" s="300"/>
      <c r="I302" s="160"/>
      <c r="J302" s="300" t="str">
        <f>'[3]SC Computation'!$A$3</f>
        <v>March 1-15, 2014</v>
      </c>
      <c r="K302" s="300"/>
      <c r="L302" s="300"/>
      <c r="M302" s="300"/>
      <c r="N302" s="300"/>
    </row>
    <row r="303" spans="2:17">
      <c r="B303" s="160"/>
      <c r="C303" s="156"/>
      <c r="D303" s="156"/>
      <c r="E303" s="156"/>
      <c r="F303" s="156"/>
      <c r="G303" s="156"/>
      <c r="I303" s="160"/>
      <c r="J303" s="156"/>
      <c r="K303" s="156"/>
      <c r="L303" s="156"/>
      <c r="M303" s="156"/>
      <c r="N303" s="156"/>
    </row>
    <row r="304" spans="2:17">
      <c r="B304" s="160"/>
      <c r="C304" s="156" t="s">
        <v>0</v>
      </c>
      <c r="D304" s="156"/>
      <c r="E304" s="304" t="e">
        <f>'[3]SC Computation'!#REF!</f>
        <v>#REF!</v>
      </c>
      <c r="F304" s="304"/>
      <c r="G304" s="304"/>
      <c r="I304" s="160"/>
      <c r="J304" s="156" t="s">
        <v>0</v>
      </c>
      <c r="K304" s="156"/>
      <c r="L304" s="304" t="e">
        <f>'[3]SC Computation'!#REF!</f>
        <v>#REF!</v>
      </c>
      <c r="M304" s="304"/>
      <c r="N304" s="304"/>
    </row>
    <row r="305" spans="2:17">
      <c r="B305" s="160"/>
      <c r="C305" s="156"/>
      <c r="D305" s="156"/>
      <c r="E305" s="156"/>
      <c r="F305" s="156"/>
      <c r="G305" s="156"/>
      <c r="I305" s="160"/>
      <c r="J305" s="156"/>
      <c r="K305" s="156"/>
      <c r="L305" s="156"/>
      <c r="M305" s="156"/>
      <c r="N305" s="156"/>
    </row>
    <row r="306" spans="2:17">
      <c r="B306" s="160"/>
      <c r="C306" s="163" t="s">
        <v>7</v>
      </c>
      <c r="D306" s="163"/>
      <c r="E306" s="156"/>
      <c r="F306" s="156"/>
      <c r="G306" s="178" t="e">
        <f>'[3]SC Computation'!#REF!*'[3]SC Computation'!#REF!</f>
        <v>#REF!</v>
      </c>
      <c r="I306" s="160"/>
      <c r="J306" s="163" t="s">
        <v>7</v>
      </c>
      <c r="K306" s="163"/>
      <c r="L306" s="156"/>
      <c r="M306" s="156"/>
      <c r="N306" s="178" t="e">
        <f>'[3]SC Computation'!#REF!*'[3]SC Computation'!#REF!</f>
        <v>#REF!</v>
      </c>
    </row>
    <row r="307" spans="2:17">
      <c r="B307" s="160"/>
      <c r="C307" s="303" t="s">
        <v>132</v>
      </c>
      <c r="D307" s="303"/>
      <c r="E307" s="156"/>
      <c r="F307" s="156"/>
      <c r="G307" s="179" t="e">
        <f>'[3]SC Computation'!#REF!</f>
        <v>#REF!</v>
      </c>
      <c r="I307" s="160"/>
      <c r="J307" s="303" t="s">
        <v>132</v>
      </c>
      <c r="K307" s="303"/>
      <c r="L307" s="156"/>
      <c r="M307" s="156"/>
      <c r="N307" s="179" t="e">
        <f>'[3]SC Computation'!#REF!</f>
        <v>#REF!</v>
      </c>
    </row>
    <row r="308" spans="2:17">
      <c r="B308" s="160"/>
      <c r="C308" s="163" t="s">
        <v>22</v>
      </c>
      <c r="D308" s="163"/>
      <c r="E308" s="156"/>
      <c r="F308" s="156"/>
      <c r="G308" s="178" t="e">
        <f>G306*G307</f>
        <v>#REF!</v>
      </c>
      <c r="I308" s="160"/>
      <c r="J308" s="163" t="s">
        <v>22</v>
      </c>
      <c r="K308" s="163"/>
      <c r="L308" s="156"/>
      <c r="M308" s="156"/>
      <c r="N308" s="178" t="e">
        <f>N306*N307</f>
        <v>#REF!</v>
      </c>
    </row>
    <row r="309" spans="2:17">
      <c r="B309" s="160"/>
      <c r="C309" s="163" t="s">
        <v>23</v>
      </c>
      <c r="D309" s="163"/>
      <c r="E309" s="156"/>
      <c r="F309" s="156"/>
      <c r="G309" s="178" t="e">
        <f>'[3]SC Computation'!#REF!</f>
        <v>#REF!</v>
      </c>
      <c r="I309" s="160"/>
      <c r="J309" s="163" t="s">
        <v>23</v>
      </c>
      <c r="K309" s="163"/>
      <c r="L309" s="156"/>
      <c r="M309" s="156"/>
      <c r="N309" s="178" t="e">
        <f>'[3]SC Computation'!#REF!</f>
        <v>#REF!</v>
      </c>
    </row>
    <row r="310" spans="2:17">
      <c r="B310" s="160"/>
      <c r="C310" s="163" t="s">
        <v>24</v>
      </c>
      <c r="D310" s="163"/>
      <c r="E310" s="156"/>
      <c r="F310" s="156"/>
      <c r="G310" s="178" t="e">
        <f>'[3]SC Computation'!#REF!</f>
        <v>#REF!</v>
      </c>
      <c r="I310" s="160"/>
      <c r="J310" s="163" t="s">
        <v>24</v>
      </c>
      <c r="K310" s="163"/>
      <c r="L310" s="156"/>
      <c r="M310" s="156"/>
      <c r="N310" s="178" t="e">
        <f>'[3]SC Computation'!#REF!</f>
        <v>#REF!</v>
      </c>
    </row>
    <row r="311" spans="2:17">
      <c r="B311" s="160"/>
      <c r="C311" s="156" t="s">
        <v>34</v>
      </c>
      <c r="D311" s="156"/>
      <c r="E311" s="156"/>
      <c r="F311" s="156"/>
      <c r="G311" s="180" t="e">
        <f>SUM(G308:G310)</f>
        <v>#REF!</v>
      </c>
      <c r="I311" s="160"/>
      <c r="J311" s="156" t="s">
        <v>34</v>
      </c>
      <c r="K311" s="156"/>
      <c r="L311" s="156"/>
      <c r="M311" s="156"/>
      <c r="N311" s="180" t="e">
        <f>SUM(N308:N310)</f>
        <v>#REF!</v>
      </c>
    </row>
    <row r="312" spans="2:17">
      <c r="B312" s="160"/>
      <c r="C312" s="169" t="s">
        <v>134</v>
      </c>
      <c r="D312" s="156"/>
      <c r="E312" s="156"/>
      <c r="F312" s="156"/>
      <c r="G312" s="181" t="e">
        <f>'[3]SC Computation'!#REF!</f>
        <v>#REF!</v>
      </c>
      <c r="I312" s="160"/>
      <c r="J312" s="169" t="s">
        <v>134</v>
      </c>
      <c r="K312" s="156"/>
      <c r="L312" s="156"/>
      <c r="M312" s="156"/>
      <c r="N312" s="181" t="e">
        <f>'[3]SC Computation'!#REF!</f>
        <v>#REF!</v>
      </c>
    </row>
    <row r="313" spans="2:17" ht="13.8" thickBot="1">
      <c r="B313" s="160"/>
      <c r="C313" s="169" t="s">
        <v>29</v>
      </c>
      <c r="D313" s="156"/>
      <c r="E313" s="156"/>
      <c r="F313" s="156"/>
      <c r="G313" s="182" t="e">
        <f>G311-G312</f>
        <v>#REF!</v>
      </c>
      <c r="I313" s="160"/>
      <c r="J313" s="169" t="s">
        <v>29</v>
      </c>
      <c r="K313" s="156"/>
      <c r="L313" s="156"/>
      <c r="M313" s="156"/>
      <c r="N313" s="182" t="e">
        <f>N311-N312</f>
        <v>#REF!</v>
      </c>
      <c r="P313" s="171"/>
      <c r="Q313" s="171"/>
    </row>
    <row r="314" spans="2:17" ht="13.8" thickTop="1">
      <c r="B314" s="160"/>
      <c r="C314" s="156"/>
      <c r="D314" s="156"/>
      <c r="E314" s="156"/>
      <c r="F314" s="156"/>
      <c r="G314" s="156"/>
      <c r="I314" s="160"/>
      <c r="J314" s="156"/>
      <c r="K314" s="156"/>
      <c r="L314" s="156"/>
      <c r="M314" s="156"/>
      <c r="N314" s="156"/>
    </row>
    <row r="315" spans="2:17">
      <c r="B315" s="160"/>
      <c r="C315" s="156" t="s">
        <v>135</v>
      </c>
      <c r="D315" s="156"/>
      <c r="E315" s="156"/>
      <c r="F315" s="156"/>
      <c r="G315" s="156"/>
      <c r="I315" s="160"/>
      <c r="J315" s="156" t="s">
        <v>135</v>
      </c>
      <c r="K315" s="156"/>
      <c r="L315" s="156"/>
      <c r="M315" s="156"/>
      <c r="N315" s="156"/>
    </row>
    <row r="316" spans="2:17">
      <c r="B316" s="160"/>
      <c r="C316" s="156"/>
      <c r="D316" s="156"/>
      <c r="E316" s="156"/>
      <c r="F316" s="156"/>
      <c r="G316" s="156"/>
      <c r="I316" s="160"/>
      <c r="J316" s="156"/>
      <c r="K316" s="156"/>
      <c r="L316" s="156"/>
      <c r="M316" s="156"/>
      <c r="N316" s="156"/>
    </row>
    <row r="317" spans="2:17">
      <c r="B317" s="160"/>
      <c r="C317" s="173"/>
      <c r="D317" s="173"/>
      <c r="E317" s="173"/>
      <c r="F317" s="156"/>
      <c r="G317" s="156"/>
      <c r="I317" s="160"/>
      <c r="J317" s="173"/>
      <c r="K317" s="173"/>
      <c r="L317" s="173"/>
      <c r="M317" s="156"/>
      <c r="N317" s="156"/>
    </row>
    <row r="318" spans="2:17">
      <c r="B318" s="160"/>
      <c r="C318" s="156"/>
      <c r="D318" s="156"/>
      <c r="E318" s="156"/>
      <c r="F318" s="156"/>
      <c r="G318" s="156"/>
      <c r="I318" s="160"/>
      <c r="J318" s="156"/>
      <c r="K318" s="156"/>
      <c r="L318" s="156"/>
      <c r="M318" s="156"/>
      <c r="N318" s="156"/>
    </row>
    <row r="319" spans="2:17" ht="13.8" thickBot="1">
      <c r="B319" s="174"/>
      <c r="C319" s="175"/>
      <c r="D319" s="175"/>
      <c r="E319" s="175"/>
      <c r="F319" s="175"/>
      <c r="G319" s="175"/>
      <c r="I319" s="174"/>
      <c r="J319" s="175"/>
      <c r="K319" s="175"/>
      <c r="L319" s="175"/>
      <c r="M319" s="175"/>
      <c r="N319" s="175"/>
    </row>
    <row r="320" spans="2:17" ht="13.8" thickBot="1"/>
    <row r="321" spans="2:17">
      <c r="B321" s="157"/>
      <c r="C321" s="158"/>
      <c r="D321" s="158"/>
      <c r="E321" s="158"/>
      <c r="F321" s="158"/>
      <c r="G321" s="158"/>
      <c r="I321" s="157"/>
      <c r="J321" s="158"/>
      <c r="K321" s="158"/>
      <c r="L321" s="158"/>
      <c r="M321" s="158"/>
      <c r="N321" s="158"/>
    </row>
    <row r="322" spans="2:17">
      <c r="B322" s="160"/>
      <c r="C322" s="300" t="str">
        <f>'[3]SC Computation'!$A$1</f>
        <v>THE OLD SPAGHETTI HOUSE -VALERO</v>
      </c>
      <c r="D322" s="300"/>
      <c r="E322" s="300"/>
      <c r="F322" s="300"/>
      <c r="G322" s="300"/>
      <c r="I322" s="160"/>
      <c r="J322" s="300" t="str">
        <f>'[3]SC Computation'!$A$1</f>
        <v>THE OLD SPAGHETTI HOUSE -VALERO</v>
      </c>
      <c r="K322" s="300"/>
      <c r="L322" s="300"/>
      <c r="M322" s="300"/>
      <c r="N322" s="300"/>
    </row>
    <row r="323" spans="2:17">
      <c r="B323" s="160"/>
      <c r="C323" s="300" t="s">
        <v>131</v>
      </c>
      <c r="D323" s="300"/>
      <c r="E323" s="300"/>
      <c r="F323" s="300"/>
      <c r="G323" s="300"/>
      <c r="I323" s="160"/>
      <c r="J323" s="300" t="s">
        <v>131</v>
      </c>
      <c r="K323" s="300"/>
      <c r="L323" s="300"/>
      <c r="M323" s="300"/>
      <c r="N323" s="300"/>
    </row>
    <row r="324" spans="2:17">
      <c r="B324" s="160"/>
      <c r="C324" s="300" t="str">
        <f>'[3]SC Computation'!$A$3</f>
        <v>March 1-15, 2014</v>
      </c>
      <c r="D324" s="300"/>
      <c r="E324" s="300"/>
      <c r="F324" s="300"/>
      <c r="G324" s="300"/>
      <c r="I324" s="160"/>
      <c r="J324" s="300" t="str">
        <f>'[3]SC Computation'!$A$3</f>
        <v>March 1-15, 2014</v>
      </c>
      <c r="K324" s="300"/>
      <c r="L324" s="300"/>
      <c r="M324" s="300"/>
      <c r="N324" s="300"/>
    </row>
    <row r="325" spans="2:17">
      <c r="B325" s="160"/>
      <c r="C325" s="156"/>
      <c r="D325" s="156"/>
      <c r="E325" s="156"/>
      <c r="F325" s="156"/>
      <c r="G325" s="156"/>
      <c r="I325" s="160"/>
      <c r="J325" s="156"/>
      <c r="K325" s="156"/>
      <c r="L325" s="156"/>
      <c r="M325" s="156"/>
      <c r="N325" s="156"/>
    </row>
    <row r="326" spans="2:17">
      <c r="B326" s="160"/>
      <c r="C326" s="156" t="s">
        <v>0</v>
      </c>
      <c r="D326" s="156"/>
      <c r="E326" s="304" t="e">
        <f>'[3]SC Computation'!#REF!</f>
        <v>#REF!</v>
      </c>
      <c r="F326" s="304"/>
      <c r="G326" s="304"/>
      <c r="I326" s="160"/>
      <c r="J326" s="156" t="s">
        <v>0</v>
      </c>
      <c r="K326" s="156"/>
      <c r="L326" s="304" t="e">
        <f>'[3]SC Computation'!#REF!</f>
        <v>#REF!</v>
      </c>
      <c r="M326" s="304"/>
      <c r="N326" s="304"/>
    </row>
    <row r="327" spans="2:17">
      <c r="B327" s="160"/>
      <c r="C327" s="156"/>
      <c r="D327" s="156"/>
      <c r="E327" s="156"/>
      <c r="F327" s="156"/>
      <c r="G327" s="156"/>
      <c r="I327" s="160"/>
      <c r="J327" s="156"/>
      <c r="K327" s="156"/>
      <c r="L327" s="156"/>
      <c r="M327" s="156"/>
      <c r="N327" s="156"/>
    </row>
    <row r="328" spans="2:17">
      <c r="B328" s="160"/>
      <c r="C328" s="163" t="s">
        <v>7</v>
      </c>
      <c r="D328" s="163"/>
      <c r="E328" s="156"/>
      <c r="F328" s="156"/>
      <c r="G328" s="178" t="e">
        <f>'[3]SC Computation'!#REF!*'[3]SC Computation'!#REF!</f>
        <v>#REF!</v>
      </c>
      <c r="I328" s="160"/>
      <c r="J328" s="163" t="s">
        <v>7</v>
      </c>
      <c r="K328" s="163"/>
      <c r="L328" s="156"/>
      <c r="M328" s="156"/>
      <c r="N328" s="178" t="e">
        <f>'[3]SC Computation'!#REF!*'[3]SC Computation'!#REF!</f>
        <v>#REF!</v>
      </c>
    </row>
    <row r="329" spans="2:17">
      <c r="B329" s="160"/>
      <c r="C329" s="303" t="s">
        <v>132</v>
      </c>
      <c r="D329" s="303"/>
      <c r="E329" s="156"/>
      <c r="F329" s="156"/>
      <c r="G329" s="179" t="e">
        <f>'[3]SC Computation'!#REF!</f>
        <v>#REF!</v>
      </c>
      <c r="I329" s="160"/>
      <c r="J329" s="303" t="s">
        <v>132</v>
      </c>
      <c r="K329" s="303"/>
      <c r="L329" s="156"/>
      <c r="M329" s="156"/>
      <c r="N329" s="179" t="e">
        <f>'[3]SC Computation'!#REF!</f>
        <v>#REF!</v>
      </c>
    </row>
    <row r="330" spans="2:17">
      <c r="B330" s="160"/>
      <c r="C330" s="163" t="s">
        <v>22</v>
      </c>
      <c r="D330" s="163"/>
      <c r="E330" s="156"/>
      <c r="F330" s="156"/>
      <c r="G330" s="178" t="e">
        <f>G328*G329</f>
        <v>#REF!</v>
      </c>
      <c r="I330" s="160"/>
      <c r="J330" s="163" t="s">
        <v>22</v>
      </c>
      <c r="K330" s="163"/>
      <c r="L330" s="156"/>
      <c r="M330" s="156"/>
      <c r="N330" s="178" t="e">
        <f>N328*N329</f>
        <v>#REF!</v>
      </c>
    </row>
    <row r="331" spans="2:17">
      <c r="B331" s="160"/>
      <c r="C331" s="163" t="s">
        <v>23</v>
      </c>
      <c r="D331" s="163"/>
      <c r="E331" s="156"/>
      <c r="F331" s="156"/>
      <c r="G331" s="178" t="e">
        <f>'[3]SC Computation'!#REF!</f>
        <v>#REF!</v>
      </c>
      <c r="I331" s="160"/>
      <c r="J331" s="163" t="s">
        <v>23</v>
      </c>
      <c r="K331" s="163"/>
      <c r="L331" s="156"/>
      <c r="M331" s="156"/>
      <c r="N331" s="178" t="e">
        <f>'[3]SC Computation'!#REF!</f>
        <v>#REF!</v>
      </c>
    </row>
    <row r="332" spans="2:17">
      <c r="B332" s="160"/>
      <c r="C332" s="163" t="s">
        <v>24</v>
      </c>
      <c r="D332" s="163"/>
      <c r="E332" s="156"/>
      <c r="F332" s="156"/>
      <c r="G332" s="178" t="e">
        <f>'[3]SC Computation'!#REF!</f>
        <v>#REF!</v>
      </c>
      <c r="I332" s="160"/>
      <c r="J332" s="163" t="s">
        <v>24</v>
      </c>
      <c r="K332" s="163"/>
      <c r="L332" s="156"/>
      <c r="M332" s="156"/>
      <c r="N332" s="178" t="e">
        <f>'[3]SC Computation'!#REF!</f>
        <v>#REF!</v>
      </c>
    </row>
    <row r="333" spans="2:17">
      <c r="B333" s="160"/>
      <c r="C333" s="156" t="s">
        <v>34</v>
      </c>
      <c r="D333" s="156"/>
      <c r="E333" s="156"/>
      <c r="F333" s="156"/>
      <c r="G333" s="180" t="e">
        <f>SUM(G330:G332)</f>
        <v>#REF!</v>
      </c>
      <c r="I333" s="160"/>
      <c r="J333" s="156" t="s">
        <v>34</v>
      </c>
      <c r="K333" s="156"/>
      <c r="L333" s="156"/>
      <c r="M333" s="156"/>
      <c r="N333" s="180" t="e">
        <f>SUM(N330:N332)</f>
        <v>#REF!</v>
      </c>
    </row>
    <row r="334" spans="2:17">
      <c r="B334" s="160"/>
      <c r="C334" s="169" t="s">
        <v>134</v>
      </c>
      <c r="D334" s="156"/>
      <c r="E334" s="156"/>
      <c r="F334" s="156"/>
      <c r="G334" s="181" t="e">
        <f>'[3]SC Computation'!#REF!</f>
        <v>#REF!</v>
      </c>
      <c r="I334" s="160"/>
      <c r="J334" s="169" t="s">
        <v>134</v>
      </c>
      <c r="K334" s="156"/>
      <c r="L334" s="156"/>
      <c r="M334" s="156"/>
      <c r="N334" s="181" t="e">
        <f>'[3]SC Computation'!#REF!</f>
        <v>#REF!</v>
      </c>
    </row>
    <row r="335" spans="2:17" ht="13.8" thickBot="1">
      <c r="B335" s="160"/>
      <c r="C335" s="169" t="s">
        <v>29</v>
      </c>
      <c r="D335" s="156"/>
      <c r="E335" s="156"/>
      <c r="F335" s="156"/>
      <c r="G335" s="182" t="e">
        <f>G333-G334</f>
        <v>#REF!</v>
      </c>
      <c r="I335" s="160"/>
      <c r="J335" s="169" t="s">
        <v>29</v>
      </c>
      <c r="K335" s="156"/>
      <c r="L335" s="156"/>
      <c r="M335" s="156"/>
      <c r="N335" s="182" t="e">
        <f>N333-N334</f>
        <v>#REF!</v>
      </c>
      <c r="P335" s="171"/>
      <c r="Q335" s="171"/>
    </row>
    <row r="336" spans="2:17" ht="13.8" thickTop="1">
      <c r="B336" s="160"/>
      <c r="C336" s="156"/>
      <c r="D336" s="156"/>
      <c r="E336" s="156"/>
      <c r="F336" s="156"/>
      <c r="G336" s="156"/>
      <c r="I336" s="160"/>
      <c r="J336" s="156"/>
      <c r="K336" s="156"/>
      <c r="L336" s="156"/>
      <c r="M336" s="156"/>
      <c r="N336" s="156"/>
    </row>
    <row r="337" spans="2:14">
      <c r="B337" s="160"/>
      <c r="C337" s="156" t="s">
        <v>135</v>
      </c>
      <c r="D337" s="156"/>
      <c r="E337" s="156"/>
      <c r="F337" s="156"/>
      <c r="G337" s="156"/>
      <c r="I337" s="160"/>
      <c r="J337" s="156" t="s">
        <v>135</v>
      </c>
      <c r="K337" s="156"/>
      <c r="L337" s="156"/>
      <c r="M337" s="156"/>
      <c r="N337" s="156"/>
    </row>
    <row r="338" spans="2:14">
      <c r="B338" s="160"/>
      <c r="C338" s="156"/>
      <c r="D338" s="156"/>
      <c r="E338" s="156"/>
      <c r="F338" s="156"/>
      <c r="G338" s="156"/>
      <c r="I338" s="160"/>
      <c r="J338" s="156"/>
      <c r="K338" s="156"/>
      <c r="L338" s="156"/>
      <c r="M338" s="156"/>
      <c r="N338" s="156"/>
    </row>
    <row r="339" spans="2:14">
      <c r="B339" s="160"/>
      <c r="C339" s="173"/>
      <c r="D339" s="173"/>
      <c r="E339" s="173"/>
      <c r="F339" s="156"/>
      <c r="G339" s="156"/>
      <c r="I339" s="160"/>
      <c r="J339" s="173"/>
      <c r="K339" s="173"/>
      <c r="L339" s="173"/>
      <c r="M339" s="156"/>
      <c r="N339" s="156"/>
    </row>
    <row r="340" spans="2:14">
      <c r="B340" s="160"/>
      <c r="C340" s="156"/>
      <c r="D340" s="156"/>
      <c r="E340" s="156"/>
      <c r="F340" s="156"/>
      <c r="G340" s="156"/>
      <c r="I340" s="160"/>
      <c r="J340" s="156"/>
      <c r="K340" s="156"/>
      <c r="L340" s="156"/>
      <c r="M340" s="156"/>
      <c r="N340" s="156"/>
    </row>
    <row r="341" spans="2:14" ht="13.8" thickBot="1">
      <c r="B341" s="174"/>
      <c r="C341" s="175"/>
      <c r="D341" s="175"/>
      <c r="E341" s="175"/>
      <c r="F341" s="175"/>
      <c r="G341" s="175"/>
      <c r="I341" s="174"/>
      <c r="J341" s="175"/>
      <c r="K341" s="175"/>
      <c r="L341" s="175"/>
      <c r="M341" s="175"/>
      <c r="N341" s="175"/>
    </row>
  </sheetData>
  <mergeCells count="150">
    <mergeCell ref="C258:D258"/>
    <mergeCell ref="J258:K258"/>
    <mergeCell ref="C278:G278"/>
    <mergeCell ref="J278:N278"/>
    <mergeCell ref="C279:G279"/>
    <mergeCell ref="J279:N279"/>
    <mergeCell ref="C329:D329"/>
    <mergeCell ref="J329:K329"/>
    <mergeCell ref="E282:G282"/>
    <mergeCell ref="L282:N282"/>
    <mergeCell ref="C285:D285"/>
    <mergeCell ref="J285:K285"/>
    <mergeCell ref="C300:G300"/>
    <mergeCell ref="J300:N300"/>
    <mergeCell ref="C301:G301"/>
    <mergeCell ref="J301:N301"/>
    <mergeCell ref="C302:G302"/>
    <mergeCell ref="J302:N302"/>
    <mergeCell ref="E304:G304"/>
    <mergeCell ref="L304:N304"/>
    <mergeCell ref="C307:D307"/>
    <mergeCell ref="J307:K307"/>
    <mergeCell ref="C322:G322"/>
    <mergeCell ref="J322:N322"/>
    <mergeCell ref="C323:G323"/>
    <mergeCell ref="J323:N323"/>
    <mergeCell ref="C324:G324"/>
    <mergeCell ref="J324:N324"/>
    <mergeCell ref="E326:G326"/>
    <mergeCell ref="L326:N326"/>
    <mergeCell ref="C209:G209"/>
    <mergeCell ref="J209:N209"/>
    <mergeCell ref="E211:G211"/>
    <mergeCell ref="L211:N211"/>
    <mergeCell ref="C214:D214"/>
    <mergeCell ref="J214:K214"/>
    <mergeCell ref="C280:G280"/>
    <mergeCell ref="J280:N280"/>
    <mergeCell ref="C230:G230"/>
    <mergeCell ref="J230:N230"/>
    <mergeCell ref="C231:G231"/>
    <mergeCell ref="J231:N231"/>
    <mergeCell ref="E233:G233"/>
    <mergeCell ref="L233:N233"/>
    <mergeCell ref="C236:D236"/>
    <mergeCell ref="J236:K236"/>
    <mergeCell ref="C251:G251"/>
    <mergeCell ref="J251:N251"/>
    <mergeCell ref="E255:G255"/>
    <mergeCell ref="L255:N255"/>
    <mergeCell ref="C158:G158"/>
    <mergeCell ref="J158:N158"/>
    <mergeCell ref="C159:G159"/>
    <mergeCell ref="J159:N159"/>
    <mergeCell ref="C160:G160"/>
    <mergeCell ref="J160:N160"/>
    <mergeCell ref="C229:G229"/>
    <mergeCell ref="J229:N229"/>
    <mergeCell ref="C165:D165"/>
    <mergeCell ref="J165:K165"/>
    <mergeCell ref="C180:G180"/>
    <mergeCell ref="J180:N180"/>
    <mergeCell ref="C181:G181"/>
    <mergeCell ref="J181:N181"/>
    <mergeCell ref="C182:G182"/>
    <mergeCell ref="J182:N182"/>
    <mergeCell ref="E184:G184"/>
    <mergeCell ref="L184:N184"/>
    <mergeCell ref="C187:D187"/>
    <mergeCell ref="J187:K187"/>
    <mergeCell ref="C207:G207"/>
    <mergeCell ref="J207:N207"/>
    <mergeCell ref="C252:G252"/>
    <mergeCell ref="J252:N252"/>
    <mergeCell ref="C253:G253"/>
    <mergeCell ref="J253:N253"/>
    <mergeCell ref="E140:G140"/>
    <mergeCell ref="L140:N140"/>
    <mergeCell ref="C91:G91"/>
    <mergeCell ref="J91:N91"/>
    <mergeCell ref="C92:G92"/>
    <mergeCell ref="J92:N92"/>
    <mergeCell ref="C208:G208"/>
    <mergeCell ref="J208:N208"/>
    <mergeCell ref="E95:G95"/>
    <mergeCell ref="L95:N95"/>
    <mergeCell ref="C98:D98"/>
    <mergeCell ref="J98:K98"/>
    <mergeCell ref="C113:G113"/>
    <mergeCell ref="J113:N113"/>
    <mergeCell ref="E162:G162"/>
    <mergeCell ref="L162:N162"/>
    <mergeCell ref="C115:G115"/>
    <mergeCell ref="J115:N115"/>
    <mergeCell ref="E117:G117"/>
    <mergeCell ref="L117:N117"/>
    <mergeCell ref="C120:D120"/>
    <mergeCell ref="J120:K120"/>
    <mergeCell ref="C136:G136"/>
    <mergeCell ref="J136:N136"/>
    <mergeCell ref="C137:G137"/>
    <mergeCell ref="J137:N137"/>
    <mergeCell ref="E29:G29"/>
    <mergeCell ref="L29:N29"/>
    <mergeCell ref="C32:D32"/>
    <mergeCell ref="J32:K32"/>
    <mergeCell ref="C47:G47"/>
    <mergeCell ref="J47:N47"/>
    <mergeCell ref="C143:D143"/>
    <mergeCell ref="J143:K143"/>
    <mergeCell ref="C48:G48"/>
    <mergeCell ref="J48:N48"/>
    <mergeCell ref="C49:G49"/>
    <mergeCell ref="J49:N49"/>
    <mergeCell ref="E51:G51"/>
    <mergeCell ref="L51:N51"/>
    <mergeCell ref="C114:G114"/>
    <mergeCell ref="J114:N114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8:G138"/>
    <mergeCell ref="J138:N138"/>
    <mergeCell ref="C93:G93"/>
    <mergeCell ref="J93:N93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7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ColWidth="9.109375" defaultRowHeight="10.199999999999999"/>
  <cols>
    <col min="1" max="1" width="3.5546875" style="209" customWidth="1"/>
    <col min="2" max="2" width="22.44140625" style="209" customWidth="1"/>
    <col min="3" max="3" width="17.33203125" style="209" hidden="1" customWidth="1"/>
    <col min="4" max="4" width="9" style="209" customWidth="1"/>
    <col min="5" max="5" width="10.44140625" style="209" customWidth="1"/>
    <col min="6" max="6" width="11" style="209" customWidth="1"/>
    <col min="7" max="7" width="23.44140625" style="209" customWidth="1"/>
    <col min="8" max="16384" width="9.109375" style="209"/>
  </cols>
  <sheetData>
    <row r="1" spans="1:8" s="207" customFormat="1" ht="18.75" customHeight="1">
      <c r="A1" s="207" t="s">
        <v>141</v>
      </c>
    </row>
    <row r="2" spans="1:8" s="208" customFormat="1" ht="15" customHeight="1">
      <c r="A2" s="232" t="s">
        <v>151</v>
      </c>
    </row>
    <row r="3" spans="1:8" ht="10.8" thickBot="1"/>
    <row r="4" spans="1:8" s="211" customFormat="1" ht="15.75" customHeight="1" thickBot="1">
      <c r="A4" s="311"/>
      <c r="B4" s="311" t="s">
        <v>0</v>
      </c>
      <c r="C4" s="311" t="s">
        <v>15</v>
      </c>
      <c r="D4" s="311" t="s">
        <v>17</v>
      </c>
      <c r="E4" s="306" t="s">
        <v>139</v>
      </c>
      <c r="F4" s="306" t="s">
        <v>140</v>
      </c>
      <c r="G4" s="306" t="s">
        <v>142</v>
      </c>
      <c r="H4" s="210"/>
    </row>
    <row r="5" spans="1:8" s="211" customFormat="1" ht="26.25" customHeight="1" thickBot="1">
      <c r="A5" s="312"/>
      <c r="B5" s="312"/>
      <c r="C5" s="312"/>
      <c r="D5" s="312"/>
      <c r="E5" s="307"/>
      <c r="F5" s="307"/>
      <c r="G5" s="307"/>
      <c r="H5" s="210"/>
    </row>
    <row r="6" spans="1:8" ht="14.1" customHeight="1">
      <c r="A6" s="212">
        <v>1</v>
      </c>
      <c r="B6" s="213" t="str">
        <f>'SC Computation'!B22</f>
        <v>Ruel Hayagan</v>
      </c>
      <c r="C6" s="214"/>
      <c r="D6" s="215">
        <f>'SC Computation'!E22</f>
        <v>9</v>
      </c>
      <c r="E6" s="216">
        <v>225</v>
      </c>
      <c r="F6" s="217">
        <f>'SC Computation'!U22-'PLS PRINT'!E6</f>
        <v>1667.8707736380948</v>
      </c>
      <c r="G6" s="218"/>
      <c r="H6" s="219"/>
    </row>
    <row r="7" spans="1:8" ht="14.1" customHeight="1">
      <c r="A7" s="220">
        <v>2</v>
      </c>
      <c r="B7" s="213" t="str">
        <f>'SC Computation'!B23</f>
        <v>Mark Joseph Atienza</v>
      </c>
      <c r="C7" s="221"/>
      <c r="D7" s="215">
        <f>'SC Computation'!E23</f>
        <v>9</v>
      </c>
      <c r="E7" s="216">
        <v>225</v>
      </c>
      <c r="F7" s="222">
        <f>'SC Computation'!U23-'PLS PRINT'!E7</f>
        <v>1667.8707736380948</v>
      </c>
      <c r="G7" s="223"/>
      <c r="H7" s="219"/>
    </row>
    <row r="8" spans="1:8" ht="14.1" customHeight="1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>
      <c r="A11" s="220">
        <v>6</v>
      </c>
      <c r="B11" s="213"/>
      <c r="C11" s="221"/>
      <c r="D11" s="215"/>
      <c r="E11" s="253"/>
      <c r="F11" s="254"/>
      <c r="G11" s="223"/>
      <c r="H11" s="219"/>
    </row>
    <row r="12" spans="1:8" ht="14.1" customHeight="1">
      <c r="A12" s="220">
        <v>7</v>
      </c>
      <c r="B12" s="213"/>
      <c r="C12" s="221"/>
      <c r="D12" s="215"/>
      <c r="E12" s="253"/>
      <c r="F12" s="254"/>
      <c r="G12" s="223"/>
      <c r="H12" s="219"/>
    </row>
    <row r="13" spans="1:8" ht="14.1" customHeight="1">
      <c r="A13" s="220">
        <v>8</v>
      </c>
      <c r="B13" s="213"/>
      <c r="C13" s="221"/>
      <c r="D13" s="215"/>
      <c r="E13" s="253"/>
      <c r="F13" s="254"/>
      <c r="G13" s="223"/>
      <c r="H13" s="219" t="s">
        <v>143</v>
      </c>
    </row>
    <row r="14" spans="1:8" ht="14.1" customHeight="1">
      <c r="A14" s="220">
        <v>9</v>
      </c>
      <c r="B14" s="213"/>
      <c r="C14" s="221"/>
      <c r="D14" s="215"/>
      <c r="E14" s="253"/>
      <c r="F14" s="254"/>
      <c r="G14" s="223"/>
      <c r="H14" s="219"/>
    </row>
    <row r="15" spans="1:8" ht="14.1" customHeight="1">
      <c r="A15" s="220">
        <v>10</v>
      </c>
      <c r="B15" s="213"/>
      <c r="C15" s="221"/>
      <c r="D15" s="215"/>
      <c r="E15" s="253"/>
      <c r="F15" s="254"/>
      <c r="G15" s="223"/>
      <c r="H15" s="219"/>
    </row>
    <row r="16" spans="1:8" ht="14.1" customHeight="1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>
      <c r="A25" s="228"/>
      <c r="B25" s="229"/>
      <c r="C25" s="229"/>
      <c r="D25" s="83"/>
      <c r="E25" s="64">
        <f>SUM(E6:E23)</f>
        <v>450</v>
      </c>
      <c r="F25" s="229">
        <f>SUM(F6:F23)</f>
        <v>3335.7415472761895</v>
      </c>
      <c r="G25" s="230">
        <f>SUM(G6:G23)</f>
        <v>0</v>
      </c>
      <c r="H25" s="210"/>
    </row>
    <row r="26" spans="1:8">
      <c r="A26" s="219"/>
      <c r="B26" s="219"/>
      <c r="C26" s="219"/>
      <c r="D26" s="219"/>
      <c r="E26" s="219"/>
      <c r="F26" s="219"/>
      <c r="G26" s="219"/>
      <c r="H26" s="219"/>
    </row>
    <row r="27" spans="1:8">
      <c r="A27" s="219"/>
      <c r="B27" s="219"/>
      <c r="C27" s="219"/>
      <c r="D27" s="219"/>
      <c r="E27" s="219"/>
      <c r="F27" s="219"/>
      <c r="G27" s="219"/>
      <c r="H27" s="219"/>
    </row>
    <row r="28" spans="1:8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>
      <c r="A29" s="219"/>
      <c r="B29" s="219"/>
      <c r="C29" s="219"/>
      <c r="D29" s="219"/>
      <c r="E29" s="219"/>
      <c r="F29" s="219"/>
      <c r="G29" s="219"/>
      <c r="H29" s="219"/>
    </row>
    <row r="30" spans="1:8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>
      <c r="A31" s="219"/>
      <c r="B31" s="308"/>
      <c r="C31" s="308"/>
      <c r="D31" s="231"/>
      <c r="E31" s="309"/>
      <c r="F31" s="309"/>
      <c r="G31" s="309"/>
      <c r="H31" s="219"/>
    </row>
    <row r="32" spans="1:8" ht="15" customHeight="1">
      <c r="A32" s="219"/>
      <c r="B32" s="310" t="s">
        <v>144</v>
      </c>
      <c r="C32" s="310"/>
      <c r="D32" s="231"/>
      <c r="E32" s="309"/>
      <c r="F32" s="309"/>
      <c r="G32" s="309"/>
      <c r="H32" s="219"/>
    </row>
    <row r="33" spans="1:8">
      <c r="A33" s="219"/>
      <c r="B33" s="219"/>
      <c r="C33" s="219"/>
      <c r="D33" s="219"/>
      <c r="E33" s="219"/>
      <c r="F33" s="219"/>
      <c r="G33" s="219"/>
      <c r="H33" s="219"/>
    </row>
    <row r="34" spans="1:8">
      <c r="A34" s="219"/>
      <c r="B34" s="219"/>
      <c r="C34" s="219"/>
      <c r="D34" s="219"/>
      <c r="E34" s="219"/>
      <c r="F34" s="219"/>
      <c r="G34" s="219"/>
      <c r="H34" s="219"/>
    </row>
    <row r="35" spans="1:8">
      <c r="A35" s="219"/>
      <c r="B35" s="219"/>
      <c r="C35" s="219"/>
      <c r="D35" s="219"/>
      <c r="E35" s="219"/>
      <c r="F35" s="219"/>
      <c r="G35" s="219"/>
      <c r="H35" s="219"/>
    </row>
    <row r="36" spans="1:8">
      <c r="A36" s="219"/>
      <c r="B36" s="219"/>
      <c r="C36" s="219"/>
      <c r="D36" s="219"/>
      <c r="E36" s="219"/>
      <c r="F36" s="219"/>
      <c r="G36" s="219"/>
      <c r="H36" s="219"/>
    </row>
    <row r="37" spans="1:8">
      <c r="A37" s="219"/>
      <c r="B37" s="219"/>
      <c r="C37" s="219"/>
      <c r="D37" s="219"/>
      <c r="E37" s="219"/>
      <c r="F37" s="219"/>
      <c r="G37" s="219"/>
      <c r="H37" s="219"/>
    </row>
    <row r="38" spans="1:8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home Pc</cp:lastModifiedBy>
  <cp:lastPrinted>2019-01-03T21:55:31Z</cp:lastPrinted>
  <dcterms:created xsi:type="dcterms:W3CDTF">2010-03-16T02:57:51Z</dcterms:created>
  <dcterms:modified xsi:type="dcterms:W3CDTF">2019-01-03T21:58:32Z</dcterms:modified>
</cp:coreProperties>
</file>