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8400" yWindow="1560" windowWidth="8175" windowHeight="7575" tabRatio="605" firstSheet="1" activeTab="1"/>
  </bookViews>
  <sheets>
    <sheet name="earn 1 &amp; 2" sheetId="5" state="hidden" r:id="rId1"/>
    <sheet name="SC Computation" sheetId="11" r:id="rId2"/>
    <sheet name="Sales Summary" sheetId="6" r:id="rId3"/>
    <sheet name="Number of Days" sheetId="7" r:id="rId4"/>
    <sheet name="Pay Slip" sheetId="8" r:id="rId5"/>
    <sheet name="PLS PRINT" sheetId="10" r:id="rId6"/>
  </sheets>
  <externalReferences>
    <externalReference r:id="rId7"/>
    <externalReference r:id="rId8"/>
    <externalReference r:id="rId9"/>
  </externalReferences>
  <definedNames>
    <definedName name="_SC85">'[1]SC sched'!$H$41</definedName>
    <definedName name="Excel_BuiltIn_Print_Titles_4">(#REF!,#REF!)</definedName>
    <definedName name="_xlnm.Print_Area" localSheetId="0">'earn 1 &amp; 2'!$A$1:$S$48</definedName>
    <definedName name="_xlnm.Print_Area" localSheetId="4">'Pay Slip'!$A$1:$O$89</definedName>
    <definedName name="_xlnm.Print_Area" localSheetId="5">'PLS PRINT'!$A$1:$H$32</definedName>
    <definedName name="_xlnm.Print_Area" localSheetId="2">'Sales Summary'!$B$1:$L$48</definedName>
    <definedName name="SC85_4">'[2]SC sched'!$H$41</definedName>
  </definedNames>
  <calcPr calcId="124519"/>
</workbook>
</file>

<file path=xl/calcChain.xml><?xml version="1.0" encoding="utf-8"?>
<calcChain xmlns="http://schemas.openxmlformats.org/spreadsheetml/2006/main">
  <c r="G20" i="11"/>
  <c r="G13"/>
  <c r="G14"/>
  <c r="G15"/>
  <c r="G16"/>
  <c r="G17"/>
  <c r="G18"/>
  <c r="G19"/>
  <c r="G21"/>
  <c r="G22"/>
  <c r="G23"/>
  <c r="G24"/>
  <c r="G25"/>
  <c r="G26"/>
  <c r="I39" i="6"/>
  <c r="K39" s="1"/>
  <c r="K18" i="11"/>
  <c r="L18" s="1"/>
  <c r="E14" i="7"/>
  <c r="E20" i="11"/>
  <c r="H20" s="1"/>
  <c r="I21"/>
  <c r="I24"/>
  <c r="I25"/>
  <c r="I26"/>
  <c r="I27"/>
  <c r="J27" s="1"/>
  <c r="K17"/>
  <c r="L17" s="1"/>
  <c r="G28" l="1"/>
  <c r="J4" s="1"/>
  <c r="K20"/>
  <c r="L20" s="1"/>
  <c r="K21"/>
  <c r="L21" s="1"/>
  <c r="K22"/>
  <c r="L22" s="1"/>
  <c r="K23"/>
  <c r="L23" s="1"/>
  <c r="K24"/>
  <c r="L24" s="1"/>
  <c r="K25"/>
  <c r="L25" s="1"/>
  <c r="K26"/>
  <c r="L26" s="1"/>
  <c r="K27"/>
  <c r="L27" s="1"/>
  <c r="M9"/>
  <c r="H21"/>
  <c r="J21" s="1"/>
  <c r="E22"/>
  <c r="H22" s="1"/>
  <c r="H24"/>
  <c r="J24" s="1"/>
  <c r="H25"/>
  <c r="J25" s="1"/>
  <c r="H26"/>
  <c r="J26" s="1"/>
  <c r="I34" i="6"/>
  <c r="K34" s="1"/>
  <c r="I35"/>
  <c r="K35" s="1"/>
  <c r="I36"/>
  <c r="K36" s="1"/>
  <c r="I37"/>
  <c r="K37" s="1"/>
  <c r="I38"/>
  <c r="K38" s="1"/>
  <c r="E7" i="7"/>
  <c r="E13" i="11"/>
  <c r="H13" s="1"/>
  <c r="E8" i="7"/>
  <c r="E14" i="11" s="1"/>
  <c r="H14" s="1"/>
  <c r="E9" i="7"/>
  <c r="E15" i="11" s="1"/>
  <c r="H15" s="1"/>
  <c r="E10" i="7"/>
  <c r="E16" i="11" s="1"/>
  <c r="H16" s="1"/>
  <c r="E11" i="7"/>
  <c r="E17" i="11" s="1"/>
  <c r="H17" s="1"/>
  <c r="E12" i="7"/>
  <c r="E18" i="11" s="1"/>
  <c r="H18" s="1"/>
  <c r="E13" i="7"/>
  <c r="E19" i="11" s="1"/>
  <c r="H19" s="1"/>
  <c r="E15" i="7"/>
  <c r="E16"/>
  <c r="E23" i="11" s="1"/>
  <c r="H23" s="1"/>
  <c r="B12" i="6"/>
  <c r="B14" s="1"/>
  <c r="B16" s="1"/>
  <c r="B18" s="1"/>
  <c r="B20" s="1"/>
  <c r="B22" s="1"/>
  <c r="B24" s="1"/>
  <c r="B26" s="1"/>
  <c r="I10"/>
  <c r="K10"/>
  <c r="E28" i="11" l="1"/>
  <c r="M8"/>
  <c r="I11" i="6"/>
  <c r="K11"/>
  <c r="I12"/>
  <c r="K12"/>
  <c r="I13"/>
  <c r="K13"/>
  <c r="I14"/>
  <c r="K14"/>
  <c r="I15"/>
  <c r="K15" s="1"/>
  <c r="I16"/>
  <c r="K16" s="1"/>
  <c r="I17"/>
  <c r="K17" s="1"/>
  <c r="I18"/>
  <c r="K18" s="1"/>
  <c r="I19"/>
  <c r="K19" s="1"/>
  <c r="I22"/>
  <c r="K22" s="1"/>
  <c r="I23"/>
  <c r="K23" s="1"/>
  <c r="I24"/>
  <c r="K24" s="1"/>
  <c r="I25"/>
  <c r="K25" s="1"/>
  <c r="I26"/>
  <c r="K26" s="1"/>
  <c r="I27"/>
  <c r="K27" s="1"/>
  <c r="I28"/>
  <c r="K28" s="1"/>
  <c r="I29"/>
  <c r="K29" s="1"/>
  <c r="I30"/>
  <c r="K30" s="1"/>
  <c r="I31"/>
  <c r="K31" s="1"/>
  <c r="I32"/>
  <c r="K32" s="1"/>
  <c r="I33"/>
  <c r="K33" s="1"/>
  <c r="I20"/>
  <c r="K20" s="1"/>
  <c r="I21"/>
  <c r="K21" s="1"/>
  <c r="O39"/>
  <c r="O38"/>
  <c r="L11"/>
  <c r="L12"/>
  <c r="L13"/>
  <c r="L14"/>
  <c r="L15"/>
  <c r="L17"/>
  <c r="L19"/>
  <c r="L21"/>
  <c r="L23"/>
  <c r="L25"/>
  <c r="L34"/>
  <c r="L35"/>
  <c r="L37"/>
  <c r="L38"/>
  <c r="L39"/>
  <c r="L10"/>
  <c r="L27"/>
  <c r="L29"/>
  <c r="L31"/>
  <c r="L33"/>
  <c r="L36"/>
  <c r="J37"/>
  <c r="J38"/>
  <c r="J39"/>
  <c r="J10"/>
  <c r="J11"/>
  <c r="J12"/>
  <c r="J13"/>
  <c r="J14"/>
  <c r="J15"/>
  <c r="J16"/>
  <c r="J17"/>
  <c r="J18"/>
  <c r="J19"/>
  <c r="J22"/>
  <c r="J23"/>
  <c r="J24"/>
  <c r="J25"/>
  <c r="J26"/>
  <c r="J27"/>
  <c r="J28"/>
  <c r="J29"/>
  <c r="J30"/>
  <c r="J31"/>
  <c r="J32"/>
  <c r="J33"/>
  <c r="J36"/>
  <c r="J20"/>
  <c r="J21"/>
  <c r="J34"/>
  <c r="J35"/>
  <c r="G42"/>
  <c r="E42"/>
  <c r="D42"/>
  <c r="D5" i="11"/>
  <c r="M13"/>
  <c r="M14"/>
  <c r="M15"/>
  <c r="M16"/>
  <c r="M19"/>
  <c r="M20"/>
  <c r="M21"/>
  <c r="O21" s="1"/>
  <c r="Q21" s="1"/>
  <c r="S21" s="1"/>
  <c r="U21" s="1"/>
  <c r="M24"/>
  <c r="O24" s="1"/>
  <c r="Q24" s="1"/>
  <c r="S24" s="1"/>
  <c r="U24" s="1"/>
  <c r="M25"/>
  <c r="O25" s="1"/>
  <c r="Q25" s="1"/>
  <c r="S25" s="1"/>
  <c r="U25" s="1"/>
  <c r="M26"/>
  <c r="O26" s="1"/>
  <c r="Q26" s="1"/>
  <c r="S26" s="1"/>
  <c r="U26" s="1"/>
  <c r="M27"/>
  <c r="O27" s="1"/>
  <c r="Q27" s="1"/>
  <c r="S27" s="1"/>
  <c r="U27" s="1"/>
  <c r="J2"/>
  <c r="M7" l="1"/>
  <c r="J42" i="6"/>
  <c r="I42"/>
  <c r="K42"/>
  <c r="J1" i="11" s="1"/>
  <c r="J3" s="1"/>
  <c r="J5" s="1"/>
  <c r="L32" i="6"/>
  <c r="L30"/>
  <c r="L28"/>
  <c r="L26"/>
  <c r="L24"/>
  <c r="L22"/>
  <c r="L20"/>
  <c r="L18"/>
  <c r="L16"/>
  <c r="B7" i="10"/>
  <c r="B6"/>
  <c r="L96" i="8"/>
  <c r="E96"/>
  <c r="N79"/>
  <c r="L73"/>
  <c r="E73"/>
  <c r="L51"/>
  <c r="E51"/>
  <c r="L29"/>
  <c r="B15" i="7"/>
  <c r="B13"/>
  <c r="E29" i="8"/>
  <c r="L7"/>
  <c r="E7"/>
  <c r="T28" i="11"/>
  <c r="P28"/>
  <c r="N28"/>
  <c r="F28"/>
  <c r="G25" i="10"/>
  <c r="E25"/>
  <c r="D7"/>
  <c r="D6"/>
  <c r="N336" i="8"/>
  <c r="G336"/>
  <c r="N335"/>
  <c r="G335"/>
  <c r="N334"/>
  <c r="G334"/>
  <c r="N333"/>
  <c r="G333"/>
  <c r="N332"/>
  <c r="G332"/>
  <c r="N331"/>
  <c r="G331"/>
  <c r="N330"/>
  <c r="G330"/>
  <c r="N329"/>
  <c r="G329"/>
  <c r="L327"/>
  <c r="E327"/>
  <c r="J325"/>
  <c r="C325"/>
  <c r="J323"/>
  <c r="C323"/>
  <c r="N314"/>
  <c r="G314"/>
  <c r="N313"/>
  <c r="G313"/>
  <c r="N312"/>
  <c r="G312"/>
  <c r="N311"/>
  <c r="G311"/>
  <c r="N310"/>
  <c r="G310"/>
  <c r="N309"/>
  <c r="G309"/>
  <c r="N308"/>
  <c r="G308"/>
  <c r="N307"/>
  <c r="G307"/>
  <c r="L305"/>
  <c r="E305"/>
  <c r="J303"/>
  <c r="C303"/>
  <c r="J301"/>
  <c r="C301"/>
  <c r="N292"/>
  <c r="G292"/>
  <c r="N291"/>
  <c r="G291"/>
  <c r="N290"/>
  <c r="G290"/>
  <c r="N289"/>
  <c r="G289"/>
  <c r="N288"/>
  <c r="G288"/>
  <c r="N287"/>
  <c r="G287"/>
  <c r="N286"/>
  <c r="G286"/>
  <c r="N285"/>
  <c r="G285"/>
  <c r="L283"/>
  <c r="E283"/>
  <c r="J281"/>
  <c r="C281"/>
  <c r="J279"/>
  <c r="C279"/>
  <c r="N265"/>
  <c r="G265"/>
  <c r="N264"/>
  <c r="G264"/>
  <c r="N263"/>
  <c r="G263"/>
  <c r="N262"/>
  <c r="G262"/>
  <c r="N261"/>
  <c r="G261"/>
  <c r="N260"/>
  <c r="G260"/>
  <c r="N259"/>
  <c r="G259"/>
  <c r="N258"/>
  <c r="G258"/>
  <c r="L256"/>
  <c r="E256"/>
  <c r="J254"/>
  <c r="C254"/>
  <c r="J252"/>
  <c r="C252"/>
  <c r="N243"/>
  <c r="G243"/>
  <c r="N242"/>
  <c r="G242"/>
  <c r="N241"/>
  <c r="G241"/>
  <c r="N240"/>
  <c r="G240"/>
  <c r="N239"/>
  <c r="G239"/>
  <c r="N238"/>
  <c r="G238"/>
  <c r="N237"/>
  <c r="G237"/>
  <c r="N236"/>
  <c r="G236"/>
  <c r="L234"/>
  <c r="E234"/>
  <c r="J232"/>
  <c r="C232"/>
  <c r="J230"/>
  <c r="C230"/>
  <c r="N221"/>
  <c r="G221"/>
  <c r="N220"/>
  <c r="G220"/>
  <c r="N219"/>
  <c r="G219"/>
  <c r="N218"/>
  <c r="G218"/>
  <c r="N217"/>
  <c r="G217"/>
  <c r="N216"/>
  <c r="G216"/>
  <c r="N215"/>
  <c r="G215"/>
  <c r="N214"/>
  <c r="G214"/>
  <c r="L212"/>
  <c r="E212"/>
  <c r="J210"/>
  <c r="C210"/>
  <c r="N194"/>
  <c r="G194"/>
  <c r="G193"/>
  <c r="N192"/>
  <c r="G192"/>
  <c r="N191"/>
  <c r="G191"/>
  <c r="N190"/>
  <c r="G190"/>
  <c r="N189"/>
  <c r="G189"/>
  <c r="N188"/>
  <c r="G188"/>
  <c r="N187"/>
  <c r="G187"/>
  <c r="L185"/>
  <c r="E185"/>
  <c r="J183"/>
  <c r="C183"/>
  <c r="C181"/>
  <c r="N172"/>
  <c r="G165"/>
  <c r="G166"/>
  <c r="G167"/>
  <c r="G170" s="1"/>
  <c r="G172" s="1"/>
  <c r="G168"/>
  <c r="G169"/>
  <c r="G171"/>
  <c r="N171"/>
  <c r="N170"/>
  <c r="N169"/>
  <c r="N168"/>
  <c r="N167"/>
  <c r="N165"/>
  <c r="E163"/>
  <c r="J161"/>
  <c r="C161"/>
  <c r="N143"/>
  <c r="N145" s="1"/>
  <c r="N148" s="1"/>
  <c r="N150" s="1"/>
  <c r="N149"/>
  <c r="G144"/>
  <c r="G145"/>
  <c r="G148" s="1"/>
  <c r="G150" s="1"/>
  <c r="G147"/>
  <c r="G146"/>
  <c r="N144"/>
  <c r="G143"/>
  <c r="J139"/>
  <c r="C139"/>
  <c r="J137"/>
  <c r="C137"/>
  <c r="N127"/>
  <c r="G127"/>
  <c r="N125"/>
  <c r="G125"/>
  <c r="N124"/>
  <c r="G124"/>
  <c r="N122"/>
  <c r="G122"/>
  <c r="N121"/>
  <c r="G121"/>
  <c r="N120"/>
  <c r="G120"/>
  <c r="L118"/>
  <c r="E118"/>
  <c r="J116"/>
  <c r="C116"/>
  <c r="J114"/>
  <c r="C114"/>
  <c r="N99"/>
  <c r="G99"/>
  <c r="J94"/>
  <c r="C94"/>
  <c r="J92"/>
  <c r="N76"/>
  <c r="G76"/>
  <c r="J71"/>
  <c r="C71"/>
  <c r="N54"/>
  <c r="G54"/>
  <c r="J49"/>
  <c r="C49"/>
  <c r="C47"/>
  <c r="N32"/>
  <c r="G32"/>
  <c r="J27"/>
  <c r="C27"/>
  <c r="N10"/>
  <c r="G10"/>
  <c r="J5"/>
  <c r="C5"/>
  <c r="C3"/>
  <c r="A16" i="7"/>
  <c r="A15"/>
  <c r="A14"/>
  <c r="A13"/>
  <c r="A12"/>
  <c r="A11"/>
  <c r="A10"/>
  <c r="A9"/>
  <c r="A8"/>
  <c r="Q11" i="6"/>
  <c r="Q13"/>
  <c r="Q15"/>
  <c r="Q17"/>
  <c r="Q19"/>
  <c r="Q23"/>
  <c r="Q25"/>
  <c r="Q27"/>
  <c r="Q29"/>
  <c r="Q30"/>
  <c r="Q21"/>
  <c r="P42"/>
  <c r="H42"/>
  <c r="O40"/>
  <c r="L40"/>
  <c r="K40"/>
  <c r="J40"/>
  <c r="B28"/>
  <c r="B30" s="1"/>
  <c r="B32" s="1"/>
  <c r="B34" s="1"/>
  <c r="B36" s="1"/>
  <c r="B38" s="1"/>
  <c r="O37"/>
  <c r="O36"/>
  <c r="O35"/>
  <c r="O34"/>
  <c r="O33"/>
  <c r="O32"/>
  <c r="O31"/>
  <c r="O30"/>
  <c r="O29"/>
  <c r="O28"/>
  <c r="O27"/>
  <c r="O26"/>
  <c r="O25"/>
  <c r="O24"/>
  <c r="O23"/>
  <c r="O22"/>
  <c r="O21"/>
  <c r="O20"/>
  <c r="O19"/>
  <c r="O18"/>
  <c r="O17"/>
  <c r="O16"/>
  <c r="O15"/>
  <c r="O14"/>
  <c r="O13"/>
  <c r="O12"/>
  <c r="O11"/>
  <c r="O10"/>
  <c r="A4"/>
  <c r="C3"/>
  <c r="A26" i="11"/>
  <c r="A25"/>
  <c r="A24"/>
  <c r="A23"/>
  <c r="A21"/>
  <c r="A20"/>
  <c r="A19"/>
  <c r="A18"/>
  <c r="D8"/>
  <c r="D6"/>
  <c r="S44" i="5"/>
  <c r="R44"/>
  <c r="Q44"/>
  <c r="O44"/>
  <c r="N44"/>
  <c r="L44"/>
  <c r="K44"/>
  <c r="J44"/>
  <c r="I44"/>
  <c r="H43"/>
  <c r="G43"/>
  <c r="F43"/>
  <c r="E43"/>
  <c r="S42"/>
  <c r="R42"/>
  <c r="Q42"/>
  <c r="O42"/>
  <c r="N42"/>
  <c r="M42"/>
  <c r="L42"/>
  <c r="K42"/>
  <c r="H42"/>
  <c r="G42"/>
  <c r="F42"/>
  <c r="E42"/>
  <c r="S41"/>
  <c r="R41"/>
  <c r="Q41"/>
  <c r="O41"/>
  <c r="N41"/>
  <c r="M41"/>
  <c r="L41"/>
  <c r="K41"/>
  <c r="H41"/>
  <c r="G41"/>
  <c r="F41"/>
  <c r="E41"/>
  <c r="S40"/>
  <c r="R40"/>
  <c r="Q40"/>
  <c r="O40"/>
  <c r="N40"/>
  <c r="M40"/>
  <c r="L40"/>
  <c r="K40"/>
  <c r="H40"/>
  <c r="G40"/>
  <c r="F40"/>
  <c r="E40"/>
  <c r="S39"/>
  <c r="R39"/>
  <c r="Q39"/>
  <c r="O39"/>
  <c r="N39"/>
  <c r="M39"/>
  <c r="L39"/>
  <c r="K39"/>
  <c r="H39"/>
  <c r="G39"/>
  <c r="F39"/>
  <c r="E39"/>
  <c r="S38"/>
  <c r="R38"/>
  <c r="Q38"/>
  <c r="O38"/>
  <c r="N38"/>
  <c r="M38"/>
  <c r="L38"/>
  <c r="K38"/>
  <c r="H38"/>
  <c r="G38"/>
  <c r="F38"/>
  <c r="E38"/>
  <c r="S37"/>
  <c r="R37"/>
  <c r="Q37"/>
  <c r="P37"/>
  <c r="O37"/>
  <c r="N37"/>
  <c r="M37"/>
  <c r="L37"/>
  <c r="K37"/>
  <c r="H37"/>
  <c r="G37"/>
  <c r="F37"/>
  <c r="E37"/>
  <c r="S36"/>
  <c r="R36"/>
  <c r="Q36"/>
  <c r="O36"/>
  <c r="N36"/>
  <c r="M36"/>
  <c r="L36"/>
  <c r="K36"/>
  <c r="H36"/>
  <c r="G36"/>
  <c r="F36"/>
  <c r="E36"/>
  <c r="S35"/>
  <c r="R35"/>
  <c r="Q35"/>
  <c r="P35"/>
  <c r="O35"/>
  <c r="N35"/>
  <c r="M35"/>
  <c r="L35"/>
  <c r="K35"/>
  <c r="H35"/>
  <c r="G35"/>
  <c r="F35"/>
  <c r="E35"/>
  <c r="S34"/>
  <c r="R34"/>
  <c r="Q34"/>
  <c r="O34"/>
  <c r="N34"/>
  <c r="M34"/>
  <c r="L34"/>
  <c r="K34"/>
  <c r="H34"/>
  <c r="G34"/>
  <c r="F34"/>
  <c r="E34"/>
  <c r="S33"/>
  <c r="R33"/>
  <c r="Q33"/>
  <c r="O33"/>
  <c r="N33"/>
  <c r="M33"/>
  <c r="L33"/>
  <c r="K33"/>
  <c r="H33"/>
  <c r="G33"/>
  <c r="F33"/>
  <c r="E33"/>
  <c r="S32"/>
  <c r="R32"/>
  <c r="Q32"/>
  <c r="O32"/>
  <c r="N32"/>
  <c r="M32"/>
  <c r="L32"/>
  <c r="K32"/>
  <c r="H32"/>
  <c r="G32"/>
  <c r="F32"/>
  <c r="E32"/>
  <c r="S31"/>
  <c r="R31"/>
  <c r="Q31"/>
  <c r="O31"/>
  <c r="N31"/>
  <c r="M31"/>
  <c r="L31"/>
  <c r="K31"/>
  <c r="H31"/>
  <c r="G31"/>
  <c r="F31"/>
  <c r="E31"/>
  <c r="S30"/>
  <c r="R30"/>
  <c r="Q30"/>
  <c r="O30"/>
  <c r="N30"/>
  <c r="M30"/>
  <c r="L30"/>
  <c r="K30"/>
  <c r="H30"/>
  <c r="G30"/>
  <c r="F30"/>
  <c r="E30"/>
  <c r="S29"/>
  <c r="R29"/>
  <c r="Q29"/>
  <c r="O29"/>
  <c r="N29"/>
  <c r="M29"/>
  <c r="L29"/>
  <c r="K29"/>
  <c r="H29"/>
  <c r="G29"/>
  <c r="F29"/>
  <c r="E29"/>
  <c r="S28"/>
  <c r="R28"/>
  <c r="Q28"/>
  <c r="P28"/>
  <c r="O28"/>
  <c r="N28"/>
  <c r="M28"/>
  <c r="L28"/>
  <c r="K28"/>
  <c r="H28"/>
  <c r="G28"/>
  <c r="F28"/>
  <c r="E28"/>
  <c r="S27"/>
  <c r="R27"/>
  <c r="Q27"/>
  <c r="O27"/>
  <c r="N27"/>
  <c r="M27"/>
  <c r="L27"/>
  <c r="K27"/>
  <c r="H27"/>
  <c r="G27"/>
  <c r="F27"/>
  <c r="E27"/>
  <c r="S26"/>
  <c r="R26"/>
  <c r="Q26"/>
  <c r="O26"/>
  <c r="N26"/>
  <c r="M26"/>
  <c r="L26"/>
  <c r="K26"/>
  <c r="H26"/>
  <c r="G26"/>
  <c r="F26"/>
  <c r="E26"/>
  <c r="S25"/>
  <c r="R25"/>
  <c r="Q25"/>
  <c r="O25"/>
  <c r="N25"/>
  <c r="M25"/>
  <c r="L25"/>
  <c r="K25"/>
  <c r="H25"/>
  <c r="G25"/>
  <c r="F25"/>
  <c r="E25"/>
  <c r="S24"/>
  <c r="R24"/>
  <c r="Q24"/>
  <c r="O24"/>
  <c r="N24"/>
  <c r="M24"/>
  <c r="L24"/>
  <c r="K24"/>
  <c r="H24"/>
  <c r="G24"/>
  <c r="F24"/>
  <c r="E24"/>
  <c r="S23"/>
  <c r="R23"/>
  <c r="Q23"/>
  <c r="O23"/>
  <c r="N23"/>
  <c r="M23"/>
  <c r="L23"/>
  <c r="K23"/>
  <c r="H23"/>
  <c r="G23"/>
  <c r="F23"/>
  <c r="E23"/>
  <c r="S22"/>
  <c r="R22"/>
  <c r="Q22"/>
  <c r="O22"/>
  <c r="N22"/>
  <c r="M22"/>
  <c r="L22"/>
  <c r="K22"/>
  <c r="H22"/>
  <c r="G22"/>
  <c r="F22"/>
  <c r="E22"/>
  <c r="S21"/>
  <c r="R21"/>
  <c r="Q21"/>
  <c r="P21"/>
  <c r="O21"/>
  <c r="N21"/>
  <c r="M21"/>
  <c r="L21"/>
  <c r="K21"/>
  <c r="H21"/>
  <c r="G21"/>
  <c r="F21"/>
  <c r="E21"/>
  <c r="S20"/>
  <c r="R20"/>
  <c r="Q20"/>
  <c r="O20"/>
  <c r="N20"/>
  <c r="M20"/>
  <c r="L20"/>
  <c r="K20"/>
  <c r="H20"/>
  <c r="G20"/>
  <c r="F20"/>
  <c r="E20"/>
  <c r="S19"/>
  <c r="R19"/>
  <c r="Q19"/>
  <c r="O19"/>
  <c r="N19"/>
  <c r="M19"/>
  <c r="L19"/>
  <c r="K19"/>
  <c r="H19"/>
  <c r="G19"/>
  <c r="F19"/>
  <c r="E19"/>
  <c r="S18"/>
  <c r="R18"/>
  <c r="Q18"/>
  <c r="P18"/>
  <c r="O18"/>
  <c r="N18"/>
  <c r="M18"/>
  <c r="L18"/>
  <c r="K18"/>
  <c r="H18"/>
  <c r="G18"/>
  <c r="F18"/>
  <c r="E18"/>
  <c r="S17"/>
  <c r="R17"/>
  <c r="Q17"/>
  <c r="O17"/>
  <c r="N17"/>
  <c r="M17"/>
  <c r="L17"/>
  <c r="K17"/>
  <c r="H17"/>
  <c r="G17"/>
  <c r="F17"/>
  <c r="E17"/>
  <c r="S16"/>
  <c r="R16"/>
  <c r="Q16"/>
  <c r="O16"/>
  <c r="N16"/>
  <c r="M16"/>
  <c r="L16"/>
  <c r="K16"/>
  <c r="H16"/>
  <c r="G16"/>
  <c r="F16"/>
  <c r="E16"/>
  <c r="S15"/>
  <c r="R15"/>
  <c r="Q15"/>
  <c r="O15"/>
  <c r="N15"/>
  <c r="M15"/>
  <c r="L15"/>
  <c r="K15"/>
  <c r="H15"/>
  <c r="G15"/>
  <c r="F15"/>
  <c r="E15"/>
  <c r="S14"/>
  <c r="R14"/>
  <c r="Q14"/>
  <c r="O14"/>
  <c r="N14"/>
  <c r="M14"/>
  <c r="L14"/>
  <c r="K14"/>
  <c r="H14"/>
  <c r="G14"/>
  <c r="F14"/>
  <c r="E14"/>
  <c r="S13"/>
  <c r="R13"/>
  <c r="Q13"/>
  <c r="O13"/>
  <c r="N13"/>
  <c r="M13"/>
  <c r="L13"/>
  <c r="K13"/>
  <c r="H13"/>
  <c r="G13"/>
  <c r="F13"/>
  <c r="E13"/>
  <c r="D8"/>
  <c r="D7"/>
  <c r="D6"/>
  <c r="D5"/>
  <c r="N4"/>
  <c r="N3"/>
  <c r="A3"/>
  <c r="N2"/>
  <c r="A1"/>
  <c r="Q42" i="6" l="1"/>
  <c r="Q43" s="1"/>
  <c r="K43"/>
  <c r="K48"/>
  <c r="I20" i="11"/>
  <c r="I22"/>
  <c r="I18"/>
  <c r="I14"/>
  <c r="I16"/>
  <c r="I19"/>
  <c r="I23"/>
  <c r="I13"/>
  <c r="I15"/>
  <c r="I17"/>
  <c r="L42" i="6"/>
  <c r="J17" i="11" l="1"/>
  <c r="G53" i="8"/>
  <c r="G55" s="1"/>
  <c r="J13" i="11"/>
  <c r="G9" i="8"/>
  <c r="G11" s="1"/>
  <c r="J19" i="11"/>
  <c r="G75" i="8"/>
  <c r="G77" s="1"/>
  <c r="J14" i="11"/>
  <c r="R14" s="1"/>
  <c r="N13" i="8" s="1"/>
  <c r="N9"/>
  <c r="N11" s="1"/>
  <c r="J22" i="11"/>
  <c r="G98" i="8"/>
  <c r="G100" s="1"/>
  <c r="J15" i="11"/>
  <c r="R15" s="1"/>
  <c r="G31" i="8"/>
  <c r="G33" s="1"/>
  <c r="J23" i="11"/>
  <c r="N98" i="8"/>
  <c r="N100" s="1"/>
  <c r="J16" i="11"/>
  <c r="R16" s="1"/>
  <c r="N35" i="8" s="1"/>
  <c r="N31"/>
  <c r="N33" s="1"/>
  <c r="J18" i="11"/>
  <c r="N53" i="8"/>
  <c r="N55" s="1"/>
  <c r="J20" i="11"/>
  <c r="O20" s="1"/>
  <c r="Q20" s="1"/>
  <c r="S20" s="1"/>
  <c r="U20" s="1"/>
  <c r="N75" i="8"/>
  <c r="N77" s="1"/>
  <c r="N80" s="1"/>
  <c r="N82" s="1"/>
  <c r="G35" l="1"/>
  <c r="R13" i="11"/>
  <c r="G13" i="8" s="1"/>
  <c r="J28" i="11"/>
  <c r="K28" s="1"/>
  <c r="K14" l="1"/>
  <c r="L14" s="1"/>
  <c r="K16"/>
  <c r="L16" s="1"/>
  <c r="K13"/>
  <c r="L13" s="1"/>
  <c r="K15"/>
  <c r="L15" s="1"/>
  <c r="K19"/>
  <c r="L19" s="1"/>
  <c r="R28"/>
  <c r="O15" l="1"/>
  <c r="Q15" s="1"/>
  <c r="S15" s="1"/>
  <c r="U15" s="1"/>
  <c r="G34" i="8"/>
  <c r="G36" s="1"/>
  <c r="G38" s="1"/>
  <c r="O16" i="11"/>
  <c r="Q16" s="1"/>
  <c r="S16" s="1"/>
  <c r="U16" s="1"/>
  <c r="N34" i="8"/>
  <c r="N36" s="1"/>
  <c r="N38" s="1"/>
  <c r="O19" i="11"/>
  <c r="Q19" s="1"/>
  <c r="S19" s="1"/>
  <c r="U19" s="1"/>
  <c r="G78" i="8"/>
  <c r="G80" s="1"/>
  <c r="G82" s="1"/>
  <c r="L28" i="11"/>
  <c r="M28" s="1"/>
  <c r="G12" i="8"/>
  <c r="G14" s="1"/>
  <c r="G16" s="1"/>
  <c r="O13" i="11"/>
  <c r="Q13" s="1"/>
  <c r="S13" s="1"/>
  <c r="U13" s="1"/>
  <c r="O14"/>
  <c r="Q14" s="1"/>
  <c r="S14" s="1"/>
  <c r="U14" s="1"/>
  <c r="N12" i="8"/>
  <c r="N14" s="1"/>
  <c r="N16" s="1"/>
  <c r="M18" i="11" l="1"/>
  <c r="M17"/>
  <c r="M23"/>
  <c r="M22"/>
  <c r="N102" i="8" l="1"/>
  <c r="N103" s="1"/>
  <c r="N105" s="1"/>
  <c r="O23" i="11"/>
  <c r="Q23" s="1"/>
  <c r="S23" s="1"/>
  <c r="U23" s="1"/>
  <c r="F7" i="10" s="1"/>
  <c r="N57" i="8"/>
  <c r="N58" s="1"/>
  <c r="N60" s="1"/>
  <c r="O18" i="11"/>
  <c r="Q18" s="1"/>
  <c r="S18" s="1"/>
  <c r="U18" s="1"/>
  <c r="G102" i="8"/>
  <c r="G103" s="1"/>
  <c r="G105" s="1"/>
  <c r="O22" i="11"/>
  <c r="Q22" s="1"/>
  <c r="S22" s="1"/>
  <c r="U22" s="1"/>
  <c r="F6" i="10" s="1"/>
  <c r="F25" s="1"/>
  <c r="G57" i="8"/>
  <c r="G58" s="1"/>
  <c r="G60" s="1"/>
  <c r="O17" i="11"/>
  <c r="Q17" l="1"/>
  <c r="O28"/>
  <c r="S17" l="1"/>
  <c r="Q28"/>
  <c r="S28" l="1"/>
  <c r="U17"/>
  <c r="U28" s="1"/>
  <c r="S31" s="1"/>
</calcChain>
</file>

<file path=xl/comments1.xml><?xml version="1.0" encoding="utf-8"?>
<comments xmlns="http://schemas.openxmlformats.org/spreadsheetml/2006/main">
  <authors>
    <author/>
  </authors>
  <commentList>
    <comment ref="A11" authorId="0">
      <text>
        <r>
          <rPr>
            <b/>
            <sz val="8"/>
            <color indexed="8"/>
            <rFont val="Times New Roman"/>
            <family val="1"/>
          </rPr>
          <t xml:space="preserve">tosh:
</t>
        </r>
        <r>
          <rPr>
            <sz val="8"/>
            <color indexed="8"/>
            <rFont val="Times New Roman"/>
            <family val="1"/>
          </rPr>
          <t>Editable</t>
        </r>
      </text>
    </comment>
    <comment ref="C11" authorId="0">
      <text>
        <r>
          <rPr>
            <b/>
            <sz val="8"/>
            <color indexed="8"/>
            <rFont val="Times New Roman"/>
            <family val="1"/>
          </rPr>
          <t xml:space="preserve">tosh:
</t>
        </r>
        <r>
          <rPr>
            <sz val="8"/>
            <color indexed="8"/>
            <rFont val="Times New Roman"/>
            <family val="1"/>
          </rPr>
          <t>Editable</t>
        </r>
      </text>
    </comment>
    <comment ref="D11" authorId="0">
      <text>
        <r>
          <rPr>
            <b/>
            <sz val="8"/>
            <color indexed="8"/>
            <rFont val="Times New Roman"/>
            <family val="1"/>
          </rPr>
          <t xml:space="preserve">tosh:
</t>
        </r>
        <r>
          <rPr>
            <sz val="8"/>
            <color indexed="8"/>
            <rFont val="Times New Roman"/>
            <family val="1"/>
          </rPr>
          <t>Editable</t>
        </r>
      </text>
    </comment>
    <comment ref="E11" authorId="0">
      <text>
        <r>
          <rPr>
            <b/>
            <sz val="8"/>
            <color indexed="8"/>
            <rFont val="Times New Roman"/>
            <family val="1"/>
          </rPr>
          <t xml:space="preserve">tosh:
</t>
        </r>
        <r>
          <rPr>
            <sz val="8"/>
            <color indexed="8"/>
            <rFont val="Times New Roman"/>
            <family val="1"/>
          </rPr>
          <t>Editable</t>
        </r>
      </text>
    </comment>
    <comment ref="G11" authorId="0">
      <text>
        <r>
          <rPr>
            <b/>
            <sz val="8"/>
            <color indexed="8"/>
            <rFont val="Times New Roman"/>
            <family val="1"/>
          </rPr>
          <t xml:space="preserve">tosh:
</t>
        </r>
        <r>
          <rPr>
            <sz val="8"/>
            <color indexed="8"/>
            <rFont val="Times New Roman"/>
            <family val="1"/>
          </rPr>
          <t>Editable</t>
        </r>
      </text>
    </comment>
    <comment ref="I11" authorId="0">
      <text>
        <r>
          <rPr>
            <b/>
            <sz val="8"/>
            <color indexed="8"/>
            <rFont val="Times New Roman"/>
            <family val="1"/>
          </rPr>
          <t xml:space="preserve">tosh:
</t>
        </r>
        <r>
          <rPr>
            <sz val="8"/>
            <color indexed="8"/>
            <rFont val="Times New Roman"/>
            <family val="1"/>
          </rPr>
          <t>Editable</t>
        </r>
      </text>
    </comment>
    <comment ref="J11" authorId="0">
      <text>
        <r>
          <rPr>
            <b/>
            <sz val="8"/>
            <color indexed="8"/>
            <rFont val="Times New Roman"/>
            <family val="1"/>
          </rPr>
          <t xml:space="preserve">tosh:
</t>
        </r>
        <r>
          <rPr>
            <sz val="8"/>
            <color indexed="8"/>
            <rFont val="Times New Roman"/>
            <family val="1"/>
          </rPr>
          <t>Editable</t>
        </r>
      </text>
    </comment>
  </commentList>
</comments>
</file>

<file path=xl/sharedStrings.xml><?xml version="1.0" encoding="utf-8"?>
<sst xmlns="http://schemas.openxmlformats.org/spreadsheetml/2006/main" count="596" uniqueCount="160">
  <si>
    <t>Name</t>
  </si>
  <si>
    <t xml:space="preserve">Total Service Charge </t>
  </si>
  <si>
    <t>SERVICE CHARGE COMPUTATION</t>
  </si>
  <si>
    <t>Fixed Earn 2</t>
  </si>
  <si>
    <t>Remaining</t>
  </si>
  <si>
    <t>Divide: Complete SC Share</t>
  </si>
  <si>
    <t>REGULAR</t>
  </si>
  <si>
    <t>Rate per Day</t>
  </si>
  <si>
    <t>PROBATIONARY</t>
  </si>
  <si>
    <t>CONTRACTUAL</t>
  </si>
  <si>
    <t>Non regular</t>
  </si>
  <si>
    <t>SPECIAL</t>
  </si>
  <si>
    <t>Regular</t>
  </si>
  <si>
    <t>COMPLETE WORKING DAYS</t>
  </si>
  <si>
    <t>Special</t>
  </si>
  <si>
    <t>Designation</t>
  </si>
  <si>
    <t>Employment Status</t>
  </si>
  <si>
    <t># of days worked</t>
  </si>
  <si>
    <t># of share</t>
  </si>
  <si>
    <t>Comp. SC Share</t>
  </si>
  <si>
    <t xml:space="preserve"> SC Share</t>
  </si>
  <si>
    <t>Rate per day</t>
  </si>
  <si>
    <t>EARN 1</t>
  </si>
  <si>
    <t>EARN 2</t>
  </si>
  <si>
    <t>EXCESS OF EARN 2</t>
  </si>
  <si>
    <t>FIXED EARN2</t>
  </si>
  <si>
    <t>Deduction</t>
  </si>
  <si>
    <t>TOTAL</t>
  </si>
  <si>
    <t>PBA</t>
  </si>
  <si>
    <t>NET PAY</t>
  </si>
  <si>
    <t>Uniforms / Food Charges/ Others</t>
  </si>
  <si>
    <t>PREPARED BY</t>
  </si>
  <si>
    <t>CHECKED BY</t>
  </si>
  <si>
    <t>APPROVED BY</t>
  </si>
  <si>
    <t>Accounting Head</t>
  </si>
  <si>
    <t>TOTAL SC</t>
  </si>
  <si>
    <t>Computation of Earn 1, Earn 2 &amp; Excess of Earn 2</t>
  </si>
  <si>
    <t>Regular Employees</t>
  </si>
  <si>
    <t>Probationary Employees</t>
  </si>
  <si>
    <t>Probationary</t>
  </si>
  <si>
    <t>Contractual Employees</t>
  </si>
  <si>
    <t>Contractual</t>
  </si>
  <si>
    <t>Special Officers</t>
  </si>
  <si>
    <t>Complete Work Days</t>
  </si>
  <si>
    <t>Complete SC Share</t>
  </si>
  <si>
    <t>AÑONUEVO, RHOLLY</t>
  </si>
  <si>
    <t>Cook</t>
  </si>
  <si>
    <t>BALOCATING, RANDY</t>
  </si>
  <si>
    <t>Dining Staff</t>
  </si>
  <si>
    <t>BAYAN, ALVIN</t>
  </si>
  <si>
    <t>BERON, ANNABELLE</t>
  </si>
  <si>
    <t>BIARCAL, RONALD GLENN</t>
  </si>
  <si>
    <t>DINO, JOYCE</t>
  </si>
  <si>
    <t>Supervisor</t>
  </si>
  <si>
    <t>DISTOR, ALEX</t>
  </si>
  <si>
    <t>FAJUTAG, RODERICK</t>
  </si>
  <si>
    <t>FERNANDEZ, ALFONSO</t>
  </si>
  <si>
    <t>Exec Chef</t>
  </si>
  <si>
    <t>FINEZ, EDUARDO</t>
  </si>
  <si>
    <t>FLORES, DARRY</t>
  </si>
  <si>
    <t>GAMISERA, MYLENE</t>
  </si>
  <si>
    <t>Cashier</t>
  </si>
  <si>
    <t>GONZALES, ROBERT</t>
  </si>
  <si>
    <t>GUINGCANGCO, RONEL</t>
  </si>
  <si>
    <t>Kitchen Helper</t>
  </si>
  <si>
    <t>ISIDORO, ANGEL</t>
  </si>
  <si>
    <t>LOZANO, ENGELBERT</t>
  </si>
  <si>
    <t>Dispatcher</t>
  </si>
  <si>
    <t>MANALOTO, JEFFREY</t>
  </si>
  <si>
    <t>MIRANDA, GENESIS</t>
  </si>
  <si>
    <t>MT Purchaser</t>
  </si>
  <si>
    <t>RAS, VICENTE JR</t>
  </si>
  <si>
    <t>REYES, ALBERT</t>
  </si>
  <si>
    <t>SALVADOR, CRISANTO</t>
  </si>
  <si>
    <t>SICORSIOR, GEM</t>
  </si>
  <si>
    <t xml:space="preserve">TORRES, MA. ARMEL </t>
  </si>
  <si>
    <t>Operation Manager</t>
  </si>
  <si>
    <t>TUQUERO, ALLAN</t>
  </si>
  <si>
    <t>VILLAMAYOR, HAZEL</t>
  </si>
  <si>
    <t>MT Acctg Officer</t>
  </si>
  <si>
    <t>Hazel Villamayor</t>
  </si>
  <si>
    <t>Joyce Dino</t>
  </si>
  <si>
    <t>Ma. Armel Torres</t>
  </si>
  <si>
    <t>CERTIFIED CORRECT</t>
  </si>
  <si>
    <t>MT Bookkeeper</t>
  </si>
  <si>
    <t>THE OLD SPAGHETTI HOUSE - OUTLET</t>
  </si>
  <si>
    <t>note: un regular employees ilagay vl at absent date</t>
  </si>
  <si>
    <t>Ronald Glenn Biarcal</t>
  </si>
  <si>
    <t>Anna Marie Sosa</t>
  </si>
  <si>
    <t>Benzen Cahilig</t>
  </si>
  <si>
    <t>Angelo Sanchez</t>
  </si>
  <si>
    <t>Nancy Pantoja</t>
  </si>
  <si>
    <t>Management</t>
  </si>
  <si>
    <t>THE OLD SPAGHETTI HOUSE - VALERO</t>
  </si>
  <si>
    <t>SALES SUMMARY</t>
  </si>
  <si>
    <t>Balance</t>
  </si>
  <si>
    <t>Control</t>
  </si>
  <si>
    <t xml:space="preserve">  ( Actual SC )</t>
  </si>
  <si>
    <t>check</t>
  </si>
  <si>
    <t>Gross</t>
  </si>
  <si>
    <t>Net</t>
  </si>
  <si>
    <t>Service</t>
  </si>
  <si>
    <t>Provision</t>
  </si>
  <si>
    <t>80 % share</t>
  </si>
  <si>
    <t>20 % prov.</t>
  </si>
  <si>
    <t>85 % equal</t>
  </si>
  <si>
    <t>Comments</t>
  </si>
  <si>
    <t xml:space="preserve"> </t>
  </si>
  <si>
    <t>Sales</t>
  </si>
  <si>
    <t>Charge</t>
  </si>
  <si>
    <t>for</t>
  </si>
  <si>
    <t>for tax</t>
  </si>
  <si>
    <t>sharing</t>
  </si>
  <si>
    <t>co. share</t>
  </si>
  <si>
    <t>Date</t>
  </si>
  <si>
    <t>Day</t>
  </si>
  <si>
    <t>POS</t>
  </si>
  <si>
    <t>loss</t>
  </si>
  <si>
    <t>(from 80%)</t>
  </si>
  <si>
    <t>difference</t>
  </si>
  <si>
    <t>checking</t>
  </si>
  <si>
    <t>Mon</t>
  </si>
  <si>
    <t>Tue</t>
  </si>
  <si>
    <t>Wed</t>
  </si>
  <si>
    <t>Thur</t>
  </si>
  <si>
    <t>Fri</t>
  </si>
  <si>
    <t>Sat</t>
  </si>
  <si>
    <t>Sun</t>
  </si>
  <si>
    <t>employees share</t>
  </si>
  <si>
    <t>The Old Spaghetti House</t>
  </si>
  <si>
    <t>NUMBER OF DAYS</t>
  </si>
  <si>
    <t>AT YOUR SERVICE COOPERATIVE</t>
  </si>
  <si>
    <t>SERVICE CHARGE</t>
  </si>
  <si>
    <t>No of Days</t>
  </si>
  <si>
    <t>REGULAR RATE</t>
  </si>
  <si>
    <t>DEDUCTION</t>
  </si>
  <si>
    <t>Received</t>
  </si>
  <si>
    <t>.</t>
  </si>
  <si>
    <t>AM/PM Sales</t>
  </si>
  <si>
    <t>THE OLD SPAGHETTI HOUSE</t>
  </si>
  <si>
    <t>Toshco Inc</t>
  </si>
  <si>
    <t>SAVINGS CAPITAL</t>
  </si>
  <si>
    <t>FINAL SC</t>
  </si>
  <si>
    <t xml:space="preserve">AT YOUR SERVICE COOPERATIVE </t>
  </si>
  <si>
    <t>RECEIVED</t>
  </si>
  <si>
    <t xml:space="preserve">                                                                                                                                   </t>
  </si>
  <si>
    <t>COOP Supervisor</t>
  </si>
  <si>
    <t>Ruel Hayagan</t>
  </si>
  <si>
    <t>as per M'Joyce no more share</t>
  </si>
  <si>
    <t>Christian Briones</t>
  </si>
  <si>
    <t>Mark Joseph Atienza</t>
  </si>
  <si>
    <t>Mark Atienza</t>
  </si>
  <si>
    <t>FIXED EARN 2</t>
  </si>
  <si>
    <t>Collection Report  August 1-15, 2018</t>
  </si>
  <si>
    <t>11-15</t>
  </si>
  <si>
    <t>Period: December 1-15,2018</t>
  </si>
  <si>
    <t>December 1-15,2018</t>
  </si>
  <si>
    <t>December</t>
  </si>
  <si>
    <t>1-10</t>
  </si>
  <si>
    <t>Half day VL (Dec1)</t>
  </si>
</sst>
</file>

<file path=xl/styles.xml><?xml version="1.0" encoding="utf-8"?>
<styleSheet xmlns="http://schemas.openxmlformats.org/spreadsheetml/2006/main">
  <numFmts count="6">
    <numFmt numFmtId="43" formatCode="_(* #,##0.00_);_(* \(#,##0.00\);_(* &quot;-&quot;??_);_(@_)"/>
    <numFmt numFmtId="164" formatCode="_(* #,##0.00_);_(* \(#,##0.00\);_(* \-??_);_(@_)"/>
    <numFmt numFmtId="165" formatCode="&quot;Period &quot;mmmm&quot; 1-15, &quot;yyyy"/>
    <numFmt numFmtId="166" formatCode="\S\e\r\v\i\c\e\ \C\h\a\r\g\e\ mmmm\ d\,\ yyyy"/>
    <numFmt numFmtId="167" formatCode="[$-409]ddd;@"/>
    <numFmt numFmtId="168" formatCode="\M\O\N\T\H\ \O\F\ mmmm\ yyyy"/>
  </numFmts>
  <fonts count="29"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indexed="9"/>
      <name val="Arial"/>
      <family val="2"/>
    </font>
    <font>
      <b/>
      <sz val="8"/>
      <color indexed="8"/>
      <name val="Times New Roman"/>
      <family val="1"/>
    </font>
    <font>
      <sz val="8"/>
      <color indexed="8"/>
      <name val="Times New Roman"/>
      <family val="1"/>
    </font>
    <font>
      <sz val="10"/>
      <name val="Arial"/>
      <family val="2"/>
    </font>
    <font>
      <sz val="10"/>
      <color indexed="72"/>
      <name val="Arial"/>
      <family val="2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sz val="10"/>
      <color indexed="72"/>
      <name val="Arial"/>
      <family val="2"/>
    </font>
    <font>
      <sz val="10"/>
      <color indexed="72"/>
      <name val="Arial"/>
      <family val="2"/>
    </font>
    <font>
      <sz val="10"/>
      <color indexed="72"/>
      <name val="Arial"/>
      <family val="2"/>
    </font>
    <font>
      <sz val="10"/>
      <color indexed="72"/>
      <name val="Arial"/>
      <family val="2"/>
    </font>
    <font>
      <sz val="10"/>
      <color indexed="72"/>
      <name val="Arial"/>
      <family val="2"/>
    </font>
    <font>
      <sz val="10"/>
      <color indexed="72"/>
      <name val="Arial"/>
      <family val="2"/>
    </font>
    <font>
      <sz val="10"/>
      <color indexed="72"/>
      <name val="Arial"/>
      <family val="2"/>
    </font>
    <font>
      <sz val="10"/>
      <color indexed="72"/>
      <name val="Arial"/>
      <family val="2"/>
    </font>
    <font>
      <sz val="10"/>
      <color indexed="72"/>
      <name val="Arial"/>
      <family val="2"/>
    </font>
    <font>
      <sz val="10"/>
      <color indexed="72"/>
      <name val="Arial"/>
      <family val="2"/>
    </font>
    <font>
      <b/>
      <i/>
      <sz val="10"/>
      <name val="Arial"/>
      <family val="2"/>
    </font>
    <font>
      <sz val="9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12"/>
      <name val="Arial"/>
      <family val="2"/>
    </font>
    <font>
      <sz val="10"/>
      <color indexed="8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indexed="46"/>
        <bgColor indexed="24"/>
      </patternFill>
    </fill>
    <fill>
      <patternFill patternType="solid">
        <fgColor indexed="22"/>
        <bgColor indexed="31"/>
      </patternFill>
    </fill>
    <fill>
      <patternFill patternType="solid">
        <fgColor indexed="9"/>
        <bgColor indexed="26"/>
      </patternFill>
    </fill>
    <fill>
      <patternFill patternType="solid">
        <fgColor indexed="13"/>
        <bgColor indexed="3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CFFCC"/>
        <bgColor indexed="26"/>
      </patternFill>
    </fill>
    <fill>
      <patternFill patternType="solid">
        <fgColor rgb="FFCC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8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double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/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64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rgb="FF002060"/>
      </left>
      <right style="thin">
        <color rgb="FF002060"/>
      </right>
      <top/>
      <bottom style="thin">
        <color rgb="FF002060"/>
      </bottom>
      <diagonal/>
    </border>
    <border>
      <left style="thin">
        <color rgb="FF002060"/>
      </left>
      <right style="thin">
        <color rgb="FF002060"/>
      </right>
      <top style="thin">
        <color rgb="FF002060"/>
      </top>
      <bottom style="thin">
        <color rgb="FF00206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5">
    <xf numFmtId="0" fontId="0" fillId="0" borderId="0"/>
    <xf numFmtId="164" fontId="9" fillId="0" borderId="0" applyFill="0" applyBorder="0" applyAlignment="0" applyProtection="0"/>
    <xf numFmtId="0" fontId="20" fillId="0" borderId="0"/>
    <xf numFmtId="0" fontId="21" fillId="0" borderId="0"/>
    <xf numFmtId="0" fontId="22" fillId="0" borderId="0"/>
    <xf numFmtId="0" fontId="10" fillId="0" borderId="0"/>
    <xf numFmtId="0" fontId="13" fillId="0" borderId="0"/>
    <xf numFmtId="0" fontId="14" fillId="0" borderId="0"/>
    <xf numFmtId="0" fontId="15" fillId="0" borderId="0"/>
    <xf numFmtId="0" fontId="16" fillId="0" borderId="0"/>
    <xf numFmtId="0" fontId="17" fillId="0" borderId="0"/>
    <xf numFmtId="0" fontId="18" fillId="0" borderId="0"/>
    <xf numFmtId="0" fontId="10" fillId="0" borderId="0"/>
    <xf numFmtId="0" fontId="19" fillId="0" borderId="0"/>
    <xf numFmtId="9" fontId="9" fillId="0" borderId="0" applyFill="0" applyBorder="0" applyAlignment="0" applyProtection="0"/>
  </cellStyleXfs>
  <cellXfs count="313">
    <xf numFmtId="0" fontId="0" fillId="0" borderId="0" xfId="0"/>
    <xf numFmtId="0" fontId="0" fillId="0" borderId="1" xfId="0" applyBorder="1"/>
    <xf numFmtId="0" fontId="0" fillId="0" borderId="1" xfId="0" applyBorder="1" applyProtection="1">
      <protection locked="0"/>
    </xf>
    <xf numFmtId="0" fontId="0" fillId="0" borderId="1" xfId="0" applyBorder="1" applyAlignment="1">
      <alignment horizontal="center"/>
    </xf>
    <xf numFmtId="0" fontId="0" fillId="0" borderId="1" xfId="0" applyNumberFormat="1" applyBorder="1" applyAlignment="1">
      <alignment horizontal="center"/>
    </xf>
    <xf numFmtId="164" fontId="0" fillId="0" borderId="0" xfId="1" applyFont="1" applyFill="1" applyBorder="1" applyAlignment="1" applyProtection="1"/>
    <xf numFmtId="164" fontId="0" fillId="0" borderId="2" xfId="1" applyFont="1" applyFill="1" applyBorder="1" applyAlignment="1" applyProtection="1"/>
    <xf numFmtId="0" fontId="0" fillId="0" borderId="1" xfId="0" applyFont="1" applyBorder="1" applyAlignment="1" applyProtection="1">
      <alignment horizontal="center"/>
      <protection locked="0"/>
    </xf>
    <xf numFmtId="164" fontId="0" fillId="0" borderId="1" xfId="1" applyFont="1" applyFill="1" applyBorder="1" applyAlignment="1" applyProtection="1"/>
    <xf numFmtId="164" fontId="0" fillId="0" borderId="1" xfId="1" applyFont="1" applyFill="1" applyBorder="1" applyAlignment="1" applyProtection="1">
      <alignment horizontal="center"/>
    </xf>
    <xf numFmtId="164" fontId="0" fillId="0" borderId="0" xfId="0" applyNumberFormat="1"/>
    <xf numFmtId="0" fontId="2" fillId="0" borderId="0" xfId="0" applyFont="1" applyFill="1" applyProtection="1"/>
    <xf numFmtId="0" fontId="2" fillId="0" borderId="0" xfId="0" applyFont="1" applyProtection="1"/>
    <xf numFmtId="0" fontId="0" fillId="0" borderId="0" xfId="0" applyProtection="1"/>
    <xf numFmtId="0" fontId="3" fillId="0" borderId="0" xfId="0" applyFont="1" applyProtection="1"/>
    <xf numFmtId="164" fontId="3" fillId="0" borderId="0" xfId="1" applyFont="1" applyFill="1" applyBorder="1" applyAlignment="1" applyProtection="1"/>
    <xf numFmtId="0" fontId="2" fillId="0" borderId="0" xfId="0" applyNumberFormat="1" applyFont="1" applyFill="1" applyAlignment="1" applyProtection="1">
      <alignment horizontal="left"/>
      <protection locked="0"/>
    </xf>
    <xf numFmtId="2" fontId="0" fillId="0" borderId="0" xfId="0" applyNumberFormat="1" applyProtection="1"/>
    <xf numFmtId="0" fontId="2" fillId="0" borderId="3" xfId="0" applyFont="1" applyFill="1" applyBorder="1" applyAlignment="1" applyProtection="1">
      <alignment horizontal="center"/>
    </xf>
    <xf numFmtId="0" fontId="2" fillId="2" borderId="0" xfId="0" applyFont="1" applyFill="1" applyBorder="1" applyAlignment="1" applyProtection="1">
      <alignment horizontal="left"/>
    </xf>
    <xf numFmtId="0" fontId="2" fillId="2" borderId="0" xfId="0" applyFont="1" applyFill="1" applyBorder="1" applyAlignment="1" applyProtection="1">
      <alignment horizontal="center"/>
    </xf>
    <xf numFmtId="0" fontId="6" fillId="0" borderId="0" xfId="0" applyFont="1" applyProtection="1"/>
    <xf numFmtId="0" fontId="2" fillId="0" borderId="3" xfId="0" applyNumberFormat="1" applyFont="1" applyFill="1" applyBorder="1" applyAlignment="1" applyProtection="1">
      <alignment horizontal="center"/>
      <protection locked="0"/>
    </xf>
    <xf numFmtId="0" fontId="0" fillId="3" borderId="4" xfId="0" applyFill="1" applyBorder="1" applyAlignment="1">
      <alignment horizontal="center" vertical="center" wrapText="1"/>
    </xf>
    <xf numFmtId="0" fontId="0" fillId="3" borderId="5" xfId="0" applyFont="1" applyFill="1" applyBorder="1" applyAlignment="1">
      <alignment horizontal="center" vertical="center" wrapText="1"/>
    </xf>
    <xf numFmtId="0" fontId="0" fillId="0" borderId="6" xfId="0" applyBorder="1"/>
    <xf numFmtId="0" fontId="0" fillId="0" borderId="6" xfId="0" applyBorder="1" applyAlignment="1" applyProtection="1">
      <alignment horizontal="center"/>
      <protection locked="0"/>
    </xf>
    <xf numFmtId="0" fontId="0" fillId="0" borderId="1" xfId="0" applyNumberFormat="1" applyBorder="1" applyAlignment="1" applyProtection="1">
      <alignment horizontal="center"/>
      <protection locked="0"/>
    </xf>
    <xf numFmtId="164" fontId="0" fillId="0" borderId="1" xfId="0" applyNumberFormat="1" applyBorder="1" applyAlignment="1">
      <alignment horizontal="center"/>
    </xf>
    <xf numFmtId="10" fontId="0" fillId="0" borderId="0" xfId="14" applyNumberFormat="1" applyFont="1" applyFill="1" applyBorder="1" applyAlignment="1" applyProtection="1">
      <alignment horizontal="center"/>
    </xf>
    <xf numFmtId="0" fontId="0" fillId="0" borderId="7" xfId="0" applyFont="1" applyBorder="1" applyAlignment="1" applyProtection="1">
      <alignment horizontal="center"/>
      <protection locked="0"/>
    </xf>
    <xf numFmtId="0" fontId="0" fillId="0" borderId="7" xfId="0" applyBorder="1" applyAlignment="1" applyProtection="1">
      <alignment horizontal="center"/>
      <protection locked="0"/>
    </xf>
    <xf numFmtId="0" fontId="0" fillId="0" borderId="7" xfId="0" applyNumberFormat="1" applyBorder="1" applyAlignment="1" applyProtection="1">
      <alignment horizontal="center"/>
      <protection locked="0"/>
    </xf>
    <xf numFmtId="0" fontId="0" fillId="0" borderId="7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7" xfId="1" applyFont="1" applyFill="1" applyBorder="1" applyAlignment="1" applyProtection="1"/>
    <xf numFmtId="164" fontId="0" fillId="0" borderId="7" xfId="1" applyFont="1" applyFill="1" applyBorder="1" applyAlignment="1" applyProtection="1">
      <alignment horizontal="center"/>
    </xf>
    <xf numFmtId="0" fontId="3" fillId="0" borderId="7" xfId="0" applyFont="1" applyBorder="1" applyAlignment="1">
      <alignment horizontal="center"/>
    </xf>
    <xf numFmtId="0" fontId="3" fillId="0" borderId="7" xfId="1" applyNumberFormat="1" applyFont="1" applyFill="1" applyBorder="1" applyAlignment="1" applyProtection="1">
      <alignment horizontal="center"/>
    </xf>
    <xf numFmtId="164" fontId="3" fillId="0" borderId="7" xfId="1" applyFont="1" applyFill="1" applyBorder="1" applyAlignment="1" applyProtection="1">
      <alignment horizontal="center"/>
    </xf>
    <xf numFmtId="164" fontId="3" fillId="0" borderId="7" xfId="1" applyFont="1" applyFill="1" applyBorder="1" applyAlignment="1" applyProtection="1"/>
    <xf numFmtId="10" fontId="0" fillId="0" borderId="0" xfId="0" applyNumberFormat="1"/>
    <xf numFmtId="0" fontId="11" fillId="4" borderId="0" xfId="0" applyFont="1" applyFill="1" applyProtection="1"/>
    <xf numFmtId="0" fontId="12" fillId="4" borderId="0" xfId="0" applyFont="1" applyFill="1" applyProtection="1"/>
    <xf numFmtId="164" fontId="12" fillId="4" borderId="8" xfId="1" applyFont="1" applyFill="1" applyBorder="1" applyAlignment="1" applyProtection="1"/>
    <xf numFmtId="164" fontId="11" fillId="4" borderId="0" xfId="1" applyFont="1" applyFill="1" applyBorder="1" applyAlignment="1" applyProtection="1"/>
    <xf numFmtId="2" fontId="12" fillId="4" borderId="0" xfId="0" applyNumberFormat="1" applyFont="1" applyFill="1" applyProtection="1"/>
    <xf numFmtId="0" fontId="12" fillId="0" borderId="0" xfId="0" applyFont="1" applyProtection="1"/>
    <xf numFmtId="0" fontId="12" fillId="0" borderId="0" xfId="0" applyFont="1"/>
    <xf numFmtId="164" fontId="12" fillId="0" borderId="0" xfId="1" applyFont="1" applyFill="1" applyBorder="1" applyAlignment="1" applyProtection="1"/>
    <xf numFmtId="2" fontId="12" fillId="0" borderId="0" xfId="0" applyNumberFormat="1" applyFont="1" applyProtection="1"/>
    <xf numFmtId="0" fontId="12" fillId="0" borderId="3" xfId="0" applyFont="1" applyFill="1" applyBorder="1" applyAlignment="1" applyProtection="1">
      <alignment horizontal="center"/>
    </xf>
    <xf numFmtId="164" fontId="12" fillId="0" borderId="2" xfId="1" applyFont="1" applyFill="1" applyBorder="1" applyAlignment="1" applyProtection="1"/>
    <xf numFmtId="0" fontId="12" fillId="5" borderId="3" xfId="0" applyNumberFormat="1" applyFont="1" applyFill="1" applyBorder="1" applyAlignment="1" applyProtection="1">
      <alignment horizontal="center"/>
      <protection locked="0"/>
    </xf>
    <xf numFmtId="0" fontId="12" fillId="0" borderId="0" xfId="0" applyFont="1" applyFill="1"/>
    <xf numFmtId="0" fontId="12" fillId="0" borderId="1" xfId="0" applyFont="1" applyBorder="1" applyProtection="1">
      <protection locked="0"/>
    </xf>
    <xf numFmtId="0" fontId="12" fillId="0" borderId="1" xfId="0" applyFont="1" applyBorder="1" applyAlignment="1" applyProtection="1">
      <alignment horizontal="center"/>
      <protection locked="0"/>
    </xf>
    <xf numFmtId="0" fontId="12" fillId="0" borderId="1" xfId="0" applyFont="1" applyFill="1" applyBorder="1" applyAlignment="1" applyProtection="1">
      <alignment horizontal="center"/>
      <protection locked="0"/>
    </xf>
    <xf numFmtId="164" fontId="12" fillId="0" borderId="1" xfId="1" applyFont="1" applyFill="1" applyBorder="1" applyAlignment="1" applyProtection="1"/>
    <xf numFmtId="164" fontId="12" fillId="0" borderId="1" xfId="1" applyFont="1" applyFill="1" applyBorder="1" applyAlignment="1" applyProtection="1">
      <alignment horizontal="center"/>
    </xf>
    <xf numFmtId="164" fontId="12" fillId="0" borderId="1" xfId="1" applyFont="1" applyFill="1" applyBorder="1" applyAlignment="1" applyProtection="1">
      <protection locked="0"/>
    </xf>
    <xf numFmtId="164" fontId="12" fillId="0" borderId="9" xfId="1" applyFont="1" applyFill="1" applyBorder="1" applyAlignment="1" applyProtection="1"/>
    <xf numFmtId="0" fontId="11" fillId="0" borderId="0" xfId="0" applyFont="1" applyBorder="1" applyAlignment="1" applyProtection="1">
      <alignment vertical="center"/>
      <protection locked="0"/>
    </xf>
    <xf numFmtId="0" fontId="12" fillId="0" borderId="0" xfId="0" applyFont="1" applyFill="1" applyBorder="1" applyAlignment="1" applyProtection="1">
      <alignment vertical="center"/>
      <protection locked="0"/>
    </xf>
    <xf numFmtId="164" fontId="5" fillId="0" borderId="10" xfId="1" applyFont="1" applyFill="1" applyBorder="1" applyAlignment="1" applyProtection="1">
      <alignment horizontal="center"/>
    </xf>
    <xf numFmtId="164" fontId="5" fillId="0" borderId="10" xfId="1" applyFont="1" applyFill="1" applyBorder="1" applyAlignment="1" applyProtection="1"/>
    <xf numFmtId="164" fontId="5" fillId="0" borderId="11" xfId="1" applyFont="1" applyFill="1" applyBorder="1" applyAlignment="1" applyProtection="1">
      <alignment horizontal="center"/>
    </xf>
    <xf numFmtId="164" fontId="5" fillId="0" borderId="12" xfId="1" applyFont="1" applyFill="1" applyBorder="1" applyAlignment="1" applyProtection="1">
      <alignment horizontal="center"/>
    </xf>
    <xf numFmtId="0" fontId="11" fillId="4" borderId="0" xfId="0" applyFont="1" applyFill="1" applyProtection="1">
      <protection locked="0"/>
    </xf>
    <xf numFmtId="0" fontId="12" fillId="0" borderId="0" xfId="0" applyFont="1" applyFill="1" applyProtection="1">
      <protection locked="0"/>
    </xf>
    <xf numFmtId="0" fontId="12" fillId="4" borderId="0" xfId="0" applyFont="1" applyFill="1" applyProtection="1">
      <protection locked="0"/>
    </xf>
    <xf numFmtId="164" fontId="11" fillId="5" borderId="0" xfId="1" applyFont="1" applyFill="1" applyBorder="1" applyAlignment="1" applyProtection="1">
      <protection locked="0"/>
    </xf>
    <xf numFmtId="164" fontId="12" fillId="4" borderId="0" xfId="0" applyNumberFormat="1" applyFont="1" applyFill="1" applyProtection="1">
      <protection locked="0"/>
    </xf>
    <xf numFmtId="0" fontId="12" fillId="0" borderId="0" xfId="0" applyFont="1" applyProtection="1">
      <protection locked="0"/>
    </xf>
    <xf numFmtId="0" fontId="12" fillId="8" borderId="0" xfId="0" applyFont="1" applyFill="1" applyProtection="1">
      <protection locked="0"/>
    </xf>
    <xf numFmtId="164" fontId="12" fillId="0" borderId="0" xfId="0" applyNumberFormat="1" applyFont="1" applyProtection="1">
      <protection locked="0"/>
    </xf>
    <xf numFmtId="0" fontId="12" fillId="0" borderId="13" xfId="0" applyFont="1" applyFill="1" applyBorder="1" applyAlignment="1" applyProtection="1">
      <alignment horizontal="center"/>
      <protection locked="0"/>
    </xf>
    <xf numFmtId="0" fontId="11" fillId="4" borderId="14" xfId="0" applyFont="1" applyFill="1" applyBorder="1" applyAlignment="1" applyProtection="1">
      <alignment horizontal="center" vertical="center"/>
      <protection locked="0"/>
    </xf>
    <xf numFmtId="0" fontId="11" fillId="4" borderId="15" xfId="0" applyFont="1" applyFill="1" applyBorder="1" applyAlignment="1" applyProtection="1">
      <alignment horizontal="center" vertical="center"/>
      <protection locked="0"/>
    </xf>
    <xf numFmtId="0" fontId="12" fillId="0" borderId="15" xfId="0" applyFont="1" applyBorder="1" applyProtection="1">
      <protection locked="0"/>
    </xf>
    <xf numFmtId="164" fontId="12" fillId="0" borderId="0" xfId="0" applyNumberFormat="1" applyFont="1" applyFill="1" applyProtection="1">
      <protection locked="0"/>
    </xf>
    <xf numFmtId="164" fontId="5" fillId="0" borderId="17" xfId="1" applyFont="1" applyBorder="1" applyProtection="1">
      <protection locked="0"/>
    </xf>
    <xf numFmtId="164" fontId="5" fillId="0" borderId="10" xfId="1" applyFont="1" applyBorder="1" applyProtection="1">
      <protection locked="0"/>
    </xf>
    <xf numFmtId="164" fontId="5" fillId="0" borderId="10" xfId="1" applyFont="1" applyFill="1" applyBorder="1" applyAlignment="1" applyProtection="1">
      <alignment horizontal="center"/>
      <protection locked="0"/>
    </xf>
    <xf numFmtId="164" fontId="5" fillId="0" borderId="0" xfId="1" applyFont="1" applyProtection="1">
      <protection locked="0"/>
    </xf>
    <xf numFmtId="164" fontId="12" fillId="0" borderId="0" xfId="0" applyNumberFormat="1" applyFont="1" applyBorder="1" applyProtection="1">
      <protection locked="0"/>
    </xf>
    <xf numFmtId="0" fontId="12" fillId="0" borderId="0" xfId="0" applyFont="1" applyBorder="1" applyAlignment="1" applyProtection="1">
      <alignment horizontal="center"/>
      <protection locked="0"/>
    </xf>
    <xf numFmtId="0" fontId="12" fillId="0" borderId="0" xfId="0" applyFont="1" applyBorder="1" applyProtection="1"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left"/>
      <protection locked="0"/>
    </xf>
    <xf numFmtId="164" fontId="11" fillId="0" borderId="0" xfId="0" applyNumberFormat="1" applyFont="1" applyFill="1" applyBorder="1" applyProtection="1">
      <protection locked="0"/>
    </xf>
    <xf numFmtId="164" fontId="11" fillId="0" borderId="0" xfId="0" applyNumberFormat="1" applyFont="1" applyBorder="1" applyProtection="1">
      <protection locked="0"/>
    </xf>
    <xf numFmtId="164" fontId="11" fillId="0" borderId="0" xfId="0" applyNumberFormat="1" applyFont="1" applyProtection="1">
      <protection locked="0"/>
    </xf>
    <xf numFmtId="164" fontId="11" fillId="0" borderId="0" xfId="0" applyNumberFormat="1" applyFont="1" applyBorder="1" applyAlignment="1" applyProtection="1">
      <alignment vertical="center" wrapText="1"/>
      <protection locked="0"/>
    </xf>
    <xf numFmtId="0" fontId="12" fillId="0" borderId="0" xfId="0" applyFont="1" applyBorder="1" applyAlignment="1" applyProtection="1">
      <alignment vertical="center"/>
      <protection locked="0"/>
    </xf>
    <xf numFmtId="0" fontId="12" fillId="0" borderId="0" xfId="0" applyFont="1" applyFill="1" applyAlignment="1" applyProtection="1">
      <alignment horizontal="left" vertical="center"/>
      <protection locked="0"/>
    </xf>
    <xf numFmtId="164" fontId="12" fillId="0" borderId="0" xfId="0" applyNumberFormat="1" applyFont="1" applyFill="1" applyBorder="1" applyProtection="1">
      <protection locked="0"/>
    </xf>
    <xf numFmtId="164" fontId="12" fillId="4" borderId="0" xfId="0" applyNumberFormat="1" applyFont="1" applyFill="1" applyProtection="1"/>
    <xf numFmtId="0" fontId="12" fillId="8" borderId="0" xfId="0" applyFont="1" applyFill="1" applyProtection="1"/>
    <xf numFmtId="164" fontId="12" fillId="0" borderId="0" xfId="0" applyNumberFormat="1" applyFont="1" applyProtection="1"/>
    <xf numFmtId="0" fontId="11" fillId="4" borderId="6" xfId="0" applyFont="1" applyFill="1" applyBorder="1" applyAlignment="1" applyProtection="1">
      <alignment horizontal="center" vertical="center"/>
    </xf>
    <xf numFmtId="0" fontId="11" fillId="0" borderId="1" xfId="0" applyFont="1" applyBorder="1" applyAlignment="1" applyProtection="1">
      <alignment horizontal="center" vertical="center" wrapText="1"/>
    </xf>
    <xf numFmtId="0" fontId="12" fillId="0" borderId="1" xfId="0" applyNumberFormat="1" applyFont="1" applyBorder="1" applyAlignment="1" applyProtection="1">
      <alignment horizontal="center"/>
    </xf>
    <xf numFmtId="164" fontId="12" fillId="0" borderId="1" xfId="0" applyNumberFormat="1" applyFont="1" applyBorder="1" applyAlignment="1" applyProtection="1">
      <alignment horizontal="center"/>
    </xf>
    <xf numFmtId="164" fontId="12" fillId="0" borderId="1" xfId="0" applyNumberFormat="1" applyFont="1" applyFill="1" applyBorder="1" applyAlignment="1" applyProtection="1">
      <alignment horizontal="center"/>
    </xf>
    <xf numFmtId="164" fontId="5" fillId="0" borderId="10" xfId="1" applyFont="1" applyBorder="1" applyAlignment="1" applyProtection="1">
      <alignment horizontal="center"/>
    </xf>
    <xf numFmtId="0" fontId="12" fillId="0" borderId="1" xfId="0" applyNumberFormat="1" applyFont="1" applyBorder="1" applyAlignment="1" applyProtection="1">
      <alignment horizontal="center"/>
      <protection locked="0"/>
    </xf>
    <xf numFmtId="0" fontId="11" fillId="9" borderId="0" xfId="0" applyFont="1" applyFill="1" applyProtection="1">
      <protection locked="0"/>
    </xf>
    <xf numFmtId="165" fontId="11" fillId="9" borderId="0" xfId="0" applyNumberFormat="1" applyFont="1" applyFill="1" applyAlignment="1" applyProtection="1">
      <alignment horizontal="left"/>
      <protection locked="0"/>
    </xf>
    <xf numFmtId="0" fontId="12" fillId="10" borderId="1" xfId="0" applyFont="1" applyFill="1" applyBorder="1" applyProtection="1">
      <protection locked="0"/>
    </xf>
    <xf numFmtId="0" fontId="12" fillId="10" borderId="1" xfId="0" applyFont="1" applyFill="1" applyBorder="1" applyAlignment="1" applyProtection="1">
      <alignment horizontal="center"/>
      <protection locked="0"/>
    </xf>
    <xf numFmtId="164" fontId="12" fillId="10" borderId="1" xfId="1" applyFont="1" applyFill="1" applyBorder="1" applyAlignment="1" applyProtection="1">
      <protection locked="0"/>
    </xf>
    <xf numFmtId="0" fontId="4" fillId="0" borderId="0" xfId="0" applyFont="1" applyFill="1" applyProtection="1"/>
    <xf numFmtId="0" fontId="0" fillId="0" borderId="0" xfId="0" applyFill="1" applyProtection="1"/>
    <xf numFmtId="0" fontId="3" fillId="0" borderId="0" xfId="0" applyFont="1" applyFill="1" applyProtection="1"/>
    <xf numFmtId="43" fontId="0" fillId="0" borderId="0" xfId="1" applyNumberFormat="1" applyFont="1" applyFill="1" applyProtection="1"/>
    <xf numFmtId="43" fontId="0" fillId="0" borderId="18" xfId="0" applyNumberFormat="1" applyFill="1" applyBorder="1" applyProtection="1"/>
    <xf numFmtId="43" fontId="0" fillId="0" borderId="0" xfId="0" applyNumberFormat="1" applyFill="1" applyProtection="1"/>
    <xf numFmtId="10" fontId="6" fillId="0" borderId="0" xfId="14" applyNumberFormat="1" applyFont="1" applyFill="1" applyAlignment="1" applyProtection="1">
      <alignment horizontal="center"/>
    </xf>
    <xf numFmtId="0" fontId="5" fillId="0" borderId="0" xfId="0" applyFont="1" applyFill="1" applyAlignment="1" applyProtection="1">
      <alignment horizontal="center" wrapText="1"/>
    </xf>
    <xf numFmtId="0" fontId="0" fillId="0" borderId="0" xfId="0" applyFill="1" applyAlignment="1" applyProtection="1">
      <alignment horizontal="center"/>
    </xf>
    <xf numFmtId="0" fontId="3" fillId="0" borderId="19" xfId="0" applyFont="1" applyFill="1" applyBorder="1" applyAlignment="1" applyProtection="1">
      <alignment horizontal="center" wrapText="1"/>
    </xf>
    <xf numFmtId="0" fontId="3" fillId="0" borderId="0" xfId="0" applyFont="1" applyFill="1" applyAlignment="1" applyProtection="1">
      <alignment horizontal="center" wrapText="1"/>
    </xf>
    <xf numFmtId="43" fontId="3" fillId="0" borderId="0" xfId="1" applyNumberFormat="1" applyFont="1" applyFill="1" applyAlignment="1" applyProtection="1">
      <alignment horizontal="center" wrapText="1"/>
    </xf>
    <xf numFmtId="0" fontId="3" fillId="0" borderId="20" xfId="0" applyFont="1" applyFill="1" applyBorder="1" applyAlignment="1" applyProtection="1">
      <alignment horizontal="center" wrapText="1"/>
    </xf>
    <xf numFmtId="0" fontId="3" fillId="6" borderId="19" xfId="0" applyFont="1" applyFill="1" applyBorder="1" applyAlignment="1" applyProtection="1">
      <alignment horizontal="center" wrapText="1"/>
    </xf>
    <xf numFmtId="0" fontId="3" fillId="6" borderId="21" xfId="0" applyFont="1" applyFill="1" applyBorder="1" applyAlignment="1" applyProtection="1">
      <alignment horizontal="center" wrapText="1"/>
    </xf>
    <xf numFmtId="9" fontId="3" fillId="6" borderId="19" xfId="0" applyNumberFormat="1" applyFont="1" applyFill="1" applyBorder="1" applyAlignment="1" applyProtection="1">
      <alignment horizontal="center" wrapText="1"/>
    </xf>
    <xf numFmtId="0" fontId="3" fillId="6" borderId="20" xfId="0" applyFont="1" applyFill="1" applyBorder="1" applyAlignment="1" applyProtection="1">
      <alignment horizontal="center" wrapText="1"/>
    </xf>
    <xf numFmtId="0" fontId="3" fillId="6" borderId="0" xfId="0" applyFont="1" applyFill="1" applyBorder="1" applyAlignment="1" applyProtection="1">
      <alignment horizontal="center" wrapText="1"/>
    </xf>
    <xf numFmtId="43" fontId="9" fillId="11" borderId="0" xfId="1" applyNumberFormat="1" applyFont="1" applyFill="1" applyBorder="1" applyAlignment="1">
      <alignment horizontal="center" vertical="center"/>
    </xf>
    <xf numFmtId="43" fontId="1" fillId="0" borderId="0" xfId="1" applyNumberFormat="1" applyFont="1" applyFill="1" applyBorder="1" applyProtection="1"/>
    <xf numFmtId="43" fontId="3" fillId="0" borderId="0" xfId="1" applyNumberFormat="1" applyFont="1" applyFill="1" applyBorder="1" applyProtection="1"/>
    <xf numFmtId="43" fontId="3" fillId="0" borderId="0" xfId="1" applyNumberFormat="1" applyFont="1" applyFill="1" applyBorder="1" applyAlignment="1" applyProtection="1">
      <alignment horizontal="center" wrapText="1"/>
    </xf>
    <xf numFmtId="43" fontId="4" fillId="0" borderId="22" xfId="1" applyNumberFormat="1" applyFont="1" applyFill="1" applyBorder="1" applyProtection="1"/>
    <xf numFmtId="43" fontId="1" fillId="0" borderId="23" xfId="1" applyNumberFormat="1" applyFont="1" applyFill="1" applyBorder="1" applyProtection="1"/>
    <xf numFmtId="43" fontId="4" fillId="0" borderId="24" xfId="1" applyNumberFormat="1" applyFont="1" applyFill="1" applyBorder="1" applyProtection="1"/>
    <xf numFmtId="43" fontId="3" fillId="11" borderId="0" xfId="0" applyNumberFormat="1" applyFont="1" applyFill="1" applyProtection="1"/>
    <xf numFmtId="43" fontId="4" fillId="0" borderId="25" xfId="1" applyNumberFormat="1" applyFont="1" applyFill="1" applyBorder="1" applyProtection="1"/>
    <xf numFmtId="0" fontId="0" fillId="0" borderId="0" xfId="0" applyFill="1" applyBorder="1" applyProtection="1"/>
    <xf numFmtId="9" fontId="0" fillId="0" borderId="0" xfId="14" applyFont="1" applyFill="1" applyProtection="1"/>
    <xf numFmtId="0" fontId="2" fillId="7" borderId="0" xfId="0" applyFont="1" applyFill="1"/>
    <xf numFmtId="0" fontId="0" fillId="7" borderId="0" xfId="0" applyFill="1" applyAlignment="1">
      <alignment horizontal="center"/>
    </xf>
    <xf numFmtId="43" fontId="0" fillId="7" borderId="0" xfId="1" applyNumberFormat="1" applyFont="1" applyFill="1" applyAlignment="1">
      <alignment horizontal="center"/>
    </xf>
    <xf numFmtId="0" fontId="0" fillId="0" borderId="0" xfId="0" applyAlignment="1">
      <alignment horizontal="center"/>
    </xf>
    <xf numFmtId="0" fontId="23" fillId="7" borderId="0" xfId="0" applyFont="1" applyFill="1"/>
    <xf numFmtId="0" fontId="3" fillId="7" borderId="0" xfId="0" applyFont="1" applyFill="1" applyAlignment="1">
      <alignment horizontal="center"/>
    </xf>
    <xf numFmtId="43" fontId="3" fillId="7" borderId="0" xfId="1" applyNumberFormat="1" applyFont="1" applyFill="1" applyAlignment="1">
      <alignment horizontal="center"/>
    </xf>
    <xf numFmtId="0" fontId="23" fillId="7" borderId="0" xfId="0" applyFont="1" applyFill="1" applyAlignment="1">
      <alignment horizontal="center"/>
    </xf>
    <xf numFmtId="43" fontId="23" fillId="7" borderId="0" xfId="1" applyNumberFormat="1" applyFont="1" applyFill="1" applyAlignment="1">
      <alignment horizontal="center"/>
    </xf>
    <xf numFmtId="0" fontId="0" fillId="0" borderId="0" xfId="0" applyFill="1" applyAlignment="1">
      <alignment horizontal="center"/>
    </xf>
    <xf numFmtId="0" fontId="9" fillId="0" borderId="0" xfId="0" applyFont="1"/>
    <xf numFmtId="0" fontId="0" fillId="0" borderId="0" xfId="0" applyFill="1"/>
    <xf numFmtId="0" fontId="0" fillId="0" borderId="27" xfId="0" applyFill="1" applyBorder="1" applyAlignment="1">
      <alignment horizontal="center"/>
    </xf>
    <xf numFmtId="0" fontId="0" fillId="11" borderId="27" xfId="0" applyFill="1" applyBorder="1" applyAlignment="1">
      <alignment horizontal="center"/>
    </xf>
    <xf numFmtId="0" fontId="24" fillId="0" borderId="0" xfId="0" applyFont="1"/>
    <xf numFmtId="0" fontId="0" fillId="0" borderId="0" xfId="0" applyBorder="1"/>
    <xf numFmtId="0" fontId="0" fillId="0" borderId="22" xfId="0" applyBorder="1"/>
    <xf numFmtId="0" fontId="0" fillId="0" borderId="21" xfId="0" applyBorder="1"/>
    <xf numFmtId="0" fontId="0" fillId="0" borderId="28" xfId="0" applyBorder="1"/>
    <xf numFmtId="0" fontId="0" fillId="0" borderId="24" xfId="0" applyBorder="1"/>
    <xf numFmtId="0" fontId="0" fillId="0" borderId="29" xfId="0" applyBorder="1"/>
    <xf numFmtId="0" fontId="0" fillId="0" borderId="24" xfId="0" applyNumberFormat="1" applyBorder="1"/>
    <xf numFmtId="0" fontId="0" fillId="0" borderId="0" xfId="0" applyNumberFormat="1" applyBorder="1"/>
    <xf numFmtId="43" fontId="0" fillId="0" borderId="29" xfId="0" applyNumberFormat="1" applyBorder="1"/>
    <xf numFmtId="0" fontId="0" fillId="0" borderId="30" xfId="0" applyBorder="1" applyAlignment="1">
      <alignment horizontal="center"/>
    </xf>
    <xf numFmtId="43" fontId="0" fillId="0" borderId="31" xfId="0" applyNumberFormat="1" applyBorder="1"/>
    <xf numFmtId="0" fontId="0" fillId="0" borderId="24" xfId="0" applyFill="1" applyBorder="1"/>
    <xf numFmtId="43" fontId="0" fillId="0" borderId="30" xfId="0" applyNumberFormat="1" applyBorder="1"/>
    <xf numFmtId="0" fontId="0" fillId="0" borderId="0" xfId="0" applyFill="1" applyBorder="1"/>
    <xf numFmtId="43" fontId="0" fillId="0" borderId="32" xfId="0" applyNumberFormat="1" applyBorder="1"/>
    <xf numFmtId="43" fontId="0" fillId="0" borderId="0" xfId="0" applyNumberFormat="1"/>
    <xf numFmtId="0" fontId="0" fillId="0" borderId="33" xfId="0" applyBorder="1"/>
    <xf numFmtId="0" fontId="0" fillId="0" borderId="23" xfId="0" applyBorder="1"/>
    <xf numFmtId="0" fontId="0" fillId="0" borderId="25" xfId="0" applyBorder="1"/>
    <xf numFmtId="0" fontId="0" fillId="0" borderId="34" xfId="0" applyBorder="1"/>
    <xf numFmtId="0" fontId="0" fillId="0" borderId="35" xfId="0" applyBorder="1"/>
    <xf numFmtId="0" fontId="0" fillId="12" borderId="0" xfId="0" applyFill="1"/>
    <xf numFmtId="43" fontId="0" fillId="0" borderId="0" xfId="0" applyNumberFormat="1" applyBorder="1"/>
    <xf numFmtId="0" fontId="0" fillId="0" borderId="23" xfId="0" applyBorder="1" applyAlignment="1">
      <alignment horizontal="center"/>
    </xf>
    <xf numFmtId="43" fontId="0" fillId="0" borderId="36" xfId="0" applyNumberFormat="1" applyBorder="1"/>
    <xf numFmtId="43" fontId="0" fillId="0" borderId="23" xfId="0" applyNumberFormat="1" applyBorder="1"/>
    <xf numFmtId="43" fontId="0" fillId="0" borderId="18" xfId="0" applyNumberFormat="1" applyBorder="1"/>
    <xf numFmtId="0" fontId="0" fillId="0" borderId="27" xfId="0" applyBorder="1" applyProtection="1">
      <protection locked="0"/>
    </xf>
    <xf numFmtId="0" fontId="0" fillId="0" borderId="27" xfId="0" applyBorder="1" applyAlignment="1">
      <alignment horizontal="center"/>
    </xf>
    <xf numFmtId="0" fontId="0" fillId="0" borderId="27" xfId="0" applyBorder="1"/>
    <xf numFmtId="0" fontId="0" fillId="0" borderId="0" xfId="0" applyProtection="1">
      <protection locked="0"/>
    </xf>
    <xf numFmtId="0" fontId="0" fillId="0" borderId="27" xfId="0" applyFont="1" applyBorder="1" applyProtection="1">
      <protection locked="0"/>
    </xf>
    <xf numFmtId="0" fontId="0" fillId="0" borderId="0" xfId="0" applyFont="1"/>
    <xf numFmtId="43" fontId="9" fillId="11" borderId="37" xfId="1" applyNumberFormat="1" applyFont="1" applyFill="1" applyBorder="1" applyProtection="1">
      <protection locked="0"/>
    </xf>
    <xf numFmtId="43" fontId="9" fillId="12" borderId="37" xfId="1" applyNumberFormat="1" applyFont="1" applyFill="1" applyBorder="1" applyProtection="1">
      <protection locked="0"/>
    </xf>
    <xf numFmtId="43" fontId="9" fillId="11" borderId="38" xfId="1" applyNumberFormat="1" applyFont="1" applyFill="1" applyBorder="1" applyProtection="1"/>
    <xf numFmtId="43" fontId="9" fillId="12" borderId="38" xfId="1" applyNumberFormat="1" applyFont="1" applyFill="1" applyBorder="1" applyProtection="1"/>
    <xf numFmtId="43" fontId="9" fillId="12" borderId="37" xfId="1" applyNumberFormat="1" applyFont="1" applyFill="1" applyBorder="1" applyProtection="1"/>
    <xf numFmtId="0" fontId="3" fillId="0" borderId="35" xfId="0" applyFont="1" applyFill="1" applyBorder="1" applyAlignment="1" applyProtection="1">
      <alignment horizontal="center" wrapText="1"/>
    </xf>
    <xf numFmtId="43" fontId="1" fillId="0" borderId="39" xfId="1" applyNumberFormat="1" applyFont="1" applyFill="1" applyBorder="1" applyProtection="1"/>
    <xf numFmtId="0" fontId="4" fillId="0" borderId="0" xfId="0" applyFont="1"/>
    <xf numFmtId="43" fontId="9" fillId="11" borderId="37" xfId="1" applyNumberFormat="1" applyFont="1" applyFill="1" applyBorder="1" applyProtection="1"/>
    <xf numFmtId="0" fontId="0" fillId="11" borderId="0" xfId="0" applyFill="1" applyProtection="1"/>
    <xf numFmtId="43" fontId="0" fillId="0" borderId="0" xfId="0" applyNumberFormat="1" applyFill="1" applyBorder="1" applyProtection="1"/>
    <xf numFmtId="0" fontId="0" fillId="0" borderId="0" xfId="0" applyBorder="1" applyAlignment="1">
      <alignment horizontal="center"/>
    </xf>
    <xf numFmtId="43" fontId="0" fillId="11" borderId="37" xfId="0" applyNumberFormat="1" applyFont="1" applyFill="1" applyBorder="1" applyProtection="1"/>
    <xf numFmtId="43" fontId="9" fillId="11" borderId="37" xfId="1" applyNumberFormat="1" applyFont="1" applyFill="1" applyBorder="1" applyAlignment="1">
      <alignment horizontal="center" vertical="center"/>
    </xf>
    <xf numFmtId="43" fontId="0" fillId="12" borderId="37" xfId="0" applyNumberFormat="1" applyFont="1" applyFill="1" applyBorder="1" applyProtection="1"/>
    <xf numFmtId="164" fontId="12" fillId="0" borderId="40" xfId="1" applyFont="1" applyFill="1" applyBorder="1" applyAlignment="1" applyProtection="1"/>
    <xf numFmtId="164" fontId="12" fillId="0" borderId="16" xfId="1" applyFont="1" applyFill="1" applyBorder="1" applyAlignment="1" applyProtection="1"/>
    <xf numFmtId="164" fontId="12" fillId="0" borderId="40" xfId="0" applyNumberFormat="1" applyFont="1" applyFill="1" applyBorder="1" applyProtection="1">
      <protection locked="0"/>
    </xf>
    <xf numFmtId="164" fontId="25" fillId="0" borderId="0" xfId="1" applyFont="1" applyFill="1"/>
    <xf numFmtId="164" fontId="9" fillId="0" borderId="0" xfId="1" applyFont="1" applyFill="1"/>
    <xf numFmtId="164" fontId="4" fillId="0" borderId="0" xfId="1" applyFont="1" applyFill="1"/>
    <xf numFmtId="164" fontId="5" fillId="0" borderId="0" xfId="1" applyFont="1" applyFill="1" applyProtection="1">
      <protection locked="0"/>
    </xf>
    <xf numFmtId="164" fontId="5" fillId="0" borderId="0" xfId="1" applyFont="1" applyFill="1"/>
    <xf numFmtId="0" fontId="4" fillId="0" borderId="41" xfId="1" applyNumberFormat="1" applyFont="1" applyFill="1" applyBorder="1" applyAlignment="1" applyProtection="1">
      <alignment horizontal="center"/>
      <protection locked="0"/>
    </xf>
    <xf numFmtId="164" fontId="4" fillId="0" borderId="52" xfId="1" applyFont="1" applyFill="1" applyBorder="1" applyProtection="1">
      <protection locked="0"/>
    </xf>
    <xf numFmtId="164" fontId="4" fillId="0" borderId="52" xfId="1" applyFont="1" applyFill="1" applyBorder="1" applyAlignment="1" applyProtection="1">
      <alignment horizontal="center"/>
      <protection locked="0"/>
    </xf>
    <xf numFmtId="164" fontId="4" fillId="0" borderId="7" xfId="1" applyFont="1" applyFill="1" applyBorder="1" applyAlignment="1" applyProtection="1">
      <alignment horizontal="center"/>
      <protection locked="0"/>
    </xf>
    <xf numFmtId="164" fontId="4" fillId="0" borderId="7" xfId="1" applyFont="1" applyFill="1" applyBorder="1" applyProtection="1">
      <protection locked="0"/>
    </xf>
    <xf numFmtId="164" fontId="4" fillId="0" borderId="42" xfId="1" applyFont="1" applyFill="1" applyBorder="1" applyProtection="1">
      <protection locked="0"/>
    </xf>
    <xf numFmtId="164" fontId="4" fillId="0" borderId="43" xfId="1" applyFont="1" applyFill="1" applyBorder="1" applyProtection="1">
      <protection locked="0"/>
    </xf>
    <xf numFmtId="164" fontId="4" fillId="0" borderId="0" xfId="1" applyFont="1" applyFill="1" applyProtection="1">
      <protection locked="0"/>
    </xf>
    <xf numFmtId="0" fontId="4" fillId="0" borderId="15" xfId="1" applyNumberFormat="1" applyFont="1" applyFill="1" applyBorder="1" applyAlignment="1" applyProtection="1">
      <alignment horizontal="center"/>
      <protection locked="0"/>
    </xf>
    <xf numFmtId="164" fontId="4" fillId="0" borderId="53" xfId="1" applyFont="1" applyFill="1" applyBorder="1" applyAlignment="1" applyProtection="1">
      <alignment horizontal="center"/>
      <protection locked="0"/>
    </xf>
    <xf numFmtId="164" fontId="4" fillId="0" borderId="1" xfId="1" applyFont="1" applyFill="1" applyBorder="1" applyProtection="1">
      <protection locked="0"/>
    </xf>
    <xf numFmtId="164" fontId="4" fillId="0" borderId="40" xfId="1" applyFont="1" applyFill="1" applyBorder="1" applyProtection="1">
      <protection locked="0"/>
    </xf>
    <xf numFmtId="164" fontId="4" fillId="0" borderId="1" xfId="1" applyFont="1" applyFill="1" applyBorder="1" applyAlignment="1" applyProtection="1">
      <alignment horizontal="center"/>
      <protection locked="0"/>
    </xf>
    <xf numFmtId="164" fontId="4" fillId="0" borderId="44" xfId="1" applyFont="1" applyFill="1" applyBorder="1" applyProtection="1">
      <protection locked="0"/>
    </xf>
    <xf numFmtId="164" fontId="4" fillId="0" borderId="53" xfId="1" applyFont="1" applyFill="1" applyBorder="1" applyProtection="1">
      <protection locked="0"/>
    </xf>
    <xf numFmtId="164" fontId="4" fillId="0" borderId="15" xfId="1" applyFont="1" applyFill="1" applyBorder="1" applyProtection="1">
      <protection locked="0"/>
    </xf>
    <xf numFmtId="164" fontId="5" fillId="0" borderId="17" xfId="1" applyFont="1" applyFill="1" applyBorder="1" applyProtection="1">
      <protection locked="0"/>
    </xf>
    <xf numFmtId="164" fontId="5" fillId="0" borderId="10" xfId="1" applyFont="1" applyFill="1" applyBorder="1" applyProtection="1">
      <protection locked="0"/>
    </xf>
    <xf numFmtId="164" fontId="5" fillId="0" borderId="45" xfId="1" applyFont="1" applyFill="1" applyBorder="1" applyProtection="1">
      <protection locked="0"/>
    </xf>
    <xf numFmtId="164" fontId="4" fillId="0" borderId="0" xfId="1" applyFont="1" applyFill="1" applyBorder="1" applyAlignment="1" applyProtection="1">
      <alignment horizontal="center"/>
      <protection locked="0"/>
    </xf>
    <xf numFmtId="164" fontId="0" fillId="0" borderId="0" xfId="1" applyFont="1" applyFill="1"/>
    <xf numFmtId="0" fontId="4" fillId="11" borderId="0" xfId="0" applyFont="1" applyFill="1"/>
    <xf numFmtId="43" fontId="1" fillId="11" borderId="23" xfId="1" applyNumberFormat="1" applyFont="1" applyFill="1" applyBorder="1" applyProtection="1"/>
    <xf numFmtId="43" fontId="1" fillId="11" borderId="0" xfId="1" applyNumberFormat="1" applyFont="1" applyFill="1" applyBorder="1" applyProtection="1"/>
    <xf numFmtId="43" fontId="9" fillId="11" borderId="0" xfId="1" applyNumberFormat="1" applyFont="1" applyFill="1" applyBorder="1" applyProtection="1"/>
    <xf numFmtId="43" fontId="1" fillId="11" borderId="0" xfId="1" applyNumberFormat="1" applyFont="1" applyFill="1" applyBorder="1" applyProtection="1"/>
    <xf numFmtId="43" fontId="1" fillId="11" borderId="0" xfId="1" applyNumberFormat="1" applyFont="1" applyFill="1" applyProtection="1"/>
    <xf numFmtId="43" fontId="9" fillId="11" borderId="0" xfId="1" applyNumberFormat="1" applyFont="1" applyFill="1" applyProtection="1"/>
    <xf numFmtId="0" fontId="0" fillId="11" borderId="0" xfId="0" applyFill="1" applyBorder="1" applyProtection="1"/>
    <xf numFmtId="0" fontId="12" fillId="11" borderId="0" xfId="0" applyFont="1" applyFill="1" applyProtection="1">
      <protection locked="0"/>
    </xf>
    <xf numFmtId="164" fontId="12" fillId="11" borderId="0" xfId="0" applyNumberFormat="1" applyFont="1" applyFill="1" applyProtection="1">
      <protection locked="0"/>
    </xf>
    <xf numFmtId="0" fontId="26" fillId="0" borderId="27" xfId="0" applyFont="1" applyFill="1" applyBorder="1" applyAlignment="1">
      <alignment horizontal="center"/>
    </xf>
    <xf numFmtId="0" fontId="0" fillId="11" borderId="0" xfId="0" applyFont="1" applyFill="1" applyProtection="1"/>
    <xf numFmtId="164" fontId="27" fillId="11" borderId="0" xfId="0" applyNumberFormat="1" applyFont="1" applyFill="1" applyProtection="1">
      <protection locked="0"/>
    </xf>
    <xf numFmtId="164" fontId="4" fillId="11" borderId="0" xfId="0" applyNumberFormat="1" applyFont="1" applyFill="1" applyBorder="1" applyAlignment="1" applyProtection="1">
      <alignment vertical="center" wrapText="1"/>
      <protection locked="0"/>
    </xf>
    <xf numFmtId="164" fontId="12" fillId="11" borderId="0" xfId="0" applyNumberFormat="1" applyFont="1" applyFill="1" applyBorder="1" applyAlignment="1" applyProtection="1">
      <alignment vertical="center" wrapText="1"/>
      <protection locked="0"/>
    </xf>
    <xf numFmtId="43" fontId="12" fillId="11" borderId="0" xfId="0" applyNumberFormat="1" applyFont="1" applyFill="1" applyProtection="1">
      <protection locked="0"/>
    </xf>
    <xf numFmtId="0" fontId="11" fillId="11" borderId="0" xfId="0" applyFont="1" applyFill="1" applyBorder="1" applyAlignment="1" applyProtection="1">
      <alignment horizontal="center"/>
      <protection locked="0"/>
    </xf>
    <xf numFmtId="43" fontId="1" fillId="11" borderId="37" xfId="1" applyNumberFormat="1" applyFont="1" applyFill="1" applyBorder="1" applyProtection="1">
      <protection locked="0"/>
    </xf>
    <xf numFmtId="0" fontId="28" fillId="0" borderId="0" xfId="0" applyFont="1" applyFill="1" applyProtection="1">
      <protection locked="0"/>
    </xf>
    <xf numFmtId="0" fontId="12" fillId="0" borderId="0" xfId="0" applyFont="1" applyFill="1" applyBorder="1" applyProtection="1">
      <protection locked="0"/>
    </xf>
    <xf numFmtId="164" fontId="4" fillId="0" borderId="51" xfId="1" applyFont="1" applyFill="1" applyBorder="1" applyProtection="1">
      <protection locked="0"/>
    </xf>
    <xf numFmtId="164" fontId="4" fillId="0" borderId="27" xfId="1" applyFont="1" applyFill="1" applyBorder="1" applyProtection="1">
      <protection locked="0"/>
    </xf>
    <xf numFmtId="16" fontId="0" fillId="11" borderId="54" xfId="0" applyNumberFormat="1" applyFont="1" applyFill="1" applyBorder="1" applyAlignment="1" applyProtection="1">
      <alignment vertical="center"/>
      <protection locked="0"/>
    </xf>
    <xf numFmtId="167" fontId="0" fillId="11" borderId="54" xfId="0" applyNumberFormat="1" applyFill="1" applyBorder="1" applyAlignment="1" applyProtection="1">
      <alignment vertical="center"/>
    </xf>
    <xf numFmtId="43" fontId="9" fillId="11" borderId="54" xfId="1" applyNumberFormat="1" applyFont="1" applyFill="1" applyBorder="1" applyProtection="1">
      <protection locked="0"/>
    </xf>
    <xf numFmtId="43" fontId="9" fillId="11" borderId="55" xfId="1" applyNumberFormat="1" applyFont="1" applyFill="1" applyBorder="1" applyProtection="1"/>
    <xf numFmtId="43" fontId="9" fillId="11" borderId="56" xfId="1" applyNumberFormat="1" applyFont="1" applyFill="1" applyBorder="1" applyProtection="1"/>
    <xf numFmtId="43" fontId="0" fillId="11" borderId="56" xfId="0" applyNumberFormat="1" applyFont="1" applyFill="1" applyBorder="1" applyProtection="1"/>
    <xf numFmtId="43" fontId="0" fillId="11" borderId="57" xfId="0" applyNumberFormat="1" applyFont="1" applyFill="1" applyBorder="1" applyProtection="1"/>
    <xf numFmtId="49" fontId="0" fillId="0" borderId="0" xfId="1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43" fontId="9" fillId="11" borderId="46" xfId="1" applyNumberFormat="1" applyFont="1" applyFill="1" applyBorder="1" applyProtection="1">
      <protection locked="0"/>
    </xf>
    <xf numFmtId="0" fontId="0" fillId="3" borderId="3" xfId="0" applyFont="1" applyFill="1" applyBorder="1" applyAlignment="1">
      <alignment horizontal="center" vertical="center" wrapText="1"/>
    </xf>
    <xf numFmtId="0" fontId="0" fillId="0" borderId="47" xfId="0" applyFont="1" applyBorder="1" applyAlignment="1">
      <alignment horizontal="center"/>
    </xf>
    <xf numFmtId="0" fontId="3" fillId="0" borderId="8" xfId="0" applyFont="1" applyBorder="1" applyAlignment="1" applyProtection="1">
      <alignment horizontal="center"/>
      <protection locked="0"/>
    </xf>
    <xf numFmtId="0" fontId="0" fillId="3" borderId="3" xfId="0" applyFont="1" applyFill="1" applyBorder="1" applyAlignment="1">
      <alignment horizontal="center" vertical="center"/>
    </xf>
    <xf numFmtId="0" fontId="11" fillId="4" borderId="6" xfId="0" applyFont="1" applyFill="1" applyBorder="1" applyAlignment="1" applyProtection="1">
      <alignment horizontal="center" vertical="center" wrapText="1"/>
    </xf>
    <xf numFmtId="0" fontId="11" fillId="4" borderId="1" xfId="0" applyFont="1" applyFill="1" applyBorder="1" applyAlignment="1" applyProtection="1">
      <alignment horizontal="center" vertical="center" wrapText="1"/>
    </xf>
    <xf numFmtId="0" fontId="11" fillId="4" borderId="6" xfId="0" applyFont="1" applyFill="1" applyBorder="1" applyAlignment="1" applyProtection="1">
      <alignment horizontal="center" vertical="center" wrapText="1"/>
      <protection locked="0"/>
    </xf>
    <xf numFmtId="0" fontId="11" fillId="4" borderId="1" xfId="0" applyFont="1" applyFill="1" applyBorder="1" applyAlignment="1" applyProtection="1">
      <alignment horizontal="center" vertical="center" wrapText="1"/>
      <protection locked="0"/>
    </xf>
    <xf numFmtId="0" fontId="11" fillId="0" borderId="6" xfId="0" applyFont="1" applyFill="1" applyBorder="1" applyAlignment="1" applyProtection="1">
      <alignment horizontal="center" vertical="center" wrapText="1"/>
      <protection locked="0"/>
    </xf>
    <xf numFmtId="0" fontId="11" fillId="0" borderId="1" xfId="0" applyFont="1" applyFill="1" applyBorder="1" applyAlignment="1" applyProtection="1">
      <alignment horizontal="center" vertical="center" wrapText="1"/>
      <protection locked="0"/>
    </xf>
    <xf numFmtId="0" fontId="11" fillId="4" borderId="48" xfId="0" applyFont="1" applyFill="1" applyBorder="1" applyAlignment="1" applyProtection="1">
      <alignment horizontal="center" vertical="center" wrapText="1"/>
      <protection locked="0"/>
    </xf>
    <xf numFmtId="0" fontId="11" fillId="12" borderId="8" xfId="0" applyFont="1" applyFill="1" applyBorder="1" applyAlignment="1" applyProtection="1">
      <alignment horizontal="center"/>
      <protection locked="0"/>
    </xf>
    <xf numFmtId="0" fontId="11" fillId="0" borderId="8" xfId="0" applyFont="1" applyBorder="1" applyAlignment="1" applyProtection="1">
      <alignment horizont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12" fillId="0" borderId="47" xfId="0" applyFont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left" vertical="center" wrapText="1"/>
      <protection locked="0"/>
    </xf>
    <xf numFmtId="0" fontId="11" fillId="4" borderId="49" xfId="0" applyFont="1" applyFill="1" applyBorder="1" applyAlignment="1" applyProtection="1">
      <alignment horizontal="center" vertical="center" wrapText="1"/>
    </xf>
    <xf numFmtId="0" fontId="11" fillId="4" borderId="9" xfId="0" applyFont="1" applyFill="1" applyBorder="1" applyAlignment="1" applyProtection="1">
      <alignment horizontal="center" vertical="center" wrapText="1"/>
    </xf>
    <xf numFmtId="168" fontId="5" fillId="0" borderId="0" xfId="0" applyNumberFormat="1" applyFont="1" applyFill="1" applyAlignment="1" applyProtection="1">
      <alignment horizontal="left"/>
    </xf>
    <xf numFmtId="16" fontId="0" fillId="11" borderId="19" xfId="0" applyNumberFormat="1" applyFont="1" applyFill="1" applyBorder="1" applyAlignment="1" applyProtection="1">
      <alignment horizontal="center" vertical="center"/>
      <protection locked="0"/>
    </xf>
    <xf numFmtId="16" fontId="0" fillId="11" borderId="26" xfId="0" applyNumberFormat="1" applyFont="1" applyFill="1" applyBorder="1" applyAlignment="1" applyProtection="1">
      <alignment horizontal="center" vertical="center"/>
      <protection locked="0"/>
    </xf>
    <xf numFmtId="167" fontId="0" fillId="11" borderId="28" xfId="0" applyNumberFormat="1" applyFill="1" applyBorder="1" applyAlignment="1" applyProtection="1">
      <alignment horizontal="center" vertical="center"/>
    </xf>
    <xf numFmtId="167" fontId="0" fillId="11" borderId="35" xfId="0" applyNumberFormat="1" applyFont="1" applyFill="1" applyBorder="1" applyAlignment="1" applyProtection="1">
      <alignment horizontal="center" vertical="center"/>
    </xf>
    <xf numFmtId="167" fontId="0" fillId="11" borderId="19" xfId="0" applyNumberFormat="1" applyFill="1" applyBorder="1" applyAlignment="1" applyProtection="1">
      <alignment horizontal="center" vertical="center"/>
    </xf>
    <xf numFmtId="167" fontId="0" fillId="11" borderId="26" xfId="0" applyNumberFormat="1" applyFont="1" applyFill="1" applyBorder="1" applyAlignment="1" applyProtection="1">
      <alignment horizontal="center" vertical="center"/>
    </xf>
    <xf numFmtId="16" fontId="0" fillId="12" borderId="19" xfId="0" applyNumberFormat="1" applyFont="1" applyFill="1" applyBorder="1" applyAlignment="1" applyProtection="1">
      <alignment horizontal="center" vertical="center"/>
      <protection locked="0"/>
    </xf>
    <xf numFmtId="16" fontId="0" fillId="12" borderId="26" xfId="0" applyNumberFormat="1" applyFont="1" applyFill="1" applyBorder="1" applyAlignment="1" applyProtection="1">
      <alignment horizontal="center" vertical="center"/>
      <protection locked="0"/>
    </xf>
    <xf numFmtId="167" fontId="0" fillId="12" borderId="28" xfId="0" applyNumberFormat="1" applyFill="1" applyBorder="1" applyAlignment="1" applyProtection="1">
      <alignment horizontal="center" vertical="center"/>
    </xf>
    <xf numFmtId="167" fontId="0" fillId="12" borderId="35" xfId="0" applyNumberFormat="1" applyFont="1" applyFill="1" applyBorder="1" applyAlignment="1" applyProtection="1">
      <alignment horizontal="center" vertical="center"/>
    </xf>
    <xf numFmtId="166" fontId="3" fillId="0" borderId="0" xfId="0" applyNumberFormat="1" applyFont="1" applyFill="1" applyAlignment="1" applyProtection="1">
      <alignment horizontal="left"/>
      <protection locked="0"/>
    </xf>
    <xf numFmtId="0" fontId="3" fillId="0" borderId="0" xfId="0" applyFont="1" applyFill="1" applyBorder="1" applyAlignment="1" applyProtection="1">
      <alignment horizontal="left" wrapText="1"/>
    </xf>
    <xf numFmtId="0" fontId="0" fillId="0" borderId="0" xfId="0" applyFill="1" applyAlignment="1">
      <alignment horizontal="center"/>
    </xf>
    <xf numFmtId="0" fontId="0" fillId="0" borderId="0" xfId="0" quotePrefix="1" applyFill="1" applyAlignment="1">
      <alignment horizontal="center"/>
    </xf>
    <xf numFmtId="0" fontId="0" fillId="0" borderId="0" xfId="0" applyNumberFormat="1" applyBorder="1" applyAlignment="1">
      <alignment horizontal="left"/>
    </xf>
    <xf numFmtId="0" fontId="3" fillId="0" borderId="0" xfId="0" applyFont="1" applyBorder="1" applyAlignment="1">
      <alignment horizontal="center"/>
    </xf>
    <xf numFmtId="0" fontId="3" fillId="0" borderId="23" xfId="0" applyFont="1" applyBorder="1" applyAlignment="1">
      <alignment horizontal="left"/>
    </xf>
    <xf numFmtId="0" fontId="3" fillId="0" borderId="24" xfId="0" applyFont="1" applyBorder="1" applyAlignment="1">
      <alignment horizontal="center"/>
    </xf>
    <xf numFmtId="0" fontId="3" fillId="0" borderId="29" xfId="0" applyFont="1" applyBorder="1" applyAlignment="1">
      <alignment horizontal="center"/>
    </xf>
    <xf numFmtId="0" fontId="0" fillId="0" borderId="24" xfId="0" applyNumberFormat="1" applyBorder="1" applyAlignment="1">
      <alignment horizontal="left"/>
    </xf>
    <xf numFmtId="0" fontId="3" fillId="0" borderId="30" xfId="0" applyFont="1" applyBorder="1" applyAlignment="1">
      <alignment horizontal="left"/>
    </xf>
    <xf numFmtId="164" fontId="5" fillId="0" borderId="48" xfId="1" applyFont="1" applyFill="1" applyBorder="1" applyAlignment="1" applyProtection="1">
      <alignment horizontal="center" vertical="center" wrapText="1"/>
      <protection locked="0"/>
    </xf>
    <xf numFmtId="164" fontId="5" fillId="0" borderId="50" xfId="1" applyFont="1" applyFill="1" applyBorder="1" applyAlignment="1" applyProtection="1">
      <alignment horizontal="center" vertical="center" wrapText="1"/>
      <protection locked="0"/>
    </xf>
    <xf numFmtId="164" fontId="4" fillId="0" borderId="8" xfId="1" applyFont="1" applyFill="1" applyBorder="1" applyAlignment="1" applyProtection="1">
      <alignment horizontal="center"/>
      <protection locked="0"/>
    </xf>
    <xf numFmtId="164" fontId="4" fillId="0" borderId="0" xfId="1" applyFont="1" applyFill="1" applyBorder="1" applyAlignment="1" applyProtection="1">
      <alignment horizontal="center" vertical="center"/>
      <protection locked="0"/>
    </xf>
    <xf numFmtId="164" fontId="4" fillId="0" borderId="47" xfId="1" applyFont="1" applyFill="1" applyBorder="1" applyAlignment="1" applyProtection="1">
      <alignment horizontal="center"/>
      <protection locked="0"/>
    </xf>
    <xf numFmtId="164" fontId="5" fillId="0" borderId="6" xfId="1" applyFont="1" applyFill="1" applyBorder="1" applyAlignment="1" applyProtection="1">
      <alignment horizontal="center" vertical="center" wrapText="1"/>
      <protection locked="0"/>
    </xf>
    <xf numFmtId="164" fontId="5" fillId="0" borderId="11" xfId="1" applyFont="1" applyFill="1" applyBorder="1" applyAlignment="1" applyProtection="1">
      <alignment horizontal="center" vertical="center" wrapText="1"/>
      <protection locked="0"/>
    </xf>
  </cellXfs>
  <cellStyles count="15">
    <cellStyle name="Comma" xfId="1" builtinId="3"/>
    <cellStyle name="Normal" xfId="0" builtinId="0"/>
    <cellStyle name="Normal 10" xfId="2"/>
    <cellStyle name="Normal 11" xfId="3"/>
    <cellStyle name="Normal 12" xfId="4"/>
    <cellStyle name="Normal 2" xfId="5"/>
    <cellStyle name="Normal 3" xfId="6"/>
    <cellStyle name="Normal 4" xfId="7"/>
    <cellStyle name="Normal 5" xfId="8"/>
    <cellStyle name="Normal 6" xfId="9"/>
    <cellStyle name="Normal 7" xfId="10"/>
    <cellStyle name="Normal 8" xfId="11"/>
    <cellStyle name="Normal 8 2" xfId="12"/>
    <cellStyle name="Normal 9" xfId="13"/>
    <cellStyle name="Percent" xfId="14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0</xdr:row>
      <xdr:rowOff>19050</xdr:rowOff>
    </xdr:from>
    <xdr:to>
      <xdr:col>2</xdr:col>
      <xdr:colOff>9525</xdr:colOff>
      <xdr:row>3</xdr:row>
      <xdr:rowOff>142875</xdr:rowOff>
    </xdr:to>
    <xdr:pic>
      <xdr:nvPicPr>
        <xdr:cNvPr id="11266" name="Picture 1" descr="TOSHLOGO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19050"/>
          <a:ext cx="762000" cy="609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%20and%20Settings\TOSH%20Alimall\Desktop\ALIMALL%20ACCOUNTING\SERVICE%20CHARGE\2008\06.01.31%20-%20Service%20Charge%20Program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06.01.31%20-%20Service%20Charge%20Program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Finance%20Files\2015\SERVICE%20CHARGE\April\March%20%201-15,%202015%20Valero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C sched"/>
      <sheetName val="SC Computation"/>
      <sheetName val="SC PAYSLIP"/>
    </sheetNames>
    <sheetDataSet>
      <sheetData sheetId="0">
        <row r="41">
          <cell r="H41">
            <v>18147.5</v>
          </cell>
        </row>
      </sheetData>
      <sheetData sheetId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C sched"/>
      <sheetName val="SC Computation"/>
      <sheetName val="SC PAYSLIP"/>
    </sheetNames>
    <sheetDataSet>
      <sheetData sheetId="0">
        <row r="41">
          <cell r="H41">
            <v>18147.5</v>
          </cell>
        </row>
      </sheetData>
      <sheetData sheetId="1"/>
      <sheetData sheetId="2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C Computation"/>
      <sheetName val="Bank"/>
      <sheetName val="SC SLIP"/>
      <sheetName val="SC Attachment"/>
      <sheetName val="No. of Days"/>
      <sheetName val="earn 1 &amp; 2"/>
    </sheetNames>
    <sheetDataSet>
      <sheetData sheetId="0" refreshError="1">
        <row r="1">
          <cell r="A1" t="str">
            <v>THE OLD SPAGHETTI HOUSE -VALERO</v>
          </cell>
        </row>
        <row r="3">
          <cell r="A3" t="str">
            <v>March 1-15, 2014</v>
          </cell>
        </row>
        <row r="21">
          <cell r="B21" t="str">
            <v>MANAGEMENT</v>
          </cell>
          <cell r="E21">
            <v>12</v>
          </cell>
          <cell r="F21">
            <v>1</v>
          </cell>
          <cell r="I21">
            <v>162.23058933333331</v>
          </cell>
          <cell r="N21">
            <v>350</v>
          </cell>
        </row>
        <row r="22">
          <cell r="I22">
            <v>162.23058933333331</v>
          </cell>
        </row>
        <row r="25">
          <cell r="E25">
            <v>11</v>
          </cell>
          <cell r="M25">
            <v>16.231490876645886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"/>
  <dimension ref="A1:U48"/>
  <sheetViews>
    <sheetView topLeftCell="A4" zoomScale="75" zoomScaleNormal="75" workbookViewId="0">
      <selection activeCell="K21" sqref="K21"/>
    </sheetView>
  </sheetViews>
  <sheetFormatPr defaultRowHeight="12.75"/>
  <cols>
    <col min="1" max="1" width="3.140625" customWidth="1"/>
    <col min="2" max="2" width="24.85546875" customWidth="1"/>
    <col min="3" max="3" width="18" customWidth="1"/>
    <col min="4" max="4" width="15.140625" customWidth="1"/>
    <col min="5" max="8" width="0" hidden="1" customWidth="1"/>
    <col min="9" max="9" width="10.140625" customWidth="1"/>
    <col min="10" max="12" width="9.7109375" customWidth="1"/>
    <col min="13" max="13" width="0" hidden="1" customWidth="1"/>
    <col min="14" max="19" width="12" customWidth="1"/>
  </cols>
  <sheetData>
    <row r="1" spans="1:21" ht="15.75">
      <c r="A1" s="11" t="e">
        <f>#REF!</f>
        <v>#REF!</v>
      </c>
      <c r="B1" s="11"/>
      <c r="C1" s="11"/>
      <c r="D1" s="12"/>
      <c r="E1" s="12"/>
      <c r="F1" s="12"/>
      <c r="G1" s="12"/>
      <c r="H1" s="12"/>
      <c r="I1" s="13"/>
      <c r="J1" s="13"/>
      <c r="K1" s="13"/>
      <c r="L1" s="13"/>
      <c r="N1" s="13"/>
      <c r="O1" s="13"/>
      <c r="P1" s="13"/>
      <c r="Q1" s="13"/>
    </row>
    <row r="2" spans="1:21" ht="15.75">
      <c r="A2" s="12" t="s">
        <v>36</v>
      </c>
      <c r="B2" s="12"/>
      <c r="C2" s="12"/>
      <c r="D2" s="12"/>
      <c r="E2" s="12"/>
      <c r="F2" s="12"/>
      <c r="G2" s="12"/>
      <c r="H2" s="12"/>
      <c r="I2" s="13"/>
      <c r="J2" s="14" t="s">
        <v>1</v>
      </c>
      <c r="K2" s="14"/>
      <c r="L2" s="14"/>
      <c r="N2" s="15" t="e">
        <f>#REF!</f>
        <v>#REF!</v>
      </c>
      <c r="O2" s="15"/>
      <c r="P2" s="15"/>
      <c r="Q2" s="15"/>
      <c r="S2" s="10"/>
    </row>
    <row r="3" spans="1:21" ht="15.75">
      <c r="A3" s="16" t="e">
        <f>#REF!</f>
        <v>#REF!</v>
      </c>
      <c r="B3" s="16"/>
      <c r="C3" s="16"/>
      <c r="D3" s="12"/>
      <c r="E3" s="12"/>
      <c r="F3" s="12"/>
      <c r="G3" s="12"/>
      <c r="H3" s="12"/>
      <c r="I3" s="13"/>
      <c r="J3" s="13" t="s">
        <v>5</v>
      </c>
      <c r="K3" s="13"/>
      <c r="L3" s="13"/>
      <c r="N3" s="5">
        <f>+K44</f>
        <v>380.25</v>
      </c>
      <c r="O3" s="17"/>
      <c r="P3" s="17"/>
      <c r="Q3" s="17"/>
    </row>
    <row r="4" spans="1:21">
      <c r="A4" s="13"/>
      <c r="B4" s="13"/>
      <c r="C4" s="13"/>
      <c r="D4" s="13"/>
      <c r="E4" s="13"/>
      <c r="F4" s="13"/>
      <c r="G4" s="13"/>
      <c r="H4" s="13"/>
      <c r="I4" s="13"/>
      <c r="J4" s="13" t="s">
        <v>7</v>
      </c>
      <c r="K4" s="13"/>
      <c r="L4" s="13"/>
      <c r="N4" s="6" t="e">
        <f>+N2/N3</f>
        <v>#REF!</v>
      </c>
      <c r="O4" s="17"/>
      <c r="P4" s="17"/>
      <c r="Q4" s="17"/>
    </row>
    <row r="5" spans="1:21" ht="15.75">
      <c r="A5" s="12" t="s">
        <v>37</v>
      </c>
      <c r="B5" s="13"/>
      <c r="C5" s="13"/>
      <c r="D5" s="18">
        <f>SUM(E13:E43)</f>
        <v>5</v>
      </c>
      <c r="E5" s="19" t="s">
        <v>12</v>
      </c>
      <c r="F5" s="20"/>
      <c r="G5" s="20"/>
      <c r="H5" s="20"/>
      <c r="I5" s="13"/>
      <c r="J5" s="13"/>
      <c r="K5" s="13"/>
      <c r="L5" s="13"/>
      <c r="N5" s="17"/>
      <c r="O5" s="17"/>
      <c r="P5" s="17"/>
      <c r="Q5" s="17"/>
    </row>
    <row r="6" spans="1:21" ht="15.75">
      <c r="A6" s="12" t="s">
        <v>38</v>
      </c>
      <c r="B6" s="13"/>
      <c r="C6" s="13"/>
      <c r="D6" s="18">
        <f>+SUM(H13:H43)</f>
        <v>1</v>
      </c>
      <c r="E6" s="19" t="s">
        <v>39</v>
      </c>
      <c r="F6" s="20"/>
      <c r="G6" s="20"/>
      <c r="H6" s="20"/>
      <c r="I6" s="13"/>
      <c r="J6" s="21"/>
      <c r="K6" s="13"/>
      <c r="L6" s="13"/>
      <c r="N6" s="17"/>
      <c r="O6" s="17"/>
      <c r="P6" s="17"/>
      <c r="Q6" s="17"/>
    </row>
    <row r="7" spans="1:21" ht="15.75">
      <c r="A7" s="12" t="s">
        <v>40</v>
      </c>
      <c r="B7" s="13"/>
      <c r="C7" s="13"/>
      <c r="D7" s="18">
        <f>SUM(G13:G43)</f>
        <v>19</v>
      </c>
      <c r="E7" s="19" t="s">
        <v>41</v>
      </c>
      <c r="F7" s="20"/>
      <c r="G7" s="20"/>
      <c r="H7" s="20"/>
      <c r="I7" s="13"/>
      <c r="J7" s="21"/>
      <c r="K7" s="13"/>
      <c r="L7" s="13"/>
      <c r="N7" s="13"/>
      <c r="O7" s="13"/>
      <c r="P7" s="13"/>
      <c r="Q7" s="13"/>
    </row>
    <row r="8" spans="1:21" ht="15.75">
      <c r="A8" s="12" t="s">
        <v>42</v>
      </c>
      <c r="B8" s="13"/>
      <c r="C8" s="13"/>
      <c r="D8" s="18">
        <f>+SUM(F13:F43)</f>
        <v>0</v>
      </c>
      <c r="E8" s="19" t="s">
        <v>14</v>
      </c>
      <c r="F8" s="20"/>
      <c r="G8" s="20"/>
      <c r="H8" s="20"/>
      <c r="I8" s="13"/>
      <c r="J8" s="21"/>
      <c r="K8" s="13"/>
      <c r="L8" s="13"/>
      <c r="N8" s="13"/>
      <c r="O8" s="13"/>
      <c r="P8" s="13"/>
      <c r="Q8" s="13"/>
    </row>
    <row r="9" spans="1:21" ht="15.75">
      <c r="A9" s="12" t="s">
        <v>43</v>
      </c>
      <c r="B9" s="13"/>
      <c r="C9" s="13"/>
      <c r="D9" s="22">
        <v>13</v>
      </c>
      <c r="E9" s="20"/>
      <c r="F9" s="20"/>
      <c r="G9" s="20"/>
      <c r="H9" s="20"/>
      <c r="I9" s="13"/>
      <c r="J9" s="21"/>
      <c r="K9" s="13"/>
      <c r="L9" s="13"/>
      <c r="N9" s="13"/>
      <c r="O9" s="13"/>
      <c r="P9" s="13"/>
      <c r="Q9" s="13"/>
    </row>
    <row r="10" spans="1:21">
      <c r="N10" s="10"/>
    </row>
    <row r="11" spans="1:21" ht="12.75" customHeight="1">
      <c r="A11" s="268" t="s">
        <v>0</v>
      </c>
      <c r="B11" s="268"/>
      <c r="C11" s="265" t="s">
        <v>15</v>
      </c>
      <c r="D11" s="265" t="s">
        <v>16</v>
      </c>
      <c r="E11" s="23"/>
      <c r="F11" s="23"/>
      <c r="G11" s="23"/>
      <c r="H11" s="23"/>
      <c r="I11" s="265" t="s">
        <v>17</v>
      </c>
      <c r="J11" s="265" t="s">
        <v>18</v>
      </c>
      <c r="K11" s="265" t="s">
        <v>44</v>
      </c>
      <c r="L11" s="265" t="s">
        <v>20</v>
      </c>
      <c r="M11" s="265" t="s">
        <v>21</v>
      </c>
      <c r="N11" s="265" t="s">
        <v>22</v>
      </c>
      <c r="O11" s="23"/>
      <c r="P11" s="23"/>
      <c r="Q11" s="265" t="s">
        <v>23</v>
      </c>
      <c r="R11" s="265" t="s">
        <v>24</v>
      </c>
      <c r="S11" s="265" t="s">
        <v>35</v>
      </c>
    </row>
    <row r="12" spans="1:21" ht="25.5">
      <c r="A12" s="268"/>
      <c r="B12" s="268"/>
      <c r="C12" s="265"/>
      <c r="D12" s="265"/>
      <c r="E12" s="24" t="s">
        <v>12</v>
      </c>
      <c r="F12" s="24" t="s">
        <v>14</v>
      </c>
      <c r="G12" s="24" t="s">
        <v>41</v>
      </c>
      <c r="H12" s="24" t="s">
        <v>39</v>
      </c>
      <c r="I12" s="265"/>
      <c r="J12" s="265"/>
      <c r="K12" s="265"/>
      <c r="L12" s="265"/>
      <c r="M12" s="265"/>
      <c r="N12" s="265"/>
      <c r="O12" s="24"/>
      <c r="P12" s="24"/>
      <c r="Q12" s="265"/>
      <c r="R12" s="265"/>
      <c r="S12" s="265"/>
    </row>
    <row r="13" spans="1:21">
      <c r="A13" s="25">
        <v>1</v>
      </c>
      <c r="B13" s="2" t="s">
        <v>45</v>
      </c>
      <c r="C13" s="7" t="s">
        <v>46</v>
      </c>
      <c r="D13" s="7" t="s">
        <v>41</v>
      </c>
      <c r="E13" s="26">
        <f t="shared" ref="E13:H36" si="0">IF($D13=E$12,1,0)</f>
        <v>0</v>
      </c>
      <c r="F13" s="26">
        <f t="shared" si="0"/>
        <v>0</v>
      </c>
      <c r="G13" s="26">
        <f t="shared" si="0"/>
        <v>1</v>
      </c>
      <c r="H13" s="26">
        <f t="shared" si="0"/>
        <v>0</v>
      </c>
      <c r="I13" s="7">
        <v>13</v>
      </c>
      <c r="J13" s="27">
        <v>1</v>
      </c>
      <c r="K13" s="4">
        <f t="shared" ref="K13:K36" si="1">+J13*$D$9</f>
        <v>13</v>
      </c>
      <c r="L13" s="4">
        <f t="shared" ref="L13:L35" si="2">+I13*J13</f>
        <v>13</v>
      </c>
      <c r="M13" s="28" t="e">
        <f t="shared" ref="M13:M35" si="3">+IF(K13&lt;&gt;0,$N$4,0)</f>
        <v>#REF!</v>
      </c>
      <c r="N13" s="8" t="e">
        <f t="shared" ref="N13:N35" si="4">+L13*N$4</f>
        <v>#REF!</v>
      </c>
      <c r="O13" s="8">
        <f t="shared" ref="O13:O35" si="5">+IF(D13="Regular",$O$44/$D$5,0)</f>
        <v>0</v>
      </c>
      <c r="P13" s="8"/>
      <c r="Q13" s="8">
        <f t="shared" ref="Q13:Q18" si="6">+IF(O13&lt;=900,O13+P13,900)</f>
        <v>0</v>
      </c>
      <c r="R13" s="9" t="e">
        <f t="shared" ref="R13:R35" si="7">IF(D13="Contractual",$R$44/($D$7+$D$6),IF(D13="Probationary",$R$44/($D$7+$D$6),0))</f>
        <v>#REF!</v>
      </c>
      <c r="S13" s="8" t="e">
        <f t="shared" ref="S13:S35" si="8">+N13+Q13+R13</f>
        <v>#REF!</v>
      </c>
      <c r="T13" s="29"/>
      <c r="U13" s="10"/>
    </row>
    <row r="14" spans="1:21">
      <c r="A14" s="1">
        <v>2</v>
      </c>
      <c r="B14" s="2" t="s">
        <v>47</v>
      </c>
      <c r="C14" s="7" t="s">
        <v>48</v>
      </c>
      <c r="D14" s="7" t="s">
        <v>41</v>
      </c>
      <c r="E14" s="26">
        <f t="shared" si="0"/>
        <v>0</v>
      </c>
      <c r="F14" s="26">
        <f t="shared" si="0"/>
        <v>0</v>
      </c>
      <c r="G14" s="26">
        <f t="shared" si="0"/>
        <v>1</v>
      </c>
      <c r="H14" s="26">
        <f t="shared" si="0"/>
        <v>0</v>
      </c>
      <c r="I14" s="7">
        <v>13</v>
      </c>
      <c r="J14" s="27">
        <v>1</v>
      </c>
      <c r="K14" s="4">
        <f t="shared" si="1"/>
        <v>13</v>
      </c>
      <c r="L14" s="4">
        <f t="shared" si="2"/>
        <v>13</v>
      </c>
      <c r="M14" s="28" t="e">
        <f t="shared" si="3"/>
        <v>#REF!</v>
      </c>
      <c r="N14" s="8" t="e">
        <f t="shared" si="4"/>
        <v>#REF!</v>
      </c>
      <c r="O14" s="8">
        <f t="shared" si="5"/>
        <v>0</v>
      </c>
      <c r="P14" s="8"/>
      <c r="Q14" s="8">
        <f t="shared" si="6"/>
        <v>0</v>
      </c>
      <c r="R14" s="9" t="e">
        <f t="shared" si="7"/>
        <v>#REF!</v>
      </c>
      <c r="S14" s="8" t="e">
        <f t="shared" si="8"/>
        <v>#REF!</v>
      </c>
      <c r="T14" s="29"/>
      <c r="U14" s="10"/>
    </row>
    <row r="15" spans="1:21">
      <c r="A15" s="1">
        <v>3</v>
      </c>
      <c r="B15" s="2" t="s">
        <v>49</v>
      </c>
      <c r="C15" s="7" t="s">
        <v>48</v>
      </c>
      <c r="D15" s="7" t="s">
        <v>41</v>
      </c>
      <c r="E15" s="26">
        <f t="shared" si="0"/>
        <v>0</v>
      </c>
      <c r="F15" s="26">
        <f t="shared" si="0"/>
        <v>0</v>
      </c>
      <c r="G15" s="26">
        <f t="shared" si="0"/>
        <v>1</v>
      </c>
      <c r="H15" s="26">
        <f t="shared" si="0"/>
        <v>0</v>
      </c>
      <c r="I15" s="7">
        <v>13</v>
      </c>
      <c r="J15" s="27">
        <v>1</v>
      </c>
      <c r="K15" s="4">
        <f t="shared" si="1"/>
        <v>13</v>
      </c>
      <c r="L15" s="4">
        <f t="shared" si="2"/>
        <v>13</v>
      </c>
      <c r="M15" s="28" t="e">
        <f t="shared" si="3"/>
        <v>#REF!</v>
      </c>
      <c r="N15" s="8" t="e">
        <f t="shared" si="4"/>
        <v>#REF!</v>
      </c>
      <c r="O15" s="8">
        <f t="shared" si="5"/>
        <v>0</v>
      </c>
      <c r="P15" s="8"/>
      <c r="Q15" s="8">
        <f t="shared" si="6"/>
        <v>0</v>
      </c>
      <c r="R15" s="9" t="e">
        <f t="shared" si="7"/>
        <v>#REF!</v>
      </c>
      <c r="S15" s="8" t="e">
        <f t="shared" si="8"/>
        <v>#REF!</v>
      </c>
      <c r="T15" s="29"/>
      <c r="U15" s="10"/>
    </row>
    <row r="16" spans="1:21">
      <c r="A16" s="1">
        <v>4</v>
      </c>
      <c r="B16" s="2" t="s">
        <v>50</v>
      </c>
      <c r="C16" s="7" t="s">
        <v>48</v>
      </c>
      <c r="D16" s="7" t="s">
        <v>41</v>
      </c>
      <c r="E16" s="26">
        <f t="shared" si="0"/>
        <v>0</v>
      </c>
      <c r="F16" s="26">
        <f t="shared" si="0"/>
        <v>0</v>
      </c>
      <c r="G16" s="26">
        <f t="shared" si="0"/>
        <v>1</v>
      </c>
      <c r="H16" s="26">
        <f t="shared" si="0"/>
        <v>0</v>
      </c>
      <c r="I16" s="7">
        <v>13</v>
      </c>
      <c r="J16" s="27">
        <v>1</v>
      </c>
      <c r="K16" s="4">
        <f t="shared" si="1"/>
        <v>13</v>
      </c>
      <c r="L16" s="4">
        <f t="shared" si="2"/>
        <v>13</v>
      </c>
      <c r="M16" s="28" t="e">
        <f t="shared" si="3"/>
        <v>#REF!</v>
      </c>
      <c r="N16" s="8" t="e">
        <f t="shared" si="4"/>
        <v>#REF!</v>
      </c>
      <c r="O16" s="8">
        <f t="shared" si="5"/>
        <v>0</v>
      </c>
      <c r="P16" s="8"/>
      <c r="Q16" s="8">
        <f t="shared" si="6"/>
        <v>0</v>
      </c>
      <c r="R16" s="9" t="e">
        <f t="shared" si="7"/>
        <v>#REF!</v>
      </c>
      <c r="S16" s="8" t="e">
        <f t="shared" si="8"/>
        <v>#REF!</v>
      </c>
      <c r="T16" s="29"/>
      <c r="U16" s="10"/>
    </row>
    <row r="17" spans="1:21">
      <c r="A17" s="1">
        <v>5</v>
      </c>
      <c r="B17" s="2" t="s">
        <v>51</v>
      </c>
      <c r="C17" s="7" t="s">
        <v>48</v>
      </c>
      <c r="D17" s="7" t="s">
        <v>41</v>
      </c>
      <c r="E17" s="26">
        <f t="shared" si="0"/>
        <v>0</v>
      </c>
      <c r="F17" s="26">
        <f t="shared" si="0"/>
        <v>0</v>
      </c>
      <c r="G17" s="26">
        <f t="shared" si="0"/>
        <v>1</v>
      </c>
      <c r="H17" s="26">
        <f t="shared" si="0"/>
        <v>0</v>
      </c>
      <c r="I17" s="7">
        <v>13</v>
      </c>
      <c r="J17" s="27">
        <v>1</v>
      </c>
      <c r="K17" s="4">
        <f t="shared" si="1"/>
        <v>13</v>
      </c>
      <c r="L17" s="4">
        <f t="shared" si="2"/>
        <v>13</v>
      </c>
      <c r="M17" s="28" t="e">
        <f t="shared" si="3"/>
        <v>#REF!</v>
      </c>
      <c r="N17" s="8" t="e">
        <f t="shared" si="4"/>
        <v>#REF!</v>
      </c>
      <c r="O17" s="8">
        <f t="shared" si="5"/>
        <v>0</v>
      </c>
      <c r="P17" s="8"/>
      <c r="Q17" s="8">
        <f t="shared" si="6"/>
        <v>0</v>
      </c>
      <c r="R17" s="9" t="e">
        <f t="shared" si="7"/>
        <v>#REF!</v>
      </c>
      <c r="S17" s="8" t="e">
        <f t="shared" si="8"/>
        <v>#REF!</v>
      </c>
      <c r="T17" s="29"/>
      <c r="U17" s="10"/>
    </row>
    <row r="18" spans="1:21">
      <c r="A18" s="1">
        <v>6</v>
      </c>
      <c r="B18" s="2" t="s">
        <v>52</v>
      </c>
      <c r="C18" s="7" t="s">
        <v>53</v>
      </c>
      <c r="D18" s="7" t="s">
        <v>12</v>
      </c>
      <c r="E18" s="26">
        <f t="shared" si="0"/>
        <v>1</v>
      </c>
      <c r="F18" s="26">
        <f t="shared" si="0"/>
        <v>0</v>
      </c>
      <c r="G18" s="26">
        <f t="shared" si="0"/>
        <v>0</v>
      </c>
      <c r="H18" s="26">
        <f t="shared" si="0"/>
        <v>0</v>
      </c>
      <c r="I18" s="7">
        <v>13</v>
      </c>
      <c r="J18" s="27">
        <v>2</v>
      </c>
      <c r="K18" s="4">
        <f t="shared" si="1"/>
        <v>26</v>
      </c>
      <c r="L18" s="4">
        <f t="shared" si="2"/>
        <v>26</v>
      </c>
      <c r="M18" s="28" t="e">
        <f t="shared" si="3"/>
        <v>#REF!</v>
      </c>
      <c r="N18" s="8" t="e">
        <f t="shared" si="4"/>
        <v>#REF!</v>
      </c>
      <c r="O18" s="8" t="e">
        <f t="shared" si="5"/>
        <v>#REF!</v>
      </c>
      <c r="P18" s="8" t="e">
        <f>$P$21/-4</f>
        <v>#REF!</v>
      </c>
      <c r="Q18" s="8" t="e">
        <f t="shared" si="6"/>
        <v>#REF!</v>
      </c>
      <c r="R18" s="9">
        <f t="shared" si="7"/>
        <v>0</v>
      </c>
      <c r="S18" s="8" t="e">
        <f t="shared" si="8"/>
        <v>#REF!</v>
      </c>
      <c r="T18" s="29"/>
      <c r="U18" s="10"/>
    </row>
    <row r="19" spans="1:21">
      <c r="A19" s="1">
        <v>7</v>
      </c>
      <c r="B19" s="2" t="s">
        <v>54</v>
      </c>
      <c r="C19" s="7" t="s">
        <v>46</v>
      </c>
      <c r="D19" s="7" t="s">
        <v>41</v>
      </c>
      <c r="E19" s="26">
        <f t="shared" si="0"/>
        <v>0</v>
      </c>
      <c r="F19" s="26">
        <f t="shared" si="0"/>
        <v>0</v>
      </c>
      <c r="G19" s="26">
        <f t="shared" si="0"/>
        <v>1</v>
      </c>
      <c r="H19" s="26">
        <f t="shared" si="0"/>
        <v>0</v>
      </c>
      <c r="I19" s="7">
        <v>2</v>
      </c>
      <c r="J19" s="27">
        <v>1</v>
      </c>
      <c r="K19" s="4">
        <f t="shared" si="1"/>
        <v>13</v>
      </c>
      <c r="L19" s="4">
        <f t="shared" si="2"/>
        <v>2</v>
      </c>
      <c r="M19" s="28" t="e">
        <f t="shared" si="3"/>
        <v>#REF!</v>
      </c>
      <c r="N19" s="8" t="e">
        <f t="shared" si="4"/>
        <v>#REF!</v>
      </c>
      <c r="O19" s="8">
        <f t="shared" si="5"/>
        <v>0</v>
      </c>
      <c r="P19" s="8"/>
      <c r="Q19" s="8">
        <f>+IF(O19&lt;=200,O19+P19,200)</f>
        <v>0</v>
      </c>
      <c r="R19" s="9" t="e">
        <f t="shared" si="7"/>
        <v>#REF!</v>
      </c>
      <c r="S19" s="8" t="e">
        <f t="shared" si="8"/>
        <v>#REF!</v>
      </c>
      <c r="T19" s="29"/>
      <c r="U19" s="10"/>
    </row>
    <row r="20" spans="1:21">
      <c r="A20" s="1">
        <v>8</v>
      </c>
      <c r="B20" s="2" t="s">
        <v>55</v>
      </c>
      <c r="C20" s="7" t="s">
        <v>48</v>
      </c>
      <c r="D20" s="7" t="s">
        <v>41</v>
      </c>
      <c r="E20" s="26">
        <f t="shared" si="0"/>
        <v>0</v>
      </c>
      <c r="F20" s="26">
        <f t="shared" si="0"/>
        <v>0</v>
      </c>
      <c r="G20" s="26">
        <f t="shared" si="0"/>
        <v>1</v>
      </c>
      <c r="H20" s="26">
        <f t="shared" si="0"/>
        <v>0</v>
      </c>
      <c r="I20" s="7">
        <v>13</v>
      </c>
      <c r="J20" s="27">
        <v>1</v>
      </c>
      <c r="K20" s="4">
        <f t="shared" si="1"/>
        <v>13</v>
      </c>
      <c r="L20" s="4">
        <f t="shared" si="2"/>
        <v>13</v>
      </c>
      <c r="M20" s="28" t="e">
        <f t="shared" si="3"/>
        <v>#REF!</v>
      </c>
      <c r="N20" s="8" t="e">
        <f t="shared" si="4"/>
        <v>#REF!</v>
      </c>
      <c r="O20" s="8">
        <f t="shared" si="5"/>
        <v>0</v>
      </c>
      <c r="P20" s="8"/>
      <c r="Q20" s="8">
        <f t="shared" ref="Q20:Q35" si="9">+IF(O20&lt;=900,O20+P20,900)</f>
        <v>0</v>
      </c>
      <c r="R20" s="9" t="e">
        <f t="shared" si="7"/>
        <v>#REF!</v>
      </c>
      <c r="S20" s="8" t="e">
        <f t="shared" si="8"/>
        <v>#REF!</v>
      </c>
      <c r="T20" s="29"/>
      <c r="U20" s="10"/>
    </row>
    <row r="21" spans="1:21">
      <c r="A21" s="1">
        <v>9</v>
      </c>
      <c r="B21" s="2" t="s">
        <v>56</v>
      </c>
      <c r="C21" s="7" t="s">
        <v>57</v>
      </c>
      <c r="D21" s="7" t="s">
        <v>12</v>
      </c>
      <c r="E21" s="26">
        <f t="shared" si="0"/>
        <v>1</v>
      </c>
      <c r="F21" s="26">
        <f t="shared" si="0"/>
        <v>0</v>
      </c>
      <c r="G21" s="26">
        <f t="shared" si="0"/>
        <v>0</v>
      </c>
      <c r="H21" s="26">
        <f t="shared" si="0"/>
        <v>0</v>
      </c>
      <c r="I21" s="7">
        <v>3</v>
      </c>
      <c r="J21" s="27">
        <v>1.5</v>
      </c>
      <c r="K21" s="4">
        <f t="shared" si="1"/>
        <v>19.5</v>
      </c>
      <c r="L21" s="4">
        <f t="shared" si="2"/>
        <v>4.5</v>
      </c>
      <c r="M21" s="28" t="e">
        <f t="shared" si="3"/>
        <v>#REF!</v>
      </c>
      <c r="N21" s="8" t="e">
        <f t="shared" si="4"/>
        <v>#REF!</v>
      </c>
      <c r="O21" s="8" t="e">
        <f t="shared" si="5"/>
        <v>#REF!</v>
      </c>
      <c r="P21" s="8" t="e">
        <f>(IF(O21&lt;=200,O21,200)*-1+O21)*-1</f>
        <v>#REF!</v>
      </c>
      <c r="Q21" s="8" t="e">
        <f>+IF(O21&lt;=200,O21+P21,200)</f>
        <v>#REF!</v>
      </c>
      <c r="R21" s="9">
        <f t="shared" si="7"/>
        <v>0</v>
      </c>
      <c r="S21" s="8" t="e">
        <f t="shared" si="8"/>
        <v>#REF!</v>
      </c>
      <c r="T21" s="29"/>
      <c r="U21" s="10"/>
    </row>
    <row r="22" spans="1:21">
      <c r="A22" s="1">
        <v>10</v>
      </c>
      <c r="B22" s="2" t="s">
        <v>58</v>
      </c>
      <c r="C22" s="7" t="s">
        <v>48</v>
      </c>
      <c r="D22" s="7" t="s">
        <v>41</v>
      </c>
      <c r="E22" s="26">
        <f t="shared" si="0"/>
        <v>0</v>
      </c>
      <c r="F22" s="26">
        <f t="shared" si="0"/>
        <v>0</v>
      </c>
      <c r="G22" s="26">
        <f t="shared" si="0"/>
        <v>1</v>
      </c>
      <c r="H22" s="26">
        <f t="shared" si="0"/>
        <v>0</v>
      </c>
      <c r="I22" s="7">
        <v>13</v>
      </c>
      <c r="J22" s="27">
        <v>1</v>
      </c>
      <c r="K22" s="4">
        <f t="shared" si="1"/>
        <v>13</v>
      </c>
      <c r="L22" s="4">
        <f t="shared" si="2"/>
        <v>13</v>
      </c>
      <c r="M22" s="28" t="e">
        <f t="shared" si="3"/>
        <v>#REF!</v>
      </c>
      <c r="N22" s="8" t="e">
        <f t="shared" si="4"/>
        <v>#REF!</v>
      </c>
      <c r="O22" s="8">
        <f t="shared" si="5"/>
        <v>0</v>
      </c>
      <c r="P22" s="8"/>
      <c r="Q22" s="8">
        <f t="shared" si="9"/>
        <v>0</v>
      </c>
      <c r="R22" s="9" t="e">
        <f t="shared" si="7"/>
        <v>#REF!</v>
      </c>
      <c r="S22" s="8" t="e">
        <f t="shared" si="8"/>
        <v>#REF!</v>
      </c>
      <c r="T22" s="29"/>
      <c r="U22" s="10"/>
    </row>
    <row r="23" spans="1:21">
      <c r="A23" s="1">
        <v>11</v>
      </c>
      <c r="B23" s="2" t="s">
        <v>59</v>
      </c>
      <c r="C23" s="7" t="s">
        <v>48</v>
      </c>
      <c r="D23" s="7" t="s">
        <v>41</v>
      </c>
      <c r="E23" s="26">
        <f t="shared" si="0"/>
        <v>0</v>
      </c>
      <c r="F23" s="26">
        <f t="shared" si="0"/>
        <v>0</v>
      </c>
      <c r="G23" s="26">
        <f t="shared" si="0"/>
        <v>1</v>
      </c>
      <c r="H23" s="26">
        <f t="shared" si="0"/>
        <v>0</v>
      </c>
      <c r="I23" s="7">
        <v>13</v>
      </c>
      <c r="J23" s="27">
        <v>1</v>
      </c>
      <c r="K23" s="4">
        <f t="shared" si="1"/>
        <v>13</v>
      </c>
      <c r="L23" s="4">
        <f t="shared" si="2"/>
        <v>13</v>
      </c>
      <c r="M23" s="28" t="e">
        <f t="shared" si="3"/>
        <v>#REF!</v>
      </c>
      <c r="N23" s="8" t="e">
        <f t="shared" si="4"/>
        <v>#REF!</v>
      </c>
      <c r="O23" s="8">
        <f t="shared" si="5"/>
        <v>0</v>
      </c>
      <c r="P23" s="8"/>
      <c r="Q23" s="8">
        <f t="shared" si="9"/>
        <v>0</v>
      </c>
      <c r="R23" s="9" t="e">
        <f t="shared" si="7"/>
        <v>#REF!</v>
      </c>
      <c r="S23" s="8" t="e">
        <f t="shared" si="8"/>
        <v>#REF!</v>
      </c>
      <c r="T23" s="29"/>
      <c r="U23" s="10"/>
    </row>
    <row r="24" spans="1:21">
      <c r="A24" s="1">
        <v>12</v>
      </c>
      <c r="B24" s="2" t="s">
        <v>60</v>
      </c>
      <c r="C24" s="7" t="s">
        <v>61</v>
      </c>
      <c r="D24" s="7" t="s">
        <v>41</v>
      </c>
      <c r="E24" s="26">
        <f t="shared" si="0"/>
        <v>0</v>
      </c>
      <c r="F24" s="26">
        <f t="shared" si="0"/>
        <v>0</v>
      </c>
      <c r="G24" s="26">
        <f t="shared" si="0"/>
        <v>1</v>
      </c>
      <c r="H24" s="26">
        <f t="shared" si="0"/>
        <v>0</v>
      </c>
      <c r="I24" s="7">
        <v>13</v>
      </c>
      <c r="J24" s="27">
        <v>1</v>
      </c>
      <c r="K24" s="4">
        <f t="shared" si="1"/>
        <v>13</v>
      </c>
      <c r="L24" s="4">
        <f t="shared" si="2"/>
        <v>13</v>
      </c>
      <c r="M24" s="28" t="e">
        <f t="shared" si="3"/>
        <v>#REF!</v>
      </c>
      <c r="N24" s="8" t="e">
        <f t="shared" si="4"/>
        <v>#REF!</v>
      </c>
      <c r="O24" s="8">
        <f t="shared" si="5"/>
        <v>0</v>
      </c>
      <c r="P24" s="8"/>
      <c r="Q24" s="8">
        <f t="shared" si="9"/>
        <v>0</v>
      </c>
      <c r="R24" s="9" t="e">
        <f t="shared" si="7"/>
        <v>#REF!</v>
      </c>
      <c r="S24" s="8" t="e">
        <f t="shared" si="8"/>
        <v>#REF!</v>
      </c>
      <c r="T24" s="29"/>
      <c r="U24" s="10"/>
    </row>
    <row r="25" spans="1:21">
      <c r="A25" s="1">
        <v>13</v>
      </c>
      <c r="B25" s="2" t="s">
        <v>62</v>
      </c>
      <c r="C25" s="7" t="s">
        <v>46</v>
      </c>
      <c r="D25" s="7" t="s">
        <v>41</v>
      </c>
      <c r="E25" s="26">
        <f t="shared" si="0"/>
        <v>0</v>
      </c>
      <c r="F25" s="26">
        <f t="shared" si="0"/>
        <v>0</v>
      </c>
      <c r="G25" s="26">
        <f t="shared" si="0"/>
        <v>1</v>
      </c>
      <c r="H25" s="26">
        <f t="shared" si="0"/>
        <v>0</v>
      </c>
      <c r="I25" s="7">
        <v>13</v>
      </c>
      <c r="J25" s="27">
        <v>1</v>
      </c>
      <c r="K25" s="4">
        <f t="shared" si="1"/>
        <v>13</v>
      </c>
      <c r="L25" s="4">
        <f t="shared" si="2"/>
        <v>13</v>
      </c>
      <c r="M25" s="28" t="e">
        <f t="shared" si="3"/>
        <v>#REF!</v>
      </c>
      <c r="N25" s="8" t="e">
        <f t="shared" si="4"/>
        <v>#REF!</v>
      </c>
      <c r="O25" s="8">
        <f t="shared" si="5"/>
        <v>0</v>
      </c>
      <c r="P25" s="8"/>
      <c r="Q25" s="8">
        <f t="shared" si="9"/>
        <v>0</v>
      </c>
      <c r="R25" s="9" t="e">
        <f t="shared" si="7"/>
        <v>#REF!</v>
      </c>
      <c r="S25" s="8" t="e">
        <f t="shared" si="8"/>
        <v>#REF!</v>
      </c>
      <c r="T25" s="29"/>
      <c r="U25" s="10"/>
    </row>
    <row r="26" spans="1:21">
      <c r="A26" s="1">
        <v>14</v>
      </c>
      <c r="B26" s="2" t="s">
        <v>63</v>
      </c>
      <c r="C26" s="7" t="s">
        <v>64</v>
      </c>
      <c r="D26" s="7" t="s">
        <v>41</v>
      </c>
      <c r="E26" s="26">
        <f t="shared" si="0"/>
        <v>0</v>
      </c>
      <c r="F26" s="26">
        <f t="shared" si="0"/>
        <v>0</v>
      </c>
      <c r="G26" s="26">
        <f t="shared" si="0"/>
        <v>1</v>
      </c>
      <c r="H26" s="26">
        <f t="shared" si="0"/>
        <v>0</v>
      </c>
      <c r="I26" s="7">
        <v>13</v>
      </c>
      <c r="J26" s="27">
        <v>1</v>
      </c>
      <c r="K26" s="4">
        <f t="shared" si="1"/>
        <v>13</v>
      </c>
      <c r="L26" s="4">
        <f t="shared" si="2"/>
        <v>13</v>
      </c>
      <c r="M26" s="28" t="e">
        <f t="shared" si="3"/>
        <v>#REF!</v>
      </c>
      <c r="N26" s="8" t="e">
        <f t="shared" si="4"/>
        <v>#REF!</v>
      </c>
      <c r="O26" s="8">
        <f t="shared" si="5"/>
        <v>0</v>
      </c>
      <c r="P26" s="8"/>
      <c r="Q26" s="8">
        <f t="shared" si="9"/>
        <v>0</v>
      </c>
      <c r="R26" s="9" t="e">
        <f t="shared" si="7"/>
        <v>#REF!</v>
      </c>
      <c r="S26" s="8" t="e">
        <f t="shared" si="8"/>
        <v>#REF!</v>
      </c>
      <c r="T26" s="29"/>
      <c r="U26" s="10"/>
    </row>
    <row r="27" spans="1:21">
      <c r="A27" s="1">
        <v>15</v>
      </c>
      <c r="B27" s="2" t="s">
        <v>65</v>
      </c>
      <c r="C27" s="7" t="s">
        <v>48</v>
      </c>
      <c r="D27" s="7" t="s">
        <v>41</v>
      </c>
      <c r="E27" s="26">
        <f t="shared" si="0"/>
        <v>0</v>
      </c>
      <c r="F27" s="26">
        <f t="shared" si="0"/>
        <v>0</v>
      </c>
      <c r="G27" s="26">
        <f t="shared" si="0"/>
        <v>1</v>
      </c>
      <c r="H27" s="26">
        <f t="shared" si="0"/>
        <v>0</v>
      </c>
      <c r="I27" s="7">
        <v>13</v>
      </c>
      <c r="J27" s="27">
        <v>1</v>
      </c>
      <c r="K27" s="4">
        <f t="shared" si="1"/>
        <v>13</v>
      </c>
      <c r="L27" s="4">
        <f t="shared" si="2"/>
        <v>13</v>
      </c>
      <c r="M27" s="28" t="e">
        <f t="shared" si="3"/>
        <v>#REF!</v>
      </c>
      <c r="N27" s="8" t="e">
        <f t="shared" si="4"/>
        <v>#REF!</v>
      </c>
      <c r="O27" s="8">
        <f t="shared" si="5"/>
        <v>0</v>
      </c>
      <c r="P27" s="8"/>
      <c r="Q27" s="8">
        <f t="shared" si="9"/>
        <v>0</v>
      </c>
      <c r="R27" s="9" t="e">
        <f t="shared" si="7"/>
        <v>#REF!</v>
      </c>
      <c r="S27" s="8" t="e">
        <f t="shared" si="8"/>
        <v>#REF!</v>
      </c>
      <c r="T27" s="29"/>
      <c r="U27" s="10"/>
    </row>
    <row r="28" spans="1:21">
      <c r="A28" s="1">
        <v>16</v>
      </c>
      <c r="B28" s="2" t="s">
        <v>66</v>
      </c>
      <c r="C28" s="7" t="s">
        <v>67</v>
      </c>
      <c r="D28" s="7" t="s">
        <v>12</v>
      </c>
      <c r="E28" s="26">
        <f t="shared" si="0"/>
        <v>1</v>
      </c>
      <c r="F28" s="26">
        <f t="shared" si="0"/>
        <v>0</v>
      </c>
      <c r="G28" s="26">
        <f t="shared" si="0"/>
        <v>0</v>
      </c>
      <c r="H28" s="26">
        <f t="shared" si="0"/>
        <v>0</v>
      </c>
      <c r="I28" s="7">
        <v>13</v>
      </c>
      <c r="J28" s="27">
        <v>1.25</v>
      </c>
      <c r="K28" s="4">
        <f t="shared" si="1"/>
        <v>16.25</v>
      </c>
      <c r="L28" s="4">
        <f t="shared" si="2"/>
        <v>16.25</v>
      </c>
      <c r="M28" s="28" t="e">
        <f t="shared" si="3"/>
        <v>#REF!</v>
      </c>
      <c r="N28" s="8" t="e">
        <f t="shared" si="4"/>
        <v>#REF!</v>
      </c>
      <c r="O28" s="8" t="e">
        <f t="shared" si="5"/>
        <v>#REF!</v>
      </c>
      <c r="P28" s="8" t="e">
        <f>$P$21/-4</f>
        <v>#REF!</v>
      </c>
      <c r="Q28" s="8" t="e">
        <f t="shared" si="9"/>
        <v>#REF!</v>
      </c>
      <c r="R28" s="9">
        <f t="shared" si="7"/>
        <v>0</v>
      </c>
      <c r="S28" s="8" t="e">
        <f t="shared" si="8"/>
        <v>#REF!</v>
      </c>
      <c r="T28" s="29"/>
      <c r="U28" s="10"/>
    </row>
    <row r="29" spans="1:21">
      <c r="A29" s="1">
        <v>17</v>
      </c>
      <c r="B29" s="2" t="s">
        <v>68</v>
      </c>
      <c r="C29" s="7" t="s">
        <v>46</v>
      </c>
      <c r="D29" s="7" t="s">
        <v>41</v>
      </c>
      <c r="E29" s="26">
        <f t="shared" si="0"/>
        <v>0</v>
      </c>
      <c r="F29" s="26">
        <f t="shared" si="0"/>
        <v>0</v>
      </c>
      <c r="G29" s="26">
        <f t="shared" si="0"/>
        <v>1</v>
      </c>
      <c r="H29" s="26">
        <f t="shared" si="0"/>
        <v>0</v>
      </c>
      <c r="I29" s="7">
        <v>13</v>
      </c>
      <c r="J29" s="27">
        <v>1</v>
      </c>
      <c r="K29" s="4">
        <f t="shared" si="1"/>
        <v>13</v>
      </c>
      <c r="L29" s="4">
        <f t="shared" si="2"/>
        <v>13</v>
      </c>
      <c r="M29" s="28" t="e">
        <f t="shared" si="3"/>
        <v>#REF!</v>
      </c>
      <c r="N29" s="8" t="e">
        <f t="shared" si="4"/>
        <v>#REF!</v>
      </c>
      <c r="O29" s="8">
        <f t="shared" si="5"/>
        <v>0</v>
      </c>
      <c r="P29" s="8"/>
      <c r="Q29" s="8">
        <f t="shared" si="9"/>
        <v>0</v>
      </c>
      <c r="R29" s="9" t="e">
        <f t="shared" si="7"/>
        <v>#REF!</v>
      </c>
      <c r="S29" s="8" t="e">
        <f t="shared" si="8"/>
        <v>#REF!</v>
      </c>
      <c r="T29" s="29"/>
      <c r="U29" s="10"/>
    </row>
    <row r="30" spans="1:21">
      <c r="A30" s="1">
        <v>18</v>
      </c>
      <c r="B30" s="2" t="s">
        <v>69</v>
      </c>
      <c r="C30" s="7" t="s">
        <v>70</v>
      </c>
      <c r="D30" s="7" t="s">
        <v>39</v>
      </c>
      <c r="E30" s="26">
        <f t="shared" si="0"/>
        <v>0</v>
      </c>
      <c r="F30" s="26">
        <f t="shared" si="0"/>
        <v>0</v>
      </c>
      <c r="G30" s="26">
        <f t="shared" si="0"/>
        <v>0</v>
      </c>
      <c r="H30" s="26">
        <f t="shared" si="0"/>
        <v>1</v>
      </c>
      <c r="I30" s="7">
        <v>12</v>
      </c>
      <c r="J30" s="27">
        <v>1.25</v>
      </c>
      <c r="K30" s="4">
        <f t="shared" si="1"/>
        <v>16.25</v>
      </c>
      <c r="L30" s="4">
        <f t="shared" si="2"/>
        <v>15</v>
      </c>
      <c r="M30" s="28" t="e">
        <f t="shared" si="3"/>
        <v>#REF!</v>
      </c>
      <c r="N30" s="8" t="e">
        <f t="shared" si="4"/>
        <v>#REF!</v>
      </c>
      <c r="O30" s="8">
        <f t="shared" si="5"/>
        <v>0</v>
      </c>
      <c r="P30" s="8"/>
      <c r="Q30" s="8">
        <f t="shared" si="9"/>
        <v>0</v>
      </c>
      <c r="R30" s="9" t="e">
        <f t="shared" si="7"/>
        <v>#REF!</v>
      </c>
      <c r="S30" s="8" t="e">
        <f t="shared" si="8"/>
        <v>#REF!</v>
      </c>
      <c r="T30" s="29"/>
      <c r="U30" s="10"/>
    </row>
    <row r="31" spans="1:21">
      <c r="A31" s="1">
        <v>19</v>
      </c>
      <c r="B31" s="2" t="s">
        <v>71</v>
      </c>
      <c r="C31" s="7" t="s">
        <v>46</v>
      </c>
      <c r="D31" s="7" t="s">
        <v>41</v>
      </c>
      <c r="E31" s="26">
        <f t="shared" si="0"/>
        <v>0</v>
      </c>
      <c r="F31" s="26">
        <f t="shared" si="0"/>
        <v>0</v>
      </c>
      <c r="G31" s="26">
        <f t="shared" si="0"/>
        <v>1</v>
      </c>
      <c r="H31" s="26">
        <f t="shared" si="0"/>
        <v>0</v>
      </c>
      <c r="I31" s="7">
        <v>13</v>
      </c>
      <c r="J31" s="27">
        <v>1</v>
      </c>
      <c r="K31" s="4">
        <f t="shared" si="1"/>
        <v>13</v>
      </c>
      <c r="L31" s="4">
        <f t="shared" si="2"/>
        <v>13</v>
      </c>
      <c r="M31" s="28" t="e">
        <f t="shared" si="3"/>
        <v>#REF!</v>
      </c>
      <c r="N31" s="8" t="e">
        <f t="shared" si="4"/>
        <v>#REF!</v>
      </c>
      <c r="O31" s="8">
        <f t="shared" si="5"/>
        <v>0</v>
      </c>
      <c r="P31" s="8"/>
      <c r="Q31" s="8">
        <f t="shared" si="9"/>
        <v>0</v>
      </c>
      <c r="R31" s="9" t="e">
        <f t="shared" si="7"/>
        <v>#REF!</v>
      </c>
      <c r="S31" s="8" t="e">
        <f t="shared" si="8"/>
        <v>#REF!</v>
      </c>
      <c r="T31" s="29"/>
      <c r="U31" s="10"/>
    </row>
    <row r="32" spans="1:21">
      <c r="A32" s="1">
        <v>20</v>
      </c>
      <c r="B32" s="2" t="s">
        <v>72</v>
      </c>
      <c r="C32" s="7" t="s">
        <v>48</v>
      </c>
      <c r="D32" s="7" t="s">
        <v>41</v>
      </c>
      <c r="E32" s="26">
        <f t="shared" si="0"/>
        <v>0</v>
      </c>
      <c r="F32" s="26">
        <f t="shared" si="0"/>
        <v>0</v>
      </c>
      <c r="G32" s="26">
        <f t="shared" si="0"/>
        <v>1</v>
      </c>
      <c r="H32" s="26">
        <f t="shared" si="0"/>
        <v>0</v>
      </c>
      <c r="I32" s="7">
        <v>3</v>
      </c>
      <c r="J32" s="27">
        <v>1</v>
      </c>
      <c r="K32" s="4">
        <f t="shared" si="1"/>
        <v>13</v>
      </c>
      <c r="L32" s="4">
        <f t="shared" si="2"/>
        <v>3</v>
      </c>
      <c r="M32" s="28" t="e">
        <f t="shared" si="3"/>
        <v>#REF!</v>
      </c>
      <c r="N32" s="8" t="e">
        <f t="shared" si="4"/>
        <v>#REF!</v>
      </c>
      <c r="O32" s="8">
        <f t="shared" si="5"/>
        <v>0</v>
      </c>
      <c r="P32" s="8"/>
      <c r="Q32" s="8">
        <f t="shared" si="9"/>
        <v>0</v>
      </c>
      <c r="R32" s="9" t="e">
        <f t="shared" si="7"/>
        <v>#REF!</v>
      </c>
      <c r="S32" s="8" t="e">
        <f t="shared" si="8"/>
        <v>#REF!</v>
      </c>
      <c r="T32" s="29"/>
      <c r="U32" s="10"/>
    </row>
    <row r="33" spans="1:21">
      <c r="A33" s="1">
        <v>21</v>
      </c>
      <c r="B33" s="2" t="s">
        <v>73</v>
      </c>
      <c r="C33" s="7" t="s">
        <v>64</v>
      </c>
      <c r="D33" s="7" t="s">
        <v>41</v>
      </c>
      <c r="E33" s="26">
        <f t="shared" si="0"/>
        <v>0</v>
      </c>
      <c r="F33" s="26">
        <f t="shared" si="0"/>
        <v>0</v>
      </c>
      <c r="G33" s="26">
        <f t="shared" si="0"/>
        <v>1</v>
      </c>
      <c r="H33" s="26">
        <f t="shared" si="0"/>
        <v>0</v>
      </c>
      <c r="I33" s="7">
        <v>13</v>
      </c>
      <c r="J33" s="27">
        <v>1</v>
      </c>
      <c r="K33" s="4">
        <f t="shared" si="1"/>
        <v>13</v>
      </c>
      <c r="L33" s="4">
        <f t="shared" si="2"/>
        <v>13</v>
      </c>
      <c r="M33" s="28" t="e">
        <f t="shared" si="3"/>
        <v>#REF!</v>
      </c>
      <c r="N33" s="8" t="e">
        <f t="shared" si="4"/>
        <v>#REF!</v>
      </c>
      <c r="O33" s="8">
        <f t="shared" si="5"/>
        <v>0</v>
      </c>
      <c r="P33" s="8"/>
      <c r="Q33" s="8">
        <f t="shared" si="9"/>
        <v>0</v>
      </c>
      <c r="R33" s="9" t="e">
        <f t="shared" si="7"/>
        <v>#REF!</v>
      </c>
      <c r="S33" s="8" t="e">
        <f t="shared" si="8"/>
        <v>#REF!</v>
      </c>
      <c r="T33" s="29"/>
      <c r="U33" s="10"/>
    </row>
    <row r="34" spans="1:21">
      <c r="A34" s="1">
        <v>22</v>
      </c>
      <c r="B34" s="2" t="s">
        <v>74</v>
      </c>
      <c r="C34" s="7" t="s">
        <v>46</v>
      </c>
      <c r="D34" s="7" t="s">
        <v>41</v>
      </c>
      <c r="E34" s="26">
        <f t="shared" si="0"/>
        <v>0</v>
      </c>
      <c r="F34" s="26">
        <f t="shared" si="0"/>
        <v>0</v>
      </c>
      <c r="G34" s="26">
        <f t="shared" si="0"/>
        <v>1</v>
      </c>
      <c r="H34" s="26">
        <f t="shared" si="0"/>
        <v>0</v>
      </c>
      <c r="I34" s="7">
        <v>2</v>
      </c>
      <c r="J34" s="27">
        <v>1</v>
      </c>
      <c r="K34" s="4">
        <f t="shared" si="1"/>
        <v>13</v>
      </c>
      <c r="L34" s="4">
        <f t="shared" si="2"/>
        <v>2</v>
      </c>
      <c r="M34" s="28" t="e">
        <f t="shared" si="3"/>
        <v>#REF!</v>
      </c>
      <c r="N34" s="8" t="e">
        <f t="shared" si="4"/>
        <v>#REF!</v>
      </c>
      <c r="O34" s="8">
        <f t="shared" si="5"/>
        <v>0</v>
      </c>
      <c r="P34" s="8"/>
      <c r="Q34" s="8">
        <f t="shared" si="9"/>
        <v>0</v>
      </c>
      <c r="R34" s="9" t="e">
        <f t="shared" si="7"/>
        <v>#REF!</v>
      </c>
      <c r="S34" s="8" t="e">
        <f t="shared" si="8"/>
        <v>#REF!</v>
      </c>
      <c r="T34" s="29"/>
    </row>
    <row r="35" spans="1:21">
      <c r="A35" s="1">
        <v>23</v>
      </c>
      <c r="B35" s="2" t="s">
        <v>75</v>
      </c>
      <c r="C35" s="7" t="s">
        <v>76</v>
      </c>
      <c r="D35" s="7" t="s">
        <v>12</v>
      </c>
      <c r="E35" s="26">
        <f t="shared" si="0"/>
        <v>1</v>
      </c>
      <c r="F35" s="26">
        <f t="shared" si="0"/>
        <v>0</v>
      </c>
      <c r="G35" s="26">
        <f t="shared" si="0"/>
        <v>0</v>
      </c>
      <c r="H35" s="26">
        <f t="shared" si="0"/>
        <v>0</v>
      </c>
      <c r="I35" s="7">
        <v>13</v>
      </c>
      <c r="J35" s="27">
        <v>3</v>
      </c>
      <c r="K35" s="4">
        <f t="shared" si="1"/>
        <v>39</v>
      </c>
      <c r="L35" s="4">
        <f t="shared" si="2"/>
        <v>39</v>
      </c>
      <c r="M35" s="28" t="e">
        <f t="shared" si="3"/>
        <v>#REF!</v>
      </c>
      <c r="N35" s="8" t="e">
        <f t="shared" si="4"/>
        <v>#REF!</v>
      </c>
      <c r="O35" s="8" t="e">
        <f t="shared" si="5"/>
        <v>#REF!</v>
      </c>
      <c r="P35" s="8" t="e">
        <f>$P$21/-4</f>
        <v>#REF!</v>
      </c>
      <c r="Q35" s="8" t="e">
        <f t="shared" si="9"/>
        <v>#REF!</v>
      </c>
      <c r="R35" s="9">
        <f t="shared" si="7"/>
        <v>0</v>
      </c>
      <c r="S35" s="8" t="e">
        <f t="shared" si="8"/>
        <v>#REF!</v>
      </c>
      <c r="T35" s="29"/>
    </row>
    <row r="36" spans="1:21">
      <c r="A36" s="1">
        <v>24</v>
      </c>
      <c r="B36" s="2" t="s">
        <v>77</v>
      </c>
      <c r="C36" s="7" t="s">
        <v>48</v>
      </c>
      <c r="D36" s="7" t="s">
        <v>41</v>
      </c>
      <c r="E36" s="1">
        <f t="shared" si="0"/>
        <v>0</v>
      </c>
      <c r="F36" s="1">
        <f t="shared" si="0"/>
        <v>0</v>
      </c>
      <c r="G36" s="1">
        <f t="shared" si="0"/>
        <v>1</v>
      </c>
      <c r="H36" s="1">
        <f t="shared" si="0"/>
        <v>0</v>
      </c>
      <c r="I36" s="7">
        <v>13</v>
      </c>
      <c r="J36" s="27">
        <v>1</v>
      </c>
      <c r="K36" s="4">
        <f t="shared" si="1"/>
        <v>13</v>
      </c>
      <c r="L36" s="4">
        <f>+I36*J36</f>
        <v>13</v>
      </c>
      <c r="M36" s="28" t="e">
        <f>+IF(K36&lt;&gt;0,$N$4,0)</f>
        <v>#REF!</v>
      </c>
      <c r="N36" s="8" t="e">
        <f>+L36*N$4</f>
        <v>#REF!</v>
      </c>
      <c r="O36" s="8">
        <f>+IF(D36="Regular",$O$44/$D$5,0)</f>
        <v>0</v>
      </c>
      <c r="P36" s="8"/>
      <c r="Q36" s="8">
        <f>+IF(O36&lt;=900,O36+P36,900)</f>
        <v>0</v>
      </c>
      <c r="R36" s="9" t="e">
        <f>IF(D36="Contractual",$R$44/($D$7+$D$6),IF(D36="Probationary",$R$44/($D$7+$D$6),0))</f>
        <v>#REF!</v>
      </c>
      <c r="S36" s="8" t="e">
        <f>+N36+Q36+R36</f>
        <v>#REF!</v>
      </c>
      <c r="T36" s="29"/>
    </row>
    <row r="37" spans="1:21">
      <c r="A37" s="1">
        <v>25</v>
      </c>
      <c r="B37" s="2" t="s">
        <v>78</v>
      </c>
      <c r="C37" s="7" t="s">
        <v>79</v>
      </c>
      <c r="D37" s="30" t="s">
        <v>12</v>
      </c>
      <c r="E37" s="31">
        <f t="shared" ref="E37:H43" si="10">IF($D37=E$12,1,0)</f>
        <v>1</v>
      </c>
      <c r="F37" s="31">
        <f t="shared" si="10"/>
        <v>0</v>
      </c>
      <c r="G37" s="31">
        <f t="shared" si="10"/>
        <v>0</v>
      </c>
      <c r="H37" s="31">
        <f t="shared" si="10"/>
        <v>0</v>
      </c>
      <c r="I37" s="31">
        <v>13</v>
      </c>
      <c r="J37" s="32">
        <v>1.25</v>
      </c>
      <c r="K37" s="33">
        <f t="shared" ref="K37:K42" si="11">+J37*$D$9</f>
        <v>16.25</v>
      </c>
      <c r="L37" s="33">
        <f t="shared" ref="L37:L42" si="12">+I37*J37</f>
        <v>16.25</v>
      </c>
      <c r="M37" s="34" t="e">
        <f t="shared" ref="M37:M42" si="13">+IF(K37&lt;&gt;0,$N$4,0)</f>
        <v>#REF!</v>
      </c>
      <c r="N37" s="35" t="e">
        <f t="shared" ref="N37:N42" si="14">+L37*N$4</f>
        <v>#REF!</v>
      </c>
      <c r="O37" s="35" t="e">
        <f t="shared" ref="O37:O42" si="15">+IF(D37="Regular",$O$44/$D$5,0)</f>
        <v>#REF!</v>
      </c>
      <c r="P37" s="8" t="e">
        <f>$P$21/-4</f>
        <v>#REF!</v>
      </c>
      <c r="Q37" s="35" t="e">
        <f t="shared" ref="Q37:Q42" si="16">+IF(O37&lt;=900,O37+P37,900)</f>
        <v>#REF!</v>
      </c>
      <c r="R37" s="36">
        <f t="shared" ref="R37:R42" si="17">IF(D37="Contractual",$R$44/($D$7+$D$6),IF(D37="Probationary",$R$44/($D$7+$D$6),0))</f>
        <v>0</v>
      </c>
      <c r="S37" s="35" t="e">
        <f t="shared" ref="S37:S42" si="18">+N37+Q37+R37</f>
        <v>#REF!</v>
      </c>
      <c r="T37" s="29"/>
    </row>
    <row r="38" spans="1:21">
      <c r="A38" s="1">
        <v>26</v>
      </c>
      <c r="B38" s="2"/>
      <c r="C38" s="7"/>
      <c r="D38" s="7"/>
      <c r="E38" s="26">
        <f t="shared" si="10"/>
        <v>0</v>
      </c>
      <c r="F38" s="26">
        <f t="shared" si="10"/>
        <v>0</v>
      </c>
      <c r="G38" s="26">
        <f t="shared" si="10"/>
        <v>0</v>
      </c>
      <c r="H38" s="26">
        <f t="shared" si="10"/>
        <v>0</v>
      </c>
      <c r="I38" s="7"/>
      <c r="J38" s="27"/>
      <c r="K38" s="4">
        <f t="shared" si="11"/>
        <v>0</v>
      </c>
      <c r="L38" s="4">
        <f t="shared" si="12"/>
        <v>0</v>
      </c>
      <c r="M38" s="28">
        <f t="shared" si="13"/>
        <v>0</v>
      </c>
      <c r="N38" s="8" t="e">
        <f t="shared" si="14"/>
        <v>#REF!</v>
      </c>
      <c r="O38" s="8">
        <f t="shared" si="15"/>
        <v>0</v>
      </c>
      <c r="P38" s="8"/>
      <c r="Q38" s="8">
        <f t="shared" si="16"/>
        <v>0</v>
      </c>
      <c r="R38" s="9">
        <f t="shared" si="17"/>
        <v>0</v>
      </c>
      <c r="S38" s="8" t="e">
        <f t="shared" si="18"/>
        <v>#REF!</v>
      </c>
      <c r="T38" s="29"/>
    </row>
    <row r="39" spans="1:21">
      <c r="A39" s="1">
        <v>27</v>
      </c>
      <c r="B39" s="2"/>
      <c r="C39" s="7"/>
      <c r="D39" s="7"/>
      <c r="E39" s="26">
        <f t="shared" si="10"/>
        <v>0</v>
      </c>
      <c r="F39" s="26">
        <f t="shared" si="10"/>
        <v>0</v>
      </c>
      <c r="G39" s="26">
        <f t="shared" si="10"/>
        <v>0</v>
      </c>
      <c r="H39" s="26">
        <f t="shared" si="10"/>
        <v>0</v>
      </c>
      <c r="I39" s="7"/>
      <c r="J39" s="27"/>
      <c r="K39" s="4">
        <f t="shared" si="11"/>
        <v>0</v>
      </c>
      <c r="L39" s="4">
        <f t="shared" si="12"/>
        <v>0</v>
      </c>
      <c r="M39" s="28">
        <f t="shared" si="13"/>
        <v>0</v>
      </c>
      <c r="N39" s="8" t="e">
        <f t="shared" si="14"/>
        <v>#REF!</v>
      </c>
      <c r="O39" s="8">
        <f t="shared" si="15"/>
        <v>0</v>
      </c>
      <c r="P39" s="8"/>
      <c r="Q39" s="8">
        <f t="shared" si="16"/>
        <v>0</v>
      </c>
      <c r="R39" s="9">
        <f t="shared" si="17"/>
        <v>0</v>
      </c>
      <c r="S39" s="8" t="e">
        <f t="shared" si="18"/>
        <v>#REF!</v>
      </c>
      <c r="T39" s="29"/>
    </row>
    <row r="40" spans="1:21">
      <c r="A40" s="1">
        <v>28</v>
      </c>
      <c r="B40" s="2"/>
      <c r="C40" s="7"/>
      <c r="D40" s="7"/>
      <c r="E40" s="26">
        <f t="shared" si="10"/>
        <v>0</v>
      </c>
      <c r="F40" s="26">
        <f t="shared" si="10"/>
        <v>0</v>
      </c>
      <c r="G40" s="26">
        <f t="shared" si="10"/>
        <v>0</v>
      </c>
      <c r="H40" s="26">
        <f t="shared" si="10"/>
        <v>0</v>
      </c>
      <c r="I40" s="7"/>
      <c r="J40" s="27"/>
      <c r="K40" s="4">
        <f t="shared" si="11"/>
        <v>0</v>
      </c>
      <c r="L40" s="4">
        <f t="shared" si="12"/>
        <v>0</v>
      </c>
      <c r="M40" s="28">
        <f t="shared" si="13"/>
        <v>0</v>
      </c>
      <c r="N40" s="8" t="e">
        <f t="shared" si="14"/>
        <v>#REF!</v>
      </c>
      <c r="O40" s="8">
        <f t="shared" si="15"/>
        <v>0</v>
      </c>
      <c r="P40" s="8"/>
      <c r="Q40" s="8">
        <f t="shared" si="16"/>
        <v>0</v>
      </c>
      <c r="R40" s="9">
        <f t="shared" si="17"/>
        <v>0</v>
      </c>
      <c r="S40" s="8" t="e">
        <f t="shared" si="18"/>
        <v>#REF!</v>
      </c>
      <c r="T40" s="29"/>
    </row>
    <row r="41" spans="1:21">
      <c r="A41" s="1">
        <v>29</v>
      </c>
      <c r="B41" s="2"/>
      <c r="C41" s="7"/>
      <c r="D41" s="7"/>
      <c r="E41" s="26">
        <f t="shared" si="10"/>
        <v>0</v>
      </c>
      <c r="F41" s="26">
        <f t="shared" si="10"/>
        <v>0</v>
      </c>
      <c r="G41" s="26">
        <f t="shared" si="10"/>
        <v>0</v>
      </c>
      <c r="H41" s="26">
        <f t="shared" si="10"/>
        <v>0</v>
      </c>
      <c r="I41" s="7"/>
      <c r="J41" s="27"/>
      <c r="K41" s="4">
        <f t="shared" si="11"/>
        <v>0</v>
      </c>
      <c r="L41" s="4">
        <f t="shared" si="12"/>
        <v>0</v>
      </c>
      <c r="M41" s="28">
        <f t="shared" si="13"/>
        <v>0</v>
      </c>
      <c r="N41" s="8" t="e">
        <f t="shared" si="14"/>
        <v>#REF!</v>
      </c>
      <c r="O41" s="8">
        <f t="shared" si="15"/>
        <v>0</v>
      </c>
      <c r="P41" s="8"/>
      <c r="Q41" s="8">
        <f t="shared" si="16"/>
        <v>0</v>
      </c>
      <c r="R41" s="9">
        <f t="shared" si="17"/>
        <v>0</v>
      </c>
      <c r="S41" s="8" t="e">
        <f t="shared" si="18"/>
        <v>#REF!</v>
      </c>
      <c r="T41" s="29"/>
    </row>
    <row r="42" spans="1:21">
      <c r="A42" s="1">
        <v>30</v>
      </c>
      <c r="B42" s="2"/>
      <c r="C42" s="7"/>
      <c r="D42" s="7"/>
      <c r="E42" s="26">
        <f t="shared" si="10"/>
        <v>0</v>
      </c>
      <c r="F42" s="26">
        <f t="shared" si="10"/>
        <v>0</v>
      </c>
      <c r="G42" s="26">
        <f t="shared" si="10"/>
        <v>0</v>
      </c>
      <c r="H42" s="26">
        <f t="shared" si="10"/>
        <v>0</v>
      </c>
      <c r="I42" s="7"/>
      <c r="J42" s="27"/>
      <c r="K42" s="4">
        <f t="shared" si="11"/>
        <v>0</v>
      </c>
      <c r="L42" s="4">
        <f t="shared" si="12"/>
        <v>0</v>
      </c>
      <c r="M42" s="28">
        <f t="shared" si="13"/>
        <v>0</v>
      </c>
      <c r="N42" s="8" t="e">
        <f t="shared" si="14"/>
        <v>#REF!</v>
      </c>
      <c r="O42" s="8">
        <f t="shared" si="15"/>
        <v>0</v>
      </c>
      <c r="P42" s="8"/>
      <c r="Q42" s="8">
        <f t="shared" si="16"/>
        <v>0</v>
      </c>
      <c r="R42" s="9">
        <f t="shared" si="17"/>
        <v>0</v>
      </c>
      <c r="S42" s="8" t="e">
        <f t="shared" si="18"/>
        <v>#REF!</v>
      </c>
      <c r="T42" s="29"/>
    </row>
    <row r="43" spans="1:21">
      <c r="A43" s="1"/>
      <c r="B43" s="1"/>
      <c r="C43" s="3"/>
      <c r="D43" s="3"/>
      <c r="E43" s="26">
        <f t="shared" si="10"/>
        <v>0</v>
      </c>
      <c r="F43" s="26">
        <f t="shared" si="10"/>
        <v>0</v>
      </c>
      <c r="G43" s="26">
        <f t="shared" si="10"/>
        <v>0</v>
      </c>
      <c r="H43" s="26">
        <f t="shared" si="10"/>
        <v>0</v>
      </c>
      <c r="I43" s="3"/>
      <c r="J43" s="4"/>
      <c r="K43" s="4"/>
      <c r="L43" s="4"/>
      <c r="M43" s="4"/>
      <c r="N43" s="8"/>
      <c r="O43" s="8"/>
      <c r="P43" s="8"/>
      <c r="Q43" s="8"/>
      <c r="R43" s="9"/>
      <c r="S43" s="8"/>
    </row>
    <row r="44" spans="1:21">
      <c r="I44" s="37">
        <f>+SUM(I13:I43)</f>
        <v>282</v>
      </c>
      <c r="J44" s="37">
        <f>+SUM(J13:J43)</f>
        <v>29.25</v>
      </c>
      <c r="K44" s="38">
        <f>+SUM(K13:K43)</f>
        <v>380.25</v>
      </c>
      <c r="L44" s="38">
        <f>+SUM(L13:L43)</f>
        <v>332</v>
      </c>
      <c r="M44" s="38"/>
      <c r="N44" s="39" t="e">
        <f>+SUM(N13:N43)</f>
        <v>#REF!</v>
      </c>
      <c r="O44" s="40" t="e">
        <f>+N2-N44</f>
        <v>#REF!</v>
      </c>
      <c r="P44" s="40"/>
      <c r="Q44" s="39" t="e">
        <f>+SUM(Q13:Q43)</f>
        <v>#REF!</v>
      </c>
      <c r="R44" s="39" t="e">
        <f>+O44-Q44</f>
        <v>#REF!</v>
      </c>
      <c r="S44" s="39" t="e">
        <f>+SUM(S13:S43)</f>
        <v>#REF!</v>
      </c>
      <c r="T44" s="41"/>
    </row>
    <row r="46" spans="1:21">
      <c r="Q46" s="10"/>
      <c r="R46" s="10"/>
    </row>
    <row r="47" spans="1:21">
      <c r="B47" s="267" t="s">
        <v>80</v>
      </c>
      <c r="C47" s="267"/>
      <c r="I47" s="267" t="s">
        <v>81</v>
      </c>
      <c r="J47" s="267"/>
      <c r="K47" s="267"/>
      <c r="N47" s="10"/>
      <c r="O47" s="10"/>
      <c r="P47" s="10"/>
      <c r="Q47" s="267" t="s">
        <v>82</v>
      </c>
      <c r="R47" s="267"/>
      <c r="S47" s="267"/>
    </row>
    <row r="48" spans="1:21">
      <c r="B48" s="266" t="s">
        <v>31</v>
      </c>
      <c r="C48" s="266"/>
      <c r="I48" s="266" t="s">
        <v>83</v>
      </c>
      <c r="J48" s="266"/>
      <c r="K48" s="266"/>
      <c r="L48" s="10"/>
      <c r="Q48" s="266" t="s">
        <v>33</v>
      </c>
      <c r="R48" s="266"/>
      <c r="S48" s="266"/>
    </row>
  </sheetData>
  <mergeCells count="18">
    <mergeCell ref="B48:C48"/>
    <mergeCell ref="I48:K48"/>
    <mergeCell ref="A11:B12"/>
    <mergeCell ref="C11:C12"/>
    <mergeCell ref="D11:D12"/>
    <mergeCell ref="I11:I12"/>
    <mergeCell ref="B47:C47"/>
    <mergeCell ref="I47:K47"/>
    <mergeCell ref="J11:J12"/>
    <mergeCell ref="K11:K12"/>
    <mergeCell ref="L11:L12"/>
    <mergeCell ref="M11:M12"/>
    <mergeCell ref="Q48:S48"/>
    <mergeCell ref="N11:N12"/>
    <mergeCell ref="Q11:Q12"/>
    <mergeCell ref="Q47:S47"/>
    <mergeCell ref="R11:R12"/>
    <mergeCell ref="S11:S12"/>
  </mergeCells>
  <phoneticPr fontId="4" type="noConversion"/>
  <dataValidations count="1">
    <dataValidation type="list" allowBlank="1" showErrorMessage="1" sqref="D13:D43">
      <formula1>$E$5:$E$8</formula1>
      <formula2>0</formula2>
    </dataValidation>
  </dataValidations>
  <pageMargins left="0.25" right="0.25" top="0.25" bottom="0.25" header="0.51180555555555551" footer="0.51180555555555551"/>
  <pageSetup paperSize="5" scale="80" firstPageNumber="0" orientation="landscape" horizontalDpi="300" verticalDpi="3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W41"/>
  <sheetViews>
    <sheetView tabSelected="1" topLeftCell="A10" workbookViewId="0">
      <selection activeCell="U13" sqref="U13"/>
    </sheetView>
  </sheetViews>
  <sheetFormatPr defaultRowHeight="12.75"/>
  <cols>
    <col min="1" max="1" width="3.5703125" customWidth="1"/>
    <col min="2" max="2" width="15.140625" customWidth="1"/>
    <col min="3" max="3" width="0" hidden="1" customWidth="1"/>
    <col min="4" max="4" width="14.7109375" customWidth="1"/>
  </cols>
  <sheetData>
    <row r="1" spans="1:23">
      <c r="A1" s="107" t="s">
        <v>85</v>
      </c>
      <c r="B1" s="107"/>
      <c r="C1" s="107"/>
      <c r="D1" s="68"/>
      <c r="E1" s="69"/>
      <c r="F1" s="68" t="s">
        <v>1</v>
      </c>
      <c r="G1" s="70"/>
      <c r="H1" s="70"/>
      <c r="I1" s="70"/>
      <c r="J1" s="71">
        <f>'Sales Summary'!K42</f>
        <v>25709.433200000003</v>
      </c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70"/>
    </row>
    <row r="2" spans="1:23">
      <c r="A2" s="68" t="s">
        <v>2</v>
      </c>
      <c r="B2" s="68"/>
      <c r="C2" s="68"/>
      <c r="D2" s="68"/>
      <c r="E2" s="69"/>
      <c r="F2" s="43" t="s">
        <v>3</v>
      </c>
      <c r="G2" s="43"/>
      <c r="H2" s="43"/>
      <c r="I2" s="43"/>
      <c r="J2" s="44">
        <f>N28</f>
        <v>350</v>
      </c>
      <c r="K2" s="45"/>
      <c r="L2" s="45"/>
      <c r="M2" s="43"/>
      <c r="N2" s="97"/>
      <c r="O2" s="97"/>
      <c r="P2" s="97"/>
      <c r="Q2" s="97"/>
      <c r="R2" s="72"/>
      <c r="S2" s="72"/>
      <c r="T2" s="72"/>
      <c r="U2" s="70"/>
      <c r="V2" s="70"/>
      <c r="W2" s="70"/>
    </row>
    <row r="3" spans="1:23">
      <c r="A3" s="108" t="s">
        <v>155</v>
      </c>
      <c r="B3" s="108"/>
      <c r="C3" s="108"/>
      <c r="D3" s="68"/>
      <c r="E3" s="69"/>
      <c r="F3" s="43" t="s">
        <v>4</v>
      </c>
      <c r="G3" s="42"/>
      <c r="H3" s="42"/>
      <c r="I3" s="43"/>
      <c r="J3" s="45">
        <f>+J1-J2</f>
        <v>25359.433200000003</v>
      </c>
      <c r="K3" s="46"/>
      <c r="L3" s="46"/>
      <c r="M3" s="43"/>
      <c r="N3" s="43"/>
      <c r="O3" s="43"/>
      <c r="P3" s="43"/>
      <c r="Q3" s="43"/>
      <c r="R3" s="70"/>
      <c r="S3" s="70"/>
      <c r="T3" s="70"/>
      <c r="U3" s="70"/>
      <c r="V3" s="70"/>
      <c r="W3" s="70"/>
    </row>
    <row r="4" spans="1:23" ht="13.5" thickBot="1">
      <c r="A4" s="73"/>
      <c r="B4" s="73"/>
      <c r="C4" s="73"/>
      <c r="D4" s="73"/>
      <c r="E4" s="69"/>
      <c r="F4" s="47" t="s">
        <v>5</v>
      </c>
      <c r="G4" s="47"/>
      <c r="H4" s="47"/>
      <c r="I4" s="47"/>
      <c r="J4" s="49">
        <f>+G28</f>
        <v>130</v>
      </c>
      <c r="K4" s="50"/>
      <c r="L4" s="50"/>
      <c r="M4" s="47"/>
      <c r="N4" s="98" t="s">
        <v>86</v>
      </c>
      <c r="O4" s="98"/>
      <c r="P4" s="98"/>
      <c r="Q4" s="98"/>
      <c r="R4" s="74"/>
      <c r="S4" s="73"/>
      <c r="T4" s="73"/>
      <c r="U4" s="73"/>
      <c r="V4" s="73"/>
      <c r="W4" s="73"/>
    </row>
    <row r="5" spans="1:23" ht="13.5" thickBot="1">
      <c r="A5" s="73" t="s">
        <v>6</v>
      </c>
      <c r="B5" s="73"/>
      <c r="C5" s="73"/>
      <c r="D5" s="51">
        <f>COUNTIF($D$13:$D$27,A5)</f>
        <v>5</v>
      </c>
      <c r="E5" s="69"/>
      <c r="F5" s="47" t="s">
        <v>7</v>
      </c>
      <c r="G5" s="47"/>
      <c r="H5" s="47"/>
      <c r="I5" s="47"/>
      <c r="J5" s="52">
        <f>+J3/J4</f>
        <v>195.0725630769231</v>
      </c>
      <c r="K5" s="50"/>
      <c r="L5" s="50"/>
      <c r="M5" s="47"/>
      <c r="N5" s="47"/>
      <c r="O5" s="47"/>
      <c r="P5" s="47"/>
      <c r="Q5" s="47"/>
      <c r="R5" s="73"/>
      <c r="S5" s="73"/>
      <c r="T5" s="73"/>
      <c r="U5" s="73"/>
      <c r="V5" s="73"/>
      <c r="W5" s="73"/>
    </row>
    <row r="6" spans="1:23" ht="13.5" thickBot="1">
      <c r="A6" s="73" t="s">
        <v>8</v>
      </c>
      <c r="B6" s="73"/>
      <c r="C6" s="73"/>
      <c r="D6" s="51">
        <f>COUNTIF($D$13:$D$27,A6)</f>
        <v>0</v>
      </c>
      <c r="E6" s="69"/>
      <c r="F6" s="47"/>
      <c r="G6" s="47"/>
      <c r="H6" s="47"/>
      <c r="I6" s="47"/>
      <c r="J6" s="47"/>
      <c r="K6" s="50"/>
      <c r="L6" s="50"/>
      <c r="M6" s="47"/>
      <c r="N6" s="47"/>
      <c r="O6" s="47"/>
      <c r="P6" s="47"/>
      <c r="Q6" s="47"/>
      <c r="R6" s="73"/>
      <c r="S6" s="73"/>
      <c r="T6" s="73"/>
      <c r="U6" s="73"/>
      <c r="V6" s="73"/>
      <c r="W6" s="73"/>
    </row>
    <row r="7" spans="1:23" ht="13.5" thickBot="1">
      <c r="A7" s="73" t="s">
        <v>9</v>
      </c>
      <c r="B7" s="73"/>
      <c r="C7" s="73"/>
      <c r="D7" s="51">
        <v>6</v>
      </c>
      <c r="E7" s="69"/>
      <c r="F7" s="47"/>
      <c r="G7" s="47"/>
      <c r="H7" s="47"/>
      <c r="I7" s="47"/>
      <c r="J7" s="47"/>
      <c r="K7" s="47"/>
      <c r="L7" s="47" t="s">
        <v>10</v>
      </c>
      <c r="M7" s="99">
        <f>E28-M8-M9</f>
        <v>47</v>
      </c>
      <c r="N7" s="99"/>
      <c r="O7" s="47"/>
      <c r="P7" s="47"/>
      <c r="Q7" s="47"/>
      <c r="R7" s="73"/>
      <c r="S7" s="73"/>
      <c r="T7" s="73"/>
      <c r="U7" s="73"/>
      <c r="V7" s="73"/>
      <c r="W7" s="73"/>
    </row>
    <row r="8" spans="1:23" ht="13.5" thickBot="1">
      <c r="A8" s="73" t="s">
        <v>11</v>
      </c>
      <c r="B8" s="73"/>
      <c r="C8" s="73"/>
      <c r="D8" s="51">
        <f>COUNTIF($D$13:$D$27,A8)</f>
        <v>1</v>
      </c>
      <c r="E8" s="69"/>
      <c r="F8" s="47"/>
      <c r="G8" s="47"/>
      <c r="H8" s="47"/>
      <c r="I8" s="47"/>
      <c r="J8" s="47"/>
      <c r="K8" s="47"/>
      <c r="L8" s="47" t="s">
        <v>12</v>
      </c>
      <c r="M8" s="47">
        <f>SUMIF(D13:D27,"Regular",E13:E27)</f>
        <v>62.5</v>
      </c>
      <c r="N8" s="47"/>
      <c r="O8" s="47"/>
      <c r="P8" s="47"/>
      <c r="Q8" s="47"/>
      <c r="R8" s="73"/>
      <c r="S8" s="73"/>
      <c r="T8" s="73"/>
      <c r="U8" s="73"/>
      <c r="V8" s="73"/>
      <c r="W8" s="73"/>
    </row>
    <row r="9" spans="1:23" ht="13.5" thickBot="1">
      <c r="A9" s="73" t="s">
        <v>13</v>
      </c>
      <c r="B9" s="73"/>
      <c r="C9" s="73"/>
      <c r="D9" s="53">
        <v>13</v>
      </c>
      <c r="E9" s="69"/>
      <c r="F9" s="47"/>
      <c r="G9" s="47"/>
      <c r="H9" s="47"/>
      <c r="I9" s="47"/>
      <c r="J9" s="47"/>
      <c r="K9" s="47"/>
      <c r="L9" s="47" t="s">
        <v>14</v>
      </c>
      <c r="M9" s="99">
        <f>SUMIF(D13:D26,"special",E13:E26)</f>
        <v>13</v>
      </c>
      <c r="N9" s="47"/>
      <c r="O9" s="47"/>
      <c r="P9" s="47"/>
      <c r="Q9" s="47"/>
      <c r="R9" s="73"/>
      <c r="S9" s="73"/>
      <c r="T9" s="73"/>
      <c r="U9" s="73"/>
      <c r="V9" s="73"/>
      <c r="W9" s="73"/>
    </row>
    <row r="10" spans="1:23" ht="13.5" thickBot="1">
      <c r="A10" s="73"/>
      <c r="B10" s="73"/>
      <c r="C10" s="73"/>
      <c r="D10" s="76"/>
      <c r="E10" s="69"/>
      <c r="F10" s="47"/>
      <c r="G10" s="47"/>
      <c r="H10" s="47"/>
      <c r="I10" s="47"/>
      <c r="J10" s="99"/>
      <c r="K10" s="47"/>
      <c r="L10" s="47"/>
      <c r="M10" s="47"/>
      <c r="N10" s="47"/>
      <c r="O10" s="47"/>
      <c r="P10" s="47"/>
      <c r="Q10" s="47"/>
      <c r="R10" s="73"/>
      <c r="S10" s="73"/>
      <c r="T10" s="73"/>
      <c r="U10" s="73"/>
      <c r="V10" s="73"/>
      <c r="W10" s="73"/>
    </row>
    <row r="11" spans="1:23" ht="13.5" thickBot="1">
      <c r="A11" s="77"/>
      <c r="B11" s="271" t="s">
        <v>0</v>
      </c>
      <c r="C11" s="271" t="s">
        <v>15</v>
      </c>
      <c r="D11" s="271" t="s">
        <v>16</v>
      </c>
      <c r="E11" s="273" t="s">
        <v>17</v>
      </c>
      <c r="F11" s="269" t="s">
        <v>18</v>
      </c>
      <c r="G11" s="269" t="s">
        <v>19</v>
      </c>
      <c r="H11" s="269" t="s">
        <v>20</v>
      </c>
      <c r="I11" s="269" t="s">
        <v>21</v>
      </c>
      <c r="J11" s="269" t="s">
        <v>22</v>
      </c>
      <c r="K11" s="269" t="s">
        <v>23</v>
      </c>
      <c r="L11" s="269" t="s">
        <v>23</v>
      </c>
      <c r="M11" s="269" t="s">
        <v>24</v>
      </c>
      <c r="N11" s="269" t="s">
        <v>25</v>
      </c>
      <c r="O11" s="269" t="s">
        <v>35</v>
      </c>
      <c r="P11" s="100" t="s">
        <v>26</v>
      </c>
      <c r="Q11" s="269" t="s">
        <v>27</v>
      </c>
      <c r="R11" s="271" t="s">
        <v>28</v>
      </c>
      <c r="S11" s="282" t="s">
        <v>29</v>
      </c>
      <c r="T11" s="282" t="s">
        <v>141</v>
      </c>
      <c r="U11" s="275" t="s">
        <v>142</v>
      </c>
      <c r="V11" s="73"/>
      <c r="W11" s="73"/>
    </row>
    <row r="12" spans="1:23" ht="45">
      <c r="A12" s="78"/>
      <c r="B12" s="272"/>
      <c r="C12" s="272"/>
      <c r="D12" s="272"/>
      <c r="E12" s="274"/>
      <c r="F12" s="270"/>
      <c r="G12" s="270"/>
      <c r="H12" s="270"/>
      <c r="I12" s="270"/>
      <c r="J12" s="270"/>
      <c r="K12" s="270"/>
      <c r="L12" s="270"/>
      <c r="M12" s="270"/>
      <c r="N12" s="270"/>
      <c r="O12" s="270"/>
      <c r="P12" s="101" t="s">
        <v>30</v>
      </c>
      <c r="Q12" s="270"/>
      <c r="R12" s="272"/>
      <c r="S12" s="283"/>
      <c r="T12" s="283"/>
      <c r="U12" s="275"/>
      <c r="V12" s="73"/>
      <c r="W12" s="73"/>
    </row>
    <row r="13" spans="1:23">
      <c r="A13" s="79">
        <v>1</v>
      </c>
      <c r="B13" s="109" t="s">
        <v>81</v>
      </c>
      <c r="C13" s="110"/>
      <c r="D13" s="110" t="s">
        <v>6</v>
      </c>
      <c r="E13" s="110">
        <f>'Number of Days'!E7</f>
        <v>13</v>
      </c>
      <c r="F13" s="106">
        <v>1</v>
      </c>
      <c r="G13" s="102">
        <f t="shared" ref="G13:G26" si="0">IF(C13="Exec Chef",E13*F13,F13*$D$9)</f>
        <v>13</v>
      </c>
      <c r="H13" s="102">
        <f t="shared" ref="H13:H26" si="1">+E13*F13</f>
        <v>13</v>
      </c>
      <c r="I13" s="103">
        <f t="shared" ref="I13:I27" si="2">+IF(G13&lt;&gt;0,$J$5,0)</f>
        <v>195.0725630769231</v>
      </c>
      <c r="J13" s="58">
        <f>H13*I13</f>
        <v>2535.9433200000003</v>
      </c>
      <c r="K13" s="58">
        <f t="shared" ref="K13:K27" si="3">+IF(D13=$A$5,$K$28/$D$5,0)</f>
        <v>292.60884461538592</v>
      </c>
      <c r="L13" s="58">
        <f>+IF(K13&lt;=900,K13,900)</f>
        <v>292.60884461538592</v>
      </c>
      <c r="M13" s="59">
        <f t="shared" ref="M13:M27" si="4">IF(D13=$A$7,$M$28/$M$7*$E13,IF(D13=$A$6,$M$28/$M$7*$E13,0))</f>
        <v>0</v>
      </c>
      <c r="N13" s="111"/>
      <c r="O13" s="58">
        <f>J13+L13+M13+N13</f>
        <v>2828.5521646153861</v>
      </c>
      <c r="P13" s="58"/>
      <c r="Q13" s="58">
        <f t="shared" ref="Q13:Q27" si="5">O13-P13</f>
        <v>2828.5521646153861</v>
      </c>
      <c r="R13" s="111">
        <f>J13*1.5</f>
        <v>3803.9149800000005</v>
      </c>
      <c r="S13" s="61">
        <f t="shared" ref="S13:S27" si="6">+Q13+R13</f>
        <v>6632.4671446153861</v>
      </c>
      <c r="T13" s="204"/>
      <c r="U13" s="206">
        <f>+S13-T13</f>
        <v>6632.4671446153861</v>
      </c>
      <c r="V13" s="186"/>
      <c r="W13" s="186"/>
    </row>
    <row r="14" spans="1:23">
      <c r="A14" s="79">
        <v>2</v>
      </c>
      <c r="B14" s="109" t="s">
        <v>87</v>
      </c>
      <c r="C14" s="110"/>
      <c r="D14" s="110" t="s">
        <v>6</v>
      </c>
      <c r="E14" s="110">
        <f>'Number of Days'!E8</f>
        <v>13</v>
      </c>
      <c r="F14" s="106">
        <v>1</v>
      </c>
      <c r="G14" s="102">
        <f t="shared" si="0"/>
        <v>13</v>
      </c>
      <c r="H14" s="102">
        <f t="shared" si="1"/>
        <v>13</v>
      </c>
      <c r="I14" s="103">
        <f t="shared" si="2"/>
        <v>195.0725630769231</v>
      </c>
      <c r="J14" s="58">
        <f t="shared" ref="J14:J27" si="7">H14*I14</f>
        <v>2535.9433200000003</v>
      </c>
      <c r="K14" s="58">
        <f>+IF(D14=$A$5,$K$28/$D$5,0)</f>
        <v>292.60884461538592</v>
      </c>
      <c r="L14" s="58">
        <f>+IF(K14&lt;=900,K14,900)</f>
        <v>292.60884461538592</v>
      </c>
      <c r="M14" s="59">
        <f t="shared" si="4"/>
        <v>0</v>
      </c>
      <c r="N14" s="111"/>
      <c r="O14" s="58">
        <f t="shared" ref="O14:O27" si="8">J14+L14+M14+N14</f>
        <v>2828.5521646153861</v>
      </c>
      <c r="P14" s="58"/>
      <c r="Q14" s="58">
        <f t="shared" si="5"/>
        <v>2828.5521646153861</v>
      </c>
      <c r="R14" s="111">
        <f>J14*0.25</f>
        <v>633.98583000000008</v>
      </c>
      <c r="S14" s="61">
        <f t="shared" si="6"/>
        <v>3462.5379946153862</v>
      </c>
      <c r="T14" s="204"/>
      <c r="U14" s="206">
        <f t="shared" ref="U14:U27" si="9">+S14-T14</f>
        <v>3462.5379946153862</v>
      </c>
      <c r="V14" s="233"/>
      <c r="W14" s="196"/>
    </row>
    <row r="15" spans="1:23">
      <c r="A15" s="79">
        <v>3</v>
      </c>
      <c r="B15" s="109" t="s">
        <v>88</v>
      </c>
      <c r="C15" s="110"/>
      <c r="D15" s="110" t="s">
        <v>6</v>
      </c>
      <c r="E15" s="110">
        <f>'Number of Days'!E9</f>
        <v>13</v>
      </c>
      <c r="F15" s="106">
        <v>1</v>
      </c>
      <c r="G15" s="102">
        <f t="shared" si="0"/>
        <v>13</v>
      </c>
      <c r="H15" s="102">
        <f t="shared" si="1"/>
        <v>13</v>
      </c>
      <c r="I15" s="104">
        <f t="shared" si="2"/>
        <v>195.0725630769231</v>
      </c>
      <c r="J15" s="58">
        <f t="shared" si="7"/>
        <v>2535.9433200000003</v>
      </c>
      <c r="K15" s="58">
        <f t="shared" si="3"/>
        <v>292.60884461538592</v>
      </c>
      <c r="L15" s="58">
        <f>+IF(K15&lt;=900,K15,900)</f>
        <v>292.60884461538592</v>
      </c>
      <c r="M15" s="59">
        <f t="shared" si="4"/>
        <v>0</v>
      </c>
      <c r="N15" s="111"/>
      <c r="O15" s="58">
        <f t="shared" si="8"/>
        <v>2828.5521646153861</v>
      </c>
      <c r="P15" s="58"/>
      <c r="Q15" s="58">
        <f t="shared" si="5"/>
        <v>2828.5521646153861</v>
      </c>
      <c r="R15" s="111">
        <f>J15*0.25</f>
        <v>633.98583000000008</v>
      </c>
      <c r="S15" s="61">
        <f t="shared" si="6"/>
        <v>3462.5379946153862</v>
      </c>
      <c r="T15" s="204"/>
      <c r="U15" s="206">
        <f t="shared" si="9"/>
        <v>3462.5379946153862</v>
      </c>
      <c r="V15" s="233"/>
      <c r="W15" s="196"/>
    </row>
    <row r="16" spans="1:23">
      <c r="A16" s="79">
        <v>4</v>
      </c>
      <c r="B16" s="109" t="s">
        <v>90</v>
      </c>
      <c r="C16" s="110"/>
      <c r="D16" s="110" t="s">
        <v>6</v>
      </c>
      <c r="E16" s="110">
        <f>'Number of Days'!E10</f>
        <v>12.5</v>
      </c>
      <c r="F16" s="106">
        <v>1</v>
      </c>
      <c r="G16" s="102">
        <f t="shared" si="0"/>
        <v>13</v>
      </c>
      <c r="H16" s="102">
        <f t="shared" si="1"/>
        <v>12.5</v>
      </c>
      <c r="I16" s="103">
        <f t="shared" si="2"/>
        <v>195.0725630769231</v>
      </c>
      <c r="J16" s="58">
        <f t="shared" si="7"/>
        <v>2438.4070384615388</v>
      </c>
      <c r="K16" s="58">
        <f>+IF(D16=$A$5,$K$28/$D$5,0)</f>
        <v>292.60884461538592</v>
      </c>
      <c r="L16" s="58">
        <f>+IF(K16&lt;=900,K16,900)</f>
        <v>292.60884461538592</v>
      </c>
      <c r="M16" s="59">
        <f t="shared" si="4"/>
        <v>0</v>
      </c>
      <c r="N16" s="111"/>
      <c r="O16" s="58">
        <f t="shared" si="8"/>
        <v>2731.0158830769246</v>
      </c>
      <c r="P16" s="58"/>
      <c r="Q16" s="58">
        <f t="shared" si="5"/>
        <v>2731.0158830769246</v>
      </c>
      <c r="R16" s="111">
        <f>J16*0.25</f>
        <v>609.60175961538471</v>
      </c>
      <c r="S16" s="61">
        <f t="shared" si="6"/>
        <v>3340.6176426923093</v>
      </c>
      <c r="T16" s="204"/>
      <c r="U16" s="206">
        <f t="shared" si="9"/>
        <v>3340.6176426923093</v>
      </c>
      <c r="V16" s="233"/>
      <c r="W16" s="196"/>
    </row>
    <row r="17" spans="1:23">
      <c r="A17" s="79">
        <v>5</v>
      </c>
      <c r="B17" s="109" t="s">
        <v>89</v>
      </c>
      <c r="C17" s="110"/>
      <c r="D17" s="110" t="s">
        <v>9</v>
      </c>
      <c r="E17" s="110">
        <f>'Number of Days'!E11</f>
        <v>12</v>
      </c>
      <c r="F17" s="106">
        <v>1</v>
      </c>
      <c r="G17" s="102">
        <f t="shared" si="0"/>
        <v>13</v>
      </c>
      <c r="H17" s="102">
        <f t="shared" si="1"/>
        <v>12</v>
      </c>
      <c r="I17" s="104">
        <f t="shared" si="2"/>
        <v>195.0725630769231</v>
      </c>
      <c r="J17" s="58">
        <f t="shared" si="7"/>
        <v>2340.8707569230774</v>
      </c>
      <c r="K17" s="58">
        <f t="shared" si="3"/>
        <v>0</v>
      </c>
      <c r="L17" s="58">
        <f t="shared" ref="L17:L27" si="10">+IF(K17&lt;=900,K17,900)</f>
        <v>0</v>
      </c>
      <c r="M17" s="59">
        <f t="shared" si="4"/>
        <v>0</v>
      </c>
      <c r="N17" s="111"/>
      <c r="O17" s="58">
        <f t="shared" si="8"/>
        <v>2340.8707569230774</v>
      </c>
      <c r="P17" s="58"/>
      <c r="Q17" s="58">
        <f t="shared" si="5"/>
        <v>2340.8707569230774</v>
      </c>
      <c r="R17" s="111"/>
      <c r="S17" s="61">
        <f t="shared" si="6"/>
        <v>2340.8707569230774</v>
      </c>
      <c r="T17" s="204"/>
      <c r="U17" s="206">
        <f t="shared" si="9"/>
        <v>2340.8707569230774</v>
      </c>
      <c r="V17" s="233"/>
      <c r="W17" s="196"/>
    </row>
    <row r="18" spans="1:23">
      <c r="A18" s="79">
        <f>A17+1</f>
        <v>6</v>
      </c>
      <c r="B18" s="109" t="s">
        <v>91</v>
      </c>
      <c r="C18" s="110"/>
      <c r="D18" s="110" t="s">
        <v>9</v>
      </c>
      <c r="E18" s="110">
        <f>'Number of Days'!E12</f>
        <v>12</v>
      </c>
      <c r="F18" s="106">
        <v>1</v>
      </c>
      <c r="G18" s="102">
        <f t="shared" si="0"/>
        <v>13</v>
      </c>
      <c r="H18" s="102">
        <f t="shared" si="1"/>
        <v>12</v>
      </c>
      <c r="I18" s="103">
        <f t="shared" si="2"/>
        <v>195.0725630769231</v>
      </c>
      <c r="J18" s="58">
        <f t="shared" si="7"/>
        <v>2340.8707569230774</v>
      </c>
      <c r="K18" s="58">
        <f t="shared" si="3"/>
        <v>0</v>
      </c>
      <c r="L18" s="58">
        <f t="shared" si="10"/>
        <v>0</v>
      </c>
      <c r="M18" s="59">
        <f t="shared" si="4"/>
        <v>0</v>
      </c>
      <c r="N18" s="111"/>
      <c r="O18" s="58">
        <f t="shared" si="8"/>
        <v>2340.8707569230774</v>
      </c>
      <c r="P18" s="58"/>
      <c r="Q18" s="58">
        <f t="shared" si="5"/>
        <v>2340.8707569230774</v>
      </c>
      <c r="R18" s="111"/>
      <c r="S18" s="61">
        <f t="shared" si="6"/>
        <v>2340.8707569230774</v>
      </c>
      <c r="T18" s="204"/>
      <c r="U18" s="206">
        <f>+S18-T18</f>
        <v>2340.8707569230774</v>
      </c>
      <c r="V18" s="196"/>
      <c r="W18" s="196"/>
    </row>
    <row r="19" spans="1:23">
      <c r="A19" s="79">
        <f t="shared" ref="A19:A25" si="11">A18+1</f>
        <v>7</v>
      </c>
      <c r="B19" s="109" t="s">
        <v>149</v>
      </c>
      <c r="C19" s="110"/>
      <c r="D19" s="110" t="s">
        <v>6</v>
      </c>
      <c r="E19" s="110">
        <f>'Number of Days'!E13</f>
        <v>11</v>
      </c>
      <c r="F19" s="106">
        <v>1</v>
      </c>
      <c r="G19" s="102">
        <f t="shared" si="0"/>
        <v>13</v>
      </c>
      <c r="H19" s="102">
        <f t="shared" si="1"/>
        <v>11</v>
      </c>
      <c r="I19" s="103">
        <f t="shared" si="2"/>
        <v>195.0725630769231</v>
      </c>
      <c r="J19" s="58">
        <f t="shared" si="7"/>
        <v>2145.7981938461539</v>
      </c>
      <c r="K19" s="58">
        <f>+IF(D19=$A$5,$K$28/$D$5,0)</f>
        <v>292.60884461538592</v>
      </c>
      <c r="L19" s="58">
        <f>+IF(K19&lt;=900,K19,900)</f>
        <v>292.60884461538592</v>
      </c>
      <c r="M19" s="59">
        <f t="shared" si="4"/>
        <v>0</v>
      </c>
      <c r="N19" s="111"/>
      <c r="O19" s="58">
        <f t="shared" si="8"/>
        <v>2438.4070384615397</v>
      </c>
      <c r="P19" s="58"/>
      <c r="Q19" s="58">
        <f t="shared" si="5"/>
        <v>2438.4070384615397</v>
      </c>
      <c r="R19" s="111"/>
      <c r="S19" s="61">
        <f t="shared" si="6"/>
        <v>2438.4070384615397</v>
      </c>
      <c r="T19" s="204"/>
      <c r="U19" s="206">
        <f t="shared" si="9"/>
        <v>2438.4070384615397</v>
      </c>
      <c r="V19" s="73"/>
      <c r="W19" s="75"/>
    </row>
    <row r="20" spans="1:23">
      <c r="A20" s="79">
        <f t="shared" si="11"/>
        <v>8</v>
      </c>
      <c r="B20" s="109" t="s">
        <v>92</v>
      </c>
      <c r="C20" s="110"/>
      <c r="D20" s="110" t="s">
        <v>11</v>
      </c>
      <c r="E20" s="110">
        <f>'Number of Days'!E14</f>
        <v>13</v>
      </c>
      <c r="F20" s="106">
        <v>1</v>
      </c>
      <c r="G20" s="102">
        <f t="shared" si="0"/>
        <v>13</v>
      </c>
      <c r="H20" s="102">
        <f t="shared" si="1"/>
        <v>13</v>
      </c>
      <c r="I20" s="103">
        <f t="shared" si="2"/>
        <v>195.0725630769231</v>
      </c>
      <c r="J20" s="58">
        <f t="shared" si="7"/>
        <v>2535.9433200000003</v>
      </c>
      <c r="K20" s="58">
        <f t="shared" si="3"/>
        <v>0</v>
      </c>
      <c r="L20" s="58">
        <f t="shared" si="10"/>
        <v>0</v>
      </c>
      <c r="M20" s="59">
        <f t="shared" si="4"/>
        <v>0</v>
      </c>
      <c r="N20" s="111">
        <v>350</v>
      </c>
      <c r="O20" s="58">
        <f t="shared" si="8"/>
        <v>2885.9433200000003</v>
      </c>
      <c r="P20" s="58"/>
      <c r="Q20" s="58">
        <f t="shared" si="5"/>
        <v>2885.9433200000003</v>
      </c>
      <c r="R20" s="111"/>
      <c r="S20" s="61">
        <f t="shared" si="6"/>
        <v>2885.9433200000003</v>
      </c>
      <c r="T20" s="205"/>
      <c r="U20" s="206">
        <f t="shared" si="9"/>
        <v>2885.9433200000003</v>
      </c>
      <c r="V20" s="73"/>
      <c r="W20" s="75"/>
    </row>
    <row r="21" spans="1:23" hidden="1">
      <c r="A21" s="79">
        <f t="shared" si="11"/>
        <v>9</v>
      </c>
      <c r="B21" s="109" t="s">
        <v>140</v>
      </c>
      <c r="C21" s="110"/>
      <c r="D21" s="110"/>
      <c r="E21" s="110">
        <v>0</v>
      </c>
      <c r="F21" s="106"/>
      <c r="G21" s="102">
        <f t="shared" si="0"/>
        <v>0</v>
      </c>
      <c r="H21" s="102">
        <f t="shared" si="1"/>
        <v>0</v>
      </c>
      <c r="I21" s="103">
        <f t="shared" si="2"/>
        <v>0</v>
      </c>
      <c r="J21" s="58">
        <f t="shared" si="7"/>
        <v>0</v>
      </c>
      <c r="K21" s="58">
        <f t="shared" si="3"/>
        <v>0</v>
      </c>
      <c r="L21" s="58">
        <f t="shared" si="10"/>
        <v>0</v>
      </c>
      <c r="M21" s="59">
        <f t="shared" si="4"/>
        <v>0</v>
      </c>
      <c r="N21" s="111"/>
      <c r="O21" s="58">
        <f t="shared" si="8"/>
        <v>0</v>
      </c>
      <c r="P21" s="58"/>
      <c r="Q21" s="58">
        <f t="shared" si="5"/>
        <v>0</v>
      </c>
      <c r="R21" s="111"/>
      <c r="S21" s="61">
        <f t="shared" si="6"/>
        <v>0</v>
      </c>
      <c r="T21" s="205"/>
      <c r="U21" s="206">
        <f t="shared" si="9"/>
        <v>0</v>
      </c>
      <c r="V21" s="73" t="s">
        <v>148</v>
      </c>
      <c r="W21" s="75"/>
    </row>
    <row r="22" spans="1:23">
      <c r="A22" s="79">
        <v>9</v>
      </c>
      <c r="B22" s="109" t="s">
        <v>147</v>
      </c>
      <c r="C22" s="110"/>
      <c r="D22" s="110" t="s">
        <v>9</v>
      </c>
      <c r="E22" s="110">
        <f>'Number of Days'!E15</f>
        <v>12</v>
      </c>
      <c r="F22" s="106">
        <v>1</v>
      </c>
      <c r="G22" s="102">
        <f t="shared" si="0"/>
        <v>13</v>
      </c>
      <c r="H22" s="102">
        <f t="shared" si="1"/>
        <v>12</v>
      </c>
      <c r="I22" s="103">
        <f t="shared" si="2"/>
        <v>195.0725630769231</v>
      </c>
      <c r="J22" s="58">
        <f t="shared" si="7"/>
        <v>2340.8707569230774</v>
      </c>
      <c r="K22" s="58">
        <f t="shared" si="3"/>
        <v>0</v>
      </c>
      <c r="L22" s="58">
        <f t="shared" si="10"/>
        <v>0</v>
      </c>
      <c r="M22" s="59">
        <f t="shared" si="4"/>
        <v>0</v>
      </c>
      <c r="N22" s="111"/>
      <c r="O22" s="58">
        <f t="shared" si="8"/>
        <v>2340.8707569230774</v>
      </c>
      <c r="P22" s="58"/>
      <c r="Q22" s="58">
        <f t="shared" si="5"/>
        <v>2340.8707569230774</v>
      </c>
      <c r="R22" s="111"/>
      <c r="S22" s="61">
        <f t="shared" si="6"/>
        <v>2340.8707569230774</v>
      </c>
      <c r="T22" s="204"/>
      <c r="U22" s="206">
        <f t="shared" si="9"/>
        <v>2340.8707569230774</v>
      </c>
      <c r="V22" s="73"/>
      <c r="W22" s="75"/>
    </row>
    <row r="23" spans="1:23">
      <c r="A23" s="79">
        <f t="shared" si="11"/>
        <v>10</v>
      </c>
      <c r="B23" s="109" t="s">
        <v>150</v>
      </c>
      <c r="C23" s="110"/>
      <c r="D23" s="110" t="s">
        <v>9</v>
      </c>
      <c r="E23" s="110">
        <f>'Number of Days'!E16</f>
        <v>11</v>
      </c>
      <c r="F23" s="106">
        <v>1</v>
      </c>
      <c r="G23" s="102">
        <f t="shared" si="0"/>
        <v>13</v>
      </c>
      <c r="H23" s="102">
        <f t="shared" si="1"/>
        <v>11</v>
      </c>
      <c r="I23" s="103">
        <f t="shared" si="2"/>
        <v>195.0725630769231</v>
      </c>
      <c r="J23" s="58">
        <f t="shared" si="7"/>
        <v>2145.7981938461539</v>
      </c>
      <c r="K23" s="58">
        <f t="shared" si="3"/>
        <v>0</v>
      </c>
      <c r="L23" s="58">
        <f t="shared" si="10"/>
        <v>0</v>
      </c>
      <c r="M23" s="59">
        <f t="shared" si="4"/>
        <v>0</v>
      </c>
      <c r="N23" s="111"/>
      <c r="O23" s="58">
        <f t="shared" si="8"/>
        <v>2145.7981938461539</v>
      </c>
      <c r="P23" s="58"/>
      <c r="Q23" s="58">
        <f t="shared" si="5"/>
        <v>2145.7981938461539</v>
      </c>
      <c r="R23" s="111"/>
      <c r="S23" s="61">
        <f t="shared" si="6"/>
        <v>2145.7981938461539</v>
      </c>
      <c r="T23" s="204"/>
      <c r="U23" s="206">
        <f t="shared" si="9"/>
        <v>2145.7981938461539</v>
      </c>
      <c r="V23" s="73"/>
      <c r="W23" s="75"/>
    </row>
    <row r="24" spans="1:23">
      <c r="A24" s="79">
        <f t="shared" si="11"/>
        <v>11</v>
      </c>
      <c r="B24" s="109"/>
      <c r="C24" s="110"/>
      <c r="D24" s="110"/>
      <c r="E24" s="110"/>
      <c r="F24" s="106"/>
      <c r="G24" s="102">
        <f t="shared" si="0"/>
        <v>0</v>
      </c>
      <c r="H24" s="102">
        <f t="shared" si="1"/>
        <v>0</v>
      </c>
      <c r="I24" s="103">
        <f t="shared" si="2"/>
        <v>0</v>
      </c>
      <c r="J24" s="58">
        <f t="shared" si="7"/>
        <v>0</v>
      </c>
      <c r="K24" s="58">
        <f>+IF(D24=$A$5,$K$28/$D$5,0)</f>
        <v>0</v>
      </c>
      <c r="L24" s="58">
        <f t="shared" si="10"/>
        <v>0</v>
      </c>
      <c r="M24" s="59">
        <f>IF(D24=$A$7,$M$28/$M$7*$E24,IF(D24=$A$6,$M$28/$M$7*$E24,0))</f>
        <v>0</v>
      </c>
      <c r="N24" s="111"/>
      <c r="O24" s="58">
        <f t="shared" si="8"/>
        <v>0</v>
      </c>
      <c r="P24" s="58"/>
      <c r="Q24" s="58">
        <f t="shared" si="5"/>
        <v>0</v>
      </c>
      <c r="R24" s="111"/>
      <c r="S24" s="61">
        <f t="shared" si="6"/>
        <v>0</v>
      </c>
      <c r="T24" s="205"/>
      <c r="U24" s="206">
        <f t="shared" si="9"/>
        <v>0</v>
      </c>
      <c r="V24" s="73"/>
      <c r="W24" s="75"/>
    </row>
    <row r="25" spans="1:23">
      <c r="A25" s="79">
        <f t="shared" si="11"/>
        <v>12</v>
      </c>
      <c r="B25" s="109"/>
      <c r="C25" s="110"/>
      <c r="D25" s="110"/>
      <c r="E25" s="110"/>
      <c r="F25" s="106"/>
      <c r="G25" s="102">
        <f t="shared" si="0"/>
        <v>0</v>
      </c>
      <c r="H25" s="102">
        <f t="shared" si="1"/>
        <v>0</v>
      </c>
      <c r="I25" s="103">
        <f t="shared" si="2"/>
        <v>0</v>
      </c>
      <c r="J25" s="58">
        <f t="shared" si="7"/>
        <v>0</v>
      </c>
      <c r="K25" s="58">
        <f>+IF(D25=$A$5,$K$28/$D$5,0)</f>
        <v>0</v>
      </c>
      <c r="L25" s="58">
        <f t="shared" si="10"/>
        <v>0</v>
      </c>
      <c r="M25" s="59">
        <f>IF(D25=$A$7,$M$28/$M$7*$E25,IF(D25=$A$6,$M$28/$M$7*$E25,0))</f>
        <v>0</v>
      </c>
      <c r="N25" s="111"/>
      <c r="O25" s="58">
        <f t="shared" si="8"/>
        <v>0</v>
      </c>
      <c r="P25" s="58"/>
      <c r="Q25" s="58">
        <f t="shared" si="5"/>
        <v>0</v>
      </c>
      <c r="R25" s="111"/>
      <c r="S25" s="61">
        <f t="shared" si="6"/>
        <v>0</v>
      </c>
      <c r="T25" s="205"/>
      <c r="U25" s="206">
        <f t="shared" si="9"/>
        <v>0</v>
      </c>
      <c r="V25" s="241"/>
      <c r="W25" s="242"/>
    </row>
    <row r="26" spans="1:23">
      <c r="A26" s="79">
        <f>A25+1</f>
        <v>13</v>
      </c>
      <c r="B26" s="109"/>
      <c r="C26" s="110"/>
      <c r="D26" s="110"/>
      <c r="E26" s="110"/>
      <c r="F26" s="106"/>
      <c r="G26" s="102">
        <f t="shared" si="0"/>
        <v>0</v>
      </c>
      <c r="H26" s="102">
        <f t="shared" si="1"/>
        <v>0</v>
      </c>
      <c r="I26" s="103">
        <f t="shared" si="2"/>
        <v>0</v>
      </c>
      <c r="J26" s="58">
        <f t="shared" si="7"/>
        <v>0</v>
      </c>
      <c r="K26" s="58">
        <f t="shared" si="3"/>
        <v>0</v>
      </c>
      <c r="L26" s="58">
        <f t="shared" si="10"/>
        <v>0</v>
      </c>
      <c r="M26" s="59">
        <f t="shared" si="4"/>
        <v>0</v>
      </c>
      <c r="N26" s="111"/>
      <c r="O26" s="58">
        <f t="shared" si="8"/>
        <v>0</v>
      </c>
      <c r="P26" s="58"/>
      <c r="Q26" s="58">
        <f t="shared" si="5"/>
        <v>0</v>
      </c>
      <c r="R26" s="111"/>
      <c r="S26" s="61">
        <f t="shared" si="6"/>
        <v>0</v>
      </c>
      <c r="T26" s="205"/>
      <c r="U26" s="206">
        <f t="shared" si="9"/>
        <v>0</v>
      </c>
      <c r="V26" s="73"/>
      <c r="W26" s="75"/>
    </row>
    <row r="27" spans="1:23">
      <c r="A27" s="79"/>
      <c r="B27" s="55"/>
      <c r="C27" s="56"/>
      <c r="D27" s="56"/>
      <c r="E27" s="57"/>
      <c r="F27" s="102"/>
      <c r="G27" s="102"/>
      <c r="H27" s="102"/>
      <c r="I27" s="103">
        <f t="shared" si="2"/>
        <v>0</v>
      </c>
      <c r="J27" s="58">
        <f t="shared" si="7"/>
        <v>0</v>
      </c>
      <c r="K27" s="58">
        <f t="shared" si="3"/>
        <v>0</v>
      </c>
      <c r="L27" s="58">
        <f t="shared" si="10"/>
        <v>0</v>
      </c>
      <c r="M27" s="59">
        <f t="shared" si="4"/>
        <v>0</v>
      </c>
      <c r="N27" s="58"/>
      <c r="O27" s="58">
        <f t="shared" si="8"/>
        <v>0</v>
      </c>
      <c r="P27" s="58"/>
      <c r="Q27" s="58">
        <f t="shared" si="5"/>
        <v>0</v>
      </c>
      <c r="R27" s="60"/>
      <c r="S27" s="61">
        <f t="shared" si="6"/>
        <v>0</v>
      </c>
      <c r="T27" s="205"/>
      <c r="U27" s="206">
        <f t="shared" si="9"/>
        <v>0</v>
      </c>
      <c r="V27" s="73"/>
      <c r="W27" s="75"/>
    </row>
    <row r="28" spans="1:23" ht="13.5" thickBot="1">
      <c r="A28" s="81"/>
      <c r="B28" s="82"/>
      <c r="C28" s="82"/>
      <c r="D28" s="82"/>
      <c r="E28" s="83">
        <f>SUM(E13:E27)</f>
        <v>122.5</v>
      </c>
      <c r="F28" s="64">
        <f>SUM(F13:F27)</f>
        <v>10</v>
      </c>
      <c r="G28" s="64">
        <f>SUM(G13:G27)</f>
        <v>130</v>
      </c>
      <c r="H28" s="64"/>
      <c r="I28" s="105"/>
      <c r="J28" s="64">
        <f>SUM(J13:J27)</f>
        <v>23896.388976923074</v>
      </c>
      <c r="K28" s="65">
        <f>+J3-J28</f>
        <v>1463.0442230769295</v>
      </c>
      <c r="L28" s="64">
        <f>SUM(L13:L27)</f>
        <v>1463.0442230769295</v>
      </c>
      <c r="M28" s="66">
        <f>+K28-L28</f>
        <v>0</v>
      </c>
      <c r="N28" s="64">
        <f t="shared" ref="N28:U28" si="12">SUM(N13:N27)</f>
        <v>350</v>
      </c>
      <c r="O28" s="64">
        <f t="shared" si="12"/>
        <v>25709.433200000007</v>
      </c>
      <c r="P28" s="64">
        <f t="shared" si="12"/>
        <v>0</v>
      </c>
      <c r="Q28" s="64">
        <f t="shared" si="12"/>
        <v>25709.433200000007</v>
      </c>
      <c r="R28" s="64">
        <f t="shared" si="12"/>
        <v>5681.4883996153858</v>
      </c>
      <c r="S28" s="64">
        <f t="shared" si="12"/>
        <v>31390.921599615387</v>
      </c>
      <c r="T28" s="67">
        <f t="shared" si="12"/>
        <v>0</v>
      </c>
      <c r="U28" s="64">
        <f t="shared" si="12"/>
        <v>31390.921599615387</v>
      </c>
      <c r="V28" s="84"/>
      <c r="W28" s="84"/>
    </row>
    <row r="29" spans="1:23">
      <c r="A29" s="73"/>
      <c r="B29" s="73"/>
      <c r="C29" s="73"/>
      <c r="D29" s="73"/>
      <c r="E29" s="69"/>
      <c r="F29" s="73"/>
      <c r="G29" s="73"/>
      <c r="H29" s="73"/>
      <c r="I29" s="73"/>
      <c r="J29" s="73"/>
      <c r="K29" s="73"/>
      <c r="L29" s="73"/>
      <c r="M29" s="75"/>
      <c r="N29" s="73"/>
      <c r="O29" s="73"/>
      <c r="P29" s="73"/>
      <c r="Q29" s="85"/>
      <c r="R29" s="85"/>
      <c r="S29" s="85"/>
      <c r="T29" s="85"/>
      <c r="U29" s="73"/>
      <c r="V29" s="73"/>
      <c r="W29" s="73"/>
    </row>
    <row r="30" spans="1:23">
      <c r="A30" s="73"/>
      <c r="B30" s="86" t="s">
        <v>31</v>
      </c>
      <c r="C30" s="86"/>
      <c r="D30" s="87"/>
      <c r="E30" s="88" t="s">
        <v>32</v>
      </c>
      <c r="F30" s="86"/>
      <c r="G30" s="86"/>
      <c r="H30" s="86"/>
      <c r="I30" s="87"/>
      <c r="J30" s="86" t="s">
        <v>33</v>
      </c>
      <c r="K30" s="87"/>
      <c r="L30" s="73"/>
      <c r="M30" s="86"/>
      <c r="N30" s="69"/>
      <c r="O30" s="89"/>
      <c r="P30" s="80"/>
      <c r="Q30" s="90"/>
      <c r="R30" s="91"/>
      <c r="S30" s="92"/>
      <c r="T30" s="92"/>
      <c r="U30" s="73"/>
      <c r="V30" s="73"/>
      <c r="W30" s="73"/>
    </row>
    <row r="31" spans="1:23">
      <c r="A31" s="73"/>
      <c r="B31" s="69"/>
      <c r="C31" s="73"/>
      <c r="D31" s="73"/>
      <c r="E31" s="69"/>
      <c r="F31" s="73"/>
      <c r="G31" s="73"/>
      <c r="H31" s="73"/>
      <c r="I31" s="73"/>
      <c r="J31" s="73"/>
      <c r="K31" s="73"/>
      <c r="L31" s="73"/>
      <c r="M31" s="75"/>
      <c r="N31" s="89"/>
      <c r="O31" s="248"/>
      <c r="P31" s="242"/>
      <c r="Q31" s="241"/>
      <c r="R31" s="241"/>
      <c r="S31" s="92">
        <f>U28-U20</f>
        <v>28504.978279615389</v>
      </c>
      <c r="T31" s="92"/>
      <c r="U31" s="73"/>
      <c r="V31" s="73"/>
      <c r="W31" s="73"/>
    </row>
    <row r="32" spans="1:23">
      <c r="A32" s="73"/>
      <c r="B32" s="73"/>
      <c r="C32" s="73"/>
      <c r="D32" s="73"/>
      <c r="E32" s="69"/>
      <c r="F32" s="73"/>
      <c r="G32" s="73"/>
      <c r="H32" s="73"/>
      <c r="I32" s="73"/>
      <c r="J32" s="73"/>
      <c r="K32" s="73"/>
      <c r="L32" s="73"/>
      <c r="M32" s="75"/>
      <c r="N32" s="69"/>
      <c r="O32" s="69"/>
      <c r="P32" s="251"/>
      <c r="Q32" s="252"/>
      <c r="R32" s="252"/>
      <c r="S32" s="91"/>
      <c r="T32" s="91"/>
      <c r="U32" s="73"/>
      <c r="V32" s="73"/>
      <c r="W32" s="73"/>
    </row>
    <row r="33" spans="1:23" ht="15">
      <c r="A33" s="73"/>
      <c r="B33" s="276" t="s">
        <v>88</v>
      </c>
      <c r="C33" s="276"/>
      <c r="D33" s="73"/>
      <c r="E33" s="277"/>
      <c r="F33" s="277"/>
      <c r="G33" s="277"/>
      <c r="H33" s="277"/>
      <c r="I33" s="73"/>
      <c r="J33" s="278"/>
      <c r="K33" s="278"/>
      <c r="L33" s="278"/>
      <c r="M33" s="62"/>
      <c r="N33" s="63"/>
      <c r="O33" s="249"/>
      <c r="P33" s="245"/>
      <c r="Q33" s="246"/>
      <c r="R33" s="247"/>
      <c r="S33" s="93"/>
      <c r="T33" s="93"/>
      <c r="U33" s="279"/>
      <c r="V33" s="279"/>
      <c r="W33" s="73"/>
    </row>
    <row r="34" spans="1:23">
      <c r="A34" s="73"/>
      <c r="B34" s="280" t="s">
        <v>84</v>
      </c>
      <c r="C34" s="280"/>
      <c r="D34" s="73"/>
      <c r="E34" s="280" t="s">
        <v>34</v>
      </c>
      <c r="F34" s="280"/>
      <c r="G34" s="280"/>
      <c r="H34" s="280"/>
      <c r="I34" s="73"/>
      <c r="J34" s="279"/>
      <c r="K34" s="279"/>
      <c r="L34" s="279"/>
      <c r="M34" s="94"/>
      <c r="N34" s="69"/>
      <c r="O34" s="95"/>
      <c r="P34" s="80"/>
      <c r="Q34" s="281"/>
      <c r="R34" s="281"/>
      <c r="S34" s="93"/>
      <c r="T34" s="93"/>
      <c r="U34" s="279"/>
      <c r="V34" s="279"/>
      <c r="W34" s="73"/>
    </row>
    <row r="35" spans="1:23">
      <c r="A35" s="73"/>
      <c r="B35" s="73"/>
      <c r="C35" s="73"/>
      <c r="D35" s="73"/>
      <c r="E35" s="69"/>
      <c r="F35" s="73"/>
      <c r="G35" s="73"/>
      <c r="H35" s="73"/>
      <c r="I35" s="73"/>
      <c r="J35" s="73"/>
      <c r="K35" s="73"/>
      <c r="L35" s="73"/>
      <c r="M35" s="73"/>
      <c r="N35" s="63"/>
      <c r="O35" s="69"/>
      <c r="P35" s="69"/>
      <c r="Q35" s="69"/>
      <c r="R35" s="73"/>
      <c r="S35" s="91"/>
      <c r="T35" s="91"/>
      <c r="U35" s="73"/>
      <c r="V35" s="73"/>
      <c r="W35" s="73"/>
    </row>
    <row r="36" spans="1:23">
      <c r="A36" s="73"/>
      <c r="B36" s="73"/>
      <c r="C36" s="73"/>
      <c r="D36" s="73"/>
      <c r="E36" s="69"/>
      <c r="F36" s="73"/>
      <c r="G36" s="73"/>
      <c r="H36" s="73"/>
      <c r="I36" s="73"/>
      <c r="J36" s="73"/>
      <c r="K36" s="73"/>
      <c r="L36" s="73"/>
      <c r="M36" s="75"/>
      <c r="N36" s="69"/>
      <c r="O36" s="69"/>
      <c r="P36" s="69"/>
      <c r="Q36" s="80"/>
      <c r="R36" s="75"/>
      <c r="S36" s="85"/>
      <c r="T36" s="85"/>
      <c r="U36" s="73"/>
      <c r="V36" s="73"/>
      <c r="W36" s="73"/>
    </row>
    <row r="37" spans="1:23">
      <c r="A37" s="73"/>
      <c r="B37" s="73"/>
      <c r="C37" s="73"/>
      <c r="D37" s="73"/>
      <c r="E37" s="69"/>
      <c r="F37" s="73"/>
      <c r="G37" s="73"/>
      <c r="H37" s="73"/>
      <c r="I37" s="73"/>
      <c r="J37" s="73"/>
      <c r="K37" s="73"/>
      <c r="L37" s="73"/>
      <c r="M37" s="75"/>
      <c r="N37" s="69"/>
      <c r="O37" s="69"/>
      <c r="P37" s="96"/>
      <c r="Q37" s="69"/>
      <c r="R37" s="73"/>
      <c r="S37" s="73"/>
      <c r="T37" s="73"/>
      <c r="U37" s="73"/>
      <c r="V37" s="73"/>
      <c r="W37" s="73"/>
    </row>
    <row r="38" spans="1:23">
      <c r="A38" s="73"/>
      <c r="B38" s="73"/>
      <c r="C38" s="73"/>
      <c r="D38" s="73"/>
      <c r="E38" s="69"/>
      <c r="F38" s="73"/>
      <c r="G38" s="73"/>
      <c r="H38" s="73"/>
      <c r="I38" s="73"/>
      <c r="J38" s="73"/>
      <c r="K38" s="73"/>
      <c r="L38" s="73"/>
      <c r="M38" s="73"/>
      <c r="N38" s="73"/>
      <c r="O38" s="75"/>
      <c r="P38" s="73"/>
      <c r="Q38" s="73"/>
      <c r="R38" s="73"/>
      <c r="S38" s="73"/>
      <c r="T38" s="73"/>
      <c r="U38" s="73"/>
      <c r="V38" s="73"/>
      <c r="W38" s="73"/>
    </row>
    <row r="39" spans="1:23">
      <c r="A39" s="73"/>
      <c r="B39" s="73"/>
      <c r="C39" s="73"/>
      <c r="D39" s="73"/>
      <c r="E39" s="69"/>
      <c r="F39" s="73"/>
      <c r="G39" s="73"/>
      <c r="H39" s="73"/>
      <c r="I39" s="73"/>
      <c r="J39" s="73"/>
      <c r="K39" s="73"/>
      <c r="L39" s="73"/>
      <c r="M39" s="73"/>
      <c r="N39" s="73"/>
      <c r="O39" s="73"/>
      <c r="P39" s="73"/>
      <c r="Q39" s="73"/>
      <c r="R39" s="73"/>
      <c r="S39" s="73"/>
      <c r="T39" s="73"/>
      <c r="U39" s="73"/>
      <c r="V39" s="73"/>
      <c r="W39" s="73"/>
    </row>
    <row r="40" spans="1:23">
      <c r="A40" s="73"/>
      <c r="B40" s="73"/>
      <c r="C40" s="73"/>
      <c r="D40" s="73"/>
      <c r="E40" s="69"/>
      <c r="F40" s="73"/>
      <c r="G40" s="73"/>
      <c r="H40" s="73"/>
      <c r="I40" s="73"/>
      <c r="J40" s="73"/>
      <c r="K40" s="73"/>
      <c r="L40" s="73"/>
      <c r="M40" s="73"/>
      <c r="N40" s="73"/>
      <c r="O40" s="73"/>
      <c r="P40" s="73"/>
      <c r="Q40" s="73"/>
      <c r="R40" s="73"/>
      <c r="S40" s="73"/>
      <c r="T40" s="73"/>
      <c r="U40" s="73"/>
      <c r="V40" s="73"/>
      <c r="W40" s="73"/>
    </row>
    <row r="41" spans="1:23">
      <c r="A41" s="48"/>
      <c r="B41" s="48"/>
      <c r="C41" s="48"/>
      <c r="D41" s="48"/>
      <c r="E41" s="54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</row>
  </sheetData>
  <mergeCells count="27">
    <mergeCell ref="U11:U12"/>
    <mergeCell ref="B33:C33"/>
    <mergeCell ref="E33:H33"/>
    <mergeCell ref="J33:L33"/>
    <mergeCell ref="U33:V34"/>
    <mergeCell ref="B34:C34"/>
    <mergeCell ref="E34:H34"/>
    <mergeCell ref="J34:L34"/>
    <mergeCell ref="Q34:R34"/>
    <mergeCell ref="N11:N12"/>
    <mergeCell ref="O11:O12"/>
    <mergeCell ref="Q11:Q12"/>
    <mergeCell ref="R11:R12"/>
    <mergeCell ref="S11:S12"/>
    <mergeCell ref="T11:T12"/>
    <mergeCell ref="M11:M12"/>
    <mergeCell ref="B11:B12"/>
    <mergeCell ref="C11:C12"/>
    <mergeCell ref="D11:D12"/>
    <mergeCell ref="E11:E12"/>
    <mergeCell ref="F11:F12"/>
    <mergeCell ref="L11:L12"/>
    <mergeCell ref="G11:G12"/>
    <mergeCell ref="H11:H12"/>
    <mergeCell ref="I11:I12"/>
    <mergeCell ref="J11:J12"/>
    <mergeCell ref="K11:K12"/>
  </mergeCells>
  <dataValidations count="2">
    <dataValidation type="list" allowBlank="1" showErrorMessage="1" sqref="C13:C27">
      <formula1>$V$14:$V$17</formula1>
      <formula2>0</formula2>
    </dataValidation>
    <dataValidation type="list" allowBlank="1" showErrorMessage="1" sqref="D13:D27">
      <formula1>$A$5:$A$8</formula1>
      <formula2>0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S52"/>
  <sheetViews>
    <sheetView topLeftCell="B25" workbookViewId="0">
      <selection activeCell="G40" sqref="G40"/>
    </sheetView>
  </sheetViews>
  <sheetFormatPr defaultRowHeight="12.75"/>
  <cols>
    <col min="1" max="1" width="9.140625" style="112" hidden="1" customWidth="1"/>
    <col min="2" max="2" width="11.7109375" style="113" customWidth="1"/>
    <col min="3" max="3" width="9.85546875" style="113" customWidth="1"/>
    <col min="4" max="4" width="13.42578125" style="113" customWidth="1"/>
    <col min="5" max="5" width="12.5703125" style="113" customWidth="1"/>
    <col min="6" max="6" width="1.28515625" style="113" customWidth="1"/>
    <col min="7" max="7" width="13" style="113" customWidth="1"/>
    <col min="8" max="8" width="12.7109375" style="113" hidden="1" customWidth="1"/>
    <col min="9" max="9" width="10.5703125" style="113" bestFit="1" customWidth="1"/>
    <col min="10" max="10" width="10.28515625" style="113" bestFit="1" customWidth="1"/>
    <col min="11" max="11" width="13" style="113" customWidth="1"/>
    <col min="12" max="12" width="10.42578125" style="113" customWidth="1"/>
    <col min="13" max="13" width="26" style="113" hidden="1" customWidth="1"/>
    <col min="14" max="14" width="16.28515625" style="113" customWidth="1"/>
    <col min="15" max="15" width="10.28515625" style="113" customWidth="1"/>
    <col min="16" max="16" width="10.28515625" style="115" bestFit="1" customWidth="1"/>
    <col min="17" max="17" width="13.42578125" style="115" customWidth="1"/>
    <col min="18" max="18" width="11.28515625" style="113" bestFit="1" customWidth="1"/>
    <col min="19" max="19" width="10.28515625" style="113" bestFit="1" customWidth="1"/>
    <col min="20" max="21" width="9.140625" style="113" customWidth="1"/>
    <col min="22" max="16384" width="9.140625" style="113"/>
  </cols>
  <sheetData>
    <row r="1" spans="1:18">
      <c r="C1" s="114" t="s">
        <v>93</v>
      </c>
    </row>
    <row r="2" spans="1:18">
      <c r="C2" s="114" t="s">
        <v>94</v>
      </c>
    </row>
    <row r="3" spans="1:18">
      <c r="C3" s="295" t="str">
        <f>'Number of Days'!A3</f>
        <v>December 1-15,2018</v>
      </c>
      <c r="D3" s="295"/>
      <c r="E3" s="295"/>
    </row>
    <row r="4" spans="1:18" ht="13.5" thickBot="1">
      <c r="A4" s="116">
        <f>+SUM(A10:A39)</f>
        <v>0</v>
      </c>
      <c r="B4" s="117"/>
      <c r="F4" s="118"/>
      <c r="G4" s="118"/>
      <c r="H4" s="118"/>
      <c r="I4" s="118"/>
      <c r="J4" s="118"/>
      <c r="K4" s="118"/>
      <c r="L4" s="118"/>
    </row>
    <row r="5" spans="1:18" s="122" customFormat="1" ht="13.5" thickTop="1">
      <c r="A5" s="119" t="s">
        <v>95</v>
      </c>
      <c r="B5" s="113"/>
      <c r="C5" s="113"/>
      <c r="D5" s="113"/>
      <c r="E5" s="113"/>
      <c r="F5" s="113"/>
      <c r="G5" s="120"/>
      <c r="H5" s="113"/>
      <c r="I5" s="113"/>
      <c r="J5" s="113"/>
      <c r="K5" s="113"/>
      <c r="L5" s="113"/>
      <c r="M5" s="121"/>
      <c r="N5" s="122" t="s">
        <v>107</v>
      </c>
      <c r="P5" s="123"/>
      <c r="Q5" s="123"/>
    </row>
    <row r="6" spans="1:18" s="122" customFormat="1" ht="12.75" customHeight="1" thickBot="1">
      <c r="A6" s="119" t="s">
        <v>96</v>
      </c>
      <c r="B6" s="113"/>
      <c r="C6" s="113"/>
      <c r="D6" s="113"/>
      <c r="E6" s="113"/>
      <c r="F6" s="113"/>
      <c r="G6" s="114" t="s">
        <v>97</v>
      </c>
      <c r="H6" s="113"/>
      <c r="I6" s="113"/>
      <c r="J6" s="113"/>
      <c r="K6" s="113"/>
      <c r="L6" s="113"/>
      <c r="M6" s="124"/>
      <c r="P6" s="123"/>
      <c r="Q6" s="123"/>
    </row>
    <row r="7" spans="1:18" s="122" customFormat="1" ht="13.5" thickBot="1">
      <c r="A7" s="119" t="s">
        <v>98</v>
      </c>
      <c r="B7" s="125"/>
      <c r="C7" s="125"/>
      <c r="D7" s="125" t="s">
        <v>99</v>
      </c>
      <c r="E7" s="125" t="s">
        <v>100</v>
      </c>
      <c r="F7" s="126"/>
      <c r="G7" s="125" t="s">
        <v>101</v>
      </c>
      <c r="H7" s="126" t="s">
        <v>102</v>
      </c>
      <c r="I7" s="125" t="s">
        <v>103</v>
      </c>
      <c r="J7" s="125" t="s">
        <v>104</v>
      </c>
      <c r="K7" s="125" t="s">
        <v>105</v>
      </c>
      <c r="L7" s="127">
        <v>0.15</v>
      </c>
      <c r="M7" s="194" t="s">
        <v>106</v>
      </c>
      <c r="N7" s="122" t="s">
        <v>107</v>
      </c>
      <c r="P7" s="123"/>
      <c r="Q7" s="123"/>
    </row>
    <row r="8" spans="1:18" s="122" customFormat="1">
      <c r="A8" s="119"/>
      <c r="B8" s="128"/>
      <c r="C8" s="128"/>
      <c r="D8" s="128" t="s">
        <v>108</v>
      </c>
      <c r="E8" s="128" t="s">
        <v>108</v>
      </c>
      <c r="F8" s="129"/>
      <c r="G8" s="128" t="s">
        <v>109</v>
      </c>
      <c r="H8" s="129" t="s">
        <v>110</v>
      </c>
      <c r="I8" s="128"/>
      <c r="J8" s="128" t="s">
        <v>111</v>
      </c>
      <c r="K8" s="128" t="s">
        <v>112</v>
      </c>
      <c r="L8" s="128" t="s">
        <v>113</v>
      </c>
      <c r="M8" s="195">
        <v>0</v>
      </c>
      <c r="O8" s="296"/>
      <c r="P8" s="296"/>
      <c r="Q8" s="123"/>
      <c r="R8" s="130"/>
    </row>
    <row r="9" spans="1:18" s="122" customFormat="1" ht="13.5" thickBot="1">
      <c r="A9" s="119"/>
      <c r="B9" s="128" t="s">
        <v>114</v>
      </c>
      <c r="C9" s="128" t="s">
        <v>115</v>
      </c>
      <c r="D9" s="128" t="s">
        <v>116</v>
      </c>
      <c r="E9" s="128" t="s">
        <v>116</v>
      </c>
      <c r="F9" s="129"/>
      <c r="G9" s="128" t="s">
        <v>116</v>
      </c>
      <c r="H9" s="129" t="s">
        <v>117</v>
      </c>
      <c r="I9" s="128"/>
      <c r="J9" s="128"/>
      <c r="K9" s="128" t="s">
        <v>118</v>
      </c>
      <c r="L9" s="128"/>
      <c r="M9" s="135">
        <v>0</v>
      </c>
      <c r="N9" s="131"/>
      <c r="O9" s="132" t="s">
        <v>119</v>
      </c>
      <c r="P9" s="133" t="s">
        <v>120</v>
      </c>
      <c r="Q9" s="123"/>
    </row>
    <row r="10" spans="1:18">
      <c r="A10" s="134"/>
      <c r="B10" s="285">
        <v>43435</v>
      </c>
      <c r="C10" s="287" t="s">
        <v>126</v>
      </c>
      <c r="D10" s="264"/>
      <c r="E10" s="189"/>
      <c r="F10" s="191"/>
      <c r="G10" s="197"/>
      <c r="H10" s="191"/>
      <c r="I10" s="201">
        <f t="shared" ref="I10:I26" si="0">G10*0.8</f>
        <v>0</v>
      </c>
      <c r="J10" s="201">
        <f t="shared" ref="J10:J40" si="1">G10*0.2</f>
        <v>0</v>
      </c>
      <c r="K10" s="201">
        <f>I10*0.85</f>
        <v>0</v>
      </c>
      <c r="L10" s="201">
        <f t="shared" ref="L10:L40" si="2">I10*0.15</f>
        <v>0</v>
      </c>
      <c r="M10" s="234">
        <v>0</v>
      </c>
      <c r="N10" s="235"/>
      <c r="O10" s="236">
        <f t="shared" ref="O10:O40" si="3">G10-P10</f>
        <v>0</v>
      </c>
      <c r="P10" s="237"/>
    </row>
    <row r="11" spans="1:18" ht="13.5" thickBot="1">
      <c r="A11" s="136"/>
      <c r="B11" s="286"/>
      <c r="C11" s="288"/>
      <c r="D11" s="189">
        <v>8148.28</v>
      </c>
      <c r="E11" s="189">
        <v>7413</v>
      </c>
      <c r="F11" s="191"/>
      <c r="G11" s="197">
        <v>550.28</v>
      </c>
      <c r="H11" s="191"/>
      <c r="I11" s="201">
        <f t="shared" si="0"/>
        <v>440.22399999999999</v>
      </c>
      <c r="J11" s="201">
        <f t="shared" si="1"/>
        <v>110.056</v>
      </c>
      <c r="K11" s="201">
        <f t="shared" ref="K11:K40" si="4">I11*0.85</f>
        <v>374.19039999999995</v>
      </c>
      <c r="L11" s="201">
        <f t="shared" si="2"/>
        <v>66.033599999999993</v>
      </c>
      <c r="M11" s="234">
        <v>0</v>
      </c>
      <c r="N11" s="198" t="s">
        <v>138</v>
      </c>
      <c r="O11" s="236">
        <f t="shared" si="3"/>
        <v>550.28</v>
      </c>
      <c r="P11" s="237"/>
      <c r="Q11" s="115">
        <f>SUM(D10:D11)</f>
        <v>8148.28</v>
      </c>
    </row>
    <row r="12" spans="1:18">
      <c r="A12" s="136"/>
      <c r="B12" s="291">
        <f>B10+1</f>
        <v>43436</v>
      </c>
      <c r="C12" s="293" t="s">
        <v>127</v>
      </c>
      <c r="D12" s="190"/>
      <c r="E12" s="190"/>
      <c r="F12" s="192"/>
      <c r="G12" s="193"/>
      <c r="H12" s="192"/>
      <c r="I12" s="203">
        <f t="shared" si="0"/>
        <v>0</v>
      </c>
      <c r="J12" s="203">
        <f t="shared" si="1"/>
        <v>0</v>
      </c>
      <c r="K12" s="203">
        <f t="shared" si="4"/>
        <v>0</v>
      </c>
      <c r="L12" s="203">
        <f t="shared" si="2"/>
        <v>0</v>
      </c>
      <c r="M12" s="234">
        <v>0</v>
      </c>
      <c r="N12" s="235"/>
      <c r="O12" s="236">
        <f t="shared" si="3"/>
        <v>0</v>
      </c>
      <c r="P12" s="238"/>
    </row>
    <row r="13" spans="1:18" ht="13.5" thickBot="1">
      <c r="A13" s="136"/>
      <c r="B13" s="292"/>
      <c r="C13" s="294"/>
      <c r="D13" s="190"/>
      <c r="E13" s="190"/>
      <c r="F13" s="192"/>
      <c r="G13" s="193"/>
      <c r="H13" s="192"/>
      <c r="I13" s="203">
        <f t="shared" si="0"/>
        <v>0</v>
      </c>
      <c r="J13" s="203">
        <f t="shared" si="1"/>
        <v>0</v>
      </c>
      <c r="K13" s="203">
        <f t="shared" si="4"/>
        <v>0</v>
      </c>
      <c r="L13" s="203">
        <f t="shared" si="2"/>
        <v>0</v>
      </c>
      <c r="M13" s="234">
        <v>0</v>
      </c>
      <c r="N13" s="198"/>
      <c r="O13" s="236">
        <f t="shared" si="3"/>
        <v>0</v>
      </c>
      <c r="P13" s="238"/>
      <c r="Q13" s="115">
        <f>SUM(D12:D13)</f>
        <v>0</v>
      </c>
    </row>
    <row r="14" spans="1:18">
      <c r="A14" s="136"/>
      <c r="B14" s="285">
        <f>B12+1</f>
        <v>43437</v>
      </c>
      <c r="C14" s="287" t="s">
        <v>121</v>
      </c>
      <c r="D14" s="189">
        <v>20327.87</v>
      </c>
      <c r="E14" s="189">
        <v>18173.05</v>
      </c>
      <c r="F14" s="191"/>
      <c r="G14" s="197">
        <v>1500.1</v>
      </c>
      <c r="H14" s="191"/>
      <c r="I14" s="201">
        <f t="shared" si="0"/>
        <v>1200.08</v>
      </c>
      <c r="J14" s="201">
        <f t="shared" si="1"/>
        <v>300.02</v>
      </c>
      <c r="K14" s="201">
        <f t="shared" si="4"/>
        <v>1020.0679999999999</v>
      </c>
      <c r="L14" s="201">
        <f t="shared" si="2"/>
        <v>180.01199999999997</v>
      </c>
      <c r="M14" s="234">
        <v>0</v>
      </c>
      <c r="N14" s="237"/>
      <c r="O14" s="236">
        <f t="shared" si="3"/>
        <v>1500.1</v>
      </c>
      <c r="P14" s="238"/>
    </row>
    <row r="15" spans="1:18" ht="13.5" thickBot="1">
      <c r="A15" s="136"/>
      <c r="B15" s="286"/>
      <c r="C15" s="288"/>
      <c r="D15" s="202">
        <v>12407.82</v>
      </c>
      <c r="E15" s="189">
        <v>11631.57</v>
      </c>
      <c r="F15" s="191"/>
      <c r="G15" s="197">
        <v>712.86</v>
      </c>
      <c r="H15" s="191"/>
      <c r="I15" s="201">
        <f t="shared" si="0"/>
        <v>570.28800000000001</v>
      </c>
      <c r="J15" s="201">
        <f t="shared" si="1"/>
        <v>142.572</v>
      </c>
      <c r="K15" s="201">
        <f t="shared" si="4"/>
        <v>484.7448</v>
      </c>
      <c r="L15" s="201">
        <f t="shared" si="2"/>
        <v>85.543199999999999</v>
      </c>
      <c r="M15" s="234">
        <v>0</v>
      </c>
      <c r="N15" s="198"/>
      <c r="O15" s="236">
        <f t="shared" si="3"/>
        <v>712.86</v>
      </c>
      <c r="P15" s="237"/>
      <c r="Q15" s="115">
        <f>SUM(D14:D15)</f>
        <v>32735.69</v>
      </c>
    </row>
    <row r="16" spans="1:18">
      <c r="A16" s="136"/>
      <c r="B16" s="285">
        <f>B14+1</f>
        <v>43438</v>
      </c>
      <c r="C16" s="287" t="s">
        <v>122</v>
      </c>
      <c r="D16" s="189">
        <v>14264.15</v>
      </c>
      <c r="E16" s="189">
        <v>13256.48</v>
      </c>
      <c r="F16" s="191"/>
      <c r="G16" s="197">
        <v>764.22</v>
      </c>
      <c r="H16" s="191"/>
      <c r="I16" s="201">
        <f t="shared" si="0"/>
        <v>611.37600000000009</v>
      </c>
      <c r="J16" s="201">
        <f t="shared" si="1"/>
        <v>152.84400000000002</v>
      </c>
      <c r="K16" s="201">
        <f t="shared" si="4"/>
        <v>519.66960000000006</v>
      </c>
      <c r="L16" s="201">
        <f t="shared" si="2"/>
        <v>91.706400000000016</v>
      </c>
      <c r="M16" s="234">
        <v>0</v>
      </c>
      <c r="N16" s="235"/>
      <c r="O16" s="236">
        <f t="shared" si="3"/>
        <v>764.22</v>
      </c>
      <c r="P16" s="237"/>
    </row>
    <row r="17" spans="1:19" ht="13.5" thickBot="1">
      <c r="A17" s="136"/>
      <c r="B17" s="286"/>
      <c r="C17" s="288"/>
      <c r="D17" s="189">
        <v>18169.18</v>
      </c>
      <c r="E17" s="189">
        <v>16877.89</v>
      </c>
      <c r="F17" s="191"/>
      <c r="G17" s="197">
        <v>1208</v>
      </c>
      <c r="H17" s="191"/>
      <c r="I17" s="201">
        <f t="shared" si="0"/>
        <v>966.40000000000009</v>
      </c>
      <c r="J17" s="201">
        <f t="shared" si="1"/>
        <v>241.60000000000002</v>
      </c>
      <c r="K17" s="201">
        <f t="shared" si="4"/>
        <v>821.44</v>
      </c>
      <c r="L17" s="201">
        <f t="shared" si="2"/>
        <v>144.96</v>
      </c>
      <c r="M17" s="234">
        <v>0</v>
      </c>
      <c r="N17" s="198"/>
      <c r="O17" s="236">
        <f t="shared" si="3"/>
        <v>1208</v>
      </c>
      <c r="P17" s="237"/>
      <c r="Q17" s="115">
        <f>SUM(D16:D17)</f>
        <v>32433.33</v>
      </c>
    </row>
    <row r="18" spans="1:19">
      <c r="A18" s="136"/>
      <c r="B18" s="285">
        <f>B16+1</f>
        <v>43439</v>
      </c>
      <c r="C18" s="289" t="s">
        <v>123</v>
      </c>
      <c r="D18" s="189">
        <v>25605.66</v>
      </c>
      <c r="E18" s="189">
        <v>23587.5</v>
      </c>
      <c r="F18" s="191"/>
      <c r="G18" s="197">
        <v>1823.91</v>
      </c>
      <c r="H18" s="191"/>
      <c r="I18" s="201">
        <f t="shared" si="0"/>
        <v>1459.1280000000002</v>
      </c>
      <c r="J18" s="201">
        <f t="shared" si="1"/>
        <v>364.78200000000004</v>
      </c>
      <c r="K18" s="201">
        <f t="shared" si="4"/>
        <v>1240.2588000000001</v>
      </c>
      <c r="L18" s="201">
        <f t="shared" si="2"/>
        <v>218.86920000000001</v>
      </c>
      <c r="M18" s="234">
        <v>0</v>
      </c>
      <c r="N18" s="137"/>
      <c r="O18" s="236">
        <f t="shared" si="3"/>
        <v>1823.91</v>
      </c>
      <c r="P18" s="238"/>
      <c r="Q18" s="115">
        <v>0</v>
      </c>
    </row>
    <row r="19" spans="1:19" ht="13.5" thickBot="1">
      <c r="A19" s="136"/>
      <c r="B19" s="286"/>
      <c r="C19" s="290"/>
      <c r="D19" s="189">
        <v>18026.240000000002</v>
      </c>
      <c r="E19" s="189">
        <v>16289.5</v>
      </c>
      <c r="F19" s="191"/>
      <c r="G19" s="197">
        <v>1435.24</v>
      </c>
      <c r="H19" s="191"/>
      <c r="I19" s="201">
        <f t="shared" si="0"/>
        <v>1148.192</v>
      </c>
      <c r="J19" s="201">
        <f t="shared" si="1"/>
        <v>287.048</v>
      </c>
      <c r="K19" s="201">
        <f t="shared" si="4"/>
        <v>975.96320000000003</v>
      </c>
      <c r="L19" s="201">
        <f t="shared" si="2"/>
        <v>172.22880000000001</v>
      </c>
      <c r="M19" s="234">
        <v>0</v>
      </c>
      <c r="O19" s="236">
        <f t="shared" si="3"/>
        <v>1435.24</v>
      </c>
      <c r="P19" s="238"/>
      <c r="Q19" s="115">
        <f t="shared" ref="Q19:Q29" si="5">SUM(D18:D19)</f>
        <v>43631.9</v>
      </c>
      <c r="R19" s="117"/>
      <c r="S19" s="117"/>
    </row>
    <row r="20" spans="1:19" ht="12.75" customHeight="1">
      <c r="A20" s="136"/>
      <c r="B20" s="285">
        <f>B18+1</f>
        <v>43440</v>
      </c>
      <c r="C20" s="289" t="s">
        <v>124</v>
      </c>
      <c r="D20" s="189">
        <v>16321.26</v>
      </c>
      <c r="E20" s="189">
        <v>15079.06</v>
      </c>
      <c r="F20" s="191"/>
      <c r="G20" s="197">
        <v>917.21</v>
      </c>
      <c r="H20" s="191"/>
      <c r="I20" s="201">
        <f>G20*0.8</f>
        <v>733.76800000000003</v>
      </c>
      <c r="J20" s="201">
        <f>G20*0.2</f>
        <v>183.44200000000001</v>
      </c>
      <c r="K20" s="201">
        <f>I20*0.85</f>
        <v>623.70280000000002</v>
      </c>
      <c r="L20" s="201">
        <f>I20*0.15</f>
        <v>110.0652</v>
      </c>
      <c r="M20" s="234">
        <v>0</v>
      </c>
      <c r="N20" s="235"/>
      <c r="O20" s="236">
        <f t="shared" si="3"/>
        <v>917.21</v>
      </c>
      <c r="P20" s="238"/>
      <c r="Q20" s="115">
        <v>0</v>
      </c>
    </row>
    <row r="21" spans="1:19" ht="13.5" customHeight="1" thickBot="1">
      <c r="A21" s="136"/>
      <c r="B21" s="286"/>
      <c r="C21" s="290"/>
      <c r="D21" s="202">
        <v>26718.21</v>
      </c>
      <c r="E21" s="189">
        <v>24486.03</v>
      </c>
      <c r="F21" s="191"/>
      <c r="G21" s="197">
        <v>1819.61</v>
      </c>
      <c r="H21" s="191"/>
      <c r="I21" s="201">
        <f t="shared" si="0"/>
        <v>1455.6880000000001</v>
      </c>
      <c r="J21" s="201">
        <f t="shared" si="1"/>
        <v>363.92200000000003</v>
      </c>
      <c r="K21" s="201">
        <f t="shared" si="4"/>
        <v>1237.3348000000001</v>
      </c>
      <c r="L21" s="201">
        <f t="shared" si="2"/>
        <v>218.35320000000002</v>
      </c>
      <c r="M21" s="234">
        <v>0</v>
      </c>
      <c r="N21" s="198"/>
      <c r="O21" s="236">
        <f t="shared" si="3"/>
        <v>1819.61</v>
      </c>
      <c r="P21" s="238"/>
      <c r="Q21" s="115">
        <f t="shared" si="5"/>
        <v>43039.47</v>
      </c>
      <c r="R21" s="117"/>
      <c r="S21" s="117"/>
    </row>
    <row r="22" spans="1:19" ht="12.75" customHeight="1">
      <c r="A22" s="136"/>
      <c r="B22" s="285">
        <f>B20+1</f>
        <v>43441</v>
      </c>
      <c r="C22" s="287" t="s">
        <v>125</v>
      </c>
      <c r="D22" s="189">
        <v>27101.279999999999</v>
      </c>
      <c r="E22" s="189">
        <v>24778.57</v>
      </c>
      <c r="F22" s="191"/>
      <c r="G22" s="197">
        <v>2096.8200000000002</v>
      </c>
      <c r="H22" s="191"/>
      <c r="I22" s="201">
        <f t="shared" si="0"/>
        <v>1677.4560000000001</v>
      </c>
      <c r="J22" s="201">
        <f t="shared" si="1"/>
        <v>419.36400000000003</v>
      </c>
      <c r="K22" s="201">
        <f t="shared" si="4"/>
        <v>1425.8376000000001</v>
      </c>
      <c r="L22" s="201">
        <f t="shared" si="2"/>
        <v>251.61840000000001</v>
      </c>
      <c r="M22" s="234">
        <v>0</v>
      </c>
      <c r="N22" s="198"/>
      <c r="O22" s="236">
        <f t="shared" si="3"/>
        <v>2096.8200000000002</v>
      </c>
      <c r="P22" s="238"/>
      <c r="Q22" s="115">
        <v>0</v>
      </c>
    </row>
    <row r="23" spans="1:19" ht="13.5" customHeight="1" thickBot="1">
      <c r="A23" s="136"/>
      <c r="B23" s="286"/>
      <c r="C23" s="288"/>
      <c r="D23" s="189">
        <v>32554.7</v>
      </c>
      <c r="E23" s="189">
        <v>29997.75</v>
      </c>
      <c r="F23" s="191"/>
      <c r="G23" s="197">
        <v>2430.6999999999998</v>
      </c>
      <c r="H23" s="191"/>
      <c r="I23" s="201">
        <f t="shared" si="0"/>
        <v>1944.56</v>
      </c>
      <c r="J23" s="201">
        <f t="shared" si="1"/>
        <v>486.14</v>
      </c>
      <c r="K23" s="201">
        <f t="shared" si="4"/>
        <v>1652.876</v>
      </c>
      <c r="L23" s="201">
        <f t="shared" si="2"/>
        <v>291.68399999999997</v>
      </c>
      <c r="M23" s="234">
        <v>0</v>
      </c>
      <c r="N23" s="244"/>
      <c r="O23" s="236">
        <f t="shared" si="3"/>
        <v>2430.6999999999998</v>
      </c>
      <c r="P23" s="238"/>
      <c r="Q23" s="238">
        <f t="shared" si="5"/>
        <v>59655.979999999996</v>
      </c>
      <c r="R23" s="117"/>
      <c r="S23" s="117"/>
    </row>
    <row r="24" spans="1:19" ht="12.75" customHeight="1">
      <c r="A24" s="136"/>
      <c r="B24" s="285">
        <f>B22+1</f>
        <v>43442</v>
      </c>
      <c r="C24" s="287" t="s">
        <v>126</v>
      </c>
      <c r="D24" s="189"/>
      <c r="E24" s="189"/>
      <c r="F24" s="191"/>
      <c r="G24" s="197"/>
      <c r="H24" s="191"/>
      <c r="I24" s="201">
        <f t="shared" si="0"/>
        <v>0</v>
      </c>
      <c r="J24" s="201">
        <f t="shared" si="1"/>
        <v>0</v>
      </c>
      <c r="K24" s="201">
        <f t="shared" si="4"/>
        <v>0</v>
      </c>
      <c r="L24" s="201">
        <f t="shared" si="2"/>
        <v>0</v>
      </c>
      <c r="M24" s="234">
        <v>0</v>
      </c>
      <c r="N24" s="235"/>
      <c r="O24" s="236">
        <f t="shared" si="3"/>
        <v>0</v>
      </c>
      <c r="P24" s="238"/>
      <c r="Q24" s="238">
        <v>0</v>
      </c>
    </row>
    <row r="25" spans="1:19" ht="13.5" customHeight="1" thickBot="1">
      <c r="A25" s="136"/>
      <c r="B25" s="286"/>
      <c r="C25" s="288"/>
      <c r="D25" s="189">
        <v>16342.71</v>
      </c>
      <c r="E25" s="189">
        <v>15321</v>
      </c>
      <c r="F25" s="191"/>
      <c r="G25" s="197">
        <v>1021.71</v>
      </c>
      <c r="H25" s="191"/>
      <c r="I25" s="201">
        <f t="shared" si="0"/>
        <v>817.36800000000005</v>
      </c>
      <c r="J25" s="201">
        <f t="shared" si="1"/>
        <v>204.34200000000001</v>
      </c>
      <c r="K25" s="201">
        <f t="shared" si="4"/>
        <v>694.76279999999997</v>
      </c>
      <c r="L25" s="201">
        <f t="shared" si="2"/>
        <v>122.6052</v>
      </c>
      <c r="M25" s="234">
        <v>0</v>
      </c>
      <c r="N25" s="244" t="s">
        <v>138</v>
      </c>
      <c r="O25" s="236">
        <f t="shared" si="3"/>
        <v>1021.71</v>
      </c>
      <c r="P25" s="238"/>
      <c r="Q25" s="238">
        <f t="shared" si="5"/>
        <v>16342.71</v>
      </c>
    </row>
    <row r="26" spans="1:19" ht="12.75" customHeight="1">
      <c r="A26" s="136"/>
      <c r="B26" s="291">
        <f>B24+1</f>
        <v>43443</v>
      </c>
      <c r="C26" s="293" t="s">
        <v>127</v>
      </c>
      <c r="D26" s="190"/>
      <c r="E26" s="190"/>
      <c r="F26" s="192"/>
      <c r="G26" s="193"/>
      <c r="H26" s="192"/>
      <c r="I26" s="203">
        <f t="shared" si="0"/>
        <v>0</v>
      </c>
      <c r="J26" s="203">
        <f t="shared" si="1"/>
        <v>0</v>
      </c>
      <c r="K26" s="203">
        <f t="shared" si="4"/>
        <v>0</v>
      </c>
      <c r="L26" s="203">
        <f t="shared" si="2"/>
        <v>0</v>
      </c>
      <c r="M26" s="234">
        <v>0</v>
      </c>
      <c r="N26" s="198"/>
      <c r="O26" s="236">
        <f t="shared" si="3"/>
        <v>0</v>
      </c>
      <c r="P26" s="239"/>
      <c r="Q26" s="239">
        <v>0</v>
      </c>
    </row>
    <row r="27" spans="1:19" ht="13.5" customHeight="1" thickBot="1">
      <c r="A27" s="136"/>
      <c r="B27" s="292"/>
      <c r="C27" s="294"/>
      <c r="D27" s="190"/>
      <c r="E27" s="190"/>
      <c r="F27" s="192"/>
      <c r="G27" s="193"/>
      <c r="H27" s="192"/>
      <c r="I27" s="203">
        <f t="shared" ref="I27:I33" si="6">G27*0.8</f>
        <v>0</v>
      </c>
      <c r="J27" s="203">
        <f t="shared" ref="J27:J33" si="7">G27*0.2</f>
        <v>0</v>
      </c>
      <c r="K27" s="203">
        <f t="shared" ref="K27:K33" si="8">I27*0.85</f>
        <v>0</v>
      </c>
      <c r="L27" s="203">
        <f t="shared" ref="L27:L33" si="9">I27*0.15</f>
        <v>0</v>
      </c>
      <c r="M27" s="234">
        <v>0</v>
      </c>
      <c r="N27" s="244"/>
      <c r="O27" s="236">
        <f t="shared" si="3"/>
        <v>0</v>
      </c>
      <c r="P27" s="239"/>
      <c r="Q27" s="239">
        <f t="shared" si="5"/>
        <v>0</v>
      </c>
    </row>
    <row r="28" spans="1:19" ht="12.75" customHeight="1">
      <c r="A28" s="136"/>
      <c r="B28" s="285">
        <f>B26+1</f>
        <v>43444</v>
      </c>
      <c r="C28" s="287" t="s">
        <v>121</v>
      </c>
      <c r="D28" s="189">
        <v>27661.83</v>
      </c>
      <c r="E28" s="189">
        <v>25082.78</v>
      </c>
      <c r="F28" s="191"/>
      <c r="G28" s="197">
        <v>2058.2600000000002</v>
      </c>
      <c r="H28" s="191"/>
      <c r="I28" s="201">
        <f t="shared" si="6"/>
        <v>1646.6080000000002</v>
      </c>
      <c r="J28" s="201">
        <f t="shared" si="7"/>
        <v>411.65200000000004</v>
      </c>
      <c r="K28" s="201">
        <f t="shared" si="8"/>
        <v>1399.6168</v>
      </c>
      <c r="L28" s="201">
        <f t="shared" si="9"/>
        <v>246.99120000000002</v>
      </c>
      <c r="M28" s="234">
        <v>0</v>
      </c>
      <c r="N28" s="235"/>
      <c r="O28" s="236">
        <f t="shared" si="3"/>
        <v>2058.2600000000002</v>
      </c>
      <c r="P28" s="239"/>
      <c r="Q28" s="239">
        <v>0</v>
      </c>
    </row>
    <row r="29" spans="1:19" ht="13.5" customHeight="1" thickBot="1">
      <c r="A29" s="136"/>
      <c r="B29" s="286"/>
      <c r="C29" s="288"/>
      <c r="D29" s="202">
        <v>9642.61</v>
      </c>
      <c r="E29" s="189">
        <v>8869.5</v>
      </c>
      <c r="F29" s="191"/>
      <c r="G29" s="197">
        <v>623.36</v>
      </c>
      <c r="H29" s="191"/>
      <c r="I29" s="201">
        <f t="shared" si="6"/>
        <v>498.68800000000005</v>
      </c>
      <c r="J29" s="201">
        <f t="shared" si="7"/>
        <v>124.67200000000001</v>
      </c>
      <c r="K29" s="201">
        <f t="shared" si="8"/>
        <v>423.88480000000004</v>
      </c>
      <c r="L29" s="201">
        <f t="shared" si="9"/>
        <v>74.803200000000004</v>
      </c>
      <c r="M29" s="234">
        <v>0</v>
      </c>
      <c r="N29" s="244"/>
      <c r="O29" s="236">
        <f t="shared" si="3"/>
        <v>623.36</v>
      </c>
      <c r="P29" s="239"/>
      <c r="Q29" s="239">
        <f t="shared" si="5"/>
        <v>37304.44</v>
      </c>
    </row>
    <row r="30" spans="1:19" ht="15" customHeight="1">
      <c r="A30" s="136"/>
      <c r="B30" s="285">
        <f>B28+1</f>
        <v>43445</v>
      </c>
      <c r="C30" s="287" t="s">
        <v>122</v>
      </c>
      <c r="D30" s="189">
        <v>22695.54</v>
      </c>
      <c r="E30" s="189">
        <v>21468.83</v>
      </c>
      <c r="F30" s="191"/>
      <c r="G30" s="197">
        <v>909.29</v>
      </c>
      <c r="H30" s="191"/>
      <c r="I30" s="201">
        <f t="shared" si="6"/>
        <v>727.43200000000002</v>
      </c>
      <c r="J30" s="201">
        <f t="shared" si="7"/>
        <v>181.858</v>
      </c>
      <c r="K30" s="201">
        <f>I30*0.85</f>
        <v>618.31719999999996</v>
      </c>
      <c r="L30" s="201">
        <f t="shared" si="9"/>
        <v>109.1148</v>
      </c>
      <c r="M30" s="234">
        <v>0</v>
      </c>
      <c r="N30" s="235"/>
      <c r="O30" s="236">
        <f t="shared" si="3"/>
        <v>909.29</v>
      </c>
      <c r="P30" s="238"/>
      <c r="Q30" s="238">
        <f>SUM(D30:D31)</f>
        <v>48312.69</v>
      </c>
    </row>
    <row r="31" spans="1:19" ht="13.5" customHeight="1" thickBot="1">
      <c r="A31" s="136"/>
      <c r="B31" s="286"/>
      <c r="C31" s="288"/>
      <c r="D31" s="189">
        <v>25617.15</v>
      </c>
      <c r="E31" s="189">
        <v>23600.25</v>
      </c>
      <c r="F31" s="191"/>
      <c r="G31" s="197">
        <v>1909.15</v>
      </c>
      <c r="H31" s="191"/>
      <c r="I31" s="201">
        <f t="shared" si="6"/>
        <v>1527.3200000000002</v>
      </c>
      <c r="J31" s="201">
        <f t="shared" si="7"/>
        <v>381.83000000000004</v>
      </c>
      <c r="K31" s="201">
        <f t="shared" si="8"/>
        <v>1298.2220000000002</v>
      </c>
      <c r="L31" s="201">
        <f t="shared" si="9"/>
        <v>229.09800000000001</v>
      </c>
      <c r="M31" s="234">
        <v>0</v>
      </c>
      <c r="N31" s="244"/>
      <c r="O31" s="236">
        <f t="shared" si="3"/>
        <v>1909.15</v>
      </c>
      <c r="P31" s="238"/>
      <c r="Q31" s="115">
        <v>0</v>
      </c>
    </row>
    <row r="32" spans="1:19" ht="13.5" customHeight="1">
      <c r="A32" s="136"/>
      <c r="B32" s="285">
        <f>B30+1</f>
        <v>43446</v>
      </c>
      <c r="C32" s="287" t="s">
        <v>123</v>
      </c>
      <c r="D32" s="189">
        <v>57040.6</v>
      </c>
      <c r="E32" s="189">
        <v>52365.59</v>
      </c>
      <c r="F32" s="191"/>
      <c r="G32" s="197">
        <v>4187.3500000000004</v>
      </c>
      <c r="H32" s="191"/>
      <c r="I32" s="201">
        <f t="shared" si="6"/>
        <v>3349.8800000000006</v>
      </c>
      <c r="J32" s="201">
        <f t="shared" si="7"/>
        <v>837.47000000000014</v>
      </c>
      <c r="K32" s="201">
        <f t="shared" si="8"/>
        <v>2847.3980000000006</v>
      </c>
      <c r="L32" s="201">
        <f t="shared" si="9"/>
        <v>502.48200000000008</v>
      </c>
      <c r="M32" s="234"/>
      <c r="N32" s="240"/>
      <c r="O32" s="236">
        <f t="shared" si="3"/>
        <v>4187.3500000000004</v>
      </c>
      <c r="P32" s="238"/>
    </row>
    <row r="33" spans="1:17" ht="13.5" customHeight="1" thickBot="1">
      <c r="A33" s="136"/>
      <c r="B33" s="286"/>
      <c r="C33" s="288"/>
      <c r="D33" s="189">
        <v>38172.629999999997</v>
      </c>
      <c r="E33" s="189">
        <v>35250.65</v>
      </c>
      <c r="F33" s="191"/>
      <c r="G33" s="197">
        <v>2836.66</v>
      </c>
      <c r="H33" s="191"/>
      <c r="I33" s="201">
        <f t="shared" si="6"/>
        <v>2269.328</v>
      </c>
      <c r="J33" s="201">
        <f t="shared" si="7"/>
        <v>567.33199999999999</v>
      </c>
      <c r="K33" s="201">
        <f t="shared" si="8"/>
        <v>1928.9287999999999</v>
      </c>
      <c r="L33" s="201">
        <f t="shared" si="9"/>
        <v>340.39920000000001</v>
      </c>
      <c r="M33" s="234"/>
      <c r="N33" s="198"/>
      <c r="O33" s="236">
        <f t="shared" si="3"/>
        <v>2836.66</v>
      </c>
      <c r="P33" s="238"/>
    </row>
    <row r="34" spans="1:17" ht="13.5" customHeight="1">
      <c r="A34" s="136"/>
      <c r="B34" s="285">
        <f>B32+1</f>
        <v>43447</v>
      </c>
      <c r="C34" s="287" t="s">
        <v>124</v>
      </c>
      <c r="D34" s="189">
        <v>36098.949999999997</v>
      </c>
      <c r="E34" s="189">
        <v>33008.36</v>
      </c>
      <c r="F34" s="191"/>
      <c r="G34" s="197">
        <v>2660.63</v>
      </c>
      <c r="H34" s="191"/>
      <c r="I34" s="201">
        <f t="shared" ref="I34:I36" si="10">G34*0.8</f>
        <v>2128.5040000000004</v>
      </c>
      <c r="J34" s="201">
        <f t="shared" ref="J34:J36" si="11">G34*0.2</f>
        <v>532.12600000000009</v>
      </c>
      <c r="K34" s="201">
        <f t="shared" ref="K34:K36" si="12">I34*0.85</f>
        <v>1809.2284000000002</v>
      </c>
      <c r="L34" s="201">
        <f t="shared" ref="L34:L36" si="13">I34*0.15</f>
        <v>319.27560000000005</v>
      </c>
      <c r="M34" s="234"/>
      <c r="N34" s="240"/>
      <c r="O34" s="236">
        <f t="shared" si="3"/>
        <v>2660.63</v>
      </c>
      <c r="P34" s="238"/>
    </row>
    <row r="35" spans="1:17" ht="13.5" customHeight="1" thickBot="1">
      <c r="A35" s="136"/>
      <c r="B35" s="286"/>
      <c r="C35" s="288"/>
      <c r="D35" s="189">
        <v>32113.84</v>
      </c>
      <c r="E35" s="189">
        <v>28906.5</v>
      </c>
      <c r="F35" s="191"/>
      <c r="G35" s="197">
        <v>2356.84</v>
      </c>
      <c r="H35" s="191"/>
      <c r="I35" s="201">
        <f t="shared" si="10"/>
        <v>1885.4720000000002</v>
      </c>
      <c r="J35" s="201">
        <f t="shared" si="11"/>
        <v>471.36800000000005</v>
      </c>
      <c r="K35" s="201">
        <f t="shared" si="12"/>
        <v>1602.6512000000002</v>
      </c>
      <c r="L35" s="201">
        <f t="shared" si="13"/>
        <v>282.82080000000002</v>
      </c>
      <c r="M35" s="234"/>
      <c r="N35" s="240"/>
      <c r="O35" s="236">
        <f t="shared" si="3"/>
        <v>2356.84</v>
      </c>
      <c r="P35" s="238"/>
    </row>
    <row r="36" spans="1:17" ht="13.5" customHeight="1">
      <c r="A36" s="136"/>
      <c r="B36" s="285">
        <f>B34+1</f>
        <v>43448</v>
      </c>
      <c r="C36" s="287" t="s">
        <v>125</v>
      </c>
      <c r="D36" s="189">
        <v>39184.379999999997</v>
      </c>
      <c r="E36" s="189">
        <v>34866.57</v>
      </c>
      <c r="F36" s="191"/>
      <c r="G36" s="197">
        <v>2951.41</v>
      </c>
      <c r="H36" s="191"/>
      <c r="I36" s="201">
        <f t="shared" si="10"/>
        <v>2361.1280000000002</v>
      </c>
      <c r="J36" s="201">
        <f t="shared" si="11"/>
        <v>590.28200000000004</v>
      </c>
      <c r="K36" s="201">
        <f t="shared" si="12"/>
        <v>2006.9588000000001</v>
      </c>
      <c r="L36" s="201">
        <f t="shared" si="13"/>
        <v>354.16919999999999</v>
      </c>
      <c r="M36" s="234"/>
      <c r="N36" s="240"/>
      <c r="O36" s="236">
        <f t="shared" si="3"/>
        <v>2951.41</v>
      </c>
      <c r="P36" s="238"/>
    </row>
    <row r="37" spans="1:17" ht="13.5" customHeight="1" thickBot="1">
      <c r="A37" s="136"/>
      <c r="B37" s="286"/>
      <c r="C37" s="288"/>
      <c r="D37" s="250">
        <v>11991.63</v>
      </c>
      <c r="E37" s="189">
        <v>11226</v>
      </c>
      <c r="F37" s="191"/>
      <c r="G37" s="197">
        <v>765.63</v>
      </c>
      <c r="H37" s="191"/>
      <c r="I37" s="201">
        <f t="shared" ref="I37:I39" si="14">G37*0.8</f>
        <v>612.50400000000002</v>
      </c>
      <c r="J37" s="201">
        <f t="shared" ref="J37:J39" si="15">G37*0.2</f>
        <v>153.126</v>
      </c>
      <c r="K37" s="201">
        <f t="shared" ref="K37:K39" si="16">I37*0.85</f>
        <v>520.62840000000006</v>
      </c>
      <c r="L37" s="201">
        <f t="shared" ref="L37:L39" si="17">I37*0.15</f>
        <v>91.875600000000006</v>
      </c>
      <c r="M37" s="234"/>
      <c r="N37" s="244"/>
      <c r="O37" s="236">
        <f t="shared" si="3"/>
        <v>765.63</v>
      </c>
      <c r="P37" s="238"/>
    </row>
    <row r="38" spans="1:17" ht="13.5" customHeight="1">
      <c r="A38" s="136"/>
      <c r="B38" s="285">
        <f>B36+1</f>
        <v>43449</v>
      </c>
      <c r="C38" s="287" t="s">
        <v>126</v>
      </c>
      <c r="D38" s="189"/>
      <c r="E38" s="189"/>
      <c r="F38" s="191"/>
      <c r="G38" s="197"/>
      <c r="H38" s="191"/>
      <c r="I38" s="201">
        <f t="shared" si="14"/>
        <v>0</v>
      </c>
      <c r="J38" s="201">
        <f t="shared" si="15"/>
        <v>0</v>
      </c>
      <c r="K38" s="201">
        <f t="shared" si="16"/>
        <v>0</v>
      </c>
      <c r="L38" s="201">
        <f t="shared" si="17"/>
        <v>0</v>
      </c>
      <c r="M38" s="234"/>
      <c r="N38" s="244"/>
      <c r="O38" s="236">
        <f t="shared" si="3"/>
        <v>0</v>
      </c>
      <c r="P38" s="238"/>
    </row>
    <row r="39" spans="1:17" ht="13.5" customHeight="1" thickBot="1">
      <c r="A39" s="136"/>
      <c r="B39" s="286"/>
      <c r="C39" s="288"/>
      <c r="D39" s="189">
        <v>5460.75</v>
      </c>
      <c r="E39" s="189">
        <v>5192</v>
      </c>
      <c r="F39" s="191"/>
      <c r="G39" s="197">
        <v>268.75</v>
      </c>
      <c r="H39" s="191"/>
      <c r="I39" s="201">
        <f t="shared" si="14"/>
        <v>215</v>
      </c>
      <c r="J39" s="201">
        <f t="shared" si="15"/>
        <v>53.75</v>
      </c>
      <c r="K39" s="201">
        <f t="shared" si="16"/>
        <v>182.75</v>
      </c>
      <c r="L39" s="201">
        <f t="shared" si="17"/>
        <v>32.25</v>
      </c>
      <c r="M39" s="234"/>
      <c r="N39" s="244"/>
      <c r="O39" s="236">
        <f t="shared" si="3"/>
        <v>268.75</v>
      </c>
      <c r="P39" s="238"/>
    </row>
    <row r="40" spans="1:17" ht="13.5" customHeight="1" thickBot="1">
      <c r="A40" s="138"/>
      <c r="B40" s="255"/>
      <c r="C40" s="256"/>
      <c r="D40" s="257"/>
      <c r="E40" s="257"/>
      <c r="F40" s="258"/>
      <c r="G40" s="259"/>
      <c r="H40" s="259"/>
      <c r="I40" s="260"/>
      <c r="J40" s="260">
        <f t="shared" si="1"/>
        <v>0</v>
      </c>
      <c r="K40" s="260">
        <f t="shared" si="4"/>
        <v>0</v>
      </c>
      <c r="L40" s="261">
        <f t="shared" si="2"/>
        <v>0</v>
      </c>
      <c r="M40" s="235"/>
      <c r="N40" s="235"/>
      <c r="O40" s="236">
        <f t="shared" si="3"/>
        <v>0</v>
      </c>
      <c r="P40" s="238"/>
    </row>
    <row r="41" spans="1:17">
      <c r="B41" s="198"/>
      <c r="C41" s="198"/>
      <c r="D41" s="198"/>
      <c r="E41" s="198"/>
      <c r="F41" s="198"/>
      <c r="G41" s="198"/>
      <c r="H41" s="198"/>
      <c r="I41" s="198"/>
      <c r="J41" s="198"/>
      <c r="K41" s="198"/>
      <c r="L41" s="198"/>
      <c r="N41" s="139"/>
    </row>
    <row r="42" spans="1:17" ht="13.5" thickBot="1">
      <c r="B42" s="284" t="s">
        <v>27</v>
      </c>
      <c r="C42" s="284"/>
      <c r="D42" s="116">
        <f>SUM(D10:D39)</f>
        <v>541667.27</v>
      </c>
      <c r="E42" s="116">
        <f>SUM(E10:E39)</f>
        <v>496728.43</v>
      </c>
      <c r="F42" s="199"/>
      <c r="G42" s="116">
        <f>SUM(G10:G39)</f>
        <v>37807.99</v>
      </c>
      <c r="H42" s="116">
        <f>+SUM(H18:H39)</f>
        <v>0</v>
      </c>
      <c r="I42" s="116">
        <f>SUM(I10:I39)</f>
        <v>30246.392000000007</v>
      </c>
      <c r="J42" s="116">
        <f>SUM(J10:J39)</f>
        <v>7561.5980000000018</v>
      </c>
      <c r="K42" s="116">
        <f>SUM(K10:K39)</f>
        <v>25709.433200000003</v>
      </c>
      <c r="L42" s="116">
        <f>SUM(L10:L39)</f>
        <v>4536.9587999999994</v>
      </c>
      <c r="N42" s="139"/>
      <c r="P42" s="115">
        <f>SUM(P10:P39)</f>
        <v>0</v>
      </c>
      <c r="Q42" s="115">
        <f>SUM(Q10:Q41)</f>
        <v>321604.49000000005</v>
      </c>
    </row>
    <row r="43" spans="1:17" ht="13.5" thickTop="1">
      <c r="D43" s="117"/>
      <c r="E43" s="117"/>
      <c r="I43" s="117"/>
      <c r="K43" s="117">
        <f>K42-30000</f>
        <v>-4290.5667999999969</v>
      </c>
      <c r="L43" s="117"/>
      <c r="N43" s="139"/>
      <c r="Q43" s="115">
        <f>Q42/13</f>
        <v>24738.806923076925</v>
      </c>
    </row>
    <row r="44" spans="1:17">
      <c r="D44" s="117"/>
      <c r="E44" s="117"/>
      <c r="J44" s="117"/>
      <c r="K44" s="117"/>
      <c r="O44" s="117"/>
    </row>
    <row r="45" spans="1:17">
      <c r="D45" s="117"/>
    </row>
    <row r="46" spans="1:17">
      <c r="D46" s="117"/>
      <c r="E46" s="117"/>
    </row>
    <row r="48" spans="1:17">
      <c r="I48" s="113" t="s">
        <v>128</v>
      </c>
      <c r="K48" s="140">
        <f>K42/G42</f>
        <v>0.68000000000000016</v>
      </c>
    </row>
    <row r="52" spans="15:15">
      <c r="O52" s="117"/>
    </row>
  </sheetData>
  <mergeCells count="33">
    <mergeCell ref="B14:B15"/>
    <mergeCell ref="C14:C15"/>
    <mergeCell ref="B16:B17"/>
    <mergeCell ref="C16:C17"/>
    <mergeCell ref="B20:B21"/>
    <mergeCell ref="C20:C21"/>
    <mergeCell ref="C3:E3"/>
    <mergeCell ref="O8:P8"/>
    <mergeCell ref="B10:B11"/>
    <mergeCell ref="C10:C11"/>
    <mergeCell ref="B12:B13"/>
    <mergeCell ref="C12:C13"/>
    <mergeCell ref="C22:C23"/>
    <mergeCell ref="B18:B19"/>
    <mergeCell ref="C18:C19"/>
    <mergeCell ref="C28:C29"/>
    <mergeCell ref="B24:B25"/>
    <mergeCell ref="C24:C25"/>
    <mergeCell ref="B26:B27"/>
    <mergeCell ref="C26:C27"/>
    <mergeCell ref="B28:B29"/>
    <mergeCell ref="B22:B23"/>
    <mergeCell ref="B42:C42"/>
    <mergeCell ref="B30:B31"/>
    <mergeCell ref="C30:C31"/>
    <mergeCell ref="B36:B37"/>
    <mergeCell ref="C36:C37"/>
    <mergeCell ref="B32:B33"/>
    <mergeCell ref="C32:C33"/>
    <mergeCell ref="B34:B35"/>
    <mergeCell ref="C34:C35"/>
    <mergeCell ref="B38:B39"/>
    <mergeCell ref="C38:C39"/>
  </mergeCells>
  <dataValidations count="1">
    <dataValidation type="decimal" operator="greaterThanOrEqual" allowBlank="1" showInputMessage="1" showErrorMessage="1" sqref="E10 E12:E13 E35 E33 E26:E27 E31">
      <formula1>0</formula1>
    </dataValidation>
  </dataValidations>
  <pageMargins left="0.7" right="0.7" top="0.75" bottom="0.75" header="0.3" footer="0.3"/>
  <pageSetup paperSize="5" scale="87" orientation="portrait" horizontalDpi="4294967293" verticalDpi="429496729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K41"/>
  <sheetViews>
    <sheetView workbookViewId="0">
      <selection activeCell="H19" sqref="H19"/>
    </sheetView>
  </sheetViews>
  <sheetFormatPr defaultRowHeight="12.75"/>
  <cols>
    <col min="1" max="1" width="7.42578125" customWidth="1"/>
    <col min="2" max="2" width="23.85546875" bestFit="1" customWidth="1"/>
    <col min="3" max="3" width="9.140625" style="150" customWidth="1"/>
    <col min="4" max="5" width="9.140625" style="144" customWidth="1"/>
  </cols>
  <sheetData>
    <row r="1" spans="1:11" ht="15.75">
      <c r="A1" s="141" t="s">
        <v>129</v>
      </c>
      <c r="B1" s="142"/>
      <c r="C1" s="143"/>
    </row>
    <row r="2" spans="1:11">
      <c r="A2" s="145" t="s">
        <v>130</v>
      </c>
      <c r="B2" s="146"/>
      <c r="C2" s="147"/>
    </row>
    <row r="3" spans="1:11">
      <c r="A3" s="145" t="s">
        <v>156</v>
      </c>
      <c r="B3" s="148"/>
      <c r="C3" s="149"/>
    </row>
    <row r="4" spans="1:11">
      <c r="C4" s="297" t="s">
        <v>157</v>
      </c>
      <c r="D4" s="298"/>
    </row>
    <row r="5" spans="1:11">
      <c r="C5" s="262" t="s">
        <v>158</v>
      </c>
      <c r="D5" s="263" t="s">
        <v>154</v>
      </c>
    </row>
    <row r="6" spans="1:11">
      <c r="D6" s="150"/>
    </row>
    <row r="7" spans="1:11">
      <c r="A7">
        <v>1</v>
      </c>
      <c r="B7" s="183" t="s">
        <v>81</v>
      </c>
      <c r="C7" s="243">
        <v>8</v>
      </c>
      <c r="D7" s="154">
        <v>5</v>
      </c>
      <c r="E7" s="184">
        <f>C7+D7</f>
        <v>13</v>
      </c>
      <c r="H7" s="151"/>
      <c r="I7" s="152"/>
    </row>
    <row r="8" spans="1:11">
      <c r="A8">
        <f t="shared" ref="A8:A16" si="0">A7+1</f>
        <v>2</v>
      </c>
      <c r="B8" s="183" t="s">
        <v>87</v>
      </c>
      <c r="C8" s="153">
        <v>8</v>
      </c>
      <c r="D8" s="154">
        <v>5</v>
      </c>
      <c r="E8" s="184">
        <f t="shared" ref="E8:E16" si="1">C8+D8</f>
        <v>13</v>
      </c>
      <c r="H8" s="151"/>
      <c r="I8" s="152"/>
    </row>
    <row r="9" spans="1:11">
      <c r="A9">
        <f t="shared" si="0"/>
        <v>3</v>
      </c>
      <c r="B9" s="183" t="s">
        <v>88</v>
      </c>
      <c r="C9" s="153">
        <v>8</v>
      </c>
      <c r="D9" s="154">
        <v>5</v>
      </c>
      <c r="E9" s="184">
        <f t="shared" si="1"/>
        <v>13</v>
      </c>
      <c r="H9" s="151"/>
    </row>
    <row r="10" spans="1:11">
      <c r="A10">
        <f t="shared" si="0"/>
        <v>4</v>
      </c>
      <c r="B10" s="185" t="s">
        <v>90</v>
      </c>
      <c r="C10" s="153">
        <v>7.5</v>
      </c>
      <c r="D10" s="154">
        <v>5</v>
      </c>
      <c r="E10" s="184">
        <f>C10+D10</f>
        <v>12.5</v>
      </c>
      <c r="F10" t="s">
        <v>159</v>
      </c>
      <c r="H10" s="151"/>
    </row>
    <row r="11" spans="1:11">
      <c r="A11">
        <f t="shared" si="0"/>
        <v>5</v>
      </c>
      <c r="B11" s="183" t="s">
        <v>89</v>
      </c>
      <c r="C11" s="153">
        <v>7</v>
      </c>
      <c r="D11" s="154">
        <v>5</v>
      </c>
      <c r="E11" s="184">
        <f t="shared" si="1"/>
        <v>12</v>
      </c>
      <c r="H11" s="155"/>
      <c r="I11" s="155"/>
      <c r="J11" s="155"/>
      <c r="K11" s="155"/>
    </row>
    <row r="12" spans="1:11">
      <c r="A12">
        <f t="shared" si="0"/>
        <v>6</v>
      </c>
      <c r="B12" s="183" t="s">
        <v>91</v>
      </c>
      <c r="C12" s="153">
        <v>7</v>
      </c>
      <c r="D12" s="154">
        <v>5</v>
      </c>
      <c r="E12" s="184">
        <f t="shared" si="1"/>
        <v>12</v>
      </c>
      <c r="F12" s="188"/>
      <c r="I12" s="152"/>
    </row>
    <row r="13" spans="1:11">
      <c r="A13">
        <f t="shared" si="0"/>
        <v>7</v>
      </c>
      <c r="B13" s="183" t="str">
        <f>'SC Computation'!B19</f>
        <v>Christian Briones</v>
      </c>
      <c r="C13" s="153">
        <v>7</v>
      </c>
      <c r="D13" s="154">
        <v>4</v>
      </c>
      <c r="E13" s="184">
        <f t="shared" si="1"/>
        <v>11</v>
      </c>
      <c r="I13" s="152"/>
    </row>
    <row r="14" spans="1:11">
      <c r="A14">
        <f t="shared" si="0"/>
        <v>8</v>
      </c>
      <c r="B14" s="187" t="s">
        <v>92</v>
      </c>
      <c r="C14" s="153">
        <v>8</v>
      </c>
      <c r="D14" s="154">
        <v>5</v>
      </c>
      <c r="E14" s="184">
        <f t="shared" si="1"/>
        <v>13</v>
      </c>
    </row>
    <row r="15" spans="1:11">
      <c r="A15">
        <f>A14+1</f>
        <v>9</v>
      </c>
      <c r="B15" s="183" t="str">
        <f>'SC Computation'!B22</f>
        <v>Ruel Hayagan</v>
      </c>
      <c r="C15" s="153">
        <v>7</v>
      </c>
      <c r="D15" s="154">
        <v>5</v>
      </c>
      <c r="E15" s="184">
        <f t="shared" si="1"/>
        <v>12</v>
      </c>
      <c r="F15" s="200"/>
    </row>
    <row r="16" spans="1:11">
      <c r="A16">
        <f t="shared" si="0"/>
        <v>10</v>
      </c>
      <c r="B16" s="185" t="s">
        <v>151</v>
      </c>
      <c r="C16" s="153">
        <v>6</v>
      </c>
      <c r="D16" s="154">
        <v>5</v>
      </c>
      <c r="E16" s="184">
        <f t="shared" si="1"/>
        <v>11</v>
      </c>
      <c r="G16" s="152"/>
    </row>
    <row r="41" spans="3:5">
      <c r="C41"/>
      <c r="D41" s="152"/>
      <c r="E41"/>
    </row>
  </sheetData>
  <mergeCells count="1">
    <mergeCell ref="C4:D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Q342"/>
  <sheetViews>
    <sheetView workbookViewId="0">
      <selection activeCell="S18" sqref="S18"/>
    </sheetView>
  </sheetViews>
  <sheetFormatPr defaultRowHeight="12.75"/>
  <cols>
    <col min="1" max="1" width="3" customWidth="1"/>
    <col min="2" max="2" width="0.85546875" hidden="1" customWidth="1"/>
    <col min="3" max="3" width="3.7109375" customWidth="1"/>
    <col min="7" max="7" width="11.140625" bestFit="1" customWidth="1"/>
    <col min="8" max="8" width="2.28515625" customWidth="1"/>
    <col min="9" max="9" width="0.85546875" customWidth="1"/>
    <col min="10" max="10" width="3.7109375" customWidth="1"/>
    <col min="11" max="11" width="9.28515625" bestFit="1" customWidth="1"/>
    <col min="13" max="13" width="6" customWidth="1"/>
    <col min="14" max="14" width="16.7109375" customWidth="1"/>
  </cols>
  <sheetData>
    <row r="1" spans="2:17" ht="13.5" thickBot="1"/>
    <row r="2" spans="2:17" ht="12.75" customHeight="1">
      <c r="B2" s="157"/>
      <c r="C2" s="157"/>
      <c r="D2" s="158"/>
      <c r="E2" s="158"/>
      <c r="F2" s="158"/>
      <c r="G2" s="159"/>
      <c r="I2" s="157"/>
      <c r="J2" s="157"/>
      <c r="K2" s="158"/>
      <c r="L2" s="158"/>
      <c r="M2" s="158"/>
      <c r="N2" s="159"/>
    </row>
    <row r="3" spans="2:17" ht="12.75" customHeight="1">
      <c r="B3" s="160"/>
      <c r="C3" s="302" t="str">
        <f>'[3]SC Computation'!$A$1</f>
        <v>THE OLD SPAGHETTI HOUSE -VALERO</v>
      </c>
      <c r="D3" s="300"/>
      <c r="E3" s="300"/>
      <c r="F3" s="300"/>
      <c r="G3" s="303"/>
      <c r="I3" s="160"/>
      <c r="J3" s="302" t="s">
        <v>139</v>
      </c>
      <c r="K3" s="300"/>
      <c r="L3" s="300"/>
      <c r="M3" s="300"/>
      <c r="N3" s="303"/>
    </row>
    <row r="4" spans="2:17">
      <c r="B4" s="160"/>
      <c r="C4" s="302" t="s">
        <v>132</v>
      </c>
      <c r="D4" s="300"/>
      <c r="E4" s="300"/>
      <c r="F4" s="300"/>
      <c r="G4" s="303"/>
      <c r="I4" s="160"/>
      <c r="J4" s="302" t="s">
        <v>132</v>
      </c>
      <c r="K4" s="300"/>
      <c r="L4" s="300"/>
      <c r="M4" s="300"/>
      <c r="N4" s="303"/>
    </row>
    <row r="5" spans="2:17">
      <c r="B5" s="160"/>
      <c r="C5" s="302" t="str">
        <f>'Number of Days'!A3</f>
        <v>December 1-15,2018</v>
      </c>
      <c r="D5" s="300"/>
      <c r="E5" s="300"/>
      <c r="F5" s="300"/>
      <c r="G5" s="303"/>
      <c r="I5" s="160"/>
      <c r="J5" s="302" t="str">
        <f>'Number of Days'!A3</f>
        <v>December 1-15,2018</v>
      </c>
      <c r="K5" s="300"/>
      <c r="L5" s="300"/>
      <c r="M5" s="300"/>
      <c r="N5" s="303"/>
    </row>
    <row r="6" spans="2:17">
      <c r="B6" s="160"/>
      <c r="C6" s="160"/>
      <c r="D6" s="156"/>
      <c r="E6" s="156"/>
      <c r="F6" s="156"/>
      <c r="G6" s="161"/>
      <c r="I6" s="160"/>
      <c r="J6" s="160"/>
      <c r="K6" s="156"/>
      <c r="L6" s="156"/>
      <c r="M6" s="156"/>
      <c r="N6" s="161"/>
    </row>
    <row r="7" spans="2:17">
      <c r="B7" s="160"/>
      <c r="C7" s="160" t="s">
        <v>0</v>
      </c>
      <c r="D7" s="156"/>
      <c r="E7" s="301" t="str">
        <f>'SC Computation'!B13</f>
        <v>Joyce Dino</v>
      </c>
      <c r="F7" s="301"/>
      <c r="G7" s="305"/>
      <c r="I7" s="160"/>
      <c r="J7" s="160" t="s">
        <v>0</v>
      </c>
      <c r="K7" s="156"/>
      <c r="L7" s="301" t="str">
        <f>'SC Computation'!B14</f>
        <v>Ronald Glenn Biarcal</v>
      </c>
      <c r="M7" s="301"/>
      <c r="N7" s="305"/>
    </row>
    <row r="8" spans="2:17">
      <c r="B8" s="160"/>
      <c r="C8" s="160"/>
      <c r="D8" s="156"/>
      <c r="E8" s="156"/>
      <c r="F8" s="156"/>
      <c r="G8" s="161"/>
      <c r="I8" s="160"/>
      <c r="J8" s="160"/>
      <c r="K8" s="156"/>
      <c r="L8" s="156"/>
      <c r="M8" s="156"/>
      <c r="N8" s="161"/>
    </row>
    <row r="9" spans="2:17">
      <c r="B9" s="160"/>
      <c r="C9" s="162" t="s">
        <v>7</v>
      </c>
      <c r="D9" s="163"/>
      <c r="E9" s="156"/>
      <c r="F9" s="156"/>
      <c r="G9" s="164">
        <f>'SC Computation'!I13</f>
        <v>195.0725630769231</v>
      </c>
      <c r="I9" s="160"/>
      <c r="J9" s="162" t="s">
        <v>7</v>
      </c>
      <c r="K9" s="163"/>
      <c r="L9" s="156"/>
      <c r="M9" s="156"/>
      <c r="N9" s="164">
        <f>'SC Computation'!I14</f>
        <v>195.0725630769231</v>
      </c>
    </row>
    <row r="10" spans="2:17">
      <c r="B10" s="160"/>
      <c r="C10" s="304" t="s">
        <v>133</v>
      </c>
      <c r="D10" s="299"/>
      <c r="E10" s="156"/>
      <c r="F10" s="156"/>
      <c r="G10" s="165">
        <f>'SC Computation'!E13</f>
        <v>13</v>
      </c>
      <c r="I10" s="160"/>
      <c r="J10" s="304" t="s">
        <v>133</v>
      </c>
      <c r="K10" s="299"/>
      <c r="L10" s="156"/>
      <c r="M10" s="156"/>
      <c r="N10" s="165">
        <f>'SC Computation'!E14</f>
        <v>13</v>
      </c>
    </row>
    <row r="11" spans="2:17">
      <c r="B11" s="160"/>
      <c r="C11" s="162" t="s">
        <v>22</v>
      </c>
      <c r="D11" s="163"/>
      <c r="E11" s="156"/>
      <c r="F11" s="156"/>
      <c r="G11" s="164">
        <f>G9*G10</f>
        <v>2535.9433200000003</v>
      </c>
      <c r="I11" s="160"/>
      <c r="J11" s="162" t="s">
        <v>22</v>
      </c>
      <c r="K11" s="163"/>
      <c r="L11" s="156"/>
      <c r="M11" s="156"/>
      <c r="N11" s="164">
        <f>N9*N10</f>
        <v>2535.9433200000003</v>
      </c>
    </row>
    <row r="12" spans="2:17">
      <c r="B12" s="160"/>
      <c r="C12" s="162" t="s">
        <v>23</v>
      </c>
      <c r="D12" s="163"/>
      <c r="E12" s="156"/>
      <c r="F12" s="156"/>
      <c r="G12" s="164">
        <f>'SC Computation'!L13</f>
        <v>292.60884461538592</v>
      </c>
      <c r="I12" s="160"/>
      <c r="J12" s="162" t="s">
        <v>23</v>
      </c>
      <c r="K12" s="163"/>
      <c r="L12" s="156"/>
      <c r="M12" s="156"/>
      <c r="N12" s="164">
        <f>'SC Computation'!L14</f>
        <v>292.60884461538592</v>
      </c>
    </row>
    <row r="13" spans="2:17">
      <c r="B13" s="160"/>
      <c r="C13" s="162" t="s">
        <v>134</v>
      </c>
      <c r="D13" s="163"/>
      <c r="E13" s="156"/>
      <c r="F13" s="156"/>
      <c r="G13" s="164">
        <f>'SC Computation'!R13</f>
        <v>3803.9149800000005</v>
      </c>
      <c r="I13" s="160"/>
      <c r="J13" s="162" t="s">
        <v>134</v>
      </c>
      <c r="K13" s="163"/>
      <c r="L13" s="156"/>
      <c r="M13" s="156"/>
      <c r="N13" s="164">
        <f>'SC Computation'!R14</f>
        <v>633.98583000000008</v>
      </c>
    </row>
    <row r="14" spans="2:17">
      <c r="B14" s="160"/>
      <c r="C14" s="160" t="s">
        <v>35</v>
      </c>
      <c r="D14" s="156"/>
      <c r="E14" s="156"/>
      <c r="F14" s="156"/>
      <c r="G14" s="166">
        <f>SUM(G11:G13)</f>
        <v>6632.4671446153861</v>
      </c>
      <c r="I14" s="160"/>
      <c r="J14" s="160" t="s">
        <v>35</v>
      </c>
      <c r="K14" s="156"/>
      <c r="L14" s="156"/>
      <c r="M14" s="156"/>
      <c r="N14" s="166">
        <f>SUM(N11:N13)</f>
        <v>3462.5379946153862</v>
      </c>
    </row>
    <row r="15" spans="2:17">
      <c r="B15" s="160"/>
      <c r="C15" s="167" t="s">
        <v>135</v>
      </c>
      <c r="D15" s="156"/>
      <c r="E15" s="156"/>
      <c r="F15" s="156"/>
      <c r="G15" s="168">
        <v>0</v>
      </c>
      <c r="I15" s="160"/>
      <c r="J15" s="167" t="s">
        <v>135</v>
      </c>
      <c r="K15" s="156"/>
      <c r="L15" s="156"/>
      <c r="M15" s="156"/>
      <c r="N15" s="168">
        <v>0</v>
      </c>
    </row>
    <row r="16" spans="2:17" ht="13.5" thickBot="1">
      <c r="B16" s="160"/>
      <c r="C16" s="167" t="s">
        <v>29</v>
      </c>
      <c r="D16" s="156"/>
      <c r="E16" s="156"/>
      <c r="F16" s="156"/>
      <c r="G16" s="170">
        <f>G14-G15</f>
        <v>6632.4671446153861</v>
      </c>
      <c r="I16" s="160"/>
      <c r="J16" s="167" t="s">
        <v>29</v>
      </c>
      <c r="K16" s="156"/>
      <c r="L16" s="156"/>
      <c r="M16" s="156"/>
      <c r="N16" s="170">
        <f>N14-N15</f>
        <v>3462.5379946153862</v>
      </c>
      <c r="P16" s="171"/>
      <c r="Q16" s="171"/>
    </row>
    <row r="17" spans="2:14" ht="13.5" thickTop="1">
      <c r="B17" s="160"/>
      <c r="C17" s="160"/>
      <c r="D17" s="156"/>
      <c r="E17" s="156"/>
      <c r="F17" s="156"/>
      <c r="G17" s="161"/>
      <c r="I17" s="160"/>
      <c r="J17" s="160"/>
      <c r="K17" s="156"/>
      <c r="L17" s="156"/>
      <c r="M17" s="156"/>
      <c r="N17" s="161"/>
    </row>
    <row r="18" spans="2:14">
      <c r="B18" s="160"/>
      <c r="C18" s="160" t="s">
        <v>136</v>
      </c>
      <c r="D18" s="156"/>
      <c r="E18" s="156"/>
      <c r="F18" s="156"/>
      <c r="G18" s="161"/>
      <c r="I18" s="160"/>
      <c r="J18" s="160" t="s">
        <v>136</v>
      </c>
      <c r="K18" s="156"/>
      <c r="L18" s="156"/>
      <c r="M18" s="156"/>
      <c r="N18" s="161"/>
    </row>
    <row r="19" spans="2:14">
      <c r="B19" s="160"/>
      <c r="C19" s="160"/>
      <c r="D19" s="156"/>
      <c r="E19" s="156"/>
      <c r="F19" s="156"/>
      <c r="G19" s="161"/>
      <c r="I19" s="160"/>
      <c r="J19" s="160"/>
      <c r="K19" s="156"/>
      <c r="L19" s="156"/>
      <c r="M19" s="156"/>
      <c r="N19" s="161"/>
    </row>
    <row r="20" spans="2:14">
      <c r="B20" s="160"/>
      <c r="C20" s="172"/>
      <c r="D20" s="173"/>
      <c r="E20" s="173"/>
      <c r="F20" s="156"/>
      <c r="G20" s="161"/>
      <c r="I20" s="160"/>
      <c r="J20" s="172"/>
      <c r="K20" s="173"/>
      <c r="L20" s="173"/>
      <c r="M20" s="156"/>
      <c r="N20" s="161"/>
    </row>
    <row r="21" spans="2:14">
      <c r="B21" s="160"/>
      <c r="C21" s="160"/>
      <c r="D21" s="156"/>
      <c r="E21" s="156"/>
      <c r="F21" s="156"/>
      <c r="G21" s="161"/>
      <c r="I21" s="160"/>
      <c r="J21" s="160"/>
      <c r="K21" s="156"/>
      <c r="L21" s="156"/>
      <c r="M21" s="156"/>
      <c r="N21" s="161"/>
    </row>
    <row r="22" spans="2:14" ht="3.75" customHeight="1" thickBot="1">
      <c r="B22" s="174"/>
      <c r="C22" s="174"/>
      <c r="D22" s="175"/>
      <c r="E22" s="175"/>
      <c r="F22" s="175"/>
      <c r="G22" s="176"/>
      <c r="I22" s="174"/>
      <c r="J22" s="175"/>
      <c r="K22" s="175"/>
      <c r="L22" s="175"/>
      <c r="M22" s="175"/>
      <c r="N22" s="176"/>
    </row>
    <row r="23" spans="2:14" ht="13.5" thickBot="1"/>
    <row r="24" spans="2:14">
      <c r="B24" s="157"/>
      <c r="C24" s="157"/>
      <c r="D24" s="158"/>
      <c r="E24" s="158"/>
      <c r="F24" s="158"/>
      <c r="G24" s="159"/>
      <c r="I24" s="157"/>
      <c r="J24" s="158"/>
      <c r="K24" s="158"/>
      <c r="L24" s="158"/>
      <c r="M24" s="158"/>
      <c r="N24" s="159"/>
    </row>
    <row r="25" spans="2:14">
      <c r="B25" s="160"/>
      <c r="C25" s="302" t="s">
        <v>139</v>
      </c>
      <c r="D25" s="300"/>
      <c r="E25" s="300"/>
      <c r="F25" s="300"/>
      <c r="G25" s="303"/>
      <c r="I25" s="160"/>
      <c r="J25" s="302" t="s">
        <v>139</v>
      </c>
      <c r="K25" s="300"/>
      <c r="L25" s="300"/>
      <c r="M25" s="300"/>
      <c r="N25" s="303"/>
    </row>
    <row r="26" spans="2:14">
      <c r="B26" s="160"/>
      <c r="C26" s="302" t="s">
        <v>132</v>
      </c>
      <c r="D26" s="300"/>
      <c r="E26" s="300"/>
      <c r="F26" s="300"/>
      <c r="G26" s="303"/>
      <c r="I26" s="160"/>
      <c r="J26" s="300" t="s">
        <v>132</v>
      </c>
      <c r="K26" s="300"/>
      <c r="L26" s="300"/>
      <c r="M26" s="300"/>
      <c r="N26" s="303"/>
    </row>
    <row r="27" spans="2:14">
      <c r="B27" s="160"/>
      <c r="C27" s="302" t="str">
        <f>'Number of Days'!A3</f>
        <v>December 1-15,2018</v>
      </c>
      <c r="D27" s="300"/>
      <c r="E27" s="300"/>
      <c r="F27" s="300"/>
      <c r="G27" s="303"/>
      <c r="I27" s="160"/>
      <c r="J27" s="300" t="str">
        <f>'Number of Days'!A3</f>
        <v>December 1-15,2018</v>
      </c>
      <c r="K27" s="300"/>
      <c r="L27" s="300"/>
      <c r="M27" s="300"/>
      <c r="N27" s="303"/>
    </row>
    <row r="28" spans="2:14">
      <c r="B28" s="160"/>
      <c r="C28" s="160"/>
      <c r="D28" s="156"/>
      <c r="E28" s="156"/>
      <c r="F28" s="156"/>
      <c r="G28" s="161"/>
      <c r="I28" s="160"/>
      <c r="J28" s="156"/>
      <c r="K28" s="156"/>
      <c r="L28" s="156"/>
      <c r="M28" s="156"/>
      <c r="N28" s="161"/>
    </row>
    <row r="29" spans="2:14">
      <c r="B29" s="160"/>
      <c r="C29" s="160" t="s">
        <v>0</v>
      </c>
      <c r="D29" s="156"/>
      <c r="E29" s="301" t="str">
        <f>'SC Computation'!B15</f>
        <v>Anna Marie Sosa</v>
      </c>
      <c r="F29" s="301"/>
      <c r="G29" s="305"/>
      <c r="I29" s="160"/>
      <c r="J29" s="156" t="s">
        <v>0</v>
      </c>
      <c r="K29" s="156"/>
      <c r="L29" s="301" t="str">
        <f>'SC Computation'!B16</f>
        <v>Angelo Sanchez</v>
      </c>
      <c r="M29" s="301"/>
      <c r="N29" s="305"/>
    </row>
    <row r="30" spans="2:14">
      <c r="B30" s="160"/>
      <c r="C30" s="160"/>
      <c r="D30" s="156"/>
      <c r="E30" s="156"/>
      <c r="F30" s="156"/>
      <c r="G30" s="161"/>
      <c r="I30" s="160"/>
      <c r="J30" s="156"/>
      <c r="K30" s="156"/>
      <c r="L30" s="156"/>
      <c r="M30" s="156"/>
      <c r="N30" s="161"/>
    </row>
    <row r="31" spans="2:14">
      <c r="B31" s="160"/>
      <c r="C31" s="162" t="s">
        <v>7</v>
      </c>
      <c r="D31" s="163"/>
      <c r="E31" s="156"/>
      <c r="F31" s="156"/>
      <c r="G31" s="164">
        <f>'SC Computation'!I15</f>
        <v>195.0725630769231</v>
      </c>
      <c r="I31" s="160"/>
      <c r="J31" s="163" t="s">
        <v>7</v>
      </c>
      <c r="K31" s="163"/>
      <c r="L31" s="156"/>
      <c r="M31" s="156"/>
      <c r="N31" s="164">
        <f>'SC Computation'!I16</f>
        <v>195.0725630769231</v>
      </c>
    </row>
    <row r="32" spans="2:14">
      <c r="B32" s="160"/>
      <c r="C32" s="304" t="s">
        <v>133</v>
      </c>
      <c r="D32" s="299"/>
      <c r="E32" s="156"/>
      <c r="F32" s="156"/>
      <c r="G32" s="165">
        <f>'SC Computation'!E15</f>
        <v>13</v>
      </c>
      <c r="I32" s="160"/>
      <c r="J32" s="299" t="s">
        <v>133</v>
      </c>
      <c r="K32" s="299"/>
      <c r="L32" s="156"/>
      <c r="M32" s="156"/>
      <c r="N32" s="165">
        <f>'SC Computation'!E16</f>
        <v>12.5</v>
      </c>
    </row>
    <row r="33" spans="2:17">
      <c r="B33" s="160"/>
      <c r="C33" s="162" t="s">
        <v>22</v>
      </c>
      <c r="D33" s="163"/>
      <c r="E33" s="156"/>
      <c r="F33" s="156"/>
      <c r="G33" s="164">
        <f>G31*G32</f>
        <v>2535.9433200000003</v>
      </c>
      <c r="I33" s="160"/>
      <c r="J33" s="163" t="s">
        <v>22</v>
      </c>
      <c r="K33" s="163"/>
      <c r="L33" s="156"/>
      <c r="M33" s="156"/>
      <c r="N33" s="164">
        <f>N31*N32</f>
        <v>2438.4070384615388</v>
      </c>
    </row>
    <row r="34" spans="2:17">
      <c r="B34" s="160"/>
      <c r="C34" s="162" t="s">
        <v>23</v>
      </c>
      <c r="D34" s="163"/>
      <c r="E34" s="156"/>
      <c r="F34" s="156"/>
      <c r="G34" s="164">
        <f>'SC Computation'!L15</f>
        <v>292.60884461538592</v>
      </c>
      <c r="I34" s="160"/>
      <c r="J34" s="163" t="s">
        <v>23</v>
      </c>
      <c r="K34" s="163"/>
      <c r="L34" s="156"/>
      <c r="M34" s="156"/>
      <c r="N34" s="164">
        <f>'SC Computation'!L16</f>
        <v>292.60884461538592</v>
      </c>
    </row>
    <row r="35" spans="2:17">
      <c r="B35" s="160"/>
      <c r="C35" s="162" t="s">
        <v>134</v>
      </c>
      <c r="D35" s="163"/>
      <c r="E35" s="156"/>
      <c r="F35" s="156"/>
      <c r="G35" s="164">
        <f>'SC Computation'!R15</f>
        <v>633.98583000000008</v>
      </c>
      <c r="I35" s="160"/>
      <c r="J35" s="163" t="s">
        <v>134</v>
      </c>
      <c r="K35" s="163"/>
      <c r="L35" s="156"/>
      <c r="M35" s="156"/>
      <c r="N35" s="164">
        <f>'SC Computation'!R16</f>
        <v>609.60175961538471</v>
      </c>
    </row>
    <row r="36" spans="2:17">
      <c r="B36" s="160"/>
      <c r="C36" s="160" t="s">
        <v>35</v>
      </c>
      <c r="D36" s="156"/>
      <c r="E36" s="156"/>
      <c r="F36" s="156"/>
      <c r="G36" s="166">
        <f>SUM(G33:G35)</f>
        <v>3462.5379946153862</v>
      </c>
      <c r="I36" s="160"/>
      <c r="J36" s="156" t="s">
        <v>35</v>
      </c>
      <c r="K36" s="156"/>
      <c r="L36" s="156"/>
      <c r="M36" s="156"/>
      <c r="N36" s="166">
        <f>SUM(N33:N35)</f>
        <v>3340.6176426923093</v>
      </c>
    </row>
    <row r="37" spans="2:17">
      <c r="B37" s="160"/>
      <c r="C37" s="167" t="s">
        <v>135</v>
      </c>
      <c r="D37" s="156"/>
      <c r="E37" s="156"/>
      <c r="F37" s="156"/>
      <c r="G37" s="168">
        <v>0</v>
      </c>
      <c r="I37" s="160"/>
      <c r="J37" s="169" t="s">
        <v>135</v>
      </c>
      <c r="K37" s="156"/>
      <c r="L37" s="156"/>
      <c r="M37" s="156"/>
      <c r="N37" s="168">
        <v>0</v>
      </c>
    </row>
    <row r="38" spans="2:17" ht="13.5" thickBot="1">
      <c r="B38" s="160"/>
      <c r="C38" s="167" t="s">
        <v>29</v>
      </c>
      <c r="D38" s="156"/>
      <c r="E38" s="156"/>
      <c r="F38" s="156"/>
      <c r="G38" s="170">
        <f>G36-G37</f>
        <v>3462.5379946153862</v>
      </c>
      <c r="I38" s="160"/>
      <c r="J38" s="169" t="s">
        <v>29</v>
      </c>
      <c r="K38" s="156"/>
      <c r="L38" s="156"/>
      <c r="M38" s="156"/>
      <c r="N38" s="170">
        <f>N36-N37</f>
        <v>3340.6176426923093</v>
      </c>
      <c r="P38" s="171"/>
      <c r="Q38" s="171"/>
    </row>
    <row r="39" spans="2:17" ht="13.5" thickTop="1">
      <c r="B39" s="160"/>
      <c r="C39" s="160"/>
      <c r="D39" s="156"/>
      <c r="E39" s="156"/>
      <c r="F39" s="156"/>
      <c r="G39" s="161"/>
      <c r="I39" s="160"/>
      <c r="J39" s="156"/>
      <c r="K39" s="156"/>
      <c r="L39" s="156"/>
      <c r="M39" s="156"/>
      <c r="N39" s="161"/>
    </row>
    <row r="40" spans="2:17">
      <c r="B40" s="160"/>
      <c r="C40" s="160" t="s">
        <v>136</v>
      </c>
      <c r="D40" s="156"/>
      <c r="E40" s="156"/>
      <c r="F40" s="156"/>
      <c r="G40" s="161"/>
      <c r="I40" s="160"/>
      <c r="J40" s="156" t="s">
        <v>136</v>
      </c>
      <c r="K40" s="156"/>
      <c r="L40" s="156"/>
      <c r="M40" s="156"/>
      <c r="N40" s="161"/>
    </row>
    <row r="41" spans="2:17">
      <c r="B41" s="160"/>
      <c r="C41" s="160"/>
      <c r="D41" s="156"/>
      <c r="E41" s="156"/>
      <c r="F41" s="156"/>
      <c r="G41" s="161"/>
      <c r="I41" s="160"/>
      <c r="J41" s="156"/>
      <c r="K41" s="156"/>
      <c r="L41" s="156"/>
      <c r="M41" s="156"/>
      <c r="N41" s="161"/>
    </row>
    <row r="42" spans="2:17">
      <c r="B42" s="160"/>
      <c r="C42" s="172"/>
      <c r="D42" s="173"/>
      <c r="E42" s="173"/>
      <c r="F42" s="156"/>
      <c r="G42" s="161"/>
      <c r="I42" s="160"/>
      <c r="J42" s="173"/>
      <c r="K42" s="173"/>
      <c r="L42" s="173"/>
      <c r="M42" s="156"/>
      <c r="N42" s="161"/>
    </row>
    <row r="43" spans="2:17">
      <c r="B43" s="160"/>
      <c r="C43" s="160"/>
      <c r="D43" s="156"/>
      <c r="E43" s="156"/>
      <c r="F43" s="156"/>
      <c r="G43" s="161"/>
      <c r="I43" s="160"/>
      <c r="J43" s="156"/>
      <c r="K43" s="156"/>
      <c r="L43" s="156"/>
      <c r="M43" s="156"/>
      <c r="N43" s="161"/>
    </row>
    <row r="44" spans="2:17" ht="13.5" thickBot="1">
      <c r="B44" s="174"/>
      <c r="C44" s="174"/>
      <c r="D44" s="175"/>
      <c r="E44" s="175"/>
      <c r="F44" s="175"/>
      <c r="G44" s="176"/>
      <c r="I44" s="174"/>
      <c r="J44" s="175"/>
      <c r="K44" s="175"/>
      <c r="L44" s="175"/>
      <c r="M44" s="175"/>
      <c r="N44" s="176"/>
    </row>
    <row r="45" spans="2:17" ht="13.5" thickBot="1"/>
    <row r="46" spans="2:17">
      <c r="B46" s="157"/>
      <c r="C46" s="157"/>
      <c r="D46" s="158"/>
      <c r="E46" s="158"/>
      <c r="F46" s="158"/>
      <c r="G46" s="159"/>
      <c r="I46" s="157"/>
      <c r="J46" s="158"/>
      <c r="K46" s="158"/>
      <c r="L46" s="158"/>
      <c r="M46" s="158"/>
      <c r="N46" s="159"/>
    </row>
    <row r="47" spans="2:17">
      <c r="B47" s="160"/>
      <c r="C47" s="302" t="str">
        <f>'[3]SC Computation'!$A$1</f>
        <v>THE OLD SPAGHETTI HOUSE -VALERO</v>
      </c>
      <c r="D47" s="300"/>
      <c r="E47" s="300"/>
      <c r="F47" s="300"/>
      <c r="G47" s="303"/>
      <c r="I47" s="160"/>
      <c r="J47" s="300" t="s">
        <v>131</v>
      </c>
      <c r="K47" s="300"/>
      <c r="L47" s="300"/>
      <c r="M47" s="300"/>
      <c r="N47" s="303"/>
    </row>
    <row r="48" spans="2:17">
      <c r="B48" s="160"/>
      <c r="C48" s="302" t="s">
        <v>132</v>
      </c>
      <c r="D48" s="300"/>
      <c r="E48" s="300"/>
      <c r="F48" s="300"/>
      <c r="G48" s="303"/>
      <c r="I48" s="160"/>
      <c r="J48" s="300" t="s">
        <v>132</v>
      </c>
      <c r="K48" s="300"/>
      <c r="L48" s="300"/>
      <c r="M48" s="300"/>
      <c r="N48" s="303"/>
    </row>
    <row r="49" spans="2:17">
      <c r="B49" s="160"/>
      <c r="C49" s="302" t="str">
        <f>'Number of Days'!A3</f>
        <v>December 1-15,2018</v>
      </c>
      <c r="D49" s="300"/>
      <c r="E49" s="300"/>
      <c r="F49" s="300"/>
      <c r="G49" s="303"/>
      <c r="I49" s="160"/>
      <c r="J49" s="300" t="str">
        <f>'Number of Days'!A3</f>
        <v>December 1-15,2018</v>
      </c>
      <c r="K49" s="300"/>
      <c r="L49" s="300"/>
      <c r="M49" s="300"/>
      <c r="N49" s="303"/>
    </row>
    <row r="50" spans="2:17">
      <c r="B50" s="160"/>
      <c r="C50" s="160"/>
      <c r="D50" s="156"/>
      <c r="E50" s="156"/>
      <c r="F50" s="156"/>
      <c r="G50" s="161"/>
      <c r="I50" s="160"/>
      <c r="J50" s="156"/>
      <c r="K50" s="156"/>
      <c r="L50" s="156"/>
      <c r="M50" s="156"/>
      <c r="N50" s="161"/>
    </row>
    <row r="51" spans="2:17">
      <c r="B51" s="160"/>
      <c r="C51" s="160" t="s">
        <v>0</v>
      </c>
      <c r="D51" s="156"/>
      <c r="E51" s="301" t="str">
        <f>'SC Computation'!B17</f>
        <v>Benzen Cahilig</v>
      </c>
      <c r="F51" s="301"/>
      <c r="G51" s="305"/>
      <c r="I51" s="160"/>
      <c r="J51" s="156" t="s">
        <v>0</v>
      </c>
      <c r="K51" s="156"/>
      <c r="L51" s="301" t="str">
        <f>'SC Computation'!B18</f>
        <v>Nancy Pantoja</v>
      </c>
      <c r="M51" s="301"/>
      <c r="N51" s="305"/>
    </row>
    <row r="52" spans="2:17">
      <c r="B52" s="160"/>
      <c r="C52" s="160"/>
      <c r="D52" s="156"/>
      <c r="E52" s="156"/>
      <c r="F52" s="156"/>
      <c r="G52" s="161"/>
      <c r="I52" s="160"/>
      <c r="J52" s="156"/>
      <c r="K52" s="156"/>
      <c r="L52" s="156"/>
      <c r="M52" s="156"/>
      <c r="N52" s="161"/>
    </row>
    <row r="53" spans="2:17">
      <c r="B53" s="160"/>
      <c r="C53" s="162" t="s">
        <v>7</v>
      </c>
      <c r="D53" s="163"/>
      <c r="E53" s="156"/>
      <c r="F53" s="156"/>
      <c r="G53" s="164">
        <f>'SC Computation'!I17</f>
        <v>195.0725630769231</v>
      </c>
      <c r="I53" s="160"/>
      <c r="J53" s="163" t="s">
        <v>7</v>
      </c>
      <c r="K53" s="163"/>
      <c r="L53" s="156"/>
      <c r="M53" s="156"/>
      <c r="N53" s="164">
        <f>'SC Computation'!I18</f>
        <v>195.0725630769231</v>
      </c>
    </row>
    <row r="54" spans="2:17">
      <c r="B54" s="160"/>
      <c r="C54" s="304" t="s">
        <v>133</v>
      </c>
      <c r="D54" s="299"/>
      <c r="E54" s="156"/>
      <c r="F54" s="156"/>
      <c r="G54" s="165">
        <f>'SC Computation'!E17</f>
        <v>12</v>
      </c>
      <c r="I54" s="160"/>
      <c r="J54" s="299" t="s">
        <v>133</v>
      </c>
      <c r="K54" s="299"/>
      <c r="L54" s="156"/>
      <c r="M54" s="156"/>
      <c r="N54" s="165">
        <f>'SC Computation'!E18</f>
        <v>12</v>
      </c>
    </row>
    <row r="55" spans="2:17">
      <c r="B55" s="160"/>
      <c r="C55" s="162" t="s">
        <v>22</v>
      </c>
      <c r="D55" s="163"/>
      <c r="E55" s="156"/>
      <c r="F55" s="156"/>
      <c r="G55" s="164">
        <f>G53*G54</f>
        <v>2340.8707569230774</v>
      </c>
      <c r="I55" s="160"/>
      <c r="J55" s="163" t="s">
        <v>22</v>
      </c>
      <c r="K55" s="163"/>
      <c r="L55" s="156"/>
      <c r="M55" s="156"/>
      <c r="N55" s="164">
        <f>N53*N54</f>
        <v>2340.8707569230774</v>
      </c>
    </row>
    <row r="56" spans="2:17">
      <c r="B56" s="160"/>
      <c r="C56" s="162" t="s">
        <v>23</v>
      </c>
      <c r="D56" s="163"/>
      <c r="E56" s="156"/>
      <c r="F56" s="156"/>
      <c r="G56" s="164"/>
      <c r="I56" s="160"/>
      <c r="J56" s="163" t="s">
        <v>23</v>
      </c>
      <c r="K56" s="163"/>
      <c r="L56" s="156"/>
      <c r="M56" s="156"/>
      <c r="N56" s="164"/>
    </row>
    <row r="57" spans="2:17">
      <c r="B57" s="160"/>
      <c r="C57" s="163" t="s">
        <v>24</v>
      </c>
      <c r="D57" s="163"/>
      <c r="E57" s="156"/>
      <c r="F57" s="156"/>
      <c r="G57" s="164">
        <f>'SC Computation'!M17</f>
        <v>0</v>
      </c>
      <c r="I57" s="160"/>
      <c r="J57" s="163" t="s">
        <v>24</v>
      </c>
      <c r="K57" s="163"/>
      <c r="L57" s="156"/>
      <c r="M57" s="156"/>
      <c r="N57" s="164">
        <f>'SC Computation'!M18</f>
        <v>0</v>
      </c>
    </row>
    <row r="58" spans="2:17">
      <c r="B58" s="160"/>
      <c r="C58" s="160" t="s">
        <v>35</v>
      </c>
      <c r="D58" s="156"/>
      <c r="E58" s="156"/>
      <c r="F58" s="156"/>
      <c r="G58" s="166">
        <f>SUM(G55:G57)</f>
        <v>2340.8707569230774</v>
      </c>
      <c r="I58" s="160"/>
      <c r="J58" s="156" t="s">
        <v>35</v>
      </c>
      <c r="K58" s="156"/>
      <c r="L58" s="156"/>
      <c r="M58" s="156"/>
      <c r="N58" s="166">
        <f>SUM(N55:N57)</f>
        <v>2340.8707569230774</v>
      </c>
    </row>
    <row r="59" spans="2:17">
      <c r="B59" s="160"/>
      <c r="C59" s="167" t="s">
        <v>135</v>
      </c>
      <c r="D59" s="156"/>
      <c r="E59" s="156"/>
      <c r="F59" s="156"/>
      <c r="G59" s="168">
        <v>0</v>
      </c>
      <c r="I59" s="160"/>
      <c r="J59" s="169" t="s">
        <v>135</v>
      </c>
      <c r="K59" s="156"/>
      <c r="L59" s="156"/>
      <c r="M59" s="156"/>
      <c r="N59" s="168">
        <v>0</v>
      </c>
    </row>
    <row r="60" spans="2:17" ht="13.5" thickBot="1">
      <c r="B60" s="160"/>
      <c r="C60" s="167" t="s">
        <v>29</v>
      </c>
      <c r="D60" s="156"/>
      <c r="E60" s="156"/>
      <c r="F60" s="156"/>
      <c r="G60" s="170">
        <f>G58-G59</f>
        <v>2340.8707569230774</v>
      </c>
      <c r="I60" s="160"/>
      <c r="J60" s="169" t="s">
        <v>29</v>
      </c>
      <c r="K60" s="156"/>
      <c r="L60" s="156"/>
      <c r="M60" s="156"/>
      <c r="N60" s="170">
        <f>N58-N59</f>
        <v>2340.8707569230774</v>
      </c>
      <c r="P60" s="171"/>
      <c r="Q60" s="171"/>
    </row>
    <row r="61" spans="2:17" ht="13.5" thickTop="1">
      <c r="B61" s="160"/>
      <c r="C61" s="160"/>
      <c r="D61" s="156"/>
      <c r="E61" s="156"/>
      <c r="F61" s="156"/>
      <c r="G61" s="161"/>
      <c r="I61" s="160"/>
      <c r="J61" s="156"/>
      <c r="K61" s="156"/>
      <c r="L61" s="156"/>
      <c r="M61" s="156"/>
      <c r="N61" s="161"/>
    </row>
    <row r="62" spans="2:17">
      <c r="B62" s="160"/>
      <c r="C62" s="160" t="s">
        <v>136</v>
      </c>
      <c r="D62" s="156"/>
      <c r="E62" s="156"/>
      <c r="F62" s="156"/>
      <c r="G62" s="161"/>
      <c r="I62" s="160"/>
      <c r="J62" s="156" t="s">
        <v>136</v>
      </c>
      <c r="K62" s="156"/>
      <c r="L62" s="156"/>
      <c r="M62" s="156"/>
      <c r="N62" s="161"/>
    </row>
    <row r="63" spans="2:17">
      <c r="B63" s="160"/>
      <c r="C63" s="160"/>
      <c r="D63" s="156"/>
      <c r="E63" s="156"/>
      <c r="F63" s="156"/>
      <c r="G63" s="161"/>
      <c r="I63" s="160"/>
      <c r="J63" s="156"/>
      <c r="K63" s="156"/>
      <c r="L63" s="156"/>
      <c r="M63" s="156"/>
      <c r="N63" s="161"/>
    </row>
    <row r="64" spans="2:17">
      <c r="B64" s="160"/>
      <c r="C64" s="172"/>
      <c r="D64" s="173"/>
      <c r="E64" s="173"/>
      <c r="F64" s="156"/>
      <c r="G64" s="161"/>
      <c r="I64" s="160"/>
      <c r="J64" s="173"/>
      <c r="K64" s="173"/>
      <c r="L64" s="173"/>
      <c r="M64" s="156"/>
      <c r="N64" s="161"/>
    </row>
    <row r="65" spans="2:14">
      <c r="B65" s="160"/>
      <c r="C65" s="160"/>
      <c r="D65" s="156"/>
      <c r="E65" s="156"/>
      <c r="F65" s="156"/>
      <c r="G65" s="161"/>
      <c r="I65" s="160"/>
      <c r="J65" s="156"/>
      <c r="K65" s="156"/>
      <c r="L65" s="156"/>
      <c r="M65" s="156"/>
      <c r="N65" s="161"/>
    </row>
    <row r="66" spans="2:14" ht="13.5" thickBot="1">
      <c r="B66" s="174"/>
      <c r="C66" s="174"/>
      <c r="D66" s="175"/>
      <c r="E66" s="175"/>
      <c r="F66" s="175"/>
      <c r="G66" s="176"/>
      <c r="I66" s="174"/>
      <c r="J66" s="175"/>
      <c r="K66" s="175"/>
      <c r="L66" s="175"/>
      <c r="M66" s="175"/>
      <c r="N66" s="176"/>
    </row>
    <row r="67" spans="2:14" ht="13.5" thickBot="1"/>
    <row r="68" spans="2:14">
      <c r="B68" s="157"/>
      <c r="C68" s="157"/>
      <c r="D68" s="158"/>
      <c r="E68" s="158"/>
      <c r="F68" s="158"/>
      <c r="G68" s="159"/>
      <c r="I68" s="157"/>
      <c r="J68" s="158"/>
      <c r="K68" s="158"/>
      <c r="L68" s="158"/>
      <c r="M68" s="158"/>
      <c r="N68" s="159"/>
    </row>
    <row r="69" spans="2:14">
      <c r="B69" s="160"/>
      <c r="C69" s="302" t="s">
        <v>131</v>
      </c>
      <c r="D69" s="300"/>
      <c r="E69" s="300"/>
      <c r="F69" s="300"/>
      <c r="G69" s="303"/>
      <c r="I69" s="160"/>
      <c r="J69" s="300" t="s">
        <v>131</v>
      </c>
      <c r="K69" s="300"/>
      <c r="L69" s="300"/>
      <c r="M69" s="300"/>
      <c r="N69" s="303"/>
    </row>
    <row r="70" spans="2:14">
      <c r="B70" s="160"/>
      <c r="C70" s="302" t="s">
        <v>132</v>
      </c>
      <c r="D70" s="300"/>
      <c r="E70" s="300"/>
      <c r="F70" s="300"/>
      <c r="G70" s="303"/>
      <c r="I70" s="160"/>
      <c r="J70" s="300" t="s">
        <v>132</v>
      </c>
      <c r="K70" s="300"/>
      <c r="L70" s="300"/>
      <c r="M70" s="300"/>
      <c r="N70" s="303"/>
    </row>
    <row r="71" spans="2:14">
      <c r="B71" s="160"/>
      <c r="C71" s="302" t="str">
        <f>'Number of Days'!A3</f>
        <v>December 1-15,2018</v>
      </c>
      <c r="D71" s="300"/>
      <c r="E71" s="300"/>
      <c r="F71" s="300"/>
      <c r="G71" s="303"/>
      <c r="I71" s="160"/>
      <c r="J71" s="300" t="str">
        <f>'Number of Days'!A3</f>
        <v>December 1-15,2018</v>
      </c>
      <c r="K71" s="300"/>
      <c r="L71" s="300"/>
      <c r="M71" s="300"/>
      <c r="N71" s="303"/>
    </row>
    <row r="72" spans="2:14">
      <c r="B72" s="160"/>
      <c r="C72" s="160"/>
      <c r="D72" s="156"/>
      <c r="E72" s="156"/>
      <c r="F72" s="156"/>
      <c r="G72" s="161"/>
      <c r="I72" s="160"/>
      <c r="J72" s="156"/>
      <c r="K72" s="156"/>
      <c r="L72" s="156"/>
      <c r="M72" s="156"/>
      <c r="N72" s="161"/>
    </row>
    <row r="73" spans="2:14">
      <c r="B73" s="160"/>
      <c r="C73" s="160" t="s">
        <v>0</v>
      </c>
      <c r="D73" s="156"/>
      <c r="E73" s="301" t="str">
        <f>'SC Computation'!B19</f>
        <v>Christian Briones</v>
      </c>
      <c r="F73" s="301"/>
      <c r="G73" s="305"/>
      <c r="I73" s="160"/>
      <c r="J73" s="156" t="s">
        <v>0</v>
      </c>
      <c r="K73" s="156"/>
      <c r="L73" s="301" t="str">
        <f>'SC Computation'!B20</f>
        <v>Management</v>
      </c>
      <c r="M73" s="301"/>
      <c r="N73" s="305"/>
    </row>
    <row r="74" spans="2:14">
      <c r="B74" s="160"/>
      <c r="C74" s="160"/>
      <c r="D74" s="156"/>
      <c r="E74" s="156"/>
      <c r="F74" s="156"/>
      <c r="G74" s="161"/>
      <c r="I74" s="160"/>
      <c r="J74" s="156"/>
      <c r="K74" s="156"/>
      <c r="L74" s="156"/>
      <c r="M74" s="156"/>
      <c r="N74" s="161"/>
    </row>
    <row r="75" spans="2:14">
      <c r="B75" s="160"/>
      <c r="C75" s="162" t="s">
        <v>7</v>
      </c>
      <c r="D75" s="163"/>
      <c r="E75" s="156"/>
      <c r="F75" s="156"/>
      <c r="G75" s="164">
        <f>'SC Computation'!I19</f>
        <v>195.0725630769231</v>
      </c>
      <c r="I75" s="160"/>
      <c r="J75" s="163" t="s">
        <v>7</v>
      </c>
      <c r="K75" s="163"/>
      <c r="L75" s="156"/>
      <c r="M75" s="156"/>
      <c r="N75" s="164">
        <f>'SC Computation'!I20</f>
        <v>195.0725630769231</v>
      </c>
    </row>
    <row r="76" spans="2:14">
      <c r="B76" s="160"/>
      <c r="C76" s="304" t="s">
        <v>133</v>
      </c>
      <c r="D76" s="299"/>
      <c r="E76" s="156"/>
      <c r="F76" s="156"/>
      <c r="G76" s="165">
        <f>'SC Computation'!E19</f>
        <v>11</v>
      </c>
      <c r="I76" s="160"/>
      <c r="J76" s="299" t="s">
        <v>133</v>
      </c>
      <c r="K76" s="299"/>
      <c r="L76" s="156"/>
      <c r="M76" s="156"/>
      <c r="N76" s="165">
        <f>'SC Computation'!E20</f>
        <v>13</v>
      </c>
    </row>
    <row r="77" spans="2:14">
      <c r="B77" s="160"/>
      <c r="C77" s="162" t="s">
        <v>22</v>
      </c>
      <c r="D77" s="163"/>
      <c r="E77" s="156"/>
      <c r="F77" s="156"/>
      <c r="G77" s="164">
        <f>G75*G76</f>
        <v>2145.7981938461539</v>
      </c>
      <c r="I77" s="160"/>
      <c r="J77" s="163" t="s">
        <v>22</v>
      </c>
      <c r="K77" s="163"/>
      <c r="L77" s="156"/>
      <c r="M77" s="156"/>
      <c r="N77" s="164">
        <f>N75*N76</f>
        <v>2535.9433200000003</v>
      </c>
    </row>
    <row r="78" spans="2:14">
      <c r="B78" s="160"/>
      <c r="C78" s="162" t="s">
        <v>23</v>
      </c>
      <c r="D78" s="163"/>
      <c r="E78" s="156"/>
      <c r="F78" s="156"/>
      <c r="G78" s="164">
        <f>'SC Computation'!L19</f>
        <v>292.60884461538592</v>
      </c>
      <c r="I78" s="160"/>
      <c r="J78" s="163" t="s">
        <v>23</v>
      </c>
      <c r="K78" s="163"/>
      <c r="L78" s="156"/>
      <c r="M78" s="156"/>
      <c r="N78" s="164">
        <v>0</v>
      </c>
    </row>
    <row r="79" spans="2:14">
      <c r="B79" s="160"/>
      <c r="C79" s="162" t="s">
        <v>24</v>
      </c>
      <c r="D79" s="163"/>
      <c r="E79" s="156"/>
      <c r="F79" s="156"/>
      <c r="G79" s="164"/>
      <c r="I79" s="160"/>
      <c r="J79" s="163" t="s">
        <v>152</v>
      </c>
      <c r="K79" s="163"/>
      <c r="L79" s="156"/>
      <c r="M79" s="156"/>
      <c r="N79" s="164">
        <f>'SC Computation'!N20</f>
        <v>350</v>
      </c>
    </row>
    <row r="80" spans="2:14">
      <c r="B80" s="160"/>
      <c r="C80" s="160" t="s">
        <v>35</v>
      </c>
      <c r="D80" s="156"/>
      <c r="E80" s="156"/>
      <c r="F80" s="156"/>
      <c r="G80" s="166">
        <f>SUM(G77:G79)</f>
        <v>2438.4070384615397</v>
      </c>
      <c r="I80" s="160"/>
      <c r="J80" s="156" t="s">
        <v>35</v>
      </c>
      <c r="K80" s="156"/>
      <c r="L80" s="156"/>
      <c r="M80" s="156"/>
      <c r="N80" s="166">
        <f>SUM(N77:N79)</f>
        <v>2885.9433200000003</v>
      </c>
    </row>
    <row r="81" spans="2:17">
      <c r="B81" s="160"/>
      <c r="C81" s="167" t="s">
        <v>135</v>
      </c>
      <c r="D81" s="156"/>
      <c r="E81" s="156"/>
      <c r="F81" s="156"/>
      <c r="G81" s="168">
        <v>0</v>
      </c>
      <c r="I81" s="160"/>
      <c r="J81" s="169" t="s">
        <v>135</v>
      </c>
      <c r="K81" s="156"/>
      <c r="L81" s="156"/>
      <c r="M81" s="156"/>
      <c r="N81" s="168">
        <v>0</v>
      </c>
    </row>
    <row r="82" spans="2:17" ht="13.5" thickBot="1">
      <c r="B82" s="160"/>
      <c r="C82" s="167" t="s">
        <v>29</v>
      </c>
      <c r="D82" s="156"/>
      <c r="E82" s="156"/>
      <c r="F82" s="156"/>
      <c r="G82" s="170">
        <f>G80-G81</f>
        <v>2438.4070384615397</v>
      </c>
      <c r="I82" s="160"/>
      <c r="J82" s="169" t="s">
        <v>29</v>
      </c>
      <c r="K82" s="156"/>
      <c r="L82" s="156"/>
      <c r="M82" s="156"/>
      <c r="N82" s="170">
        <f>N80-N81</f>
        <v>2885.9433200000003</v>
      </c>
      <c r="P82" s="171"/>
      <c r="Q82" s="171"/>
    </row>
    <row r="83" spans="2:17" ht="13.5" thickTop="1">
      <c r="B83" s="160"/>
      <c r="C83" s="160"/>
      <c r="D83" s="156"/>
      <c r="E83" s="156"/>
      <c r="F83" s="156"/>
      <c r="G83" s="161"/>
      <c r="I83" s="160"/>
      <c r="J83" s="156"/>
      <c r="K83" s="156"/>
      <c r="L83" s="156"/>
      <c r="M83" s="156"/>
      <c r="N83" s="161"/>
    </row>
    <row r="84" spans="2:17">
      <c r="B84" s="160"/>
      <c r="C84" s="160" t="s">
        <v>136</v>
      </c>
      <c r="D84" s="156"/>
      <c r="E84" s="156"/>
      <c r="F84" s="156"/>
      <c r="G84" s="161"/>
      <c r="I84" s="160"/>
      <c r="J84" s="156" t="s">
        <v>136</v>
      </c>
      <c r="K84" s="156"/>
      <c r="L84" s="156"/>
      <c r="M84" s="156"/>
      <c r="N84" s="161"/>
    </row>
    <row r="85" spans="2:17">
      <c r="B85" s="160"/>
      <c r="C85" s="160"/>
      <c r="D85" s="156"/>
      <c r="E85" s="156"/>
      <c r="F85" s="156"/>
      <c r="G85" s="161"/>
      <c r="I85" s="160"/>
      <c r="J85" s="156"/>
      <c r="K85" s="156"/>
      <c r="L85" s="156"/>
      <c r="M85" s="156"/>
      <c r="N85" s="161"/>
    </row>
    <row r="86" spans="2:17">
      <c r="B86" s="160"/>
      <c r="C86" s="172"/>
      <c r="D86" s="173"/>
      <c r="E86" s="173"/>
      <c r="F86" s="156"/>
      <c r="G86" s="161"/>
      <c r="I86" s="160"/>
      <c r="J86" s="173"/>
      <c r="K86" s="173"/>
      <c r="L86" s="173"/>
      <c r="M86" s="156"/>
      <c r="N86" s="161"/>
    </row>
    <row r="87" spans="2:17">
      <c r="B87" s="160"/>
      <c r="C87" s="160"/>
      <c r="D87" s="156"/>
      <c r="E87" s="156"/>
      <c r="F87" s="156"/>
      <c r="G87" s="161"/>
      <c r="I87" s="160"/>
      <c r="J87" s="156"/>
      <c r="K87" s="156"/>
      <c r="L87" s="156"/>
      <c r="M87" s="156"/>
      <c r="N87" s="161"/>
    </row>
    <row r="88" spans="2:17" ht="13.5" thickBot="1">
      <c r="B88" s="174"/>
      <c r="C88" s="174"/>
      <c r="D88" s="175"/>
      <c r="E88" s="175"/>
      <c r="F88" s="175"/>
      <c r="G88" s="176"/>
      <c r="I88" s="174"/>
      <c r="J88" s="175"/>
      <c r="K88" s="175"/>
      <c r="L88" s="175"/>
      <c r="M88" s="175"/>
      <c r="N88" s="176"/>
    </row>
    <row r="89" spans="2:17">
      <c r="B89" s="156"/>
      <c r="C89" s="156"/>
      <c r="D89" s="156"/>
      <c r="E89" s="156"/>
      <c r="F89" s="156"/>
      <c r="G89" s="156"/>
      <c r="I89" s="156"/>
      <c r="J89" s="156"/>
      <c r="K89" s="156"/>
      <c r="L89" s="156"/>
      <c r="M89" s="156"/>
      <c r="N89" s="156"/>
    </row>
    <row r="90" spans="2:17" ht="13.5" thickBot="1"/>
    <row r="91" spans="2:17">
      <c r="B91" s="157"/>
      <c r="C91" s="157"/>
      <c r="D91" s="158"/>
      <c r="E91" s="158"/>
      <c r="F91" s="158"/>
      <c r="G91" s="159"/>
      <c r="I91" s="157"/>
      <c r="J91" s="158"/>
      <c r="K91" s="158"/>
      <c r="L91" s="158"/>
      <c r="M91" s="158"/>
      <c r="N91" s="159"/>
    </row>
    <row r="92" spans="2:17">
      <c r="B92" s="160"/>
      <c r="C92" s="302" t="s">
        <v>131</v>
      </c>
      <c r="D92" s="300"/>
      <c r="E92" s="300"/>
      <c r="F92" s="300"/>
      <c r="G92" s="303"/>
      <c r="I92" s="160"/>
      <c r="J92" s="300" t="str">
        <f>'[3]SC Computation'!$A$1</f>
        <v>THE OLD SPAGHETTI HOUSE -VALERO</v>
      </c>
      <c r="K92" s="300"/>
      <c r="L92" s="300"/>
      <c r="M92" s="300"/>
      <c r="N92" s="303"/>
    </row>
    <row r="93" spans="2:17">
      <c r="B93" s="160"/>
      <c r="C93" s="302" t="s">
        <v>132</v>
      </c>
      <c r="D93" s="300"/>
      <c r="E93" s="300"/>
      <c r="F93" s="300"/>
      <c r="G93" s="303"/>
      <c r="I93" s="160"/>
      <c r="J93" s="300" t="s">
        <v>132</v>
      </c>
      <c r="K93" s="300"/>
      <c r="L93" s="300"/>
      <c r="M93" s="300"/>
      <c r="N93" s="303"/>
    </row>
    <row r="94" spans="2:17">
      <c r="B94" s="160"/>
      <c r="C94" s="302" t="str">
        <f>'Number of Days'!A3</f>
        <v>December 1-15,2018</v>
      </c>
      <c r="D94" s="300"/>
      <c r="E94" s="300"/>
      <c r="F94" s="300"/>
      <c r="G94" s="303"/>
      <c r="I94" s="160"/>
      <c r="J94" s="300" t="str">
        <f>'Number of Days'!A3</f>
        <v>December 1-15,2018</v>
      </c>
      <c r="K94" s="300"/>
      <c r="L94" s="300"/>
      <c r="M94" s="300"/>
      <c r="N94" s="303"/>
    </row>
    <row r="95" spans="2:17">
      <c r="B95" s="160"/>
      <c r="C95" s="160"/>
      <c r="D95" s="156"/>
      <c r="E95" s="156"/>
      <c r="F95" s="156"/>
      <c r="G95" s="161"/>
      <c r="I95" s="160"/>
      <c r="J95" s="156"/>
      <c r="K95" s="156"/>
      <c r="L95" s="156"/>
      <c r="M95" s="156"/>
      <c r="N95" s="161"/>
    </row>
    <row r="96" spans="2:17">
      <c r="B96" s="160"/>
      <c r="C96" s="160" t="s">
        <v>0</v>
      </c>
      <c r="D96" s="156"/>
      <c r="E96" s="301" t="str">
        <f>'SC Computation'!B22</f>
        <v>Ruel Hayagan</v>
      </c>
      <c r="F96" s="301"/>
      <c r="G96" s="305"/>
      <c r="I96" s="160"/>
      <c r="J96" s="156" t="s">
        <v>0</v>
      </c>
      <c r="K96" s="156"/>
      <c r="L96" s="301" t="str">
        <f>'SC Computation'!B23</f>
        <v>Mark Joseph Atienza</v>
      </c>
      <c r="M96" s="301"/>
      <c r="N96" s="305"/>
    </row>
    <row r="97" spans="2:17">
      <c r="B97" s="160"/>
      <c r="C97" s="160"/>
      <c r="D97" s="156"/>
      <c r="E97" s="156"/>
      <c r="F97" s="156"/>
      <c r="G97" s="161"/>
      <c r="I97" s="160"/>
      <c r="J97" s="156"/>
      <c r="K97" s="156"/>
      <c r="L97" s="156"/>
      <c r="M97" s="156"/>
      <c r="N97" s="161"/>
    </row>
    <row r="98" spans="2:17">
      <c r="B98" s="160"/>
      <c r="C98" s="162" t="s">
        <v>7</v>
      </c>
      <c r="D98" s="163"/>
      <c r="E98" s="156"/>
      <c r="F98" s="156"/>
      <c r="G98" s="164">
        <f>'SC Computation'!I22</f>
        <v>195.0725630769231</v>
      </c>
      <c r="I98" s="160"/>
      <c r="J98" s="163" t="s">
        <v>7</v>
      </c>
      <c r="K98" s="163"/>
      <c r="L98" s="156"/>
      <c r="M98" s="156"/>
      <c r="N98" s="164">
        <f>'SC Computation'!I23</f>
        <v>195.0725630769231</v>
      </c>
    </row>
    <row r="99" spans="2:17">
      <c r="B99" s="160"/>
      <c r="C99" s="304" t="s">
        <v>133</v>
      </c>
      <c r="D99" s="299"/>
      <c r="E99" s="156"/>
      <c r="F99" s="156"/>
      <c r="G99" s="165">
        <f>'SC Computation'!E22</f>
        <v>12</v>
      </c>
      <c r="I99" s="160"/>
      <c r="J99" s="299" t="s">
        <v>133</v>
      </c>
      <c r="K99" s="299"/>
      <c r="L99" s="156"/>
      <c r="M99" s="156"/>
      <c r="N99" s="165">
        <f>'SC Computation'!E23</f>
        <v>11</v>
      </c>
    </row>
    <row r="100" spans="2:17">
      <c r="B100" s="160"/>
      <c r="C100" s="162" t="s">
        <v>22</v>
      </c>
      <c r="D100" s="163"/>
      <c r="E100" s="156"/>
      <c r="F100" s="156"/>
      <c r="G100" s="164">
        <f>G98*G99</f>
        <v>2340.8707569230774</v>
      </c>
      <c r="I100" s="160"/>
      <c r="J100" s="163" t="s">
        <v>22</v>
      </c>
      <c r="K100" s="163"/>
      <c r="L100" s="156"/>
      <c r="M100" s="156"/>
      <c r="N100" s="164">
        <f>N98*N99</f>
        <v>2145.7981938461539</v>
      </c>
    </row>
    <row r="101" spans="2:17">
      <c r="B101" s="160"/>
      <c r="C101" s="162" t="s">
        <v>23</v>
      </c>
      <c r="D101" s="163"/>
      <c r="E101" s="156"/>
      <c r="F101" s="156"/>
      <c r="G101" s="164">
        <v>0</v>
      </c>
      <c r="I101" s="160"/>
      <c r="J101" s="163" t="s">
        <v>23</v>
      </c>
      <c r="K101" s="163"/>
      <c r="L101" s="156"/>
      <c r="M101" s="156"/>
      <c r="N101" s="164"/>
    </row>
    <row r="102" spans="2:17">
      <c r="B102" s="160"/>
      <c r="C102" s="162" t="s">
        <v>24</v>
      </c>
      <c r="D102" s="163"/>
      <c r="E102" s="156"/>
      <c r="F102" s="156"/>
      <c r="G102" s="164">
        <f>'SC Computation'!M22</f>
        <v>0</v>
      </c>
      <c r="I102" s="160"/>
      <c r="J102" s="163" t="s">
        <v>24</v>
      </c>
      <c r="K102" s="163"/>
      <c r="L102" s="156"/>
      <c r="M102" s="156"/>
      <c r="N102" s="164">
        <f>'SC Computation'!M23</f>
        <v>0</v>
      </c>
    </row>
    <row r="103" spans="2:17">
      <c r="B103" s="160"/>
      <c r="C103" s="160" t="s">
        <v>35</v>
      </c>
      <c r="D103" s="156"/>
      <c r="E103" s="156"/>
      <c r="F103" s="156"/>
      <c r="G103" s="166">
        <f>SUM(G100:G102)</f>
        <v>2340.8707569230774</v>
      </c>
      <c r="I103" s="160"/>
      <c r="J103" s="156" t="s">
        <v>35</v>
      </c>
      <c r="K103" s="156"/>
      <c r="L103" s="156"/>
      <c r="M103" s="156"/>
      <c r="N103" s="166">
        <f>SUM(N100:N102)</f>
        <v>2145.7981938461539</v>
      </c>
    </row>
    <row r="104" spans="2:17">
      <c r="B104" s="160"/>
      <c r="C104" s="167" t="s">
        <v>135</v>
      </c>
      <c r="D104" s="156"/>
      <c r="E104" s="156"/>
      <c r="F104" s="156"/>
      <c r="G104" s="168">
        <v>0</v>
      </c>
      <c r="I104" s="160"/>
      <c r="J104" s="169" t="s">
        <v>135</v>
      </c>
      <c r="K104" s="156"/>
      <c r="L104" s="156"/>
      <c r="M104" s="156"/>
      <c r="N104" s="168">
        <v>0</v>
      </c>
    </row>
    <row r="105" spans="2:17" ht="13.5" thickBot="1">
      <c r="B105" s="160"/>
      <c r="C105" s="167" t="s">
        <v>29</v>
      </c>
      <c r="D105" s="156"/>
      <c r="E105" s="156"/>
      <c r="F105" s="156"/>
      <c r="G105" s="170">
        <f>G103-G104</f>
        <v>2340.8707569230774</v>
      </c>
      <c r="I105" s="160"/>
      <c r="J105" s="169" t="s">
        <v>29</v>
      </c>
      <c r="K105" s="156"/>
      <c r="L105" s="156"/>
      <c r="M105" s="156"/>
      <c r="N105" s="170">
        <f>N103-N104</f>
        <v>2145.7981938461539</v>
      </c>
      <c r="P105" s="171"/>
      <c r="Q105" s="171"/>
    </row>
    <row r="106" spans="2:17" ht="13.5" thickTop="1">
      <c r="B106" s="160"/>
      <c r="C106" s="160"/>
      <c r="D106" s="156"/>
      <c r="E106" s="156"/>
      <c r="F106" s="156"/>
      <c r="G106" s="161"/>
      <c r="I106" s="160"/>
      <c r="J106" s="156"/>
      <c r="K106" s="156"/>
      <c r="L106" s="156"/>
      <c r="M106" s="156"/>
      <c r="N106" s="161"/>
    </row>
    <row r="107" spans="2:17">
      <c r="B107" s="160"/>
      <c r="C107" s="160" t="s">
        <v>136</v>
      </c>
      <c r="D107" s="156"/>
      <c r="E107" s="156"/>
      <c r="F107" s="156"/>
      <c r="G107" s="161"/>
      <c r="I107" s="160"/>
      <c r="J107" s="156" t="s">
        <v>136</v>
      </c>
      <c r="K107" s="156"/>
      <c r="L107" s="156"/>
      <c r="M107" s="156"/>
      <c r="N107" s="161"/>
    </row>
    <row r="108" spans="2:17">
      <c r="B108" s="160"/>
      <c r="C108" s="160"/>
      <c r="D108" s="156"/>
      <c r="E108" s="156"/>
      <c r="F108" s="156"/>
      <c r="G108" s="161"/>
      <c r="I108" s="160"/>
      <c r="J108" s="156"/>
      <c r="K108" s="156"/>
      <c r="L108" s="156"/>
      <c r="M108" s="156"/>
      <c r="N108" s="161"/>
    </row>
    <row r="109" spans="2:17">
      <c r="B109" s="160"/>
      <c r="C109" s="172"/>
      <c r="D109" s="173"/>
      <c r="E109" s="173"/>
      <c r="F109" s="156"/>
      <c r="G109" s="161"/>
      <c r="I109" s="160"/>
      <c r="J109" s="173"/>
      <c r="K109" s="173"/>
      <c r="L109" s="173"/>
      <c r="M109" s="156"/>
      <c r="N109" s="161"/>
    </row>
    <row r="110" spans="2:17">
      <c r="B110" s="160"/>
      <c r="C110" s="160"/>
      <c r="D110" s="156"/>
      <c r="E110" s="156"/>
      <c r="F110" s="156"/>
      <c r="G110" s="161"/>
      <c r="I110" s="160"/>
      <c r="J110" s="156"/>
      <c r="K110" s="156"/>
      <c r="L110" s="156"/>
      <c r="M110" s="156"/>
      <c r="N110" s="161"/>
    </row>
    <row r="111" spans="2:17" ht="13.5" thickBot="1">
      <c r="B111" s="174"/>
      <c r="C111" s="174"/>
      <c r="D111" s="175"/>
      <c r="E111" s="175"/>
      <c r="F111" s="175"/>
      <c r="G111" s="176"/>
      <c r="I111" s="174"/>
      <c r="J111" s="175"/>
      <c r="K111" s="175"/>
      <c r="L111" s="175"/>
      <c r="M111" s="175"/>
      <c r="N111" s="176"/>
    </row>
    <row r="112" spans="2:17" s="177" customFormat="1" ht="13.5" thickBot="1"/>
    <row r="113" spans="2:17">
      <c r="B113" s="157"/>
      <c r="C113" s="157"/>
      <c r="D113" s="158"/>
      <c r="E113" s="158"/>
      <c r="F113" s="158"/>
      <c r="G113" s="159"/>
      <c r="I113" s="157"/>
      <c r="J113" s="158"/>
      <c r="K113" s="158"/>
      <c r="L113" s="158"/>
      <c r="M113" s="158"/>
      <c r="N113" s="159"/>
    </row>
    <row r="114" spans="2:17">
      <c r="B114" s="160"/>
      <c r="C114" s="302" t="str">
        <f>'[3]SC Computation'!$A$1</f>
        <v>THE OLD SPAGHETTI HOUSE -VALERO</v>
      </c>
      <c r="D114" s="300"/>
      <c r="E114" s="300"/>
      <c r="F114" s="300"/>
      <c r="G114" s="303"/>
      <c r="I114" s="160"/>
      <c r="J114" s="300" t="str">
        <f>'[3]SC Computation'!$A$1</f>
        <v>THE OLD SPAGHETTI HOUSE -VALERO</v>
      </c>
      <c r="K114" s="300"/>
      <c r="L114" s="300"/>
      <c r="M114" s="300"/>
      <c r="N114" s="303"/>
    </row>
    <row r="115" spans="2:17">
      <c r="B115" s="160"/>
      <c r="C115" s="302" t="s">
        <v>132</v>
      </c>
      <c r="D115" s="300"/>
      <c r="E115" s="300"/>
      <c r="F115" s="300"/>
      <c r="G115" s="303"/>
      <c r="I115" s="160"/>
      <c r="J115" s="300" t="s">
        <v>132</v>
      </c>
      <c r="K115" s="300"/>
      <c r="L115" s="300"/>
      <c r="M115" s="300"/>
      <c r="N115" s="303"/>
    </row>
    <row r="116" spans="2:17">
      <c r="B116" s="160"/>
      <c r="C116" s="302" t="str">
        <f>'Number of Days'!A3</f>
        <v>December 1-15,2018</v>
      </c>
      <c r="D116" s="300"/>
      <c r="E116" s="300"/>
      <c r="F116" s="300"/>
      <c r="G116" s="303"/>
      <c r="I116" s="160"/>
      <c r="J116" s="300" t="str">
        <f>'Number of Days'!A3</f>
        <v>December 1-15,2018</v>
      </c>
      <c r="K116" s="300"/>
      <c r="L116" s="300"/>
      <c r="M116" s="300"/>
      <c r="N116" s="303"/>
    </row>
    <row r="117" spans="2:17">
      <c r="B117" s="160"/>
      <c r="C117" s="160"/>
      <c r="D117" s="156"/>
      <c r="E117" s="156"/>
      <c r="F117" s="156"/>
      <c r="G117" s="161"/>
      <c r="I117" s="160"/>
      <c r="J117" s="156"/>
      <c r="K117" s="156"/>
      <c r="L117" s="156"/>
      <c r="M117" s="156"/>
      <c r="N117" s="161"/>
    </row>
    <row r="118" spans="2:17">
      <c r="B118" s="160"/>
      <c r="C118" s="160" t="s">
        <v>0</v>
      </c>
      <c r="D118" s="156"/>
      <c r="E118" s="301" t="e">
        <f>#REF!</f>
        <v>#REF!</v>
      </c>
      <c r="F118" s="301"/>
      <c r="G118" s="305"/>
      <c r="I118" s="160"/>
      <c r="J118" s="156" t="s">
        <v>0</v>
      </c>
      <c r="K118" s="156"/>
      <c r="L118" s="301" t="e">
        <f>#REF!</f>
        <v>#REF!</v>
      </c>
      <c r="M118" s="301"/>
      <c r="N118" s="305"/>
    </row>
    <row r="119" spans="2:17">
      <c r="B119" s="160"/>
      <c r="C119" s="160"/>
      <c r="D119" s="156"/>
      <c r="E119" s="156"/>
      <c r="F119" s="156"/>
      <c r="G119" s="161"/>
      <c r="I119" s="160"/>
      <c r="J119" s="156"/>
      <c r="K119" s="156"/>
      <c r="L119" s="156"/>
      <c r="M119" s="156"/>
      <c r="N119" s="161"/>
    </row>
    <row r="120" spans="2:17">
      <c r="B120" s="160"/>
      <c r="C120" s="162" t="s">
        <v>7</v>
      </c>
      <c r="D120" s="163"/>
      <c r="E120" s="156"/>
      <c r="F120" s="156"/>
      <c r="G120" s="164" t="e">
        <f>#REF!</f>
        <v>#REF!</v>
      </c>
      <c r="I120" s="160"/>
      <c r="J120" s="163" t="s">
        <v>7</v>
      </c>
      <c r="K120" s="163"/>
      <c r="L120" s="156"/>
      <c r="M120" s="156"/>
      <c r="N120" s="164" t="e">
        <f>#REF!</f>
        <v>#REF!</v>
      </c>
    </row>
    <row r="121" spans="2:17">
      <c r="B121" s="160"/>
      <c r="C121" s="304" t="s">
        <v>133</v>
      </c>
      <c r="D121" s="299"/>
      <c r="E121" s="156"/>
      <c r="F121" s="156"/>
      <c r="G121" s="165" t="e">
        <f>#REF!</f>
        <v>#REF!</v>
      </c>
      <c r="I121" s="160"/>
      <c r="J121" s="299" t="s">
        <v>133</v>
      </c>
      <c r="K121" s="299"/>
      <c r="L121" s="156"/>
      <c r="M121" s="156"/>
      <c r="N121" s="165" t="e">
        <f>#REF!</f>
        <v>#REF!</v>
      </c>
    </row>
    <row r="122" spans="2:17">
      <c r="B122" s="160"/>
      <c r="C122" s="162" t="s">
        <v>22</v>
      </c>
      <c r="D122" s="163"/>
      <c r="E122" s="156"/>
      <c r="F122" s="156"/>
      <c r="G122" s="164" t="e">
        <f>G120*G121</f>
        <v>#REF!</v>
      </c>
      <c r="I122" s="160"/>
      <c r="J122" s="163" t="s">
        <v>22</v>
      </c>
      <c r="K122" s="163"/>
      <c r="L122" s="156"/>
      <c r="M122" s="156"/>
      <c r="N122" s="164" t="e">
        <f>N120*N121</f>
        <v>#REF!</v>
      </c>
    </row>
    <row r="123" spans="2:17">
      <c r="B123" s="160"/>
      <c r="C123" s="162" t="s">
        <v>23</v>
      </c>
      <c r="D123" s="163"/>
      <c r="E123" s="156"/>
      <c r="F123" s="156"/>
      <c r="G123" s="164">
        <v>0</v>
      </c>
      <c r="I123" s="160"/>
      <c r="J123" s="163" t="s">
        <v>23</v>
      </c>
      <c r="K123" s="163"/>
      <c r="L123" s="156"/>
      <c r="M123" s="156"/>
      <c r="N123" s="164"/>
    </row>
    <row r="124" spans="2:17">
      <c r="B124" s="160"/>
      <c r="C124" s="162" t="s">
        <v>24</v>
      </c>
      <c r="D124" s="163"/>
      <c r="E124" s="156"/>
      <c r="F124" s="156"/>
      <c r="G124" s="164" t="e">
        <f>#REF!</f>
        <v>#REF!</v>
      </c>
      <c r="I124" s="160"/>
      <c r="J124" s="163" t="s">
        <v>24</v>
      </c>
      <c r="K124" s="163"/>
      <c r="L124" s="156"/>
      <c r="M124" s="156"/>
      <c r="N124" s="164" t="e">
        <f>#REF!</f>
        <v>#REF!</v>
      </c>
    </row>
    <row r="125" spans="2:17">
      <c r="B125" s="160"/>
      <c r="C125" s="160" t="s">
        <v>35</v>
      </c>
      <c r="D125" s="156"/>
      <c r="E125" s="156"/>
      <c r="F125" s="156"/>
      <c r="G125" s="166" t="e">
        <f>SUM(G122:G124)</f>
        <v>#REF!</v>
      </c>
      <c r="I125" s="160"/>
      <c r="J125" s="156" t="s">
        <v>35</v>
      </c>
      <c r="K125" s="156"/>
      <c r="L125" s="156"/>
      <c r="M125" s="156"/>
      <c r="N125" s="166" t="e">
        <f>SUM(N122:N124)</f>
        <v>#REF!</v>
      </c>
    </row>
    <row r="126" spans="2:17">
      <c r="B126" s="160"/>
      <c r="C126" s="167" t="s">
        <v>135</v>
      </c>
      <c r="D126" s="156"/>
      <c r="E126" s="156"/>
      <c r="F126" s="156"/>
      <c r="G126" s="168">
        <v>0</v>
      </c>
      <c r="I126" s="160"/>
      <c r="J126" s="169" t="s">
        <v>135</v>
      </c>
      <c r="K126" s="156"/>
      <c r="L126" s="156"/>
      <c r="M126" s="156"/>
      <c r="N126" s="166">
        <v>0</v>
      </c>
    </row>
    <row r="127" spans="2:17" ht="13.5" thickBot="1">
      <c r="B127" s="160"/>
      <c r="C127" s="167" t="s">
        <v>29</v>
      </c>
      <c r="D127" s="156"/>
      <c r="E127" s="156"/>
      <c r="F127" s="156"/>
      <c r="G127" s="170" t="e">
        <f>G125-G126</f>
        <v>#REF!</v>
      </c>
      <c r="I127" s="160"/>
      <c r="J127" s="169" t="s">
        <v>29</v>
      </c>
      <c r="K127" s="156"/>
      <c r="L127" s="156"/>
      <c r="M127" s="156"/>
      <c r="N127" s="170" t="e">
        <f>N125-N126</f>
        <v>#REF!</v>
      </c>
      <c r="P127" s="171"/>
      <c r="Q127" s="171"/>
    </row>
    <row r="128" spans="2:17" ht="13.5" thickTop="1">
      <c r="B128" s="160"/>
      <c r="C128" s="160"/>
      <c r="D128" s="156"/>
      <c r="E128" s="156"/>
      <c r="F128" s="156"/>
      <c r="G128" s="161"/>
      <c r="I128" s="160"/>
      <c r="J128" s="156"/>
      <c r="K128" s="156"/>
      <c r="L128" s="156"/>
      <c r="M128" s="156"/>
      <c r="N128" s="161"/>
    </row>
    <row r="129" spans="1:15">
      <c r="B129" s="160"/>
      <c r="C129" s="160" t="s">
        <v>136</v>
      </c>
      <c r="D129" s="156"/>
      <c r="E129" s="156"/>
      <c r="F129" s="156"/>
      <c r="G129" s="161"/>
      <c r="I129" s="160"/>
      <c r="J129" s="156" t="s">
        <v>136</v>
      </c>
      <c r="K129" s="156"/>
      <c r="L129" s="156"/>
      <c r="M129" s="156"/>
      <c r="N129" s="161"/>
    </row>
    <row r="130" spans="1:15">
      <c r="B130" s="160"/>
      <c r="C130" s="160"/>
      <c r="D130" s="156"/>
      <c r="E130" s="156"/>
      <c r="F130" s="156"/>
      <c r="G130" s="161"/>
      <c r="I130" s="160"/>
      <c r="J130" s="156"/>
      <c r="K130" s="156"/>
      <c r="L130" s="156"/>
      <c r="M130" s="156"/>
      <c r="N130" s="161"/>
    </row>
    <row r="131" spans="1:15">
      <c r="B131" s="160"/>
      <c r="C131" s="172"/>
      <c r="D131" s="173"/>
      <c r="E131" s="173"/>
      <c r="F131" s="156"/>
      <c r="G131" s="161"/>
      <c r="I131" s="160"/>
      <c r="J131" s="173"/>
      <c r="K131" s="173"/>
      <c r="L131" s="173"/>
      <c r="M131" s="156"/>
      <c r="N131" s="161"/>
    </row>
    <row r="132" spans="1:15">
      <c r="B132" s="160"/>
      <c r="C132" s="160"/>
      <c r="D132" s="156"/>
      <c r="E132" s="156"/>
      <c r="F132" s="156"/>
      <c r="G132" s="161"/>
      <c r="I132" s="160"/>
      <c r="J132" s="156"/>
      <c r="K132" s="156"/>
      <c r="L132" s="156"/>
      <c r="M132" s="156"/>
      <c r="N132" s="161"/>
    </row>
    <row r="133" spans="1:15" ht="13.5" thickBot="1">
      <c r="B133" s="174"/>
      <c r="C133" s="174"/>
      <c r="D133" s="175"/>
      <c r="E133" s="175"/>
      <c r="F133" s="175"/>
      <c r="G133" s="176"/>
      <c r="I133" s="174"/>
      <c r="J133" s="175"/>
      <c r="K133" s="175"/>
      <c r="L133" s="175"/>
      <c r="M133" s="175"/>
      <c r="N133" s="176"/>
    </row>
    <row r="135" spans="1:15" ht="13.5" thickBot="1">
      <c r="A135" s="177" t="s">
        <v>137</v>
      </c>
      <c r="B135" s="177"/>
      <c r="C135" s="177"/>
      <c r="D135" s="177"/>
      <c r="E135" s="177"/>
      <c r="F135" s="177"/>
      <c r="G135" s="177"/>
      <c r="H135" s="177"/>
      <c r="I135" s="177"/>
      <c r="J135" s="177"/>
      <c r="K135" s="177"/>
      <c r="L135" s="177"/>
      <c r="M135" s="177"/>
      <c r="N135" s="177"/>
      <c r="O135" s="177"/>
    </row>
    <row r="136" spans="1:15">
      <c r="B136" s="157"/>
      <c r="C136" s="157"/>
      <c r="D136" s="158"/>
      <c r="E136" s="158"/>
      <c r="F136" s="158"/>
      <c r="G136" s="159"/>
      <c r="I136" s="157"/>
      <c r="J136" s="158"/>
      <c r="K136" s="158"/>
      <c r="L136" s="158"/>
      <c r="M136" s="158"/>
      <c r="N136" s="159"/>
    </row>
    <row r="137" spans="1:15">
      <c r="B137" s="160"/>
      <c r="C137" s="302" t="str">
        <f>'[3]SC Computation'!$A$1</f>
        <v>THE OLD SPAGHETTI HOUSE -VALERO</v>
      </c>
      <c r="D137" s="300"/>
      <c r="E137" s="300"/>
      <c r="F137" s="300"/>
      <c r="G137" s="303"/>
      <c r="I137" s="160"/>
      <c r="J137" s="300" t="str">
        <f>'[3]SC Computation'!$A$1</f>
        <v>THE OLD SPAGHETTI HOUSE -VALERO</v>
      </c>
      <c r="K137" s="300"/>
      <c r="L137" s="300"/>
      <c r="M137" s="300"/>
      <c r="N137" s="303"/>
    </row>
    <row r="138" spans="1:15">
      <c r="B138" s="160"/>
      <c r="C138" s="302" t="s">
        <v>132</v>
      </c>
      <c r="D138" s="300"/>
      <c r="E138" s="300"/>
      <c r="F138" s="300"/>
      <c r="G138" s="303"/>
      <c r="I138" s="160"/>
      <c r="J138" s="300" t="s">
        <v>132</v>
      </c>
      <c r="K138" s="300"/>
      <c r="L138" s="300"/>
      <c r="M138" s="300"/>
      <c r="N138" s="303"/>
    </row>
    <row r="139" spans="1:15">
      <c r="B139" s="160"/>
      <c r="C139" s="302" t="str">
        <f>'[3]SC Computation'!$A$3</f>
        <v>March 1-15, 2014</v>
      </c>
      <c r="D139" s="300"/>
      <c r="E139" s="300"/>
      <c r="F139" s="300"/>
      <c r="G139" s="303"/>
      <c r="I139" s="160"/>
      <c r="J139" s="300" t="str">
        <f>'[3]SC Computation'!$A$3</f>
        <v>March 1-15, 2014</v>
      </c>
      <c r="K139" s="300"/>
      <c r="L139" s="300"/>
      <c r="M139" s="300"/>
      <c r="N139" s="303"/>
    </row>
    <row r="140" spans="1:15">
      <c r="B140" s="160"/>
      <c r="C140" s="160"/>
      <c r="D140" s="156"/>
      <c r="E140" s="156"/>
      <c r="F140" s="156"/>
      <c r="G140" s="161"/>
      <c r="I140" s="160"/>
      <c r="J140" s="156"/>
      <c r="K140" s="156"/>
      <c r="L140" s="156"/>
      <c r="M140" s="156"/>
      <c r="N140" s="161"/>
    </row>
    <row r="141" spans="1:15">
      <c r="B141" s="160"/>
      <c r="C141" s="160" t="s">
        <v>0</v>
      </c>
      <c r="D141" s="156"/>
      <c r="E141" s="301"/>
      <c r="F141" s="301"/>
      <c r="G141" s="305"/>
      <c r="I141" s="160"/>
      <c r="J141" s="156" t="s">
        <v>0</v>
      </c>
      <c r="K141" s="156"/>
      <c r="L141" s="301"/>
      <c r="M141" s="301"/>
      <c r="N141" s="305"/>
    </row>
    <row r="142" spans="1:15">
      <c r="B142" s="160"/>
      <c r="C142" s="160"/>
      <c r="D142" s="156"/>
      <c r="E142" s="156"/>
      <c r="F142" s="156"/>
      <c r="G142" s="161"/>
      <c r="I142" s="160"/>
      <c r="J142" s="156"/>
      <c r="K142" s="156"/>
      <c r="L142" s="156"/>
      <c r="M142" s="156"/>
      <c r="N142" s="161"/>
    </row>
    <row r="143" spans="1:15">
      <c r="B143" s="160"/>
      <c r="C143" s="162" t="s">
        <v>7</v>
      </c>
      <c r="D143" s="163"/>
      <c r="E143" s="156"/>
      <c r="F143" s="156"/>
      <c r="G143" s="164" t="e">
        <f>'[3]SC Computation'!#REF!</f>
        <v>#REF!</v>
      </c>
      <c r="I143" s="160"/>
      <c r="J143" s="163" t="s">
        <v>7</v>
      </c>
      <c r="K143" s="163"/>
      <c r="L143" s="156"/>
      <c r="M143" s="156"/>
      <c r="N143" s="164">
        <f>'[3]SC Computation'!I22</f>
        <v>162.23058933333331</v>
      </c>
    </row>
    <row r="144" spans="1:15">
      <c r="B144" s="160"/>
      <c r="C144" s="304" t="s">
        <v>133</v>
      </c>
      <c r="D144" s="299"/>
      <c r="E144" s="156"/>
      <c r="F144" s="156"/>
      <c r="G144" s="165">
        <f>'[3]SC Computation'!E25</f>
        <v>11</v>
      </c>
      <c r="I144" s="160"/>
      <c r="J144" s="299" t="s">
        <v>133</v>
      </c>
      <c r="K144" s="299"/>
      <c r="L144" s="156"/>
      <c r="M144" s="156"/>
      <c r="N144" s="165" t="e">
        <f>'[3]SC Computation'!#REF!</f>
        <v>#REF!</v>
      </c>
    </row>
    <row r="145" spans="2:17">
      <c r="B145" s="160"/>
      <c r="C145" s="162" t="s">
        <v>22</v>
      </c>
      <c r="D145" s="163"/>
      <c r="E145" s="156"/>
      <c r="F145" s="156"/>
      <c r="G145" s="164" t="e">
        <f>G143*G144</f>
        <v>#REF!</v>
      </c>
      <c r="I145" s="160"/>
      <c r="J145" s="163" t="s">
        <v>22</v>
      </c>
      <c r="K145" s="163"/>
      <c r="L145" s="156"/>
      <c r="M145" s="156"/>
      <c r="N145" s="164" t="e">
        <f>N143*N144</f>
        <v>#REF!</v>
      </c>
    </row>
    <row r="146" spans="2:17">
      <c r="B146" s="160"/>
      <c r="C146" s="162" t="s">
        <v>23</v>
      </c>
      <c r="D146" s="163"/>
      <c r="E146" s="156"/>
      <c r="F146" s="156"/>
      <c r="G146" s="164">
        <f>'[3]SC Computation'!M25</f>
        <v>16.231490876645886</v>
      </c>
      <c r="I146" s="160"/>
      <c r="J146" s="163" t="s">
        <v>134</v>
      </c>
      <c r="K146" s="163"/>
      <c r="L146" s="156"/>
      <c r="M146" s="156"/>
      <c r="N146" s="164">
        <v>0</v>
      </c>
    </row>
    <row r="147" spans="2:17">
      <c r="B147" s="160"/>
      <c r="C147" s="162" t="s">
        <v>24</v>
      </c>
      <c r="D147" s="163"/>
      <c r="E147" s="156"/>
      <c r="F147" s="156"/>
      <c r="G147" s="164" t="e">
        <f>'[3]SC Computation'!M47</f>
        <v>#REF!</v>
      </c>
      <c r="I147" s="160"/>
      <c r="J147" s="163" t="s">
        <v>23</v>
      </c>
      <c r="K147" s="163"/>
      <c r="L147" s="156"/>
      <c r="M147" s="156"/>
      <c r="N147" s="164">
        <v>0</v>
      </c>
    </row>
    <row r="148" spans="2:17">
      <c r="B148" s="160"/>
      <c r="C148" s="160" t="s">
        <v>35</v>
      </c>
      <c r="D148" s="156"/>
      <c r="E148" s="156"/>
      <c r="F148" s="156"/>
      <c r="G148" s="166" t="e">
        <f>SUM(G145:G147)</f>
        <v>#REF!</v>
      </c>
      <c r="I148" s="160"/>
      <c r="J148" s="156" t="s">
        <v>35</v>
      </c>
      <c r="K148" s="156"/>
      <c r="L148" s="156"/>
      <c r="M148" s="156"/>
      <c r="N148" s="166" t="e">
        <f>SUM(N145:N147)</f>
        <v>#REF!</v>
      </c>
    </row>
    <row r="149" spans="2:17">
      <c r="B149" s="160"/>
      <c r="C149" s="167" t="s">
        <v>135</v>
      </c>
      <c r="D149" s="156"/>
      <c r="E149" s="156"/>
      <c r="F149" s="156"/>
      <c r="G149" s="168">
        <v>0</v>
      </c>
      <c r="I149" s="160"/>
      <c r="J149" s="169" t="s">
        <v>135</v>
      </c>
      <c r="K149" s="156"/>
      <c r="L149" s="156"/>
      <c r="M149" s="156"/>
      <c r="N149" s="168" t="e">
        <f>'[3]SC Computation'!X22</f>
        <v>#REF!</v>
      </c>
    </row>
    <row r="150" spans="2:17" ht="13.5" thickBot="1">
      <c r="B150" s="160"/>
      <c r="C150" s="167" t="s">
        <v>29</v>
      </c>
      <c r="D150" s="156"/>
      <c r="E150" s="156"/>
      <c r="F150" s="156"/>
      <c r="G150" s="170" t="e">
        <f>G148-G149</f>
        <v>#REF!</v>
      </c>
      <c r="I150" s="160"/>
      <c r="J150" s="169" t="s">
        <v>29</v>
      </c>
      <c r="K150" s="156"/>
      <c r="L150" s="156"/>
      <c r="M150" s="156"/>
      <c r="N150" s="170" t="e">
        <f>N148-N149</f>
        <v>#REF!</v>
      </c>
      <c r="P150" s="171"/>
      <c r="Q150" s="171"/>
    </row>
    <row r="151" spans="2:17" ht="13.5" thickTop="1">
      <c r="B151" s="160"/>
      <c r="C151" s="160"/>
      <c r="D151" s="156"/>
      <c r="E151" s="156"/>
      <c r="F151" s="156"/>
      <c r="G151" s="161"/>
      <c r="I151" s="160"/>
      <c r="J151" s="156"/>
      <c r="K151" s="156"/>
      <c r="L151" s="156"/>
      <c r="M151" s="156"/>
      <c r="N151" s="161"/>
    </row>
    <row r="152" spans="2:17">
      <c r="B152" s="160"/>
      <c r="C152" s="160" t="s">
        <v>136</v>
      </c>
      <c r="D152" s="156"/>
      <c r="E152" s="156"/>
      <c r="F152" s="156"/>
      <c r="G152" s="161"/>
      <c r="I152" s="160"/>
      <c r="J152" s="156" t="s">
        <v>136</v>
      </c>
      <c r="K152" s="156"/>
      <c r="L152" s="156"/>
      <c r="M152" s="156"/>
      <c r="N152" s="161"/>
    </row>
    <row r="153" spans="2:17">
      <c r="B153" s="160"/>
      <c r="C153" s="160"/>
      <c r="D153" s="156"/>
      <c r="E153" s="156"/>
      <c r="F153" s="156"/>
      <c r="G153" s="161"/>
      <c r="I153" s="160"/>
      <c r="J153" s="156"/>
      <c r="K153" s="156"/>
      <c r="L153" s="156"/>
      <c r="M153" s="156"/>
      <c r="N153" s="161"/>
    </row>
    <row r="154" spans="2:17">
      <c r="B154" s="160"/>
      <c r="C154" s="172"/>
      <c r="D154" s="173"/>
      <c r="E154" s="173"/>
      <c r="F154" s="156"/>
      <c r="G154" s="161"/>
      <c r="I154" s="160"/>
      <c r="J154" s="173"/>
      <c r="K154" s="173"/>
      <c r="L154" s="173"/>
      <c r="M154" s="156"/>
      <c r="N154" s="161"/>
    </row>
    <row r="155" spans="2:17">
      <c r="B155" s="160"/>
      <c r="C155" s="160"/>
      <c r="D155" s="156"/>
      <c r="E155" s="156"/>
      <c r="F155" s="156"/>
      <c r="G155" s="161"/>
      <c r="I155" s="160"/>
      <c r="J155" s="156"/>
      <c r="K155" s="156"/>
      <c r="L155" s="156"/>
      <c r="M155" s="156"/>
      <c r="N155" s="161"/>
    </row>
    <row r="156" spans="2:17" ht="13.5" thickBot="1">
      <c r="B156" s="174"/>
      <c r="C156" s="174"/>
      <c r="D156" s="175"/>
      <c r="E156" s="175"/>
      <c r="F156" s="175"/>
      <c r="G156" s="176"/>
      <c r="I156" s="174"/>
      <c r="J156" s="175"/>
      <c r="K156" s="175"/>
      <c r="L156" s="175"/>
      <c r="M156" s="175"/>
      <c r="N156" s="176"/>
    </row>
    <row r="157" spans="2:17" ht="13.5" thickBot="1"/>
    <row r="158" spans="2:17">
      <c r="B158" s="157"/>
      <c r="C158" s="157"/>
      <c r="D158" s="158"/>
      <c r="E158" s="158"/>
      <c r="F158" s="158"/>
      <c r="G158" s="159"/>
      <c r="I158" s="157"/>
      <c r="J158" s="157"/>
      <c r="K158" s="158"/>
      <c r="L158" s="158"/>
      <c r="M158" s="158"/>
      <c r="N158" s="159"/>
    </row>
    <row r="159" spans="2:17">
      <c r="B159" s="160"/>
      <c r="C159" s="302" t="s">
        <v>131</v>
      </c>
      <c r="D159" s="300"/>
      <c r="E159" s="300"/>
      <c r="F159" s="300"/>
      <c r="G159" s="303"/>
      <c r="I159" s="160"/>
      <c r="J159" s="302" t="s">
        <v>131</v>
      </c>
      <c r="K159" s="300"/>
      <c r="L159" s="300"/>
      <c r="M159" s="300"/>
      <c r="N159" s="303"/>
    </row>
    <row r="160" spans="2:17">
      <c r="B160" s="160"/>
      <c r="C160" s="302" t="s">
        <v>132</v>
      </c>
      <c r="D160" s="300"/>
      <c r="E160" s="300"/>
      <c r="F160" s="300"/>
      <c r="G160" s="303"/>
      <c r="I160" s="160"/>
      <c r="J160" s="302" t="s">
        <v>132</v>
      </c>
      <c r="K160" s="300"/>
      <c r="L160" s="300"/>
      <c r="M160" s="300"/>
      <c r="N160" s="303"/>
    </row>
    <row r="161" spans="2:17">
      <c r="B161" s="160"/>
      <c r="C161" s="302" t="str">
        <f>'[3]SC Computation'!$A$3</f>
        <v>March 1-15, 2014</v>
      </c>
      <c r="D161" s="300"/>
      <c r="E161" s="300"/>
      <c r="F161" s="300"/>
      <c r="G161" s="303"/>
      <c r="I161" s="160"/>
      <c r="J161" s="302" t="str">
        <f>'[3]SC Computation'!$A$3</f>
        <v>March 1-15, 2014</v>
      </c>
      <c r="K161" s="300"/>
      <c r="L161" s="300"/>
      <c r="M161" s="300"/>
      <c r="N161" s="303"/>
    </row>
    <row r="162" spans="2:17">
      <c r="B162" s="160"/>
      <c r="C162" s="160"/>
      <c r="D162" s="156"/>
      <c r="E162" s="156"/>
      <c r="F162" s="156"/>
      <c r="G162" s="161"/>
      <c r="I162" s="160"/>
      <c r="J162" s="160"/>
      <c r="K162" s="156"/>
      <c r="L162" s="156"/>
      <c r="M162" s="156"/>
      <c r="N162" s="161"/>
    </row>
    <row r="163" spans="2:17">
      <c r="B163" s="160"/>
      <c r="C163" s="160" t="s">
        <v>0</v>
      </c>
      <c r="D163" s="156"/>
      <c r="E163" s="301" t="str">
        <f>'[3]SC Computation'!B21</f>
        <v>MANAGEMENT</v>
      </c>
      <c r="F163" s="301"/>
      <c r="G163" s="305"/>
      <c r="I163" s="160"/>
      <c r="J163" s="160" t="s">
        <v>0</v>
      </c>
      <c r="K163" s="156"/>
      <c r="L163" s="301">
        <v>0</v>
      </c>
      <c r="M163" s="301"/>
      <c r="N163" s="305"/>
    </row>
    <row r="164" spans="2:17">
      <c r="B164" s="160"/>
      <c r="C164" s="160"/>
      <c r="D164" s="156"/>
      <c r="E164" s="156"/>
      <c r="F164" s="156"/>
      <c r="G164" s="161"/>
      <c r="I164" s="160"/>
      <c r="J164" s="160"/>
      <c r="K164" s="156"/>
      <c r="L164" s="156"/>
      <c r="M164" s="156"/>
      <c r="N164" s="161"/>
    </row>
    <row r="165" spans="2:17">
      <c r="B165" s="160"/>
      <c r="C165" s="162" t="s">
        <v>7</v>
      </c>
      <c r="D165" s="163"/>
      <c r="E165" s="156"/>
      <c r="F165" s="156"/>
      <c r="G165" s="164">
        <f>'[3]SC Computation'!I21*'[3]SC Computation'!F21</f>
        <v>162.23058933333331</v>
      </c>
      <c r="I165" s="160"/>
      <c r="J165" s="162" t="s">
        <v>7</v>
      </c>
      <c r="K165" s="163"/>
      <c r="L165" s="156"/>
      <c r="M165" s="156"/>
      <c r="N165" s="164" t="e">
        <f>'[3]SC Computation'!#REF!*'[3]SC Computation'!#REF!</f>
        <v>#REF!</v>
      </c>
    </row>
    <row r="166" spans="2:17">
      <c r="B166" s="160"/>
      <c r="C166" s="304" t="s">
        <v>133</v>
      </c>
      <c r="D166" s="299"/>
      <c r="E166" s="156"/>
      <c r="F166" s="156"/>
      <c r="G166" s="165">
        <f>'[3]SC Computation'!E21</f>
        <v>12</v>
      </c>
      <c r="I166" s="160"/>
      <c r="J166" s="304" t="s">
        <v>133</v>
      </c>
      <c r="K166" s="299"/>
      <c r="L166" s="156"/>
      <c r="M166" s="156"/>
      <c r="N166" s="165">
        <v>0</v>
      </c>
    </row>
    <row r="167" spans="2:17">
      <c r="B167" s="160"/>
      <c r="C167" s="162" t="s">
        <v>22</v>
      </c>
      <c r="D167" s="163"/>
      <c r="E167" s="156"/>
      <c r="F167" s="156"/>
      <c r="G167" s="164">
        <f>G165*G166</f>
        <v>1946.7670719999996</v>
      </c>
      <c r="I167" s="160"/>
      <c r="J167" s="162" t="s">
        <v>22</v>
      </c>
      <c r="K167" s="163"/>
      <c r="L167" s="156"/>
      <c r="M167" s="156"/>
      <c r="N167" s="164" t="e">
        <f>N165*N166</f>
        <v>#REF!</v>
      </c>
    </row>
    <row r="168" spans="2:17">
      <c r="B168" s="160"/>
      <c r="C168" s="162" t="s">
        <v>23</v>
      </c>
      <c r="D168" s="163"/>
      <c r="E168" s="156"/>
      <c r="F168" s="156"/>
      <c r="G168" s="164">
        <f>'[3]SC Computation'!N21</f>
        <v>350</v>
      </c>
      <c r="I168" s="160"/>
      <c r="J168" s="162" t="s">
        <v>23</v>
      </c>
      <c r="K168" s="163"/>
      <c r="L168" s="156"/>
      <c r="M168" s="156"/>
      <c r="N168" s="164" t="e">
        <f>'[3]SC Computation'!#REF!</f>
        <v>#REF!</v>
      </c>
    </row>
    <row r="169" spans="2:17">
      <c r="B169" s="160"/>
      <c r="C169" s="162" t="s">
        <v>134</v>
      </c>
      <c r="D169" s="163"/>
      <c r="E169" s="156"/>
      <c r="F169" s="156"/>
      <c r="G169" s="164" t="e">
        <f>'[3]SC Computation'!S21</f>
        <v>#REF!</v>
      </c>
      <c r="I169" s="160"/>
      <c r="J169" s="162" t="s">
        <v>24</v>
      </c>
      <c r="K169" s="163"/>
      <c r="L169" s="156"/>
      <c r="M169" s="156"/>
      <c r="N169" s="164" t="e">
        <f>'[3]SC Computation'!#REF!</f>
        <v>#REF!</v>
      </c>
    </row>
    <row r="170" spans="2:17">
      <c r="B170" s="160"/>
      <c r="C170" s="160" t="s">
        <v>35</v>
      </c>
      <c r="D170" s="156"/>
      <c r="E170" s="156"/>
      <c r="F170" s="156"/>
      <c r="G170" s="166" t="e">
        <f>SUM(G167:G169)</f>
        <v>#REF!</v>
      </c>
      <c r="I170" s="160"/>
      <c r="J170" s="160" t="s">
        <v>35</v>
      </c>
      <c r="K170" s="156"/>
      <c r="L170" s="156"/>
      <c r="M170" s="156"/>
      <c r="N170" s="166" t="e">
        <f>SUM(N167:N169)</f>
        <v>#REF!</v>
      </c>
    </row>
    <row r="171" spans="2:17">
      <c r="B171" s="160"/>
      <c r="C171" s="167" t="s">
        <v>135</v>
      </c>
      <c r="D171" s="156"/>
      <c r="E171" s="156"/>
      <c r="F171" s="156"/>
      <c r="G171" s="168" t="e">
        <f>'[3]SC Computation'!P21</f>
        <v>#REF!</v>
      </c>
      <c r="I171" s="160"/>
      <c r="J171" s="167" t="s">
        <v>135</v>
      </c>
      <c r="K171" s="156"/>
      <c r="L171" s="156"/>
      <c r="M171" s="156"/>
      <c r="N171" s="168" t="e">
        <f>'[3]SC Computation'!#REF!</f>
        <v>#REF!</v>
      </c>
    </row>
    <row r="172" spans="2:17" ht="13.5" thickBot="1">
      <c r="B172" s="160"/>
      <c r="C172" s="167" t="s">
        <v>29</v>
      </c>
      <c r="D172" s="156"/>
      <c r="E172" s="156"/>
      <c r="F172" s="156"/>
      <c r="G172" s="170" t="e">
        <f>G170-G171</f>
        <v>#REF!</v>
      </c>
      <c r="I172" s="160"/>
      <c r="J172" s="167" t="s">
        <v>29</v>
      </c>
      <c r="K172" s="156"/>
      <c r="L172" s="156"/>
      <c r="M172" s="156"/>
      <c r="N172" s="170" t="e">
        <f>N170-N171</f>
        <v>#REF!</v>
      </c>
      <c r="P172" s="171"/>
      <c r="Q172" s="171"/>
    </row>
    <row r="173" spans="2:17" ht="13.5" thickTop="1">
      <c r="B173" s="160"/>
      <c r="C173" s="160"/>
      <c r="D173" s="156"/>
      <c r="E173" s="156"/>
      <c r="F173" s="156"/>
      <c r="G173" s="161"/>
      <c r="I173" s="160"/>
      <c r="J173" s="160"/>
      <c r="K173" s="156"/>
      <c r="L173" s="156"/>
      <c r="M173" s="156"/>
      <c r="N173" s="161"/>
    </row>
    <row r="174" spans="2:17">
      <c r="B174" s="160"/>
      <c r="C174" s="160" t="s">
        <v>136</v>
      </c>
      <c r="D174" s="156"/>
      <c r="E174" s="156"/>
      <c r="F174" s="156"/>
      <c r="G174" s="161"/>
      <c r="I174" s="160"/>
      <c r="J174" s="160" t="s">
        <v>136</v>
      </c>
      <c r="K174" s="156"/>
      <c r="L174" s="156"/>
      <c r="M174" s="156"/>
      <c r="N174" s="161"/>
    </row>
    <row r="175" spans="2:17">
      <c r="B175" s="160"/>
      <c r="C175" s="160"/>
      <c r="D175" s="156"/>
      <c r="E175" s="156"/>
      <c r="F175" s="156"/>
      <c r="G175" s="161"/>
      <c r="I175" s="160"/>
      <c r="J175" s="160"/>
      <c r="K175" s="156"/>
      <c r="L175" s="156"/>
      <c r="M175" s="156"/>
      <c r="N175" s="161"/>
    </row>
    <row r="176" spans="2:17">
      <c r="B176" s="160"/>
      <c r="C176" s="172"/>
      <c r="D176" s="173"/>
      <c r="E176" s="173"/>
      <c r="F176" s="156"/>
      <c r="G176" s="161"/>
      <c r="I176" s="160"/>
      <c r="J176" s="172"/>
      <c r="K176" s="173"/>
      <c r="L176" s="173"/>
      <c r="M176" s="156"/>
      <c r="N176" s="161"/>
    </row>
    <row r="177" spans="2:14">
      <c r="B177" s="160"/>
      <c r="C177" s="160"/>
      <c r="D177" s="156"/>
      <c r="E177" s="156"/>
      <c r="F177" s="156"/>
      <c r="G177" s="161"/>
      <c r="I177" s="160"/>
      <c r="J177" s="160"/>
      <c r="K177" s="156"/>
      <c r="L177" s="156"/>
      <c r="M177" s="156"/>
      <c r="N177" s="161"/>
    </row>
    <row r="178" spans="2:14" ht="13.5" thickBot="1">
      <c r="B178" s="174"/>
      <c r="C178" s="174"/>
      <c r="D178" s="175"/>
      <c r="E178" s="175"/>
      <c r="F178" s="175"/>
      <c r="G178" s="176"/>
      <c r="I178" s="174"/>
      <c r="J178" s="174"/>
      <c r="K178" s="175"/>
      <c r="L178" s="175"/>
      <c r="M178" s="175"/>
      <c r="N178" s="176"/>
    </row>
    <row r="179" spans="2:14" ht="13.5" thickBot="1"/>
    <row r="180" spans="2:14">
      <c r="B180" s="157"/>
      <c r="C180" s="158"/>
      <c r="D180" s="158"/>
      <c r="E180" s="158"/>
      <c r="F180" s="158"/>
      <c r="G180" s="158"/>
      <c r="I180" s="157"/>
      <c r="J180" s="158"/>
      <c r="K180" s="158"/>
      <c r="L180" s="158"/>
      <c r="M180" s="158"/>
      <c r="N180" s="158"/>
    </row>
    <row r="181" spans="2:14">
      <c r="B181" s="160"/>
      <c r="C181" s="300" t="str">
        <f>'[3]SC Computation'!$A$1</f>
        <v>THE OLD SPAGHETTI HOUSE -VALERO</v>
      </c>
      <c r="D181" s="300"/>
      <c r="E181" s="300"/>
      <c r="F181" s="300"/>
      <c r="G181" s="300"/>
      <c r="I181" s="160"/>
      <c r="J181" s="300" t="s">
        <v>131</v>
      </c>
      <c r="K181" s="300"/>
      <c r="L181" s="300"/>
      <c r="M181" s="300"/>
      <c r="N181" s="300"/>
    </row>
    <row r="182" spans="2:14">
      <c r="B182" s="160"/>
      <c r="C182" s="300" t="s">
        <v>132</v>
      </c>
      <c r="D182" s="300"/>
      <c r="E182" s="300"/>
      <c r="F182" s="300"/>
      <c r="G182" s="300"/>
      <c r="I182" s="160"/>
      <c r="J182" s="300" t="s">
        <v>132</v>
      </c>
      <c r="K182" s="300"/>
      <c r="L182" s="300"/>
      <c r="M182" s="300"/>
      <c r="N182" s="300"/>
    </row>
    <row r="183" spans="2:14">
      <c r="B183" s="160"/>
      <c r="C183" s="300" t="str">
        <f>'[3]SC Computation'!$A$3</f>
        <v>March 1-15, 2014</v>
      </c>
      <c r="D183" s="300"/>
      <c r="E183" s="300"/>
      <c r="F183" s="300"/>
      <c r="G183" s="300"/>
      <c r="I183" s="160"/>
      <c r="J183" s="300" t="str">
        <f>'[3]SC Computation'!$A$3</f>
        <v>March 1-15, 2014</v>
      </c>
      <c r="K183" s="300"/>
      <c r="L183" s="300"/>
      <c r="M183" s="300"/>
      <c r="N183" s="300"/>
    </row>
    <row r="184" spans="2:14">
      <c r="B184" s="160"/>
      <c r="C184" s="156"/>
      <c r="D184" s="156"/>
      <c r="E184" s="156"/>
      <c r="F184" s="156"/>
      <c r="G184" s="156"/>
      <c r="I184" s="160"/>
      <c r="J184" s="156"/>
      <c r="K184" s="156"/>
      <c r="L184" s="156"/>
      <c r="M184" s="156"/>
      <c r="N184" s="156"/>
    </row>
    <row r="185" spans="2:14">
      <c r="B185" s="160"/>
      <c r="C185" s="156" t="s">
        <v>0</v>
      </c>
      <c r="D185" s="156"/>
      <c r="E185" s="301" t="e">
        <f>'[3]SC Computation'!#REF!</f>
        <v>#REF!</v>
      </c>
      <c r="F185" s="301"/>
      <c r="G185" s="301"/>
      <c r="I185" s="160"/>
      <c r="J185" s="156" t="s">
        <v>0</v>
      </c>
      <c r="K185" s="156"/>
      <c r="L185" s="301" t="e">
        <f>'[3]SC Computation'!#REF!</f>
        <v>#REF!</v>
      </c>
      <c r="M185" s="301"/>
      <c r="N185" s="301"/>
    </row>
    <row r="186" spans="2:14">
      <c r="B186" s="160"/>
      <c r="C186" s="156"/>
      <c r="D186" s="156"/>
      <c r="E186" s="156"/>
      <c r="F186" s="156"/>
      <c r="G186" s="156"/>
      <c r="I186" s="160"/>
      <c r="J186" s="156"/>
      <c r="K186" s="156"/>
      <c r="L186" s="156"/>
      <c r="M186" s="156"/>
      <c r="N186" s="156"/>
    </row>
    <row r="187" spans="2:14">
      <c r="B187" s="160"/>
      <c r="C187" s="163" t="s">
        <v>7</v>
      </c>
      <c r="D187" s="163"/>
      <c r="E187" s="156"/>
      <c r="F187" s="156"/>
      <c r="G187" s="178" t="e">
        <f>'[3]SC Computation'!#REF!*'[3]SC Computation'!#REF!</f>
        <v>#REF!</v>
      </c>
      <c r="I187" s="160"/>
      <c r="J187" s="163" t="s">
        <v>7</v>
      </c>
      <c r="K187" s="163"/>
      <c r="L187" s="156"/>
      <c r="M187" s="156"/>
      <c r="N187" s="178" t="e">
        <f>'[3]SC Computation'!#REF!</f>
        <v>#REF!</v>
      </c>
    </row>
    <row r="188" spans="2:14">
      <c r="B188" s="160"/>
      <c r="C188" s="299" t="s">
        <v>133</v>
      </c>
      <c r="D188" s="299"/>
      <c r="E188" s="156"/>
      <c r="F188" s="156"/>
      <c r="G188" s="179" t="e">
        <f>'[3]SC Computation'!#REF!</f>
        <v>#REF!</v>
      </c>
      <c r="I188" s="160"/>
      <c r="J188" s="299" t="s">
        <v>133</v>
      </c>
      <c r="K188" s="299"/>
      <c r="L188" s="156"/>
      <c r="M188" s="156"/>
      <c r="N188" s="179" t="e">
        <f>'[3]SC Computation'!#REF!</f>
        <v>#REF!</v>
      </c>
    </row>
    <row r="189" spans="2:14">
      <c r="B189" s="160"/>
      <c r="C189" s="163" t="s">
        <v>22</v>
      </c>
      <c r="D189" s="163"/>
      <c r="E189" s="156"/>
      <c r="F189" s="156"/>
      <c r="G189" s="178" t="e">
        <f>G187*G188</f>
        <v>#REF!</v>
      </c>
      <c r="I189" s="160"/>
      <c r="J189" s="163" t="s">
        <v>22</v>
      </c>
      <c r="K189" s="163"/>
      <c r="L189" s="156"/>
      <c r="M189" s="156"/>
      <c r="N189" s="178" t="e">
        <f>N187*N188</f>
        <v>#REF!</v>
      </c>
    </row>
    <row r="190" spans="2:14">
      <c r="B190" s="160"/>
      <c r="C190" s="163" t="s">
        <v>23</v>
      </c>
      <c r="D190" s="163"/>
      <c r="E190" s="156"/>
      <c r="F190" s="156"/>
      <c r="G190" s="178" t="e">
        <f>'[3]SC Computation'!#REF!</f>
        <v>#REF!</v>
      </c>
      <c r="I190" s="160"/>
      <c r="J190" s="163" t="s">
        <v>23</v>
      </c>
      <c r="K190" s="163"/>
      <c r="L190" s="156"/>
      <c r="M190" s="156"/>
      <c r="N190" s="178" t="e">
        <f>'[3]SC Computation'!#REF!</f>
        <v>#REF!</v>
      </c>
    </row>
    <row r="191" spans="2:14">
      <c r="B191" s="160"/>
      <c r="C191" s="163" t="s">
        <v>134</v>
      </c>
      <c r="D191" s="163"/>
      <c r="E191" s="156"/>
      <c r="F191" s="156"/>
      <c r="G191" s="178" t="e">
        <f>'[3]SC Computation'!#REF!</f>
        <v>#REF!</v>
      </c>
      <c r="I191" s="160"/>
      <c r="J191" s="163" t="s">
        <v>24</v>
      </c>
      <c r="K191" s="163"/>
      <c r="L191" s="156"/>
      <c r="M191" s="156"/>
      <c r="N191" s="178" t="e">
        <f>'[3]SC Computation'!#REF!</f>
        <v>#REF!</v>
      </c>
    </row>
    <row r="192" spans="2:14">
      <c r="B192" s="160"/>
      <c r="C192" s="156" t="s">
        <v>35</v>
      </c>
      <c r="D192" s="156"/>
      <c r="E192" s="156"/>
      <c r="F192" s="156"/>
      <c r="G192" s="180" t="e">
        <f>SUM(G189:G191)</f>
        <v>#REF!</v>
      </c>
      <c r="I192" s="160"/>
      <c r="J192" s="156" t="s">
        <v>35</v>
      </c>
      <c r="K192" s="156"/>
      <c r="L192" s="156"/>
      <c r="M192" s="156"/>
      <c r="N192" s="180" t="e">
        <f>SUM(N189:N191)</f>
        <v>#REF!</v>
      </c>
    </row>
    <row r="193" spans="2:17">
      <c r="B193" s="160"/>
      <c r="C193" s="169" t="s">
        <v>135</v>
      </c>
      <c r="D193" s="156"/>
      <c r="E193" s="156"/>
      <c r="F193" s="156"/>
      <c r="G193" s="181" t="e">
        <f>'[3]SC Computation'!#REF!</f>
        <v>#REF!</v>
      </c>
      <c r="I193" s="160"/>
      <c r="J193" s="169" t="s">
        <v>135</v>
      </c>
      <c r="K193" s="156"/>
      <c r="L193" s="156"/>
      <c r="M193" s="156"/>
      <c r="N193" s="181">
        <v>0</v>
      </c>
    </row>
    <row r="194" spans="2:17" ht="13.5" thickBot="1">
      <c r="B194" s="160"/>
      <c r="C194" s="169" t="s">
        <v>29</v>
      </c>
      <c r="D194" s="156"/>
      <c r="E194" s="156"/>
      <c r="F194" s="156"/>
      <c r="G194" s="182" t="e">
        <f>G192-G193</f>
        <v>#REF!</v>
      </c>
      <c r="I194" s="160"/>
      <c r="J194" s="169" t="s">
        <v>29</v>
      </c>
      <c r="K194" s="156"/>
      <c r="L194" s="156"/>
      <c r="M194" s="156"/>
      <c r="N194" s="182" t="e">
        <f>N192-N193</f>
        <v>#REF!</v>
      </c>
      <c r="P194" s="171"/>
      <c r="Q194" s="171"/>
    </row>
    <row r="195" spans="2:17" ht="13.5" thickTop="1">
      <c r="B195" s="160"/>
      <c r="C195" s="156"/>
      <c r="D195" s="156"/>
      <c r="E195" s="156"/>
      <c r="F195" s="156"/>
      <c r="G195" s="156"/>
      <c r="I195" s="160"/>
      <c r="J195" s="156"/>
      <c r="K195" s="156"/>
      <c r="L195" s="156"/>
      <c r="M195" s="156"/>
      <c r="N195" s="156"/>
    </row>
    <row r="196" spans="2:17">
      <c r="B196" s="160"/>
      <c r="C196" s="156" t="s">
        <v>136</v>
      </c>
      <c r="D196" s="156"/>
      <c r="E196" s="156"/>
      <c r="F196" s="156"/>
      <c r="G196" s="156"/>
      <c r="I196" s="160"/>
      <c r="J196" s="156" t="s">
        <v>136</v>
      </c>
      <c r="K196" s="156"/>
      <c r="L196" s="156"/>
      <c r="M196" s="156"/>
      <c r="N196" s="156"/>
    </row>
    <row r="197" spans="2:17">
      <c r="B197" s="160"/>
      <c r="C197" s="156"/>
      <c r="D197" s="156"/>
      <c r="E197" s="156"/>
      <c r="F197" s="156"/>
      <c r="G197" s="156"/>
      <c r="I197" s="160"/>
      <c r="J197" s="156"/>
      <c r="K197" s="156"/>
      <c r="L197" s="156"/>
      <c r="M197" s="156"/>
      <c r="N197" s="156"/>
    </row>
    <row r="198" spans="2:17">
      <c r="B198" s="160"/>
      <c r="C198" s="173"/>
      <c r="D198" s="173"/>
      <c r="E198" s="173"/>
      <c r="F198" s="156"/>
      <c r="G198" s="156"/>
      <c r="I198" s="160"/>
      <c r="J198" s="173"/>
      <c r="K198" s="173"/>
      <c r="L198" s="173"/>
      <c r="M198" s="156"/>
      <c r="N198" s="156"/>
    </row>
    <row r="199" spans="2:17">
      <c r="B199" s="160"/>
      <c r="C199" s="156"/>
      <c r="D199" s="156"/>
      <c r="E199" s="156"/>
      <c r="F199" s="156"/>
      <c r="G199" s="156"/>
      <c r="I199" s="160"/>
      <c r="J199" s="156"/>
      <c r="K199" s="156"/>
      <c r="L199" s="156"/>
      <c r="M199" s="156"/>
      <c r="N199" s="156"/>
    </row>
    <row r="200" spans="2:17" ht="13.5" thickBot="1">
      <c r="B200" s="174"/>
      <c r="C200" s="175"/>
      <c r="D200" s="175"/>
      <c r="E200" s="175"/>
      <c r="F200" s="175"/>
      <c r="G200" s="175"/>
      <c r="I200" s="174"/>
      <c r="J200" s="175"/>
      <c r="K200" s="175"/>
      <c r="L200" s="175"/>
      <c r="M200" s="175"/>
      <c r="N200" s="175"/>
    </row>
    <row r="206" spans="2:17" ht="13.5" thickBot="1"/>
    <row r="207" spans="2:17">
      <c r="B207" s="157"/>
      <c r="C207" s="158"/>
      <c r="D207" s="158"/>
      <c r="E207" s="158"/>
      <c r="F207" s="158"/>
      <c r="G207" s="158"/>
      <c r="I207" s="157"/>
      <c r="J207" s="158"/>
      <c r="K207" s="158"/>
      <c r="L207" s="158"/>
      <c r="M207" s="158"/>
      <c r="N207" s="158"/>
    </row>
    <row r="208" spans="2:17">
      <c r="B208" s="160"/>
      <c r="C208" s="300" t="s">
        <v>131</v>
      </c>
      <c r="D208" s="300"/>
      <c r="E208" s="300"/>
      <c r="F208" s="300"/>
      <c r="G208" s="300"/>
      <c r="I208" s="160"/>
      <c r="J208" s="300" t="s">
        <v>131</v>
      </c>
      <c r="K208" s="300"/>
      <c r="L208" s="300"/>
      <c r="M208" s="300"/>
      <c r="N208" s="300"/>
    </row>
    <row r="209" spans="2:17">
      <c r="B209" s="160"/>
      <c r="C209" s="300" t="s">
        <v>132</v>
      </c>
      <c r="D209" s="300"/>
      <c r="E209" s="300"/>
      <c r="F209" s="300"/>
      <c r="G209" s="300"/>
      <c r="I209" s="160"/>
      <c r="J209" s="300" t="s">
        <v>132</v>
      </c>
      <c r="K209" s="300"/>
      <c r="L209" s="300"/>
      <c r="M209" s="300"/>
      <c r="N209" s="300"/>
    </row>
    <row r="210" spans="2:17">
      <c r="B210" s="160"/>
      <c r="C210" s="300" t="str">
        <f>'[3]SC Computation'!$A$3</f>
        <v>March 1-15, 2014</v>
      </c>
      <c r="D210" s="300"/>
      <c r="E210" s="300"/>
      <c r="F210" s="300"/>
      <c r="G210" s="300"/>
      <c r="I210" s="160"/>
      <c r="J210" s="300" t="str">
        <f>'[3]SC Computation'!$A$3</f>
        <v>March 1-15, 2014</v>
      </c>
      <c r="K210" s="300"/>
      <c r="L210" s="300"/>
      <c r="M210" s="300"/>
      <c r="N210" s="300"/>
    </row>
    <row r="211" spans="2:17">
      <c r="B211" s="160"/>
      <c r="C211" s="156"/>
      <c r="D211" s="156"/>
      <c r="E211" s="156"/>
      <c r="F211" s="156"/>
      <c r="G211" s="156"/>
      <c r="I211" s="160"/>
      <c r="J211" s="156"/>
      <c r="K211" s="156"/>
      <c r="L211" s="156"/>
      <c r="M211" s="156"/>
      <c r="N211" s="156"/>
    </row>
    <row r="212" spans="2:17">
      <c r="B212" s="160"/>
      <c r="C212" s="156" t="s">
        <v>0</v>
      </c>
      <c r="D212" s="156"/>
      <c r="E212" s="301" t="e">
        <f>'[3]SC Computation'!#REF!</f>
        <v>#REF!</v>
      </c>
      <c r="F212" s="301"/>
      <c r="G212" s="301"/>
      <c r="I212" s="160"/>
      <c r="J212" s="156" t="s">
        <v>0</v>
      </c>
      <c r="K212" s="156"/>
      <c r="L212" s="301" t="e">
        <f>'[3]SC Computation'!#REF!</f>
        <v>#REF!</v>
      </c>
      <c r="M212" s="301"/>
      <c r="N212" s="301"/>
    </row>
    <row r="213" spans="2:17">
      <c r="B213" s="160"/>
      <c r="C213" s="156"/>
      <c r="D213" s="156"/>
      <c r="E213" s="156"/>
      <c r="F213" s="156"/>
      <c r="G213" s="156"/>
      <c r="I213" s="160"/>
      <c r="J213" s="156"/>
      <c r="K213" s="156"/>
      <c r="L213" s="156"/>
      <c r="M213" s="156"/>
      <c r="N213" s="156"/>
    </row>
    <row r="214" spans="2:17">
      <c r="B214" s="160"/>
      <c r="C214" s="163" t="s">
        <v>7</v>
      </c>
      <c r="D214" s="163"/>
      <c r="E214" s="156"/>
      <c r="F214" s="156"/>
      <c r="G214" s="178" t="e">
        <f>'[3]SC Computation'!#REF!*'[3]SC Computation'!#REF!</f>
        <v>#REF!</v>
      </c>
      <c r="I214" s="160"/>
      <c r="J214" s="163" t="s">
        <v>7</v>
      </c>
      <c r="K214" s="163"/>
      <c r="L214" s="156"/>
      <c r="M214" s="156"/>
      <c r="N214" s="178" t="e">
        <f>'[3]SC Computation'!#REF!*'[3]SC Computation'!#REF!</f>
        <v>#REF!</v>
      </c>
    </row>
    <row r="215" spans="2:17">
      <c r="B215" s="160"/>
      <c r="C215" s="299" t="s">
        <v>133</v>
      </c>
      <c r="D215" s="299"/>
      <c r="E215" s="156"/>
      <c r="F215" s="156"/>
      <c r="G215" s="179" t="e">
        <f>'[3]SC Computation'!#REF!</f>
        <v>#REF!</v>
      </c>
      <c r="I215" s="160"/>
      <c r="J215" s="299" t="s">
        <v>133</v>
      </c>
      <c r="K215" s="299"/>
      <c r="L215" s="156"/>
      <c r="M215" s="156"/>
      <c r="N215" s="179" t="e">
        <f>'[3]SC Computation'!#REF!</f>
        <v>#REF!</v>
      </c>
    </row>
    <row r="216" spans="2:17">
      <c r="B216" s="160"/>
      <c r="C216" s="163" t="s">
        <v>22</v>
      </c>
      <c r="D216" s="163"/>
      <c r="E216" s="156"/>
      <c r="F216" s="156"/>
      <c r="G216" s="178" t="e">
        <f>G214*G215</f>
        <v>#REF!</v>
      </c>
      <c r="I216" s="160"/>
      <c r="J216" s="163" t="s">
        <v>22</v>
      </c>
      <c r="K216" s="163"/>
      <c r="L216" s="156"/>
      <c r="M216" s="156"/>
      <c r="N216" s="178" t="e">
        <f>N214*N215</f>
        <v>#REF!</v>
      </c>
    </row>
    <row r="217" spans="2:17">
      <c r="B217" s="160"/>
      <c r="C217" s="163" t="s">
        <v>23</v>
      </c>
      <c r="D217" s="163"/>
      <c r="E217" s="156"/>
      <c r="F217" s="156"/>
      <c r="G217" s="178" t="e">
        <f>'[3]SC Computation'!#REF!</f>
        <v>#REF!</v>
      </c>
      <c r="I217" s="160"/>
      <c r="J217" s="163" t="s">
        <v>23</v>
      </c>
      <c r="K217" s="163"/>
      <c r="L217" s="156"/>
      <c r="M217" s="156"/>
      <c r="N217" s="178" t="e">
        <f>'[3]SC Computation'!#REF!</f>
        <v>#REF!</v>
      </c>
    </row>
    <row r="218" spans="2:17">
      <c r="B218" s="160"/>
      <c r="C218" s="163" t="s">
        <v>134</v>
      </c>
      <c r="D218" s="163"/>
      <c r="E218" s="156"/>
      <c r="F218" s="156"/>
      <c r="G218" s="178" t="e">
        <f>'[3]SC Computation'!#REF!</f>
        <v>#REF!</v>
      </c>
      <c r="I218" s="160"/>
      <c r="J218" s="163" t="s">
        <v>24</v>
      </c>
      <c r="K218" s="163"/>
      <c r="L218" s="156"/>
      <c r="M218" s="156"/>
      <c r="N218" s="178" t="e">
        <f>'[3]SC Computation'!#REF!</f>
        <v>#REF!</v>
      </c>
    </row>
    <row r="219" spans="2:17">
      <c r="B219" s="160"/>
      <c r="C219" s="156" t="s">
        <v>35</v>
      </c>
      <c r="D219" s="156"/>
      <c r="E219" s="156"/>
      <c r="F219" s="156"/>
      <c r="G219" s="180" t="e">
        <f>SUM(G216:G218)</f>
        <v>#REF!</v>
      </c>
      <c r="I219" s="160"/>
      <c r="J219" s="156" t="s">
        <v>35</v>
      </c>
      <c r="K219" s="156"/>
      <c r="L219" s="156"/>
      <c r="M219" s="156"/>
      <c r="N219" s="180" t="e">
        <f>SUM(N216:N218)</f>
        <v>#REF!</v>
      </c>
    </row>
    <row r="220" spans="2:17">
      <c r="B220" s="160"/>
      <c r="C220" s="169" t="s">
        <v>135</v>
      </c>
      <c r="D220" s="156"/>
      <c r="E220" s="156"/>
      <c r="F220" s="156"/>
      <c r="G220" s="181" t="e">
        <f>'[3]SC Computation'!#REF!</f>
        <v>#REF!</v>
      </c>
      <c r="I220" s="160"/>
      <c r="J220" s="169" t="s">
        <v>135</v>
      </c>
      <c r="K220" s="156"/>
      <c r="L220" s="156"/>
      <c r="M220" s="156"/>
      <c r="N220" s="181" t="e">
        <f>'[3]SC Computation'!#REF!</f>
        <v>#REF!</v>
      </c>
    </row>
    <row r="221" spans="2:17" ht="13.5" thickBot="1">
      <c r="B221" s="160"/>
      <c r="C221" s="169" t="s">
        <v>29</v>
      </c>
      <c r="D221" s="156"/>
      <c r="E221" s="156"/>
      <c r="F221" s="156"/>
      <c r="G221" s="182" t="e">
        <f>G219-G220</f>
        <v>#REF!</v>
      </c>
      <c r="I221" s="160"/>
      <c r="J221" s="169" t="s">
        <v>29</v>
      </c>
      <c r="K221" s="156"/>
      <c r="L221" s="156"/>
      <c r="M221" s="156"/>
      <c r="N221" s="182" t="e">
        <f>N219-N220</f>
        <v>#REF!</v>
      </c>
      <c r="P221" s="171"/>
      <c r="Q221" s="171"/>
    </row>
    <row r="222" spans="2:17" ht="13.5" thickTop="1">
      <c r="B222" s="160"/>
      <c r="C222" s="156"/>
      <c r="D222" s="156"/>
      <c r="E222" s="156"/>
      <c r="F222" s="156"/>
      <c r="G222" s="156"/>
      <c r="I222" s="160"/>
      <c r="J222" s="156"/>
      <c r="K222" s="156"/>
      <c r="L222" s="156"/>
      <c r="M222" s="156"/>
      <c r="N222" s="156"/>
    </row>
    <row r="223" spans="2:17">
      <c r="B223" s="160"/>
      <c r="C223" s="156" t="s">
        <v>136</v>
      </c>
      <c r="D223" s="156"/>
      <c r="E223" s="156"/>
      <c r="F223" s="156"/>
      <c r="G223" s="156"/>
      <c r="I223" s="160"/>
      <c r="J223" s="156" t="s">
        <v>136</v>
      </c>
      <c r="K223" s="156"/>
      <c r="L223" s="156"/>
      <c r="M223" s="156"/>
      <c r="N223" s="156"/>
    </row>
    <row r="224" spans="2:17">
      <c r="B224" s="160"/>
      <c r="C224" s="156"/>
      <c r="D224" s="156"/>
      <c r="E224" s="156"/>
      <c r="F224" s="156"/>
      <c r="G224" s="156"/>
      <c r="I224" s="160"/>
      <c r="J224" s="156"/>
      <c r="K224" s="156"/>
      <c r="L224" s="156"/>
      <c r="M224" s="156"/>
      <c r="N224" s="156"/>
    </row>
    <row r="225" spans="2:14">
      <c r="B225" s="160"/>
      <c r="C225" s="173"/>
      <c r="D225" s="173"/>
      <c r="E225" s="173"/>
      <c r="F225" s="156"/>
      <c r="G225" s="156"/>
      <c r="I225" s="160"/>
      <c r="J225" s="173"/>
      <c r="K225" s="173"/>
      <c r="L225" s="173"/>
      <c r="M225" s="156"/>
      <c r="N225" s="156"/>
    </row>
    <row r="226" spans="2:14">
      <c r="B226" s="160"/>
      <c r="C226" s="156"/>
      <c r="D226" s="156"/>
      <c r="E226" s="156"/>
      <c r="F226" s="156"/>
      <c r="G226" s="156"/>
      <c r="I226" s="160"/>
      <c r="J226" s="156"/>
      <c r="K226" s="156"/>
      <c r="L226" s="156"/>
      <c r="M226" s="156"/>
      <c r="N226" s="156"/>
    </row>
    <row r="227" spans="2:14" ht="13.5" thickBot="1">
      <c r="B227" s="174"/>
      <c r="C227" s="175"/>
      <c r="D227" s="175"/>
      <c r="E227" s="175"/>
      <c r="F227" s="175"/>
      <c r="G227" s="175"/>
      <c r="I227" s="174"/>
      <c r="J227" s="175"/>
      <c r="K227" s="175"/>
      <c r="L227" s="175"/>
      <c r="M227" s="175"/>
      <c r="N227" s="175"/>
    </row>
    <row r="228" spans="2:14" ht="13.5" thickBot="1"/>
    <row r="229" spans="2:14">
      <c r="B229" s="157"/>
      <c r="C229" s="158"/>
      <c r="D229" s="158"/>
      <c r="E229" s="158"/>
      <c r="F229" s="158"/>
      <c r="G229" s="158"/>
      <c r="I229" s="157"/>
      <c r="J229" s="158"/>
      <c r="K229" s="158"/>
      <c r="L229" s="158"/>
      <c r="M229" s="158"/>
      <c r="N229" s="158"/>
    </row>
    <row r="230" spans="2:14">
      <c r="B230" s="160"/>
      <c r="C230" s="300" t="str">
        <f>'[3]SC Computation'!$A$1</f>
        <v>THE OLD SPAGHETTI HOUSE -VALERO</v>
      </c>
      <c r="D230" s="300"/>
      <c r="E230" s="300"/>
      <c r="F230" s="300"/>
      <c r="G230" s="300"/>
      <c r="I230" s="160"/>
      <c r="J230" s="300" t="str">
        <f>'[3]SC Computation'!$A$1</f>
        <v>THE OLD SPAGHETTI HOUSE -VALERO</v>
      </c>
      <c r="K230" s="300"/>
      <c r="L230" s="300"/>
      <c r="M230" s="300"/>
      <c r="N230" s="300"/>
    </row>
    <row r="231" spans="2:14">
      <c r="B231" s="160"/>
      <c r="C231" s="300" t="s">
        <v>132</v>
      </c>
      <c r="D231" s="300"/>
      <c r="E231" s="300"/>
      <c r="F231" s="300"/>
      <c r="G231" s="300"/>
      <c r="I231" s="160"/>
      <c r="J231" s="300" t="s">
        <v>132</v>
      </c>
      <c r="K231" s="300"/>
      <c r="L231" s="300"/>
      <c r="M231" s="300"/>
      <c r="N231" s="300"/>
    </row>
    <row r="232" spans="2:14">
      <c r="B232" s="160"/>
      <c r="C232" s="300" t="str">
        <f>'[3]SC Computation'!$A$3</f>
        <v>March 1-15, 2014</v>
      </c>
      <c r="D232" s="300"/>
      <c r="E232" s="300"/>
      <c r="F232" s="300"/>
      <c r="G232" s="300"/>
      <c r="I232" s="160"/>
      <c r="J232" s="300" t="str">
        <f>'[3]SC Computation'!$A$3</f>
        <v>March 1-15, 2014</v>
      </c>
      <c r="K232" s="300"/>
      <c r="L232" s="300"/>
      <c r="M232" s="300"/>
      <c r="N232" s="300"/>
    </row>
    <row r="233" spans="2:14">
      <c r="B233" s="160"/>
      <c r="C233" s="156"/>
      <c r="D233" s="156"/>
      <c r="E233" s="156"/>
      <c r="F233" s="156"/>
      <c r="G233" s="156"/>
      <c r="I233" s="160"/>
      <c r="J233" s="156"/>
      <c r="K233" s="156"/>
      <c r="L233" s="156"/>
      <c r="M233" s="156"/>
      <c r="N233" s="156"/>
    </row>
    <row r="234" spans="2:14">
      <c r="B234" s="160"/>
      <c r="C234" s="156" t="s">
        <v>0</v>
      </c>
      <c r="D234" s="156"/>
      <c r="E234" s="301" t="e">
        <f>'[3]SC Computation'!#REF!</f>
        <v>#REF!</v>
      </c>
      <c r="F234" s="301"/>
      <c r="G234" s="301"/>
      <c r="I234" s="160"/>
      <c r="J234" s="156" t="s">
        <v>0</v>
      </c>
      <c r="K234" s="156"/>
      <c r="L234" s="301" t="e">
        <f>'[3]SC Computation'!#REF!</f>
        <v>#REF!</v>
      </c>
      <c r="M234" s="301"/>
      <c r="N234" s="301"/>
    </row>
    <row r="235" spans="2:14">
      <c r="B235" s="160"/>
      <c r="C235" s="156"/>
      <c r="D235" s="156"/>
      <c r="E235" s="156"/>
      <c r="F235" s="156"/>
      <c r="G235" s="156"/>
      <c r="I235" s="160"/>
      <c r="J235" s="156"/>
      <c r="K235" s="156"/>
      <c r="L235" s="156"/>
      <c r="M235" s="156"/>
      <c r="N235" s="156"/>
    </row>
    <row r="236" spans="2:14">
      <c r="B236" s="160"/>
      <c r="C236" s="163" t="s">
        <v>7</v>
      </c>
      <c r="D236" s="163"/>
      <c r="E236" s="156"/>
      <c r="F236" s="156"/>
      <c r="G236" s="178" t="e">
        <f>'[3]SC Computation'!#REF!</f>
        <v>#REF!</v>
      </c>
      <c r="I236" s="160"/>
      <c r="J236" s="163" t="s">
        <v>7</v>
      </c>
      <c r="K236" s="163"/>
      <c r="L236" s="156"/>
      <c r="M236" s="156"/>
      <c r="N236" s="178" t="e">
        <f>'[3]SC Computation'!#REF!*'[3]SC Computation'!#REF!</f>
        <v>#REF!</v>
      </c>
    </row>
    <row r="237" spans="2:14">
      <c r="B237" s="160"/>
      <c r="C237" s="299" t="s">
        <v>133</v>
      </c>
      <c r="D237" s="299"/>
      <c r="E237" s="156"/>
      <c r="F237" s="156"/>
      <c r="G237" s="179" t="e">
        <f>'[3]SC Computation'!#REF!</f>
        <v>#REF!</v>
      </c>
      <c r="I237" s="160"/>
      <c r="J237" s="299" t="s">
        <v>133</v>
      </c>
      <c r="K237" s="299"/>
      <c r="L237" s="156"/>
      <c r="M237" s="156"/>
      <c r="N237" s="179" t="e">
        <f>'[3]SC Computation'!#REF!</f>
        <v>#REF!</v>
      </c>
    </row>
    <row r="238" spans="2:14">
      <c r="B238" s="160"/>
      <c r="C238" s="163" t="s">
        <v>22</v>
      </c>
      <c r="D238" s="163"/>
      <c r="E238" s="156"/>
      <c r="F238" s="156"/>
      <c r="G238" s="178" t="e">
        <f>G236*G237</f>
        <v>#REF!</v>
      </c>
      <c r="I238" s="160"/>
      <c r="J238" s="163" t="s">
        <v>22</v>
      </c>
      <c r="K238" s="163"/>
      <c r="L238" s="156"/>
      <c r="M238" s="156"/>
      <c r="N238" s="178" t="e">
        <f>N236*N237</f>
        <v>#REF!</v>
      </c>
    </row>
    <row r="239" spans="2:14">
      <c r="B239" s="160"/>
      <c r="C239" s="163" t="s">
        <v>23</v>
      </c>
      <c r="D239" s="163"/>
      <c r="E239" s="156"/>
      <c r="F239" s="156"/>
      <c r="G239" s="178" t="e">
        <f>'[3]SC Computation'!#REF!</f>
        <v>#REF!</v>
      </c>
      <c r="I239" s="160"/>
      <c r="J239" s="163" t="s">
        <v>23</v>
      </c>
      <c r="K239" s="163"/>
      <c r="L239" s="156"/>
      <c r="M239" s="156"/>
      <c r="N239" s="178" t="e">
        <f>'[3]SC Computation'!#REF!</f>
        <v>#REF!</v>
      </c>
    </row>
    <row r="240" spans="2:14">
      <c r="B240" s="160"/>
      <c r="C240" s="163" t="s">
        <v>24</v>
      </c>
      <c r="D240" s="163"/>
      <c r="E240" s="156"/>
      <c r="F240" s="156"/>
      <c r="G240" s="178" t="e">
        <f>'[3]SC Computation'!#REF!</f>
        <v>#REF!</v>
      </c>
      <c r="I240" s="160"/>
      <c r="J240" s="163" t="s">
        <v>24</v>
      </c>
      <c r="K240" s="163"/>
      <c r="L240" s="156"/>
      <c r="M240" s="156"/>
      <c r="N240" s="178" t="e">
        <f>'[3]SC Computation'!#REF!</f>
        <v>#REF!</v>
      </c>
    </row>
    <row r="241" spans="2:17">
      <c r="B241" s="160"/>
      <c r="C241" s="156" t="s">
        <v>35</v>
      </c>
      <c r="D241" s="156"/>
      <c r="E241" s="156"/>
      <c r="F241" s="156"/>
      <c r="G241" s="180" t="e">
        <f>SUM(G238:G240)</f>
        <v>#REF!</v>
      </c>
      <c r="I241" s="160"/>
      <c r="J241" s="156" t="s">
        <v>35</v>
      </c>
      <c r="K241" s="156"/>
      <c r="L241" s="156"/>
      <c r="M241" s="156"/>
      <c r="N241" s="180" t="e">
        <f>SUM(N238:N240)</f>
        <v>#REF!</v>
      </c>
    </row>
    <row r="242" spans="2:17">
      <c r="B242" s="160"/>
      <c r="C242" s="169" t="s">
        <v>135</v>
      </c>
      <c r="D242" s="156"/>
      <c r="E242" s="156"/>
      <c r="F242" s="156"/>
      <c r="G242" s="181" t="e">
        <f>'[3]SC Computation'!#REF!</f>
        <v>#REF!</v>
      </c>
      <c r="I242" s="160"/>
      <c r="J242" s="169" t="s">
        <v>135</v>
      </c>
      <c r="K242" s="156"/>
      <c r="L242" s="156"/>
      <c r="M242" s="156"/>
      <c r="N242" s="181" t="e">
        <f>'[3]SC Computation'!#REF!</f>
        <v>#REF!</v>
      </c>
    </row>
    <row r="243" spans="2:17" ht="13.5" thickBot="1">
      <c r="B243" s="160"/>
      <c r="C243" s="169" t="s">
        <v>29</v>
      </c>
      <c r="D243" s="156"/>
      <c r="E243" s="156"/>
      <c r="F243" s="156"/>
      <c r="G243" s="182" t="e">
        <f>G241-G242</f>
        <v>#REF!</v>
      </c>
      <c r="I243" s="160"/>
      <c r="J243" s="169" t="s">
        <v>29</v>
      </c>
      <c r="K243" s="156"/>
      <c r="L243" s="156"/>
      <c r="M243" s="156"/>
      <c r="N243" s="182" t="e">
        <f>N241-N242</f>
        <v>#REF!</v>
      </c>
      <c r="P243" s="171"/>
      <c r="Q243" s="171"/>
    </row>
    <row r="244" spans="2:17" ht="13.5" thickTop="1">
      <c r="B244" s="160"/>
      <c r="C244" s="156"/>
      <c r="D244" s="156"/>
      <c r="E244" s="156"/>
      <c r="F244" s="156"/>
      <c r="G244" s="156"/>
      <c r="I244" s="160"/>
      <c r="J244" s="156"/>
      <c r="K244" s="156"/>
      <c r="L244" s="156"/>
      <c r="M244" s="156"/>
      <c r="N244" s="156"/>
    </row>
    <row r="245" spans="2:17">
      <c r="B245" s="160"/>
      <c r="C245" s="156" t="s">
        <v>136</v>
      </c>
      <c r="D245" s="156"/>
      <c r="E245" s="156"/>
      <c r="F245" s="156"/>
      <c r="G245" s="156"/>
      <c r="I245" s="160"/>
      <c r="J245" s="156" t="s">
        <v>136</v>
      </c>
      <c r="K245" s="156"/>
      <c r="L245" s="156"/>
      <c r="M245" s="156"/>
      <c r="N245" s="156"/>
    </row>
    <row r="246" spans="2:17">
      <c r="B246" s="160"/>
      <c r="C246" s="156"/>
      <c r="D246" s="156"/>
      <c r="E246" s="156"/>
      <c r="F246" s="156"/>
      <c r="G246" s="156"/>
      <c r="I246" s="160"/>
      <c r="J246" s="156"/>
      <c r="K246" s="156"/>
      <c r="L246" s="156"/>
      <c r="M246" s="156"/>
      <c r="N246" s="156"/>
    </row>
    <row r="247" spans="2:17">
      <c r="B247" s="160"/>
      <c r="C247" s="173"/>
      <c r="D247" s="173"/>
      <c r="E247" s="173"/>
      <c r="F247" s="156"/>
      <c r="G247" s="156"/>
      <c r="I247" s="160"/>
      <c r="J247" s="173"/>
      <c r="K247" s="173"/>
      <c r="L247" s="173"/>
      <c r="M247" s="156"/>
      <c r="N247" s="156"/>
    </row>
    <row r="248" spans="2:17">
      <c r="B248" s="160"/>
      <c r="C248" s="156"/>
      <c r="D248" s="156"/>
      <c r="E248" s="156"/>
      <c r="F248" s="156"/>
      <c r="G248" s="156"/>
      <c r="I248" s="160"/>
      <c r="J248" s="156"/>
      <c r="K248" s="156"/>
      <c r="L248" s="156"/>
      <c r="M248" s="156"/>
      <c r="N248" s="156"/>
    </row>
    <row r="249" spans="2:17" ht="13.5" thickBot="1">
      <c r="B249" s="174"/>
      <c r="C249" s="175"/>
      <c r="D249" s="175"/>
      <c r="E249" s="175"/>
      <c r="F249" s="175"/>
      <c r="G249" s="175"/>
      <c r="I249" s="174"/>
      <c r="J249" s="175"/>
      <c r="K249" s="175"/>
      <c r="L249" s="175"/>
      <c r="M249" s="175"/>
      <c r="N249" s="175"/>
    </row>
    <row r="250" spans="2:17" ht="13.5" thickBot="1"/>
    <row r="251" spans="2:17">
      <c r="B251" s="157"/>
      <c r="C251" s="158"/>
      <c r="D251" s="158"/>
      <c r="E251" s="158"/>
      <c r="F251" s="158"/>
      <c r="G251" s="158"/>
      <c r="I251" s="157"/>
      <c r="J251" s="158"/>
      <c r="K251" s="158"/>
      <c r="L251" s="158"/>
      <c r="M251" s="158"/>
      <c r="N251" s="158"/>
    </row>
    <row r="252" spans="2:17">
      <c r="B252" s="160"/>
      <c r="C252" s="300" t="str">
        <f>'[3]SC Computation'!$A$1</f>
        <v>THE OLD SPAGHETTI HOUSE -VALERO</v>
      </c>
      <c r="D252" s="300"/>
      <c r="E252" s="300"/>
      <c r="F252" s="300"/>
      <c r="G252" s="300"/>
      <c r="I252" s="160"/>
      <c r="J252" s="300" t="str">
        <f>'[3]SC Computation'!$A$1</f>
        <v>THE OLD SPAGHETTI HOUSE -VALERO</v>
      </c>
      <c r="K252" s="300"/>
      <c r="L252" s="300"/>
      <c r="M252" s="300"/>
      <c r="N252" s="300"/>
    </row>
    <row r="253" spans="2:17">
      <c r="B253" s="160"/>
      <c r="C253" s="300" t="s">
        <v>132</v>
      </c>
      <c r="D253" s="300"/>
      <c r="E253" s="300"/>
      <c r="F253" s="300"/>
      <c r="G253" s="300"/>
      <c r="I253" s="160"/>
      <c r="J253" s="300" t="s">
        <v>132</v>
      </c>
      <c r="K253" s="300"/>
      <c r="L253" s="300"/>
      <c r="M253" s="300"/>
      <c r="N253" s="300"/>
    </row>
    <row r="254" spans="2:17">
      <c r="B254" s="160"/>
      <c r="C254" s="300" t="str">
        <f>'[3]SC Computation'!$A$3</f>
        <v>March 1-15, 2014</v>
      </c>
      <c r="D254" s="300"/>
      <c r="E254" s="300"/>
      <c r="F254" s="300"/>
      <c r="G254" s="300"/>
      <c r="I254" s="160"/>
      <c r="J254" s="300" t="str">
        <f>'[3]SC Computation'!$A$3</f>
        <v>March 1-15, 2014</v>
      </c>
      <c r="K254" s="300"/>
      <c r="L254" s="300"/>
      <c r="M254" s="300"/>
      <c r="N254" s="300"/>
    </row>
    <row r="255" spans="2:17">
      <c r="B255" s="160"/>
      <c r="C255" s="156"/>
      <c r="D255" s="156"/>
      <c r="E255" s="156"/>
      <c r="F255" s="156"/>
      <c r="G255" s="156"/>
      <c r="I255" s="160"/>
      <c r="J255" s="156"/>
      <c r="K255" s="156"/>
      <c r="L255" s="156"/>
      <c r="M255" s="156"/>
      <c r="N255" s="156"/>
    </row>
    <row r="256" spans="2:17">
      <c r="B256" s="160"/>
      <c r="C256" s="156" t="s">
        <v>0</v>
      </c>
      <c r="D256" s="156"/>
      <c r="E256" s="301" t="e">
        <f>'[3]SC Computation'!#REF!</f>
        <v>#REF!</v>
      </c>
      <c r="F256" s="301"/>
      <c r="G256" s="301"/>
      <c r="I256" s="160"/>
      <c r="J256" s="156" t="s">
        <v>0</v>
      </c>
      <c r="K256" s="156"/>
      <c r="L256" s="301" t="e">
        <f>'[3]SC Computation'!#REF!</f>
        <v>#REF!</v>
      </c>
      <c r="M256" s="301"/>
      <c r="N256" s="301"/>
    </row>
    <row r="257" spans="2:17">
      <c r="B257" s="160"/>
      <c r="C257" s="156"/>
      <c r="D257" s="156"/>
      <c r="E257" s="156"/>
      <c r="F257" s="156"/>
      <c r="G257" s="156"/>
      <c r="I257" s="160"/>
      <c r="J257" s="156"/>
      <c r="K257" s="156"/>
      <c r="L257" s="156"/>
      <c r="M257" s="156"/>
      <c r="N257" s="156"/>
    </row>
    <row r="258" spans="2:17">
      <c r="B258" s="160"/>
      <c r="C258" s="163" t="s">
        <v>7</v>
      </c>
      <c r="D258" s="163"/>
      <c r="E258" s="156"/>
      <c r="F258" s="156"/>
      <c r="G258" s="178" t="e">
        <f>'[3]SC Computation'!#REF!*'[3]SC Computation'!#REF!</f>
        <v>#REF!</v>
      </c>
      <c r="I258" s="160"/>
      <c r="J258" s="163" t="s">
        <v>7</v>
      </c>
      <c r="K258" s="163"/>
      <c r="L258" s="156"/>
      <c r="M258" s="156"/>
      <c r="N258" s="178" t="e">
        <f>'[3]SC Computation'!#REF!*'[3]SC Computation'!#REF!</f>
        <v>#REF!</v>
      </c>
    </row>
    <row r="259" spans="2:17">
      <c r="B259" s="160"/>
      <c r="C259" s="299" t="s">
        <v>133</v>
      </c>
      <c r="D259" s="299"/>
      <c r="E259" s="156"/>
      <c r="F259" s="156"/>
      <c r="G259" s="179" t="e">
        <f>'[3]SC Computation'!#REF!</f>
        <v>#REF!</v>
      </c>
      <c r="I259" s="160"/>
      <c r="J259" s="299" t="s">
        <v>133</v>
      </c>
      <c r="K259" s="299"/>
      <c r="L259" s="156"/>
      <c r="M259" s="156"/>
      <c r="N259" s="179" t="e">
        <f>'[3]SC Computation'!#REF!</f>
        <v>#REF!</v>
      </c>
    </row>
    <row r="260" spans="2:17">
      <c r="B260" s="160"/>
      <c r="C260" s="163" t="s">
        <v>22</v>
      </c>
      <c r="D260" s="163"/>
      <c r="E260" s="156"/>
      <c r="F260" s="156"/>
      <c r="G260" s="178" t="e">
        <f>G258*G259</f>
        <v>#REF!</v>
      </c>
      <c r="I260" s="160"/>
      <c r="J260" s="163" t="s">
        <v>22</v>
      </c>
      <c r="K260" s="163"/>
      <c r="L260" s="156"/>
      <c r="M260" s="156"/>
      <c r="N260" s="178" t="e">
        <f>N258*N259</f>
        <v>#REF!</v>
      </c>
    </row>
    <row r="261" spans="2:17">
      <c r="B261" s="160"/>
      <c r="C261" s="163" t="s">
        <v>23</v>
      </c>
      <c r="D261" s="163"/>
      <c r="E261" s="156"/>
      <c r="F261" s="156"/>
      <c r="G261" s="178" t="e">
        <f>'[3]SC Computation'!#REF!</f>
        <v>#REF!</v>
      </c>
      <c r="I261" s="160"/>
      <c r="J261" s="163" t="s">
        <v>23</v>
      </c>
      <c r="K261" s="163"/>
      <c r="L261" s="156"/>
      <c r="M261" s="156"/>
      <c r="N261" s="178" t="e">
        <f>'[3]SC Computation'!#REF!</f>
        <v>#REF!</v>
      </c>
    </row>
    <row r="262" spans="2:17">
      <c r="B262" s="160"/>
      <c r="C262" s="163" t="s">
        <v>24</v>
      </c>
      <c r="D262" s="163"/>
      <c r="E262" s="156"/>
      <c r="F262" s="156"/>
      <c r="G262" s="178" t="e">
        <f>'[3]SC Computation'!#REF!</f>
        <v>#REF!</v>
      </c>
      <c r="I262" s="160"/>
      <c r="J262" s="163" t="s">
        <v>24</v>
      </c>
      <c r="K262" s="163"/>
      <c r="L262" s="156"/>
      <c r="M262" s="156"/>
      <c r="N262" s="178" t="e">
        <f>'[3]SC Computation'!#REF!</f>
        <v>#REF!</v>
      </c>
    </row>
    <row r="263" spans="2:17">
      <c r="B263" s="160"/>
      <c r="C263" s="156" t="s">
        <v>35</v>
      </c>
      <c r="D263" s="156"/>
      <c r="E263" s="156"/>
      <c r="F263" s="156"/>
      <c r="G263" s="180" t="e">
        <f>SUM(G260:G262)</f>
        <v>#REF!</v>
      </c>
      <c r="I263" s="160"/>
      <c r="J263" s="156" t="s">
        <v>35</v>
      </c>
      <c r="K263" s="156"/>
      <c r="L263" s="156"/>
      <c r="M263" s="156"/>
      <c r="N263" s="180" t="e">
        <f>SUM(N260:N262)</f>
        <v>#REF!</v>
      </c>
    </row>
    <row r="264" spans="2:17">
      <c r="B264" s="160"/>
      <c r="C264" s="169" t="s">
        <v>135</v>
      </c>
      <c r="D264" s="156"/>
      <c r="E264" s="156"/>
      <c r="F264" s="156"/>
      <c r="G264" s="181" t="e">
        <f>'[3]SC Computation'!#REF!</f>
        <v>#REF!</v>
      </c>
      <c r="I264" s="160"/>
      <c r="J264" s="169" t="s">
        <v>135</v>
      </c>
      <c r="K264" s="156"/>
      <c r="L264" s="156"/>
      <c r="M264" s="156"/>
      <c r="N264" s="181" t="e">
        <f>'[3]SC Computation'!#REF!</f>
        <v>#REF!</v>
      </c>
    </row>
    <row r="265" spans="2:17" ht="13.5" thickBot="1">
      <c r="B265" s="160"/>
      <c r="C265" s="169" t="s">
        <v>29</v>
      </c>
      <c r="D265" s="156"/>
      <c r="E265" s="156"/>
      <c r="F265" s="156"/>
      <c r="G265" s="182" t="e">
        <f>G263-G264</f>
        <v>#REF!</v>
      </c>
      <c r="I265" s="160"/>
      <c r="J265" s="169" t="s">
        <v>29</v>
      </c>
      <c r="K265" s="156"/>
      <c r="L265" s="156"/>
      <c r="M265" s="156"/>
      <c r="N265" s="182" t="e">
        <f>N263-N264</f>
        <v>#REF!</v>
      </c>
      <c r="P265" s="171"/>
      <c r="Q265" s="171"/>
    </row>
    <row r="266" spans="2:17" ht="13.5" thickTop="1">
      <c r="B266" s="160"/>
      <c r="C266" s="156"/>
      <c r="D266" s="156"/>
      <c r="E266" s="156"/>
      <c r="F266" s="156"/>
      <c r="G266" s="156"/>
      <c r="I266" s="160"/>
      <c r="J266" s="156"/>
      <c r="K266" s="156"/>
      <c r="L266" s="156"/>
      <c r="M266" s="156"/>
      <c r="N266" s="156"/>
    </row>
    <row r="267" spans="2:17">
      <c r="B267" s="160"/>
      <c r="C267" s="156" t="s">
        <v>136</v>
      </c>
      <c r="D267" s="156"/>
      <c r="E267" s="156"/>
      <c r="F267" s="156"/>
      <c r="G267" s="156"/>
      <c r="I267" s="160"/>
      <c r="J267" s="156" t="s">
        <v>136</v>
      </c>
      <c r="K267" s="156"/>
      <c r="L267" s="156"/>
      <c r="M267" s="156"/>
      <c r="N267" s="156"/>
    </row>
    <row r="268" spans="2:17">
      <c r="B268" s="160"/>
      <c r="C268" s="156"/>
      <c r="D268" s="156"/>
      <c r="E268" s="156"/>
      <c r="F268" s="156"/>
      <c r="G268" s="156"/>
      <c r="I268" s="160"/>
      <c r="J268" s="156"/>
      <c r="K268" s="156"/>
      <c r="L268" s="156"/>
      <c r="M268" s="156"/>
      <c r="N268" s="156"/>
    </row>
    <row r="269" spans="2:17">
      <c r="B269" s="160"/>
      <c r="C269" s="173"/>
      <c r="D269" s="173"/>
      <c r="E269" s="173"/>
      <c r="F269" s="156"/>
      <c r="G269" s="156"/>
      <c r="I269" s="160"/>
      <c r="J269" s="173"/>
      <c r="K269" s="173"/>
      <c r="L269" s="173"/>
      <c r="M269" s="156"/>
      <c r="N269" s="156"/>
    </row>
    <row r="270" spans="2:17">
      <c r="B270" s="160"/>
      <c r="C270" s="156"/>
      <c r="D270" s="156"/>
      <c r="E270" s="156"/>
      <c r="F270" s="156"/>
      <c r="G270" s="156"/>
      <c r="I270" s="160"/>
      <c r="J270" s="156"/>
      <c r="K270" s="156"/>
      <c r="L270" s="156"/>
      <c r="M270" s="156"/>
      <c r="N270" s="156"/>
    </row>
    <row r="271" spans="2:17" ht="13.5" thickBot="1">
      <c r="B271" s="174"/>
      <c r="C271" s="175"/>
      <c r="D271" s="175"/>
      <c r="E271" s="175"/>
      <c r="F271" s="175"/>
      <c r="G271" s="175"/>
      <c r="I271" s="174"/>
      <c r="J271" s="175"/>
      <c r="K271" s="175"/>
      <c r="L271" s="175"/>
      <c r="M271" s="175"/>
      <c r="N271" s="175"/>
    </row>
    <row r="277" spans="2:14" ht="13.5" thickBot="1"/>
    <row r="278" spans="2:14">
      <c r="B278" s="157"/>
      <c r="C278" s="158"/>
      <c r="D278" s="158"/>
      <c r="E278" s="158"/>
      <c r="F278" s="158"/>
      <c r="G278" s="158"/>
      <c r="I278" s="157"/>
      <c r="J278" s="158"/>
      <c r="K278" s="158"/>
      <c r="L278" s="158"/>
      <c r="M278" s="158"/>
      <c r="N278" s="158"/>
    </row>
    <row r="279" spans="2:14">
      <c r="B279" s="160"/>
      <c r="C279" s="300" t="str">
        <f>'[3]SC Computation'!$A$1</f>
        <v>THE OLD SPAGHETTI HOUSE -VALERO</v>
      </c>
      <c r="D279" s="300"/>
      <c r="E279" s="300"/>
      <c r="F279" s="300"/>
      <c r="G279" s="300"/>
      <c r="I279" s="160"/>
      <c r="J279" s="300" t="str">
        <f>'[3]SC Computation'!$A$1</f>
        <v>THE OLD SPAGHETTI HOUSE -VALERO</v>
      </c>
      <c r="K279" s="300"/>
      <c r="L279" s="300"/>
      <c r="M279" s="300"/>
      <c r="N279" s="300"/>
    </row>
    <row r="280" spans="2:14">
      <c r="B280" s="160"/>
      <c r="C280" s="300" t="s">
        <v>132</v>
      </c>
      <c r="D280" s="300"/>
      <c r="E280" s="300"/>
      <c r="F280" s="300"/>
      <c r="G280" s="300"/>
      <c r="I280" s="160"/>
      <c r="J280" s="300" t="s">
        <v>132</v>
      </c>
      <c r="K280" s="300"/>
      <c r="L280" s="300"/>
      <c r="M280" s="300"/>
      <c r="N280" s="300"/>
    </row>
    <row r="281" spans="2:14">
      <c r="B281" s="160"/>
      <c r="C281" s="300" t="str">
        <f>'[3]SC Computation'!$A$3</f>
        <v>March 1-15, 2014</v>
      </c>
      <c r="D281" s="300"/>
      <c r="E281" s="300"/>
      <c r="F281" s="300"/>
      <c r="G281" s="300"/>
      <c r="I281" s="160"/>
      <c r="J281" s="300" t="str">
        <f>'[3]SC Computation'!$A$3</f>
        <v>March 1-15, 2014</v>
      </c>
      <c r="K281" s="300"/>
      <c r="L281" s="300"/>
      <c r="M281" s="300"/>
      <c r="N281" s="300"/>
    </row>
    <row r="282" spans="2:14">
      <c r="B282" s="160"/>
      <c r="C282" s="156"/>
      <c r="D282" s="156"/>
      <c r="E282" s="156"/>
      <c r="F282" s="156"/>
      <c r="G282" s="156"/>
      <c r="I282" s="160"/>
      <c r="J282" s="156"/>
      <c r="K282" s="156"/>
      <c r="L282" s="156"/>
      <c r="M282" s="156"/>
      <c r="N282" s="156"/>
    </row>
    <row r="283" spans="2:14">
      <c r="B283" s="160"/>
      <c r="C283" s="156" t="s">
        <v>0</v>
      </c>
      <c r="D283" s="156"/>
      <c r="E283" s="301" t="e">
        <f>'[3]SC Computation'!#REF!</f>
        <v>#REF!</v>
      </c>
      <c r="F283" s="301"/>
      <c r="G283" s="301"/>
      <c r="I283" s="160"/>
      <c r="J283" s="156" t="s">
        <v>0</v>
      </c>
      <c r="K283" s="156"/>
      <c r="L283" s="301" t="e">
        <f>'[3]SC Computation'!#REF!</f>
        <v>#REF!</v>
      </c>
      <c r="M283" s="301"/>
      <c r="N283" s="301"/>
    </row>
    <row r="284" spans="2:14">
      <c r="B284" s="160"/>
      <c r="C284" s="156"/>
      <c r="D284" s="156"/>
      <c r="E284" s="156"/>
      <c r="F284" s="156"/>
      <c r="G284" s="156"/>
      <c r="I284" s="160"/>
      <c r="J284" s="156"/>
      <c r="K284" s="156"/>
      <c r="L284" s="156"/>
      <c r="M284" s="156"/>
      <c r="N284" s="156"/>
    </row>
    <row r="285" spans="2:14">
      <c r="B285" s="160"/>
      <c r="C285" s="163" t="s">
        <v>7</v>
      </c>
      <c r="D285" s="163"/>
      <c r="E285" s="156"/>
      <c r="F285" s="156"/>
      <c r="G285" s="178" t="e">
        <f>'[3]SC Computation'!#REF!*'[3]SC Computation'!#REF!</f>
        <v>#REF!</v>
      </c>
      <c r="I285" s="160"/>
      <c r="J285" s="163" t="s">
        <v>7</v>
      </c>
      <c r="K285" s="163"/>
      <c r="L285" s="156"/>
      <c r="M285" s="156"/>
      <c r="N285" s="178" t="e">
        <f>'[3]SC Computation'!#REF!*'[3]SC Computation'!#REF!</f>
        <v>#REF!</v>
      </c>
    </row>
    <row r="286" spans="2:14">
      <c r="B286" s="160"/>
      <c r="C286" s="299" t="s">
        <v>133</v>
      </c>
      <c r="D286" s="299"/>
      <c r="E286" s="156"/>
      <c r="F286" s="156"/>
      <c r="G286" s="179" t="e">
        <f>'[3]SC Computation'!#REF!</f>
        <v>#REF!</v>
      </c>
      <c r="I286" s="160"/>
      <c r="J286" s="299" t="s">
        <v>133</v>
      </c>
      <c r="K286" s="299"/>
      <c r="L286" s="156"/>
      <c r="M286" s="156"/>
      <c r="N286" s="179" t="e">
        <f>'[3]SC Computation'!#REF!</f>
        <v>#REF!</v>
      </c>
    </row>
    <row r="287" spans="2:14">
      <c r="B287" s="160"/>
      <c r="C287" s="163" t="s">
        <v>22</v>
      </c>
      <c r="D287" s="163"/>
      <c r="E287" s="156"/>
      <c r="F287" s="156"/>
      <c r="G287" s="178" t="e">
        <f>G285*G286</f>
        <v>#REF!</v>
      </c>
      <c r="I287" s="160"/>
      <c r="J287" s="163" t="s">
        <v>22</v>
      </c>
      <c r="K287" s="163"/>
      <c r="L287" s="156"/>
      <c r="M287" s="156"/>
      <c r="N287" s="178" t="e">
        <f>N285*N286</f>
        <v>#REF!</v>
      </c>
    </row>
    <row r="288" spans="2:14">
      <c r="B288" s="160"/>
      <c r="C288" s="163" t="s">
        <v>23</v>
      </c>
      <c r="D288" s="163"/>
      <c r="E288" s="156"/>
      <c r="F288" s="156"/>
      <c r="G288" s="178" t="e">
        <f>'[3]SC Computation'!#REF!</f>
        <v>#REF!</v>
      </c>
      <c r="I288" s="160"/>
      <c r="J288" s="163" t="s">
        <v>23</v>
      </c>
      <c r="K288" s="163"/>
      <c r="L288" s="156"/>
      <c r="M288" s="156"/>
      <c r="N288" s="178" t="e">
        <f>'[3]SC Computation'!#REF!</f>
        <v>#REF!</v>
      </c>
    </row>
    <row r="289" spans="2:17">
      <c r="B289" s="160"/>
      <c r="C289" s="163" t="s">
        <v>24</v>
      </c>
      <c r="D289" s="163"/>
      <c r="E289" s="156"/>
      <c r="F289" s="156"/>
      <c r="G289" s="178" t="e">
        <f>'[3]SC Computation'!#REF!</f>
        <v>#REF!</v>
      </c>
      <c r="I289" s="160"/>
      <c r="J289" s="163" t="s">
        <v>24</v>
      </c>
      <c r="K289" s="163"/>
      <c r="L289" s="156"/>
      <c r="M289" s="156"/>
      <c r="N289" s="178" t="e">
        <f>'[3]SC Computation'!#REF!</f>
        <v>#REF!</v>
      </c>
    </row>
    <row r="290" spans="2:17">
      <c r="B290" s="160"/>
      <c r="C290" s="156" t="s">
        <v>35</v>
      </c>
      <c r="D290" s="156"/>
      <c r="E290" s="156"/>
      <c r="F290" s="156"/>
      <c r="G290" s="180" t="e">
        <f>SUM(G287:G289)</f>
        <v>#REF!</v>
      </c>
      <c r="I290" s="160"/>
      <c r="J290" s="156" t="s">
        <v>35</v>
      </c>
      <c r="K290" s="156"/>
      <c r="L290" s="156"/>
      <c r="M290" s="156"/>
      <c r="N290" s="180" t="e">
        <f>SUM(N287:N289)</f>
        <v>#REF!</v>
      </c>
    </row>
    <row r="291" spans="2:17">
      <c r="B291" s="160"/>
      <c r="C291" s="169" t="s">
        <v>135</v>
      </c>
      <c r="D291" s="156"/>
      <c r="E291" s="156"/>
      <c r="F291" s="156"/>
      <c r="G291" s="181" t="e">
        <f>'[3]SC Computation'!#REF!</f>
        <v>#REF!</v>
      </c>
      <c r="I291" s="160"/>
      <c r="J291" s="169" t="s">
        <v>135</v>
      </c>
      <c r="K291" s="156"/>
      <c r="L291" s="156"/>
      <c r="M291" s="156"/>
      <c r="N291" s="181" t="e">
        <f>'[3]SC Computation'!#REF!</f>
        <v>#REF!</v>
      </c>
    </row>
    <row r="292" spans="2:17" ht="13.5" thickBot="1">
      <c r="B292" s="160"/>
      <c r="C292" s="169" t="s">
        <v>29</v>
      </c>
      <c r="D292" s="156"/>
      <c r="E292" s="156"/>
      <c r="F292" s="156"/>
      <c r="G292" s="182" t="e">
        <f>G290-G291</f>
        <v>#REF!</v>
      </c>
      <c r="I292" s="160"/>
      <c r="J292" s="169" t="s">
        <v>29</v>
      </c>
      <c r="K292" s="156"/>
      <c r="L292" s="156"/>
      <c r="M292" s="156"/>
      <c r="N292" s="182" t="e">
        <f>N290-N291</f>
        <v>#REF!</v>
      </c>
      <c r="P292" s="171"/>
      <c r="Q292" s="171"/>
    </row>
    <row r="293" spans="2:17" ht="13.5" thickTop="1">
      <c r="B293" s="160"/>
      <c r="C293" s="156"/>
      <c r="D293" s="156"/>
      <c r="E293" s="156"/>
      <c r="F293" s="156"/>
      <c r="G293" s="156"/>
      <c r="I293" s="160"/>
      <c r="J293" s="156"/>
      <c r="K293" s="156"/>
      <c r="L293" s="156"/>
      <c r="M293" s="156"/>
      <c r="N293" s="156"/>
    </row>
    <row r="294" spans="2:17">
      <c r="B294" s="160"/>
      <c r="C294" s="156" t="s">
        <v>136</v>
      </c>
      <c r="D294" s="156"/>
      <c r="E294" s="156"/>
      <c r="F294" s="156"/>
      <c r="G294" s="156"/>
      <c r="I294" s="160"/>
      <c r="J294" s="156" t="s">
        <v>136</v>
      </c>
      <c r="K294" s="156"/>
      <c r="L294" s="156"/>
      <c r="M294" s="156"/>
      <c r="N294" s="156"/>
    </row>
    <row r="295" spans="2:17">
      <c r="B295" s="160"/>
      <c r="C295" s="156"/>
      <c r="D295" s="156"/>
      <c r="E295" s="156"/>
      <c r="F295" s="156"/>
      <c r="G295" s="156"/>
      <c r="I295" s="160"/>
      <c r="J295" s="156"/>
      <c r="K295" s="156"/>
      <c r="L295" s="156"/>
      <c r="M295" s="156"/>
      <c r="N295" s="156"/>
    </row>
    <row r="296" spans="2:17">
      <c r="B296" s="160"/>
      <c r="C296" s="173"/>
      <c r="D296" s="173"/>
      <c r="E296" s="173"/>
      <c r="F296" s="156"/>
      <c r="G296" s="156"/>
      <c r="I296" s="160"/>
      <c r="J296" s="173"/>
      <c r="K296" s="173"/>
      <c r="L296" s="173"/>
      <c r="M296" s="156"/>
      <c r="N296" s="156"/>
    </row>
    <row r="297" spans="2:17">
      <c r="B297" s="160"/>
      <c r="C297" s="156"/>
      <c r="D297" s="156"/>
      <c r="E297" s="156"/>
      <c r="F297" s="156"/>
      <c r="G297" s="156"/>
      <c r="I297" s="160"/>
      <c r="J297" s="156"/>
      <c r="K297" s="156"/>
      <c r="L297" s="156"/>
      <c r="M297" s="156"/>
      <c r="N297" s="156"/>
    </row>
    <row r="298" spans="2:17" ht="13.5" thickBot="1">
      <c r="B298" s="174"/>
      <c r="C298" s="175"/>
      <c r="D298" s="175"/>
      <c r="E298" s="175"/>
      <c r="F298" s="175"/>
      <c r="G298" s="175"/>
      <c r="I298" s="174"/>
      <c r="J298" s="175"/>
      <c r="K298" s="175"/>
      <c r="L298" s="175"/>
      <c r="M298" s="175"/>
      <c r="N298" s="175"/>
    </row>
    <row r="299" spans="2:17" ht="13.5" thickBot="1"/>
    <row r="300" spans="2:17">
      <c r="B300" s="157"/>
      <c r="C300" s="158"/>
      <c r="D300" s="158"/>
      <c r="E300" s="158"/>
      <c r="F300" s="158"/>
      <c r="G300" s="158"/>
      <c r="I300" s="157"/>
      <c r="J300" s="158"/>
      <c r="K300" s="158"/>
      <c r="L300" s="158"/>
      <c r="M300" s="158"/>
      <c r="N300" s="158"/>
    </row>
    <row r="301" spans="2:17">
      <c r="B301" s="160"/>
      <c r="C301" s="300" t="str">
        <f>'[3]SC Computation'!$A$1</f>
        <v>THE OLD SPAGHETTI HOUSE -VALERO</v>
      </c>
      <c r="D301" s="300"/>
      <c r="E301" s="300"/>
      <c r="F301" s="300"/>
      <c r="G301" s="300"/>
      <c r="I301" s="160"/>
      <c r="J301" s="300" t="str">
        <f>'[3]SC Computation'!$A$1</f>
        <v>THE OLD SPAGHETTI HOUSE -VALERO</v>
      </c>
      <c r="K301" s="300"/>
      <c r="L301" s="300"/>
      <c r="M301" s="300"/>
      <c r="N301" s="300"/>
    </row>
    <row r="302" spans="2:17">
      <c r="B302" s="160"/>
      <c r="C302" s="300" t="s">
        <v>132</v>
      </c>
      <c r="D302" s="300"/>
      <c r="E302" s="300"/>
      <c r="F302" s="300"/>
      <c r="G302" s="300"/>
      <c r="I302" s="160"/>
      <c r="J302" s="300" t="s">
        <v>132</v>
      </c>
      <c r="K302" s="300"/>
      <c r="L302" s="300"/>
      <c r="M302" s="300"/>
      <c r="N302" s="300"/>
    </row>
    <row r="303" spans="2:17">
      <c r="B303" s="160"/>
      <c r="C303" s="300" t="str">
        <f>'[3]SC Computation'!$A$3</f>
        <v>March 1-15, 2014</v>
      </c>
      <c r="D303" s="300"/>
      <c r="E303" s="300"/>
      <c r="F303" s="300"/>
      <c r="G303" s="300"/>
      <c r="I303" s="160"/>
      <c r="J303" s="300" t="str">
        <f>'[3]SC Computation'!$A$3</f>
        <v>March 1-15, 2014</v>
      </c>
      <c r="K303" s="300"/>
      <c r="L303" s="300"/>
      <c r="M303" s="300"/>
      <c r="N303" s="300"/>
    </row>
    <row r="304" spans="2:17">
      <c r="B304" s="160"/>
      <c r="C304" s="156"/>
      <c r="D304" s="156"/>
      <c r="E304" s="156"/>
      <c r="F304" s="156"/>
      <c r="G304" s="156"/>
      <c r="I304" s="160"/>
      <c r="J304" s="156"/>
      <c r="K304" s="156"/>
      <c r="L304" s="156"/>
      <c r="M304" s="156"/>
      <c r="N304" s="156"/>
    </row>
    <row r="305" spans="2:17">
      <c r="B305" s="160"/>
      <c r="C305" s="156" t="s">
        <v>0</v>
      </c>
      <c r="D305" s="156"/>
      <c r="E305" s="301" t="e">
        <f>'[3]SC Computation'!#REF!</f>
        <v>#REF!</v>
      </c>
      <c r="F305" s="301"/>
      <c r="G305" s="301"/>
      <c r="I305" s="160"/>
      <c r="J305" s="156" t="s">
        <v>0</v>
      </c>
      <c r="K305" s="156"/>
      <c r="L305" s="301" t="e">
        <f>'[3]SC Computation'!#REF!</f>
        <v>#REF!</v>
      </c>
      <c r="M305" s="301"/>
      <c r="N305" s="301"/>
    </row>
    <row r="306" spans="2:17">
      <c r="B306" s="160"/>
      <c r="C306" s="156"/>
      <c r="D306" s="156"/>
      <c r="E306" s="156"/>
      <c r="F306" s="156"/>
      <c r="G306" s="156"/>
      <c r="I306" s="160"/>
      <c r="J306" s="156"/>
      <c r="K306" s="156"/>
      <c r="L306" s="156"/>
      <c r="M306" s="156"/>
      <c r="N306" s="156"/>
    </row>
    <row r="307" spans="2:17">
      <c r="B307" s="160"/>
      <c r="C307" s="163" t="s">
        <v>7</v>
      </c>
      <c r="D307" s="163"/>
      <c r="E307" s="156"/>
      <c r="F307" s="156"/>
      <c r="G307" s="178" t="e">
        <f>'[3]SC Computation'!#REF!*'[3]SC Computation'!#REF!</f>
        <v>#REF!</v>
      </c>
      <c r="I307" s="160"/>
      <c r="J307" s="163" t="s">
        <v>7</v>
      </c>
      <c r="K307" s="163"/>
      <c r="L307" s="156"/>
      <c r="M307" s="156"/>
      <c r="N307" s="178" t="e">
        <f>'[3]SC Computation'!#REF!*'[3]SC Computation'!#REF!</f>
        <v>#REF!</v>
      </c>
    </row>
    <row r="308" spans="2:17">
      <c r="B308" s="160"/>
      <c r="C308" s="299" t="s">
        <v>133</v>
      </c>
      <c r="D308" s="299"/>
      <c r="E308" s="156"/>
      <c r="F308" s="156"/>
      <c r="G308" s="179" t="e">
        <f>'[3]SC Computation'!#REF!</f>
        <v>#REF!</v>
      </c>
      <c r="I308" s="160"/>
      <c r="J308" s="299" t="s">
        <v>133</v>
      </c>
      <c r="K308" s="299"/>
      <c r="L308" s="156"/>
      <c r="M308" s="156"/>
      <c r="N308" s="179" t="e">
        <f>'[3]SC Computation'!#REF!</f>
        <v>#REF!</v>
      </c>
    </row>
    <row r="309" spans="2:17">
      <c r="B309" s="160"/>
      <c r="C309" s="163" t="s">
        <v>22</v>
      </c>
      <c r="D309" s="163"/>
      <c r="E309" s="156"/>
      <c r="F309" s="156"/>
      <c r="G309" s="178" t="e">
        <f>G307*G308</f>
        <v>#REF!</v>
      </c>
      <c r="I309" s="160"/>
      <c r="J309" s="163" t="s">
        <v>22</v>
      </c>
      <c r="K309" s="163"/>
      <c r="L309" s="156"/>
      <c r="M309" s="156"/>
      <c r="N309" s="178" t="e">
        <f>N307*N308</f>
        <v>#REF!</v>
      </c>
    </row>
    <row r="310" spans="2:17">
      <c r="B310" s="160"/>
      <c r="C310" s="163" t="s">
        <v>23</v>
      </c>
      <c r="D310" s="163"/>
      <c r="E310" s="156"/>
      <c r="F310" s="156"/>
      <c r="G310" s="178" t="e">
        <f>'[3]SC Computation'!#REF!</f>
        <v>#REF!</v>
      </c>
      <c r="I310" s="160"/>
      <c r="J310" s="163" t="s">
        <v>23</v>
      </c>
      <c r="K310" s="163"/>
      <c r="L310" s="156"/>
      <c r="M310" s="156"/>
      <c r="N310" s="178" t="e">
        <f>'[3]SC Computation'!#REF!</f>
        <v>#REF!</v>
      </c>
    </row>
    <row r="311" spans="2:17">
      <c r="B311" s="160"/>
      <c r="C311" s="163" t="s">
        <v>24</v>
      </c>
      <c r="D311" s="163"/>
      <c r="E311" s="156"/>
      <c r="F311" s="156"/>
      <c r="G311" s="178" t="e">
        <f>'[3]SC Computation'!#REF!</f>
        <v>#REF!</v>
      </c>
      <c r="I311" s="160"/>
      <c r="J311" s="163" t="s">
        <v>24</v>
      </c>
      <c r="K311" s="163"/>
      <c r="L311" s="156"/>
      <c r="M311" s="156"/>
      <c r="N311" s="178" t="e">
        <f>'[3]SC Computation'!#REF!</f>
        <v>#REF!</v>
      </c>
    </row>
    <row r="312" spans="2:17">
      <c r="B312" s="160"/>
      <c r="C312" s="156" t="s">
        <v>35</v>
      </c>
      <c r="D312" s="156"/>
      <c r="E312" s="156"/>
      <c r="F312" s="156"/>
      <c r="G312" s="180" t="e">
        <f>SUM(G309:G311)</f>
        <v>#REF!</v>
      </c>
      <c r="I312" s="160"/>
      <c r="J312" s="156" t="s">
        <v>35</v>
      </c>
      <c r="K312" s="156"/>
      <c r="L312" s="156"/>
      <c r="M312" s="156"/>
      <c r="N312" s="180" t="e">
        <f>SUM(N309:N311)</f>
        <v>#REF!</v>
      </c>
    </row>
    <row r="313" spans="2:17">
      <c r="B313" s="160"/>
      <c r="C313" s="169" t="s">
        <v>135</v>
      </c>
      <c r="D313" s="156"/>
      <c r="E313" s="156"/>
      <c r="F313" s="156"/>
      <c r="G313" s="181" t="e">
        <f>'[3]SC Computation'!#REF!</f>
        <v>#REF!</v>
      </c>
      <c r="I313" s="160"/>
      <c r="J313" s="169" t="s">
        <v>135</v>
      </c>
      <c r="K313" s="156"/>
      <c r="L313" s="156"/>
      <c r="M313" s="156"/>
      <c r="N313" s="181" t="e">
        <f>'[3]SC Computation'!#REF!</f>
        <v>#REF!</v>
      </c>
    </row>
    <row r="314" spans="2:17" ht="13.5" thickBot="1">
      <c r="B314" s="160"/>
      <c r="C314" s="169" t="s">
        <v>29</v>
      </c>
      <c r="D314" s="156"/>
      <c r="E314" s="156"/>
      <c r="F314" s="156"/>
      <c r="G314" s="182" t="e">
        <f>G312-G313</f>
        <v>#REF!</v>
      </c>
      <c r="I314" s="160"/>
      <c r="J314" s="169" t="s">
        <v>29</v>
      </c>
      <c r="K314" s="156"/>
      <c r="L314" s="156"/>
      <c r="M314" s="156"/>
      <c r="N314" s="182" t="e">
        <f>N312-N313</f>
        <v>#REF!</v>
      </c>
      <c r="P314" s="171"/>
      <c r="Q314" s="171"/>
    </row>
    <row r="315" spans="2:17" ht="13.5" thickTop="1">
      <c r="B315" s="160"/>
      <c r="C315" s="156"/>
      <c r="D315" s="156"/>
      <c r="E315" s="156"/>
      <c r="F315" s="156"/>
      <c r="G315" s="156"/>
      <c r="I315" s="160"/>
      <c r="J315" s="156"/>
      <c r="K315" s="156"/>
      <c r="L315" s="156"/>
      <c r="M315" s="156"/>
      <c r="N315" s="156"/>
    </row>
    <row r="316" spans="2:17">
      <c r="B316" s="160"/>
      <c r="C316" s="156" t="s">
        <v>136</v>
      </c>
      <c r="D316" s="156"/>
      <c r="E316" s="156"/>
      <c r="F316" s="156"/>
      <c r="G316" s="156"/>
      <c r="I316" s="160"/>
      <c r="J316" s="156" t="s">
        <v>136</v>
      </c>
      <c r="K316" s="156"/>
      <c r="L316" s="156"/>
      <c r="M316" s="156"/>
      <c r="N316" s="156"/>
    </row>
    <row r="317" spans="2:17">
      <c r="B317" s="160"/>
      <c r="C317" s="156"/>
      <c r="D317" s="156"/>
      <c r="E317" s="156"/>
      <c r="F317" s="156"/>
      <c r="G317" s="156"/>
      <c r="I317" s="160"/>
      <c r="J317" s="156"/>
      <c r="K317" s="156"/>
      <c r="L317" s="156"/>
      <c r="M317" s="156"/>
      <c r="N317" s="156"/>
    </row>
    <row r="318" spans="2:17">
      <c r="B318" s="160"/>
      <c r="C318" s="173"/>
      <c r="D318" s="173"/>
      <c r="E318" s="173"/>
      <c r="F318" s="156"/>
      <c r="G318" s="156"/>
      <c r="I318" s="160"/>
      <c r="J318" s="173"/>
      <c r="K318" s="173"/>
      <c r="L318" s="173"/>
      <c r="M318" s="156"/>
      <c r="N318" s="156"/>
    </row>
    <row r="319" spans="2:17">
      <c r="B319" s="160"/>
      <c r="C319" s="156"/>
      <c r="D319" s="156"/>
      <c r="E319" s="156"/>
      <c r="F319" s="156"/>
      <c r="G319" s="156"/>
      <c r="I319" s="160"/>
      <c r="J319" s="156"/>
      <c r="K319" s="156"/>
      <c r="L319" s="156"/>
      <c r="M319" s="156"/>
      <c r="N319" s="156"/>
    </row>
    <row r="320" spans="2:17" ht="13.5" thickBot="1">
      <c r="B320" s="174"/>
      <c r="C320" s="175"/>
      <c r="D320" s="175"/>
      <c r="E320" s="175"/>
      <c r="F320" s="175"/>
      <c r="G320" s="175"/>
      <c r="I320" s="174"/>
      <c r="J320" s="175"/>
      <c r="K320" s="175"/>
      <c r="L320" s="175"/>
      <c r="M320" s="175"/>
      <c r="N320" s="175"/>
    </row>
    <row r="321" spans="2:17" ht="13.5" thickBot="1"/>
    <row r="322" spans="2:17">
      <c r="B322" s="157"/>
      <c r="C322" s="158"/>
      <c r="D322" s="158"/>
      <c r="E322" s="158"/>
      <c r="F322" s="158"/>
      <c r="G322" s="158"/>
      <c r="I322" s="157"/>
      <c r="J322" s="158"/>
      <c r="K322" s="158"/>
      <c r="L322" s="158"/>
      <c r="M322" s="158"/>
      <c r="N322" s="158"/>
    </row>
    <row r="323" spans="2:17">
      <c r="B323" s="160"/>
      <c r="C323" s="300" t="str">
        <f>'[3]SC Computation'!$A$1</f>
        <v>THE OLD SPAGHETTI HOUSE -VALERO</v>
      </c>
      <c r="D323" s="300"/>
      <c r="E323" s="300"/>
      <c r="F323" s="300"/>
      <c r="G323" s="300"/>
      <c r="I323" s="160"/>
      <c r="J323" s="300" t="str">
        <f>'[3]SC Computation'!$A$1</f>
        <v>THE OLD SPAGHETTI HOUSE -VALERO</v>
      </c>
      <c r="K323" s="300"/>
      <c r="L323" s="300"/>
      <c r="M323" s="300"/>
      <c r="N323" s="300"/>
    </row>
    <row r="324" spans="2:17">
      <c r="B324" s="160"/>
      <c r="C324" s="300" t="s">
        <v>132</v>
      </c>
      <c r="D324" s="300"/>
      <c r="E324" s="300"/>
      <c r="F324" s="300"/>
      <c r="G324" s="300"/>
      <c r="I324" s="160"/>
      <c r="J324" s="300" t="s">
        <v>132</v>
      </c>
      <c r="K324" s="300"/>
      <c r="L324" s="300"/>
      <c r="M324" s="300"/>
      <c r="N324" s="300"/>
    </row>
    <row r="325" spans="2:17">
      <c r="B325" s="160"/>
      <c r="C325" s="300" t="str">
        <f>'[3]SC Computation'!$A$3</f>
        <v>March 1-15, 2014</v>
      </c>
      <c r="D325" s="300"/>
      <c r="E325" s="300"/>
      <c r="F325" s="300"/>
      <c r="G325" s="300"/>
      <c r="I325" s="160"/>
      <c r="J325" s="300" t="str">
        <f>'[3]SC Computation'!$A$3</f>
        <v>March 1-15, 2014</v>
      </c>
      <c r="K325" s="300"/>
      <c r="L325" s="300"/>
      <c r="M325" s="300"/>
      <c r="N325" s="300"/>
    </row>
    <row r="326" spans="2:17">
      <c r="B326" s="160"/>
      <c r="C326" s="156"/>
      <c r="D326" s="156"/>
      <c r="E326" s="156"/>
      <c r="F326" s="156"/>
      <c r="G326" s="156"/>
      <c r="I326" s="160"/>
      <c r="J326" s="156"/>
      <c r="K326" s="156"/>
      <c r="L326" s="156"/>
      <c r="M326" s="156"/>
      <c r="N326" s="156"/>
    </row>
    <row r="327" spans="2:17">
      <c r="B327" s="160"/>
      <c r="C327" s="156" t="s">
        <v>0</v>
      </c>
      <c r="D327" s="156"/>
      <c r="E327" s="301" t="e">
        <f>'[3]SC Computation'!#REF!</f>
        <v>#REF!</v>
      </c>
      <c r="F327" s="301"/>
      <c r="G327" s="301"/>
      <c r="I327" s="160"/>
      <c r="J327" s="156" t="s">
        <v>0</v>
      </c>
      <c r="K327" s="156"/>
      <c r="L327" s="301" t="e">
        <f>'[3]SC Computation'!#REF!</f>
        <v>#REF!</v>
      </c>
      <c r="M327" s="301"/>
      <c r="N327" s="301"/>
    </row>
    <row r="328" spans="2:17">
      <c r="B328" s="160"/>
      <c r="C328" s="156"/>
      <c r="D328" s="156"/>
      <c r="E328" s="156"/>
      <c r="F328" s="156"/>
      <c r="G328" s="156"/>
      <c r="I328" s="160"/>
      <c r="J328" s="156"/>
      <c r="K328" s="156"/>
      <c r="L328" s="156"/>
      <c r="M328" s="156"/>
      <c r="N328" s="156"/>
    </row>
    <row r="329" spans="2:17">
      <c r="B329" s="160"/>
      <c r="C329" s="163" t="s">
        <v>7</v>
      </c>
      <c r="D329" s="163"/>
      <c r="E329" s="156"/>
      <c r="F329" s="156"/>
      <c r="G329" s="178" t="e">
        <f>'[3]SC Computation'!#REF!*'[3]SC Computation'!#REF!</f>
        <v>#REF!</v>
      </c>
      <c r="I329" s="160"/>
      <c r="J329" s="163" t="s">
        <v>7</v>
      </c>
      <c r="K329" s="163"/>
      <c r="L329" s="156"/>
      <c r="M329" s="156"/>
      <c r="N329" s="178" t="e">
        <f>'[3]SC Computation'!#REF!*'[3]SC Computation'!#REF!</f>
        <v>#REF!</v>
      </c>
    </row>
    <row r="330" spans="2:17">
      <c r="B330" s="160"/>
      <c r="C330" s="299" t="s">
        <v>133</v>
      </c>
      <c r="D330" s="299"/>
      <c r="E330" s="156"/>
      <c r="F330" s="156"/>
      <c r="G330" s="179" t="e">
        <f>'[3]SC Computation'!#REF!</f>
        <v>#REF!</v>
      </c>
      <c r="I330" s="160"/>
      <c r="J330" s="299" t="s">
        <v>133</v>
      </c>
      <c r="K330" s="299"/>
      <c r="L330" s="156"/>
      <c r="M330" s="156"/>
      <c r="N330" s="179" t="e">
        <f>'[3]SC Computation'!#REF!</f>
        <v>#REF!</v>
      </c>
    </row>
    <row r="331" spans="2:17">
      <c r="B331" s="160"/>
      <c r="C331" s="163" t="s">
        <v>22</v>
      </c>
      <c r="D331" s="163"/>
      <c r="E331" s="156"/>
      <c r="F331" s="156"/>
      <c r="G331" s="178" t="e">
        <f>G329*G330</f>
        <v>#REF!</v>
      </c>
      <c r="I331" s="160"/>
      <c r="J331" s="163" t="s">
        <v>22</v>
      </c>
      <c r="K331" s="163"/>
      <c r="L331" s="156"/>
      <c r="M331" s="156"/>
      <c r="N331" s="178" t="e">
        <f>N329*N330</f>
        <v>#REF!</v>
      </c>
    </row>
    <row r="332" spans="2:17">
      <c r="B332" s="160"/>
      <c r="C332" s="163" t="s">
        <v>23</v>
      </c>
      <c r="D332" s="163"/>
      <c r="E332" s="156"/>
      <c r="F332" s="156"/>
      <c r="G332" s="178" t="e">
        <f>'[3]SC Computation'!#REF!</f>
        <v>#REF!</v>
      </c>
      <c r="I332" s="160"/>
      <c r="J332" s="163" t="s">
        <v>23</v>
      </c>
      <c r="K332" s="163"/>
      <c r="L332" s="156"/>
      <c r="M332" s="156"/>
      <c r="N332" s="178" t="e">
        <f>'[3]SC Computation'!#REF!</f>
        <v>#REF!</v>
      </c>
    </row>
    <row r="333" spans="2:17">
      <c r="B333" s="160"/>
      <c r="C333" s="163" t="s">
        <v>24</v>
      </c>
      <c r="D333" s="163"/>
      <c r="E333" s="156"/>
      <c r="F333" s="156"/>
      <c r="G333" s="178" t="e">
        <f>'[3]SC Computation'!#REF!</f>
        <v>#REF!</v>
      </c>
      <c r="I333" s="160"/>
      <c r="J333" s="163" t="s">
        <v>24</v>
      </c>
      <c r="K333" s="163"/>
      <c r="L333" s="156"/>
      <c r="M333" s="156"/>
      <c r="N333" s="178" t="e">
        <f>'[3]SC Computation'!#REF!</f>
        <v>#REF!</v>
      </c>
    </row>
    <row r="334" spans="2:17">
      <c r="B334" s="160"/>
      <c r="C334" s="156" t="s">
        <v>35</v>
      </c>
      <c r="D334" s="156"/>
      <c r="E334" s="156"/>
      <c r="F334" s="156"/>
      <c r="G334" s="180" t="e">
        <f>SUM(G331:G333)</f>
        <v>#REF!</v>
      </c>
      <c r="I334" s="160"/>
      <c r="J334" s="156" t="s">
        <v>35</v>
      </c>
      <c r="K334" s="156"/>
      <c r="L334" s="156"/>
      <c r="M334" s="156"/>
      <c r="N334" s="180" t="e">
        <f>SUM(N331:N333)</f>
        <v>#REF!</v>
      </c>
    </row>
    <row r="335" spans="2:17">
      <c r="B335" s="160"/>
      <c r="C335" s="169" t="s">
        <v>135</v>
      </c>
      <c r="D335" s="156"/>
      <c r="E335" s="156"/>
      <c r="F335" s="156"/>
      <c r="G335" s="181" t="e">
        <f>'[3]SC Computation'!#REF!</f>
        <v>#REF!</v>
      </c>
      <c r="I335" s="160"/>
      <c r="J335" s="169" t="s">
        <v>135</v>
      </c>
      <c r="K335" s="156"/>
      <c r="L335" s="156"/>
      <c r="M335" s="156"/>
      <c r="N335" s="181" t="e">
        <f>'[3]SC Computation'!#REF!</f>
        <v>#REF!</v>
      </c>
    </row>
    <row r="336" spans="2:17" ht="13.5" thickBot="1">
      <c r="B336" s="160"/>
      <c r="C336" s="169" t="s">
        <v>29</v>
      </c>
      <c r="D336" s="156"/>
      <c r="E336" s="156"/>
      <c r="F336" s="156"/>
      <c r="G336" s="182" t="e">
        <f>G334-G335</f>
        <v>#REF!</v>
      </c>
      <c r="I336" s="160"/>
      <c r="J336" s="169" t="s">
        <v>29</v>
      </c>
      <c r="K336" s="156"/>
      <c r="L336" s="156"/>
      <c r="M336" s="156"/>
      <c r="N336" s="182" t="e">
        <f>N334-N335</f>
        <v>#REF!</v>
      </c>
      <c r="P336" s="171"/>
      <c r="Q336" s="171"/>
    </row>
    <row r="337" spans="2:14" ht="13.5" thickTop="1">
      <c r="B337" s="160"/>
      <c r="C337" s="156"/>
      <c r="D337" s="156"/>
      <c r="E337" s="156"/>
      <c r="F337" s="156"/>
      <c r="G337" s="156"/>
      <c r="I337" s="160"/>
      <c r="J337" s="156"/>
      <c r="K337" s="156"/>
      <c r="L337" s="156"/>
      <c r="M337" s="156"/>
      <c r="N337" s="156"/>
    </row>
    <row r="338" spans="2:14">
      <c r="B338" s="160"/>
      <c r="C338" s="156" t="s">
        <v>136</v>
      </c>
      <c r="D338" s="156"/>
      <c r="E338" s="156"/>
      <c r="F338" s="156"/>
      <c r="G338" s="156"/>
      <c r="I338" s="160"/>
      <c r="J338" s="156" t="s">
        <v>136</v>
      </c>
      <c r="K338" s="156"/>
      <c r="L338" s="156"/>
      <c r="M338" s="156"/>
      <c r="N338" s="156"/>
    </row>
    <row r="339" spans="2:14">
      <c r="B339" s="160"/>
      <c r="C339" s="156"/>
      <c r="D339" s="156"/>
      <c r="E339" s="156"/>
      <c r="F339" s="156"/>
      <c r="G339" s="156"/>
      <c r="I339" s="160"/>
      <c r="J339" s="156"/>
      <c r="K339" s="156"/>
      <c r="L339" s="156"/>
      <c r="M339" s="156"/>
      <c r="N339" s="156"/>
    </row>
    <row r="340" spans="2:14">
      <c r="B340" s="160"/>
      <c r="C340" s="173"/>
      <c r="D340" s="173"/>
      <c r="E340" s="173"/>
      <c r="F340" s="156"/>
      <c r="G340" s="156"/>
      <c r="I340" s="160"/>
      <c r="J340" s="173"/>
      <c r="K340" s="173"/>
      <c r="L340" s="173"/>
      <c r="M340" s="156"/>
      <c r="N340" s="156"/>
    </row>
    <row r="341" spans="2:14">
      <c r="B341" s="160"/>
      <c r="C341" s="156"/>
      <c r="D341" s="156"/>
      <c r="E341" s="156"/>
      <c r="F341" s="156"/>
      <c r="G341" s="156"/>
      <c r="I341" s="160"/>
      <c r="J341" s="156"/>
      <c r="K341" s="156"/>
      <c r="L341" s="156"/>
      <c r="M341" s="156"/>
      <c r="N341" s="156"/>
    </row>
    <row r="342" spans="2:14" ht="13.5" thickBot="1">
      <c r="B342" s="174"/>
      <c r="C342" s="175"/>
      <c r="D342" s="175"/>
      <c r="E342" s="175"/>
      <c r="F342" s="175"/>
      <c r="G342" s="175"/>
      <c r="I342" s="174"/>
      <c r="J342" s="175"/>
      <c r="K342" s="175"/>
      <c r="L342" s="175"/>
      <c r="M342" s="175"/>
      <c r="N342" s="175"/>
    </row>
  </sheetData>
  <mergeCells count="150">
    <mergeCell ref="C3:G3"/>
    <mergeCell ref="J3:N3"/>
    <mergeCell ref="C4:G4"/>
    <mergeCell ref="J4:N4"/>
    <mergeCell ref="C5:G5"/>
    <mergeCell ref="J5:N5"/>
    <mergeCell ref="C54:D54"/>
    <mergeCell ref="J54:K54"/>
    <mergeCell ref="E7:G7"/>
    <mergeCell ref="L7:N7"/>
    <mergeCell ref="C10:D10"/>
    <mergeCell ref="J10:K10"/>
    <mergeCell ref="C25:G25"/>
    <mergeCell ref="J25:N25"/>
    <mergeCell ref="C26:G26"/>
    <mergeCell ref="J26:N26"/>
    <mergeCell ref="C27:G27"/>
    <mergeCell ref="J27:N27"/>
    <mergeCell ref="C144:D144"/>
    <mergeCell ref="J144:K144"/>
    <mergeCell ref="C48:G48"/>
    <mergeCell ref="J48:N48"/>
    <mergeCell ref="C49:G49"/>
    <mergeCell ref="J49:N49"/>
    <mergeCell ref="E51:G51"/>
    <mergeCell ref="L51:N51"/>
    <mergeCell ref="C115:G115"/>
    <mergeCell ref="J115:N115"/>
    <mergeCell ref="C69:G69"/>
    <mergeCell ref="J69:N69"/>
    <mergeCell ref="C70:G70"/>
    <mergeCell ref="J70:N70"/>
    <mergeCell ref="C71:G71"/>
    <mergeCell ref="J71:N71"/>
    <mergeCell ref="E73:G73"/>
    <mergeCell ref="L73:N73"/>
    <mergeCell ref="C76:D76"/>
    <mergeCell ref="J76:K76"/>
    <mergeCell ref="C139:G139"/>
    <mergeCell ref="J139:N139"/>
    <mergeCell ref="C94:G94"/>
    <mergeCell ref="J94:N94"/>
    <mergeCell ref="C121:D121"/>
    <mergeCell ref="J121:K121"/>
    <mergeCell ref="C137:G137"/>
    <mergeCell ref="J137:N137"/>
    <mergeCell ref="C138:G138"/>
    <mergeCell ref="J138:N138"/>
    <mergeCell ref="E29:G29"/>
    <mergeCell ref="L29:N29"/>
    <mergeCell ref="C32:D32"/>
    <mergeCell ref="J32:K32"/>
    <mergeCell ref="C47:G47"/>
    <mergeCell ref="J47:N47"/>
    <mergeCell ref="C253:G253"/>
    <mergeCell ref="J253:N253"/>
    <mergeCell ref="C254:G254"/>
    <mergeCell ref="J254:N254"/>
    <mergeCell ref="E141:G141"/>
    <mergeCell ref="L141:N141"/>
    <mergeCell ref="C92:G92"/>
    <mergeCell ref="J92:N92"/>
    <mergeCell ref="C93:G93"/>
    <mergeCell ref="J93:N93"/>
    <mergeCell ref="C209:G209"/>
    <mergeCell ref="J209:N209"/>
    <mergeCell ref="E96:G96"/>
    <mergeCell ref="L96:N96"/>
    <mergeCell ref="C99:D99"/>
    <mergeCell ref="J99:K99"/>
    <mergeCell ref="C114:G114"/>
    <mergeCell ref="J114:N114"/>
    <mergeCell ref="E163:G163"/>
    <mergeCell ref="L163:N163"/>
    <mergeCell ref="C116:G116"/>
    <mergeCell ref="J116:N116"/>
    <mergeCell ref="E118:G118"/>
    <mergeCell ref="L118:N118"/>
    <mergeCell ref="E256:G256"/>
    <mergeCell ref="L256:N256"/>
    <mergeCell ref="C159:G159"/>
    <mergeCell ref="J159:N159"/>
    <mergeCell ref="C160:G160"/>
    <mergeCell ref="J160:N160"/>
    <mergeCell ref="C161:G161"/>
    <mergeCell ref="J161:N161"/>
    <mergeCell ref="C230:G230"/>
    <mergeCell ref="J230:N230"/>
    <mergeCell ref="C166:D166"/>
    <mergeCell ref="J166:K166"/>
    <mergeCell ref="C181:G181"/>
    <mergeCell ref="J181:N181"/>
    <mergeCell ref="C182:G182"/>
    <mergeCell ref="J182:N182"/>
    <mergeCell ref="C183:G183"/>
    <mergeCell ref="J183:N183"/>
    <mergeCell ref="E185:G185"/>
    <mergeCell ref="L185:N185"/>
    <mergeCell ref="C188:D188"/>
    <mergeCell ref="J188:K188"/>
    <mergeCell ref="C208:G208"/>
    <mergeCell ref="J208:N208"/>
    <mergeCell ref="C324:G324"/>
    <mergeCell ref="J324:N324"/>
    <mergeCell ref="C325:G325"/>
    <mergeCell ref="J325:N325"/>
    <mergeCell ref="E327:G327"/>
    <mergeCell ref="L327:N327"/>
    <mergeCell ref="C210:G210"/>
    <mergeCell ref="J210:N210"/>
    <mergeCell ref="E212:G212"/>
    <mergeCell ref="L212:N212"/>
    <mergeCell ref="C215:D215"/>
    <mergeCell ref="J215:K215"/>
    <mergeCell ref="C281:G281"/>
    <mergeCell ref="J281:N281"/>
    <mergeCell ref="C231:G231"/>
    <mergeCell ref="J231:N231"/>
    <mergeCell ref="C232:G232"/>
    <mergeCell ref="J232:N232"/>
    <mergeCell ref="E234:G234"/>
    <mergeCell ref="L234:N234"/>
    <mergeCell ref="C237:D237"/>
    <mergeCell ref="J237:K237"/>
    <mergeCell ref="C252:G252"/>
    <mergeCell ref="J252:N252"/>
    <mergeCell ref="C259:D259"/>
    <mergeCell ref="J259:K259"/>
    <mergeCell ref="C279:G279"/>
    <mergeCell ref="J279:N279"/>
    <mergeCell ref="C280:G280"/>
    <mergeCell ref="J280:N280"/>
    <mergeCell ref="C330:D330"/>
    <mergeCell ref="J330:K330"/>
    <mergeCell ref="E283:G283"/>
    <mergeCell ref="L283:N283"/>
    <mergeCell ref="C286:D286"/>
    <mergeCell ref="J286:K286"/>
    <mergeCell ref="C301:G301"/>
    <mergeCell ref="J301:N301"/>
    <mergeCell ref="C302:G302"/>
    <mergeCell ref="J302:N302"/>
    <mergeCell ref="C303:G303"/>
    <mergeCell ref="J303:N303"/>
    <mergeCell ref="E305:G305"/>
    <mergeCell ref="L305:N305"/>
    <mergeCell ref="C308:D308"/>
    <mergeCell ref="J308:K308"/>
    <mergeCell ref="C323:G323"/>
    <mergeCell ref="J323:N323"/>
  </mergeCells>
  <pageMargins left="0.7" right="0.7" top="0.25" bottom="0.5" header="0.3" footer="0.3"/>
  <pageSetup paperSize="5" scale="85" orientation="portrait" horizontalDpi="4294967293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FF0000"/>
  </sheetPr>
  <dimension ref="A1:H38"/>
  <sheetViews>
    <sheetView workbookViewId="0">
      <selection activeCell="L17" sqref="L17"/>
    </sheetView>
  </sheetViews>
  <sheetFormatPr defaultRowHeight="11.25"/>
  <cols>
    <col min="1" max="1" width="3.5703125" style="209" customWidth="1"/>
    <col min="2" max="2" width="22.42578125" style="209" customWidth="1"/>
    <col min="3" max="3" width="17.28515625" style="209" hidden="1" customWidth="1"/>
    <col min="4" max="4" width="9" style="209" customWidth="1"/>
    <col min="5" max="5" width="10.42578125" style="209" customWidth="1"/>
    <col min="6" max="6" width="11" style="209" customWidth="1"/>
    <col min="7" max="7" width="23.42578125" style="209" customWidth="1"/>
    <col min="8" max="16384" width="9.140625" style="209"/>
  </cols>
  <sheetData>
    <row r="1" spans="1:8" s="207" customFormat="1" ht="18.75" customHeight="1">
      <c r="A1" s="207" t="s">
        <v>143</v>
      </c>
    </row>
    <row r="2" spans="1:8" s="208" customFormat="1" ht="15" customHeight="1">
      <c r="A2" s="232" t="s">
        <v>153</v>
      </c>
    </row>
    <row r="3" spans="1:8" ht="12" thickBot="1"/>
    <row r="4" spans="1:8" s="211" customFormat="1" ht="15.75" customHeight="1" thickBot="1">
      <c r="A4" s="311"/>
      <c r="B4" s="311" t="s">
        <v>0</v>
      </c>
      <c r="C4" s="311" t="s">
        <v>15</v>
      </c>
      <c r="D4" s="311" t="s">
        <v>17</v>
      </c>
      <c r="E4" s="306" t="s">
        <v>141</v>
      </c>
      <c r="F4" s="306" t="s">
        <v>142</v>
      </c>
      <c r="G4" s="306" t="s">
        <v>144</v>
      </c>
      <c r="H4" s="210"/>
    </row>
    <row r="5" spans="1:8" s="211" customFormat="1" ht="26.25" customHeight="1" thickBot="1">
      <c r="A5" s="312"/>
      <c r="B5" s="312"/>
      <c r="C5" s="312"/>
      <c r="D5" s="312"/>
      <c r="E5" s="307"/>
      <c r="F5" s="307"/>
      <c r="G5" s="307"/>
      <c r="H5" s="210"/>
    </row>
    <row r="6" spans="1:8" ht="14.1" customHeight="1">
      <c r="A6" s="212">
        <v>1</v>
      </c>
      <c r="B6" s="213" t="str">
        <f>'SC Computation'!B22</f>
        <v>Ruel Hayagan</v>
      </c>
      <c r="C6" s="214"/>
      <c r="D6" s="215">
        <f>'SC Computation'!E22</f>
        <v>12</v>
      </c>
      <c r="E6" s="216">
        <v>225</v>
      </c>
      <c r="F6" s="217">
        <f>'SC Computation'!U22-'PLS PRINT'!E6</f>
        <v>2115.8707569230774</v>
      </c>
      <c r="G6" s="218"/>
      <c r="H6" s="219"/>
    </row>
    <row r="7" spans="1:8" ht="14.1" customHeight="1">
      <c r="A7" s="220">
        <v>2</v>
      </c>
      <c r="B7" s="213" t="str">
        <f>'SC Computation'!B23</f>
        <v>Mark Joseph Atienza</v>
      </c>
      <c r="C7" s="221"/>
      <c r="D7" s="215">
        <f>'SC Computation'!E23</f>
        <v>11</v>
      </c>
      <c r="E7" s="216">
        <v>225</v>
      </c>
      <c r="F7" s="222">
        <f>'SC Computation'!U23-'PLS PRINT'!E7</f>
        <v>1920.7981938461539</v>
      </c>
      <c r="G7" s="223"/>
      <c r="H7" s="219"/>
    </row>
    <row r="8" spans="1:8" ht="14.1" customHeight="1">
      <c r="A8" s="220">
        <v>3</v>
      </c>
      <c r="B8" s="213"/>
      <c r="C8" s="221"/>
      <c r="D8" s="215"/>
      <c r="E8" s="216"/>
      <c r="F8" s="222"/>
      <c r="G8" s="223"/>
      <c r="H8" s="219"/>
    </row>
    <row r="9" spans="1:8" ht="14.1" customHeight="1">
      <c r="A9" s="220">
        <v>4</v>
      </c>
      <c r="B9" s="213"/>
      <c r="C9" s="221"/>
      <c r="D9" s="215"/>
      <c r="E9" s="216"/>
      <c r="F9" s="222"/>
      <c r="G9" s="223"/>
      <c r="H9" s="219"/>
    </row>
    <row r="10" spans="1:8" ht="14.1" customHeight="1">
      <c r="A10" s="220">
        <v>5</v>
      </c>
      <c r="B10" s="213"/>
      <c r="C10" s="221"/>
      <c r="D10" s="215"/>
      <c r="E10" s="216"/>
      <c r="F10" s="225"/>
      <c r="G10" s="223"/>
      <c r="H10" s="219"/>
    </row>
    <row r="11" spans="1:8" ht="14.1" customHeight="1">
      <c r="A11" s="220">
        <v>6</v>
      </c>
      <c r="B11" s="213"/>
      <c r="C11" s="221"/>
      <c r="D11" s="215"/>
      <c r="E11" s="253"/>
      <c r="F11" s="254"/>
      <c r="G11" s="223"/>
      <c r="H11" s="219"/>
    </row>
    <row r="12" spans="1:8" ht="14.1" customHeight="1">
      <c r="A12" s="220">
        <v>7</v>
      </c>
      <c r="B12" s="213"/>
      <c r="C12" s="221"/>
      <c r="D12" s="215"/>
      <c r="E12" s="253"/>
      <c r="F12" s="254"/>
      <c r="G12" s="223"/>
      <c r="H12" s="219"/>
    </row>
    <row r="13" spans="1:8" ht="14.1" customHeight="1">
      <c r="A13" s="220">
        <v>8</v>
      </c>
      <c r="B13" s="213"/>
      <c r="C13" s="221"/>
      <c r="D13" s="215"/>
      <c r="E13" s="253"/>
      <c r="F13" s="254"/>
      <c r="G13" s="223"/>
      <c r="H13" s="219" t="s">
        <v>145</v>
      </c>
    </row>
    <row r="14" spans="1:8" ht="14.1" customHeight="1">
      <c r="A14" s="220">
        <v>9</v>
      </c>
      <c r="B14" s="213"/>
      <c r="C14" s="221"/>
      <c r="D14" s="215"/>
      <c r="E14" s="253"/>
      <c r="F14" s="254"/>
      <c r="G14" s="223"/>
      <c r="H14" s="219"/>
    </row>
    <row r="15" spans="1:8" ht="14.1" customHeight="1">
      <c r="A15" s="220">
        <v>10</v>
      </c>
      <c r="B15" s="213"/>
      <c r="C15" s="221"/>
      <c r="D15" s="215"/>
      <c r="E15" s="253"/>
      <c r="F15" s="254"/>
      <c r="G15" s="223"/>
      <c r="H15" s="219"/>
    </row>
    <row r="16" spans="1:8" ht="14.1" customHeight="1">
      <c r="A16" s="220">
        <v>11</v>
      </c>
      <c r="B16" s="226"/>
      <c r="C16" s="221"/>
      <c r="D16" s="224"/>
      <c r="E16" s="225"/>
      <c r="F16" s="216"/>
      <c r="G16" s="223"/>
      <c r="H16" s="219"/>
    </row>
    <row r="17" spans="1:8" ht="14.1" customHeight="1">
      <c r="A17" s="220">
        <v>12</v>
      </c>
      <c r="B17" s="226"/>
      <c r="C17" s="221"/>
      <c r="D17" s="224"/>
      <c r="E17" s="225"/>
      <c r="F17" s="222"/>
      <c r="G17" s="223"/>
      <c r="H17" s="219"/>
    </row>
    <row r="18" spans="1:8" ht="14.1" customHeight="1">
      <c r="A18" s="220">
        <v>13</v>
      </c>
      <c r="B18" s="226"/>
      <c r="C18" s="221"/>
      <c r="D18" s="224"/>
      <c r="E18" s="225"/>
      <c r="F18" s="222"/>
      <c r="G18" s="223"/>
      <c r="H18" s="219"/>
    </row>
    <row r="19" spans="1:8" ht="14.1" customHeight="1">
      <c r="A19" s="220">
        <v>14</v>
      </c>
      <c r="B19" s="226"/>
      <c r="C19" s="221"/>
      <c r="D19" s="224"/>
      <c r="E19" s="225"/>
      <c r="F19" s="222"/>
      <c r="G19" s="223"/>
      <c r="H19" s="219"/>
    </row>
    <row r="20" spans="1:8" ht="14.1" customHeight="1">
      <c r="A20" s="220">
        <v>15</v>
      </c>
      <c r="B20" s="226"/>
      <c r="C20" s="221"/>
      <c r="D20" s="224"/>
      <c r="E20" s="225"/>
      <c r="F20" s="222"/>
      <c r="G20" s="223"/>
      <c r="H20" s="219"/>
    </row>
    <row r="21" spans="1:8" ht="14.1" customHeight="1">
      <c r="A21" s="220">
        <v>16</v>
      </c>
      <c r="B21" s="226"/>
      <c r="C21" s="221"/>
      <c r="D21" s="224"/>
      <c r="E21" s="225"/>
      <c r="F21" s="222"/>
      <c r="G21" s="223"/>
      <c r="H21" s="219"/>
    </row>
    <row r="22" spans="1:8" ht="14.1" customHeight="1">
      <c r="A22" s="220">
        <v>17</v>
      </c>
      <c r="B22" s="222"/>
      <c r="C22" s="221"/>
      <c r="D22" s="224"/>
      <c r="E22" s="225"/>
      <c r="F22" s="222"/>
      <c r="G22" s="223"/>
      <c r="H22" s="219"/>
    </row>
    <row r="23" spans="1:8" ht="14.1" customHeight="1">
      <c r="A23" s="220">
        <v>18</v>
      </c>
      <c r="B23" s="222"/>
      <c r="C23" s="224"/>
      <c r="D23" s="224"/>
      <c r="E23" s="225"/>
      <c r="F23" s="222"/>
      <c r="G23" s="223"/>
      <c r="H23" s="219"/>
    </row>
    <row r="24" spans="1:8" ht="14.1" customHeight="1">
      <c r="A24" s="227"/>
      <c r="B24" s="222"/>
      <c r="C24" s="224"/>
      <c r="D24" s="224"/>
      <c r="E24" s="225"/>
      <c r="F24" s="222"/>
      <c r="G24" s="223"/>
      <c r="H24" s="219"/>
    </row>
    <row r="25" spans="1:8" s="211" customFormat="1" ht="14.1" customHeight="1" thickBot="1">
      <c r="A25" s="228"/>
      <c r="B25" s="229"/>
      <c r="C25" s="229"/>
      <c r="D25" s="83"/>
      <c r="E25" s="64">
        <f>SUM(E6:E23)</f>
        <v>450</v>
      </c>
      <c r="F25" s="229">
        <f>SUM(F6:F23)</f>
        <v>4036.6689507692313</v>
      </c>
      <c r="G25" s="230">
        <f>SUM(G6:G23)</f>
        <v>0</v>
      </c>
      <c r="H25" s="210"/>
    </row>
    <row r="26" spans="1:8">
      <c r="A26" s="219"/>
      <c r="B26" s="219"/>
      <c r="C26" s="219"/>
      <c r="D26" s="219"/>
      <c r="E26" s="219"/>
      <c r="F26" s="219"/>
      <c r="G26" s="219"/>
      <c r="H26" s="219"/>
    </row>
    <row r="27" spans="1:8">
      <c r="A27" s="219"/>
      <c r="B27" s="219"/>
      <c r="C27" s="219"/>
      <c r="D27" s="219"/>
      <c r="E27" s="219"/>
      <c r="F27" s="219"/>
      <c r="G27" s="219"/>
      <c r="H27" s="219"/>
    </row>
    <row r="28" spans="1:8">
      <c r="A28" s="219"/>
      <c r="B28" s="231" t="s">
        <v>31</v>
      </c>
      <c r="C28" s="231"/>
      <c r="D28" s="231"/>
      <c r="E28" s="219"/>
      <c r="F28" s="219"/>
      <c r="G28" s="219"/>
      <c r="H28" s="219"/>
    </row>
    <row r="29" spans="1:8">
      <c r="A29" s="219"/>
      <c r="B29" s="219"/>
      <c r="C29" s="219"/>
      <c r="D29" s="219"/>
      <c r="E29" s="219"/>
      <c r="F29" s="219"/>
      <c r="G29" s="219"/>
      <c r="H29" s="219"/>
    </row>
    <row r="30" spans="1:8">
      <c r="A30" s="219"/>
      <c r="B30" s="219"/>
      <c r="C30" s="219"/>
      <c r="D30" s="219"/>
      <c r="E30" s="219"/>
      <c r="F30" s="219"/>
      <c r="G30" s="219"/>
      <c r="H30" s="219"/>
    </row>
    <row r="31" spans="1:8" ht="19.5" customHeight="1">
      <c r="A31" s="219"/>
      <c r="B31" s="308"/>
      <c r="C31" s="308"/>
      <c r="D31" s="231"/>
      <c r="E31" s="309"/>
      <c r="F31" s="309"/>
      <c r="G31" s="309"/>
      <c r="H31" s="219"/>
    </row>
    <row r="32" spans="1:8" ht="15" customHeight="1">
      <c r="A32" s="219"/>
      <c r="B32" s="310" t="s">
        <v>146</v>
      </c>
      <c r="C32" s="310"/>
      <c r="D32" s="231"/>
      <c r="E32" s="309"/>
      <c r="F32" s="309"/>
      <c r="G32" s="309"/>
      <c r="H32" s="219"/>
    </row>
    <row r="33" spans="1:8">
      <c r="A33" s="219"/>
      <c r="B33" s="219"/>
      <c r="C33" s="219"/>
      <c r="D33" s="219"/>
      <c r="E33" s="219"/>
      <c r="F33" s="219"/>
      <c r="G33" s="219"/>
      <c r="H33" s="219"/>
    </row>
    <row r="34" spans="1:8">
      <c r="A34" s="219"/>
      <c r="B34" s="219"/>
      <c r="C34" s="219"/>
      <c r="D34" s="219"/>
      <c r="E34" s="219"/>
      <c r="F34" s="219"/>
      <c r="G34" s="219"/>
      <c r="H34" s="219"/>
    </row>
    <row r="35" spans="1:8">
      <c r="A35" s="219"/>
      <c r="B35" s="219"/>
      <c r="C35" s="219"/>
      <c r="D35" s="219"/>
      <c r="E35" s="219"/>
      <c r="F35" s="219"/>
      <c r="G35" s="219"/>
      <c r="H35" s="219"/>
    </row>
    <row r="36" spans="1:8">
      <c r="A36" s="219"/>
      <c r="B36" s="219"/>
      <c r="C36" s="219"/>
      <c r="D36" s="219"/>
      <c r="E36" s="219"/>
      <c r="F36" s="219"/>
      <c r="G36" s="219"/>
      <c r="H36" s="219"/>
    </row>
    <row r="37" spans="1:8">
      <c r="A37" s="219"/>
      <c r="B37" s="219"/>
      <c r="C37" s="219"/>
      <c r="D37" s="219"/>
      <c r="E37" s="219"/>
      <c r="F37" s="219"/>
      <c r="G37" s="219"/>
      <c r="H37" s="219"/>
    </row>
    <row r="38" spans="1:8">
      <c r="A38" s="219"/>
      <c r="B38" s="219"/>
      <c r="C38" s="219"/>
      <c r="D38" s="219"/>
      <c r="E38" s="219"/>
      <c r="F38" s="219"/>
      <c r="G38" s="219"/>
      <c r="H38" s="219"/>
    </row>
  </sheetData>
  <mergeCells count="10">
    <mergeCell ref="G4:G5"/>
    <mergeCell ref="B31:C31"/>
    <mergeCell ref="E31:G32"/>
    <mergeCell ref="B32:C32"/>
    <mergeCell ref="A4:A5"/>
    <mergeCell ref="B4:B5"/>
    <mergeCell ref="C4:C5"/>
    <mergeCell ref="D4:D5"/>
    <mergeCell ref="E4:E5"/>
    <mergeCell ref="F4:F5"/>
  </mergeCells>
  <dataValidations count="1">
    <dataValidation type="list" allowBlank="1" showErrorMessage="1" sqref="C6:C24">
      <formula1>$G$6:$G$12</formula1>
      <formula2>0</formula2>
    </dataValidation>
  </dataValidations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earn 1 &amp; 2</vt:lpstr>
      <vt:lpstr>SC Computation</vt:lpstr>
      <vt:lpstr>Sales Summary</vt:lpstr>
      <vt:lpstr>Number of Days</vt:lpstr>
      <vt:lpstr>Pay Slip</vt:lpstr>
      <vt:lpstr>PLS PRINT</vt:lpstr>
      <vt:lpstr>'earn 1 &amp; 2'!Print_Area</vt:lpstr>
      <vt:lpstr>'Pay Slip'!Print_Area</vt:lpstr>
      <vt:lpstr>'PLS PRINT'!Print_Area</vt:lpstr>
      <vt:lpstr>'Sales Summary'!Print_Area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Crecy</dc:creator>
  <cp:lastModifiedBy>admin</cp:lastModifiedBy>
  <cp:lastPrinted>2018-11-05T05:17:47Z</cp:lastPrinted>
  <dcterms:created xsi:type="dcterms:W3CDTF">2010-03-16T02:57:51Z</dcterms:created>
  <dcterms:modified xsi:type="dcterms:W3CDTF">2018-12-15T11:56:02Z</dcterms:modified>
</cp:coreProperties>
</file>