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1520" yWindow="-12" windowWidth="11556" windowHeight="9096" activeTab="7"/>
  </bookViews>
  <sheets>
    <sheet name="SJ" sheetId="12" r:id="rId1"/>
    <sheet name="CD" sheetId="1" r:id="rId2"/>
    <sheet name="AP" sheetId="4" r:id="rId3"/>
    <sheet name="GJ-PCF" sheetId="5" r:id="rId4"/>
    <sheet name="GJ" sheetId="11" r:id="rId5"/>
    <sheet name="WTB" sheetId="2" r:id="rId6"/>
    <sheet name="BS" sheetId="13" r:id="rId7"/>
    <sheet name="IS" sheetId="14" r:id="rId8"/>
    <sheet name="VAT" sheetId="7" r:id="rId9"/>
    <sheet name="ePay" sheetId="6" r:id="rId10"/>
    <sheet name="ITR" sheetId="9" r:id="rId11"/>
    <sheet name="EWT" sheetId="10" r:id="rId12"/>
    <sheet name="To Follow" sheetId="16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q" localSheetId="6">#REF!</definedName>
    <definedName name="\q" localSheetId="4">#REF!</definedName>
    <definedName name="\q" localSheetId="7">#REF!</definedName>
    <definedName name="\q" localSheetId="0">#REF!</definedName>
    <definedName name="\q">#REF!</definedName>
    <definedName name="_001_0_000413_7_0001" localSheetId="6">#REF!</definedName>
    <definedName name="_001_0_000413_7_0001" localSheetId="4">#REF!</definedName>
    <definedName name="_001_0_000413_7_0001" localSheetId="7">#REF!</definedName>
    <definedName name="_001_0_000413_7_0001" localSheetId="0">#REF!</definedName>
    <definedName name="_001_0_000413_7_0001">#REF!</definedName>
    <definedName name="_001_1_840600_3_3071" localSheetId="6">#REF!</definedName>
    <definedName name="_001_1_840600_3_3071" localSheetId="4">#REF!</definedName>
    <definedName name="_001_1_840600_3_3071" localSheetId="7">#REF!</definedName>
    <definedName name="_001_1_840600_3_3071" localSheetId="0">#REF!</definedName>
    <definedName name="_001_1_840600_3_3071">#REF!</definedName>
    <definedName name="_1001PATTAYA" localSheetId="6">#REF!</definedName>
    <definedName name="_1001PATTAYA" localSheetId="4">#REF!</definedName>
    <definedName name="_1001PATTAYA" localSheetId="7">#REF!</definedName>
    <definedName name="_1001PATTAYA" localSheetId="0">#REF!</definedName>
    <definedName name="_1001PATTAYA">#REF!</definedName>
    <definedName name="_1023CHIENGINN" localSheetId="6">#REF!</definedName>
    <definedName name="_1023CHIENGINN" localSheetId="4">#REF!</definedName>
    <definedName name="_1023CHIENGINN" localSheetId="7">#REF!</definedName>
    <definedName name="_1023CHIENGINN" localSheetId="0">#REF!</definedName>
    <definedName name="_1023CHIENGINN">#REF!</definedName>
    <definedName name="_1024CHONBURI" localSheetId="6">#REF!</definedName>
    <definedName name="_1024CHONBURI" localSheetId="4">#REF!</definedName>
    <definedName name="_1024CHONBURI" localSheetId="7">#REF!</definedName>
    <definedName name="_1024CHONBURI" localSheetId="0">#REF!</definedName>
    <definedName name="_1024CHONBURI">#REF!</definedName>
    <definedName name="_1032HADYAI" localSheetId="6">#REF!</definedName>
    <definedName name="_1032HADYAI" localSheetId="4">#REF!</definedName>
    <definedName name="_1032HADYAI" localSheetId="7">#REF!</definedName>
    <definedName name="_1032HADYAI" localSheetId="0">#REF!</definedName>
    <definedName name="_1032HADYAI">#REF!</definedName>
    <definedName name="_1037PITSANULOK" localSheetId="6">#REF!</definedName>
    <definedName name="_1037PITSANULOK" localSheetId="4">#REF!</definedName>
    <definedName name="_1037PITSANULOK" localSheetId="7">#REF!</definedName>
    <definedName name="_1037PITSANULOK" localSheetId="0">#REF!</definedName>
    <definedName name="_1037PITSANULOK">#REF!</definedName>
    <definedName name="_1039LOTUS_PATTAYA" localSheetId="6">#REF!</definedName>
    <definedName name="_1039LOTUS_PATTAYA" localSheetId="4">#REF!</definedName>
    <definedName name="_1039LOTUS_PATTAYA" localSheetId="7">#REF!</definedName>
    <definedName name="_1039LOTUS_PATTAYA" localSheetId="0">#REF!</definedName>
    <definedName name="_1039LOTUS_PATTAYA">#REF!</definedName>
    <definedName name="_1040KHONKAEN" localSheetId="6">#REF!</definedName>
    <definedName name="_1040KHONKAEN" localSheetId="4">#REF!</definedName>
    <definedName name="_1040KHONKAEN" localSheetId="7">#REF!</definedName>
    <definedName name="_1040KHONKAEN" localSheetId="0">#REF!</definedName>
    <definedName name="_1040KHONKAEN">#REF!</definedName>
    <definedName name="_1041UDON" localSheetId="6">#REF!</definedName>
    <definedName name="_1041UDON" localSheetId="4">#REF!</definedName>
    <definedName name="_1041UDON" localSheetId="7">#REF!</definedName>
    <definedName name="_1041UDON" localSheetId="0">#REF!</definedName>
    <definedName name="_1041UDON">#REF!</definedName>
    <definedName name="_1042SARABURI" localSheetId="6">#REF!</definedName>
    <definedName name="_1042SARABURI" localSheetId="4">#REF!</definedName>
    <definedName name="_1042SARABURI" localSheetId="7">#REF!</definedName>
    <definedName name="_1042SARABURI" localSheetId="0">#REF!</definedName>
    <definedName name="_1042SARABURI">#REF!</definedName>
    <definedName name="_1043RAYONG" localSheetId="6">#REF!</definedName>
    <definedName name="_1043RAYONG" localSheetId="4">#REF!</definedName>
    <definedName name="_1043RAYONG" localSheetId="7">#REF!</definedName>
    <definedName name="_1043RAYONG" localSheetId="0">#REF!</definedName>
    <definedName name="_1043RAYONG">#REF!</definedName>
    <definedName name="_1045SRIRACHA" localSheetId="6">#REF!</definedName>
    <definedName name="_1045SRIRACHA" localSheetId="4">#REF!</definedName>
    <definedName name="_1045SRIRACHA" localSheetId="7">#REF!</definedName>
    <definedName name="_1045SRIRACHA" localSheetId="0">#REF!</definedName>
    <definedName name="_1045SRIRACHA">#REF!</definedName>
    <definedName name="_1046PHUKET" localSheetId="6">#REF!</definedName>
    <definedName name="_1046PHUKET" localSheetId="4">#REF!</definedName>
    <definedName name="_1046PHUKET" localSheetId="7">#REF!</definedName>
    <definedName name="_1046PHUKET" localSheetId="0">#REF!</definedName>
    <definedName name="_1046PHUKET">#REF!</definedName>
    <definedName name="_1047LUMPANG" localSheetId="6">#REF!</definedName>
    <definedName name="_1047LUMPANG" localSheetId="4">#REF!</definedName>
    <definedName name="_1047LUMPANG" localSheetId="7">#REF!</definedName>
    <definedName name="_1047LUMPANG" localSheetId="0">#REF!</definedName>
    <definedName name="_1047LUMPANG">#REF!</definedName>
    <definedName name="_1048NAKHONSAWAN" localSheetId="6">#REF!</definedName>
    <definedName name="_1048NAKHONSAWAN" localSheetId="4">#REF!</definedName>
    <definedName name="_1048NAKHONSAWAN" localSheetId="7">#REF!</definedName>
    <definedName name="_1048NAKHONSAWAN" localSheetId="0">#REF!</definedName>
    <definedName name="_1048NAKHONSAWAN">#REF!</definedName>
    <definedName name="_1051NAKORNPATHOM" localSheetId="6">#REF!</definedName>
    <definedName name="_1051NAKORNPATHOM" localSheetId="4">#REF!</definedName>
    <definedName name="_1051NAKORNPATHOM" localSheetId="7">#REF!</definedName>
    <definedName name="_1051NAKORNPATHOM" localSheetId="0">#REF!</definedName>
    <definedName name="_1051NAKORNPATHOM">#REF!</definedName>
    <definedName name="_1052JOMSURANG" localSheetId="6">#REF!</definedName>
    <definedName name="_1052JOMSURANG" localSheetId="4">#REF!</definedName>
    <definedName name="_1052JOMSURANG" localSheetId="7">#REF!</definedName>
    <definedName name="_1052JOMSURANG" localSheetId="0">#REF!</definedName>
    <definedName name="_1052JOMSURANG">#REF!</definedName>
    <definedName name="_1053CHIENGRAI" localSheetId="6">#REF!</definedName>
    <definedName name="_1053CHIENGRAI" localSheetId="4">#REF!</definedName>
    <definedName name="_1053CHIENGRAI" localSheetId="7">#REF!</definedName>
    <definedName name="_1053CHIENGRAI" localSheetId="0">#REF!</definedName>
    <definedName name="_1053CHIENGRAI">#REF!</definedName>
    <definedName name="_1054UBON" localSheetId="6">#REF!</definedName>
    <definedName name="_1054UBON" localSheetId="4">#REF!</definedName>
    <definedName name="_1054UBON" localSheetId="7">#REF!</definedName>
    <definedName name="_1054UBON" localSheetId="0">#REF!</definedName>
    <definedName name="_1054UBON">#REF!</definedName>
    <definedName name="_30302307100.531020" localSheetId="6">#REF!</definedName>
    <definedName name="_30302307100.531020" localSheetId="4">#REF!</definedName>
    <definedName name="_30302307100.531020" localSheetId="7">#REF!</definedName>
    <definedName name="_30302307100.531020" localSheetId="0">#REF!</definedName>
    <definedName name="_30302307100.531020">#REF!</definedName>
    <definedName name="_30302307100_531020" localSheetId="6">#REF!</definedName>
    <definedName name="_30302307100_531020" localSheetId="4">#REF!</definedName>
    <definedName name="_30302307100_531020" localSheetId="7">#REF!</definedName>
    <definedName name="_30302307100_531020" localSheetId="0">#REF!</definedName>
    <definedName name="_30302307100_531020">#REF!</definedName>
    <definedName name="_a2" localSheetId="6">#REF!</definedName>
    <definedName name="_a2" localSheetId="4">#REF!</definedName>
    <definedName name="_a2" localSheetId="7">#REF!</definedName>
    <definedName name="_a2" localSheetId="0">#REF!</definedName>
    <definedName name="_a2">#REF!</definedName>
    <definedName name="_b2" localSheetId="8">{"'Summary'!$A$5:$H$42"}</definedName>
    <definedName name="_b2">{"'Summary'!$A$5:$H$42"}</definedName>
    <definedName name="_b6" localSheetId="8">{"'Summary'!$A$5:$H$42"}</definedName>
    <definedName name="_b6">{"'Summary'!$A$5:$H$42"}</definedName>
    <definedName name="_bud1" localSheetId="6">#REF!</definedName>
    <definedName name="_bud1" localSheetId="4">#REF!</definedName>
    <definedName name="_bud1" localSheetId="7">#REF!</definedName>
    <definedName name="_bud1" localSheetId="0">#REF!</definedName>
    <definedName name="_bud1">#REF!</definedName>
    <definedName name="_CPR2" localSheetId="6">#REF!</definedName>
    <definedName name="_CPR2" localSheetId="4">#REF!</definedName>
    <definedName name="_CPR2" localSheetId="7">#REF!</definedName>
    <definedName name="_CPR2" localSheetId="0">#REF!</definedName>
    <definedName name="_CPR2">#REF!</definedName>
    <definedName name="_Fill">#N/A</definedName>
    <definedName name="_xlnm._FilterDatabase" localSheetId="6">#REF!</definedName>
    <definedName name="_xlnm._FilterDatabase" localSheetId="4">#REF!</definedName>
    <definedName name="_xlnm._FilterDatabase" localSheetId="7">#REF!</definedName>
    <definedName name="_xlnm._FilterDatabase" localSheetId="0">#REF!</definedName>
    <definedName name="_xlnm._FilterDatabase">#REF!</definedName>
    <definedName name="_Key1" localSheetId="6">#REF!</definedName>
    <definedName name="_Key1" localSheetId="4">#REF!</definedName>
    <definedName name="_Key1" localSheetId="7">#REF!</definedName>
    <definedName name="_Key1" localSheetId="0">#REF!</definedName>
    <definedName name="_Key1">#REF!</definedName>
    <definedName name="_KNB1" localSheetId="6">#REF!</definedName>
    <definedName name="_KNB1" localSheetId="4">#REF!</definedName>
    <definedName name="_KNB1" localSheetId="7">#REF!</definedName>
    <definedName name="_KNB1" localSheetId="0">#REF!</definedName>
    <definedName name="_KNB1">#REF!</definedName>
    <definedName name="_Mob1" localSheetId="6">#REF!</definedName>
    <definedName name="_Mob1" localSheetId="4">#REF!</definedName>
    <definedName name="_Mob1" localSheetId="7">#REF!</definedName>
    <definedName name="_Mob1" localSheetId="0">#REF!</definedName>
    <definedName name="_Mob1">#REF!</definedName>
    <definedName name="_Mob2" localSheetId="6">#REF!</definedName>
    <definedName name="_Mob2" localSheetId="4">#REF!</definedName>
    <definedName name="_Mob2" localSheetId="7">#REF!</definedName>
    <definedName name="_Mob2" localSheetId="0">#REF!</definedName>
    <definedName name="_Mob2">#REF!</definedName>
    <definedName name="_Mob3" localSheetId="6">#REF!</definedName>
    <definedName name="_Mob3" localSheetId="4">#REF!</definedName>
    <definedName name="_Mob3" localSheetId="7">#REF!</definedName>
    <definedName name="_Mob3" localSheetId="0">#REF!</definedName>
    <definedName name="_Mob3">#REF!</definedName>
    <definedName name="_Mob4" localSheetId="6">#REF!</definedName>
    <definedName name="_Mob4" localSheetId="4">#REF!</definedName>
    <definedName name="_Mob4" localSheetId="7">#REF!</definedName>
    <definedName name="_Mob4" localSheetId="0">#REF!</definedName>
    <definedName name="_Mob4">#REF!</definedName>
    <definedName name="_Mob5" localSheetId="6">#REF!</definedName>
    <definedName name="_Mob5" localSheetId="4">#REF!</definedName>
    <definedName name="_Mob5" localSheetId="7">#REF!</definedName>
    <definedName name="_Mob5" localSheetId="0">#REF!</definedName>
    <definedName name="_Mob5">#REF!</definedName>
    <definedName name="_Mob6" localSheetId="6">#REF!</definedName>
    <definedName name="_Mob6" localSheetId="4">#REF!</definedName>
    <definedName name="_Mob6" localSheetId="7">#REF!</definedName>
    <definedName name="_Mob6" localSheetId="0">#REF!</definedName>
    <definedName name="_Mob6">#REF!</definedName>
    <definedName name="_Mob7" localSheetId="6">#REF!</definedName>
    <definedName name="_Mob7" localSheetId="4">#REF!</definedName>
    <definedName name="_Mob7" localSheetId="7">#REF!</definedName>
    <definedName name="_Mob7" localSheetId="0">#REF!</definedName>
    <definedName name="_Mob7">#REF!</definedName>
    <definedName name="_Order1">255</definedName>
    <definedName name="_Order2">255</definedName>
    <definedName name="_PP1005" localSheetId="6">#REF!</definedName>
    <definedName name="_PP1005" localSheetId="4">#REF!</definedName>
    <definedName name="_PP1005" localSheetId="7">#REF!</definedName>
    <definedName name="_PP1005" localSheetId="0">#REF!</definedName>
    <definedName name="_PP1005">#REF!</definedName>
    <definedName name="_PR333" localSheetId="6">#REF!</definedName>
    <definedName name="_PR333" localSheetId="4">#REF!</definedName>
    <definedName name="_PR333" localSheetId="7">#REF!</definedName>
    <definedName name="_PR333" localSheetId="0">#REF!</definedName>
    <definedName name="_PR333">#REF!</definedName>
    <definedName name="_PZ1" localSheetId="6">#REF!</definedName>
    <definedName name="_PZ1" localSheetId="4">#REF!</definedName>
    <definedName name="_PZ1" localSheetId="7">#REF!</definedName>
    <definedName name="_PZ1" localSheetId="0">#REF!</definedName>
    <definedName name="_PZ1">#REF!</definedName>
    <definedName name="_PZ123" localSheetId="6">#REF!</definedName>
    <definedName name="_PZ123" localSheetId="4">#REF!</definedName>
    <definedName name="_PZ123" localSheetId="7">#REF!</definedName>
    <definedName name="_PZ123" localSheetId="0">#REF!</definedName>
    <definedName name="_PZ123">#REF!</definedName>
    <definedName name="_PZ333" localSheetId="6">#REF!</definedName>
    <definedName name="_PZ333" localSheetId="4">#REF!</definedName>
    <definedName name="_PZ333" localSheetId="7">#REF!</definedName>
    <definedName name="_PZ333" localSheetId="0">#REF!</definedName>
    <definedName name="_PZ333">#REF!</definedName>
    <definedName name="_Sort" localSheetId="6">#REF!</definedName>
    <definedName name="_Sort" localSheetId="4">#REF!</definedName>
    <definedName name="_Sort" localSheetId="7">#REF!</definedName>
    <definedName name="_Sort" localSheetId="0">#REF!</definedName>
    <definedName name="_Sort">#REF!</definedName>
    <definedName name="_TB0107" localSheetId="6">#REF!</definedName>
    <definedName name="_TB0107" localSheetId="4">#REF!</definedName>
    <definedName name="_TB0107" localSheetId="7">#REF!</definedName>
    <definedName name="_TB0107" localSheetId="0">#REF!</definedName>
    <definedName name="_TB0107">#REF!</definedName>
    <definedName name="_TB0207" localSheetId="6">#REF!</definedName>
    <definedName name="_TB0207" localSheetId="4">#REF!</definedName>
    <definedName name="_TB0207" localSheetId="7">#REF!</definedName>
    <definedName name="_TB0207" localSheetId="0">#REF!</definedName>
    <definedName name="_TB0207">#REF!</definedName>
    <definedName name="_TB0307" localSheetId="6">#REF!</definedName>
    <definedName name="_TB0307" localSheetId="4">#REF!</definedName>
    <definedName name="_TB0307" localSheetId="7">#REF!</definedName>
    <definedName name="_TB0307" localSheetId="0">#REF!</definedName>
    <definedName name="_TB0307">#REF!</definedName>
    <definedName name="_TB0406" localSheetId="6">#REF!</definedName>
    <definedName name="_TB0406" localSheetId="4">#REF!</definedName>
    <definedName name="_TB0406" localSheetId="7">#REF!</definedName>
    <definedName name="_TB0406" localSheetId="0">#REF!</definedName>
    <definedName name="_TB0406">#REF!</definedName>
    <definedName name="_TB0407" localSheetId="6">#REF!</definedName>
    <definedName name="_TB0407" localSheetId="4">#REF!</definedName>
    <definedName name="_TB0407" localSheetId="7">#REF!</definedName>
    <definedName name="_TB0407" localSheetId="0">#REF!</definedName>
    <definedName name="_TB0407">#REF!</definedName>
    <definedName name="_TB0506" localSheetId="6">#REF!</definedName>
    <definedName name="_TB0506" localSheetId="4">#REF!</definedName>
    <definedName name="_TB0506" localSheetId="7">#REF!</definedName>
    <definedName name="_TB0506" localSheetId="0">#REF!</definedName>
    <definedName name="_TB0506">#REF!</definedName>
    <definedName name="_TB0507" localSheetId="6">#REF!</definedName>
    <definedName name="_TB0507" localSheetId="4">#REF!</definedName>
    <definedName name="_TB0507" localSheetId="7">#REF!</definedName>
    <definedName name="_TB0507" localSheetId="0">#REF!</definedName>
    <definedName name="_TB0507">#REF!</definedName>
    <definedName name="_TB0606" localSheetId="6">#REF!</definedName>
    <definedName name="_TB0606" localSheetId="4">#REF!</definedName>
    <definedName name="_TB0606" localSheetId="7">#REF!</definedName>
    <definedName name="_TB0606" localSheetId="0">#REF!</definedName>
    <definedName name="_TB0606">#REF!</definedName>
    <definedName name="_TB0607" localSheetId="6">#REF!</definedName>
    <definedName name="_TB0607" localSheetId="4">#REF!</definedName>
    <definedName name="_TB0607" localSheetId="7">#REF!</definedName>
    <definedName name="_TB0607" localSheetId="0">#REF!</definedName>
    <definedName name="_TB0607">#REF!</definedName>
    <definedName name="_TB0706" localSheetId="6">#REF!</definedName>
    <definedName name="_TB0706" localSheetId="4">#REF!</definedName>
    <definedName name="_TB0706" localSheetId="7">#REF!</definedName>
    <definedName name="_TB0706" localSheetId="0">#REF!</definedName>
    <definedName name="_TB0706">#REF!</definedName>
    <definedName name="_TB0806" localSheetId="6">#REF!</definedName>
    <definedName name="_TB0806" localSheetId="4">#REF!</definedName>
    <definedName name="_TB0806" localSheetId="7">#REF!</definedName>
    <definedName name="_TB0806" localSheetId="0">#REF!</definedName>
    <definedName name="_TB0806">#REF!</definedName>
    <definedName name="_TB0906" localSheetId="6">#REF!</definedName>
    <definedName name="_TB0906" localSheetId="4">#REF!</definedName>
    <definedName name="_TB0906" localSheetId="7">#REF!</definedName>
    <definedName name="_TB0906" localSheetId="0">#REF!</definedName>
    <definedName name="_TB0906">#REF!</definedName>
    <definedName name="_TB1006" localSheetId="6">#REF!</definedName>
    <definedName name="_TB1006" localSheetId="4">#REF!</definedName>
    <definedName name="_TB1006" localSheetId="7">#REF!</definedName>
    <definedName name="_TB1006" localSheetId="0">#REF!</definedName>
    <definedName name="_TB1006">#REF!</definedName>
    <definedName name="_TB1106" localSheetId="6">#REF!</definedName>
    <definedName name="_TB1106" localSheetId="4">#REF!</definedName>
    <definedName name="_TB1106" localSheetId="7">#REF!</definedName>
    <definedName name="_TB1106" localSheetId="0">#REF!</definedName>
    <definedName name="_TB1106">#REF!</definedName>
    <definedName name="_TB1206" localSheetId="6">#REF!</definedName>
    <definedName name="_TB1206" localSheetId="4">#REF!</definedName>
    <definedName name="_TB1206" localSheetId="7">#REF!</definedName>
    <definedName name="_TB1206" localSheetId="0">#REF!</definedName>
    <definedName name="_TB1206">#REF!</definedName>
    <definedName name="_TB1207" localSheetId="6">#REF!</definedName>
    <definedName name="_TB1207" localSheetId="4">#REF!</definedName>
    <definedName name="_TB1207" localSheetId="7">#REF!</definedName>
    <definedName name="_TB1207" localSheetId="0">#REF!</definedName>
    <definedName name="_TB1207">#REF!</definedName>
    <definedName name="_WO0805" localSheetId="6">#REF!</definedName>
    <definedName name="_WO0805" localSheetId="4">#REF!</definedName>
    <definedName name="_WO0805" localSheetId="7">#REF!</definedName>
    <definedName name="_WO0805" localSheetId="0">#REF!</definedName>
    <definedName name="_WO0805">#REF!</definedName>
    <definedName name="_wo09" localSheetId="6">#REF!</definedName>
    <definedName name="_wo09" localSheetId="4">#REF!</definedName>
    <definedName name="_wo09" localSheetId="7">#REF!</definedName>
    <definedName name="_wo09" localSheetId="0">#REF!</definedName>
    <definedName name="_wo09">#REF!</definedName>
    <definedName name="_wo0905" localSheetId="6">#REF!</definedName>
    <definedName name="_wo0905" localSheetId="4">#REF!</definedName>
    <definedName name="_wo0905" localSheetId="7">#REF!</definedName>
    <definedName name="_wo0905" localSheetId="0">#REF!</definedName>
    <definedName name="_wo0905">#REF!</definedName>
    <definedName name="_WO1005" localSheetId="6">#REF!</definedName>
    <definedName name="_WO1005" localSheetId="4">#REF!</definedName>
    <definedName name="_WO1005" localSheetId="7">#REF!</definedName>
    <definedName name="_WO1005" localSheetId="0">#REF!</definedName>
    <definedName name="_WO1005">#REF!</definedName>
    <definedName name="_wo1105" localSheetId="6">#REF!</definedName>
    <definedName name="_wo1105" localSheetId="4">#REF!</definedName>
    <definedName name="_wo1105" localSheetId="7">#REF!</definedName>
    <definedName name="_wo1105" localSheetId="0">#REF!</definedName>
    <definedName name="_wo1105">#REF!</definedName>
    <definedName name="AA" localSheetId="6">#REF!</definedName>
    <definedName name="AA" localSheetId="4">#REF!</definedName>
    <definedName name="AA" localSheetId="7">#REF!</definedName>
    <definedName name="AA" localSheetId="0">#REF!</definedName>
    <definedName name="AA">#REF!</definedName>
    <definedName name="aaa" localSheetId="6">#REF!</definedName>
    <definedName name="aaa" localSheetId="4">#REF!</definedName>
    <definedName name="aaa" localSheetId="7">#REF!</definedName>
    <definedName name="aaa" localSheetId="0">#REF!</definedName>
    <definedName name="aaa">#REF!</definedName>
    <definedName name="ABC_Graphs" localSheetId="6">#REF!</definedName>
    <definedName name="ABC_Graphs" localSheetId="4">#REF!</definedName>
    <definedName name="ABC_Graphs" localSheetId="7">#REF!</definedName>
    <definedName name="ABC_Graphs" localSheetId="0">#REF!</definedName>
    <definedName name="ABC_Graphs">#REF!</definedName>
    <definedName name="ABC_Graphs2" localSheetId="6">#REF!</definedName>
    <definedName name="ABC_Graphs2" localSheetId="4">#REF!</definedName>
    <definedName name="ABC_Graphs2" localSheetId="7">#REF!</definedName>
    <definedName name="ABC_Graphs2" localSheetId="0">#REF!</definedName>
    <definedName name="ABC_Graphs2">#REF!</definedName>
    <definedName name="ABC_Worksheet" localSheetId="6">#REF!</definedName>
    <definedName name="ABC_Worksheet" localSheetId="4">#REF!</definedName>
    <definedName name="ABC_Worksheet" localSheetId="7">#REF!</definedName>
    <definedName name="ABC_Worksheet" localSheetId="0">#REF!</definedName>
    <definedName name="ABC_Worksheet">#REF!</definedName>
    <definedName name="ACCFB" localSheetId="6">#REF!</definedName>
    <definedName name="ACCFB" localSheetId="4">#REF!</definedName>
    <definedName name="ACCFB" localSheetId="7">#REF!</definedName>
    <definedName name="ACCFB" localSheetId="0">#REF!</definedName>
    <definedName name="ACCFB">#REF!</definedName>
    <definedName name="ACCJAN" localSheetId="6">#REF!</definedName>
    <definedName name="ACCJAN" localSheetId="4">#REF!</definedName>
    <definedName name="ACCJAN" localSheetId="7">#REF!</definedName>
    <definedName name="ACCJAN" localSheetId="0">#REF!</definedName>
    <definedName name="ACCJAN">#REF!</definedName>
    <definedName name="accode" localSheetId="6">#REF!</definedName>
    <definedName name="accode" localSheetId="4">#REF!</definedName>
    <definedName name="accode" localSheetId="7">#REF!</definedName>
    <definedName name="accode" localSheetId="0">#REF!</definedName>
    <definedName name="accode">#REF!</definedName>
    <definedName name="ACCRU" localSheetId="6">#REF!</definedName>
    <definedName name="ACCRU" localSheetId="4">#REF!</definedName>
    <definedName name="ACCRU" localSheetId="7">#REF!</definedName>
    <definedName name="ACCRU" localSheetId="0">#REF!</definedName>
    <definedName name="ACCRU">#REF!</definedName>
    <definedName name="AcqType" localSheetId="6">#REF!</definedName>
    <definedName name="AcqType" localSheetId="4">#REF!</definedName>
    <definedName name="AcqType" localSheetId="7">#REF!</definedName>
    <definedName name="AcqType" localSheetId="0">#REF!</definedName>
    <definedName name="AcqType">#REF!</definedName>
    <definedName name="Add_Capital" localSheetId="6">#REF!</definedName>
    <definedName name="Add_Capital" localSheetId="4">#REF!</definedName>
    <definedName name="Add_Capital" localSheetId="7">#REF!</definedName>
    <definedName name="Add_Capital" localSheetId="0">#REF!</definedName>
    <definedName name="Add_Capital">#REF!</definedName>
    <definedName name="AllaFalseIShipTo" localSheetId="6">#REF!</definedName>
    <definedName name="AllaFalseIShipTo" localSheetId="4">#REF!</definedName>
    <definedName name="AllaFalseIShipTo" localSheetId="7">#REF!</definedName>
    <definedName name="AllaFalseIShipTo" localSheetId="0">#REF!</definedName>
    <definedName name="AllaFalseIShipTo">#REF!</definedName>
    <definedName name="AMEXS" localSheetId="6">#REF!</definedName>
    <definedName name="AMEXS" localSheetId="4">#REF!</definedName>
    <definedName name="AMEXS" localSheetId="7">#REF!</definedName>
    <definedName name="AMEXS" localSheetId="0">#REF!</definedName>
    <definedName name="AMEXS">#REF!</definedName>
    <definedName name="AnalDate" localSheetId="6">#REF!</definedName>
    <definedName name="AnalDate" localSheetId="4">#REF!</definedName>
    <definedName name="AnalDate" localSheetId="7">#REF!</definedName>
    <definedName name="AnalDate" localSheetId="0">#REF!</definedName>
    <definedName name="AnalDate">#REF!</definedName>
    <definedName name="AREA" localSheetId="6">#REF!</definedName>
    <definedName name="AREA" localSheetId="4">#REF!</definedName>
    <definedName name="AREA" localSheetId="7">#REF!</definedName>
    <definedName name="AREA" localSheetId="0">#REF!</definedName>
    <definedName name="AREA">#REF!</definedName>
    <definedName name="AUG" localSheetId="6">#REF!</definedName>
    <definedName name="AUG" localSheetId="4">#REF!</definedName>
    <definedName name="AUG" localSheetId="7">#REF!</definedName>
    <definedName name="AUG" localSheetId="0">#REF!</definedName>
    <definedName name="AUG">#REF!</definedName>
    <definedName name="bbb" localSheetId="6">#REF!</definedName>
    <definedName name="bbb" localSheetId="4">#REF!</definedName>
    <definedName name="bbb" localSheetId="7">#REF!</definedName>
    <definedName name="bbb" localSheetId="0">#REF!</definedName>
    <definedName name="bbb">#REF!</definedName>
    <definedName name="BBR" localSheetId="6">#REF!</definedName>
    <definedName name="BBR" localSheetId="4">#REF!</definedName>
    <definedName name="BBR" localSheetId="7">#REF!</definedName>
    <definedName name="BBR" localSheetId="0">#REF!</definedName>
    <definedName name="BBR">#REF!</definedName>
    <definedName name="beau" localSheetId="8">{"'Summary'!$A$5:$H$42"}</definedName>
    <definedName name="beau">{"'Summary'!$A$5:$H$42"}</definedName>
    <definedName name="beau1" localSheetId="8">{"'Summary'!$A$5:$H$42"}</definedName>
    <definedName name="beau1">{"'Summary'!$A$5:$H$42"}</definedName>
    <definedName name="beau2" localSheetId="8">{"'Summary'!$A$5:$H$42"}</definedName>
    <definedName name="beau2">{"'Summary'!$A$5:$H$42"}</definedName>
    <definedName name="beau3" localSheetId="8">{"'Summary'!$A$5:$H$42"}</definedName>
    <definedName name="beau3">{"'Summary'!$A$5:$H$42"}</definedName>
    <definedName name="beau4" localSheetId="8">{"'Summary'!$A$5:$H$42"}</definedName>
    <definedName name="beau4">{"'Summary'!$A$5:$H$42"}</definedName>
    <definedName name="BFTAX" localSheetId="6">#REF!</definedName>
    <definedName name="BFTAX" localSheetId="4">#REF!</definedName>
    <definedName name="BFTAX" localSheetId="7">#REF!</definedName>
    <definedName name="BFTAX" localSheetId="0">#REF!</definedName>
    <definedName name="BFTAX">#REF!</definedName>
    <definedName name="BR" localSheetId="6">#REF!</definedName>
    <definedName name="BR" localSheetId="4">#REF!</definedName>
    <definedName name="BR" localSheetId="7">#REF!</definedName>
    <definedName name="BR" localSheetId="0">#REF!</definedName>
    <definedName name="BR">#REF!</definedName>
    <definedName name="BRA" localSheetId="6">#REF!</definedName>
    <definedName name="BRA" localSheetId="4">#REF!</definedName>
    <definedName name="BRA" localSheetId="7">#REF!</definedName>
    <definedName name="BRA" localSheetId="0">#REF!</definedName>
    <definedName name="BRA">#REF!</definedName>
    <definedName name="bran" localSheetId="6">#REF!</definedName>
    <definedName name="bran" localSheetId="4">#REF!</definedName>
    <definedName name="bran" localSheetId="7">#REF!</definedName>
    <definedName name="bran" localSheetId="0">#REF!</definedName>
    <definedName name="bran">#REF!</definedName>
    <definedName name="BTWACC" localSheetId="6">#REF!</definedName>
    <definedName name="BTWACC" localSheetId="4">#REF!</definedName>
    <definedName name="BTWACC" localSheetId="7">#REF!</definedName>
    <definedName name="BTWACC" localSheetId="0">#REF!</definedName>
    <definedName name="BTWACC">#REF!</definedName>
    <definedName name="bud" localSheetId="6">#REF!</definedName>
    <definedName name="bud" localSheetId="4">#REF!</definedName>
    <definedName name="bud" localSheetId="7">#REF!</definedName>
    <definedName name="bud" localSheetId="0">#REF!</definedName>
    <definedName name="bud">#REF!</definedName>
    <definedName name="BuiltIn_AutoFilter___1" localSheetId="6">#REF!</definedName>
    <definedName name="BuiltIn_AutoFilter___1" localSheetId="4">#REF!</definedName>
    <definedName name="BuiltIn_AutoFilter___1" localSheetId="7">#REF!</definedName>
    <definedName name="BuiltIn_AutoFilter___1" localSheetId="0">#REF!</definedName>
    <definedName name="BuiltIn_AutoFilter___1">#REF!</definedName>
    <definedName name="BuiltIn_AutoFilter___10" localSheetId="6">#REF!</definedName>
    <definedName name="BuiltIn_AutoFilter___10" localSheetId="4">#REF!</definedName>
    <definedName name="BuiltIn_AutoFilter___10" localSheetId="7">#REF!</definedName>
    <definedName name="BuiltIn_AutoFilter___10" localSheetId="0">#REF!</definedName>
    <definedName name="BuiltIn_AutoFilter___10">#REF!</definedName>
    <definedName name="BuiltIn_AutoFilter___11" localSheetId="6">#REF!</definedName>
    <definedName name="BuiltIn_AutoFilter___11" localSheetId="4">#REF!</definedName>
    <definedName name="BuiltIn_AutoFilter___11" localSheetId="7">#REF!</definedName>
    <definedName name="BuiltIn_AutoFilter___11" localSheetId="0">#REF!</definedName>
    <definedName name="BuiltIn_AutoFilter___11">#REF!</definedName>
    <definedName name="BuiltIn_AutoFilter___12" localSheetId="6">#REF!</definedName>
    <definedName name="BuiltIn_AutoFilter___12" localSheetId="4">#REF!</definedName>
    <definedName name="BuiltIn_AutoFilter___12" localSheetId="7">#REF!</definedName>
    <definedName name="BuiltIn_AutoFilter___12" localSheetId="0">#REF!</definedName>
    <definedName name="BuiltIn_AutoFilter___12">#REF!</definedName>
    <definedName name="BuiltIn_AutoFilter___13" localSheetId="6">#REF!</definedName>
    <definedName name="BuiltIn_AutoFilter___13" localSheetId="4">#REF!</definedName>
    <definedName name="BuiltIn_AutoFilter___13" localSheetId="7">#REF!</definedName>
    <definedName name="BuiltIn_AutoFilter___13" localSheetId="0">#REF!</definedName>
    <definedName name="BuiltIn_AutoFilter___13">#REF!</definedName>
    <definedName name="BuiltIn_AutoFilter___6" localSheetId="6">#REF!</definedName>
    <definedName name="BuiltIn_AutoFilter___6" localSheetId="4">#REF!</definedName>
    <definedName name="BuiltIn_AutoFilter___6" localSheetId="7">#REF!</definedName>
    <definedName name="BuiltIn_AutoFilter___6" localSheetId="0">#REF!</definedName>
    <definedName name="BuiltIn_AutoFilter___6">#REF!</definedName>
    <definedName name="BuiltIn_AutoFilter___9" localSheetId="6">#REF!</definedName>
    <definedName name="BuiltIn_AutoFilter___9" localSheetId="4">#REF!</definedName>
    <definedName name="BuiltIn_AutoFilter___9" localSheetId="7">#REF!</definedName>
    <definedName name="BuiltIn_AutoFilter___9" localSheetId="0">#REF!</definedName>
    <definedName name="BuiltIn_AutoFilter___9">#REF!</definedName>
    <definedName name="BuiltIn_Print_Titles___0" localSheetId="6">#REF!</definedName>
    <definedName name="BuiltIn_Print_Titles___0" localSheetId="4">#REF!</definedName>
    <definedName name="BuiltIn_Print_Titles___0" localSheetId="7">#REF!</definedName>
    <definedName name="BuiltIn_Print_Titles___0" localSheetId="0">#REF!</definedName>
    <definedName name="BuiltIn_Print_Titles___0">#REF!</definedName>
    <definedName name="Capital" localSheetId="6">#REF!</definedName>
    <definedName name="Capital" localSheetId="4">#REF!</definedName>
    <definedName name="Capital" localSheetId="7">#REF!</definedName>
    <definedName name="Capital" localSheetId="0">#REF!</definedName>
    <definedName name="Capital">#REF!</definedName>
    <definedName name="Capital_Summary" localSheetId="6">#REF!</definedName>
    <definedName name="Capital_Summary" localSheetId="4">#REF!</definedName>
    <definedName name="Capital_Summary" localSheetId="7">#REF!</definedName>
    <definedName name="Capital_Summary" localSheetId="0">#REF!</definedName>
    <definedName name="Capital_Summary">#REF!</definedName>
    <definedName name="CAPRISK" localSheetId="6">#REF!</definedName>
    <definedName name="CAPRISK" localSheetId="4">#REF!</definedName>
    <definedName name="CAPRISK" localSheetId="7">#REF!</definedName>
    <definedName name="CAPRISK" localSheetId="0">#REF!</definedName>
    <definedName name="CAPRISK">#REF!</definedName>
    <definedName name="card" localSheetId="6">#REF!</definedName>
    <definedName name="card" localSheetId="4">#REF!</definedName>
    <definedName name="card" localSheetId="7">#REF!</definedName>
    <definedName name="card" localSheetId="0">#REF!</definedName>
    <definedName name="card">#REF!</definedName>
    <definedName name="ccc" localSheetId="6">#REF!</definedName>
    <definedName name="ccc" localSheetId="4">#REF!</definedName>
    <definedName name="ccc" localSheetId="7">#REF!</definedName>
    <definedName name="ccc" localSheetId="0">#REF!</definedName>
    <definedName name="ccc">#REF!</definedName>
    <definedName name="CCCC" localSheetId="6">#REF!</definedName>
    <definedName name="CCCC" localSheetId="4">#REF!</definedName>
    <definedName name="CCCC" localSheetId="7">#REF!</definedName>
    <definedName name="CCCC" localSheetId="0">#REF!</definedName>
    <definedName name="CCCC">#REF!</definedName>
    <definedName name="Choices_Wrapper" localSheetId="8">VAT!Choices_Wrapper</definedName>
    <definedName name="Choices_Wrapper">VAT!Choices_Wrapper</definedName>
    <definedName name="CODE" localSheetId="6">#REF!</definedName>
    <definedName name="CODE" localSheetId="4">#REF!</definedName>
    <definedName name="CODE" localSheetId="7">#REF!</definedName>
    <definedName name="CODE" localSheetId="0">#REF!</definedName>
    <definedName name="CODE" localSheetId="8">#REF!</definedName>
    <definedName name="CODE">#REF!</definedName>
    <definedName name="Company" localSheetId="6">#REF!</definedName>
    <definedName name="Company" localSheetId="4">#REF!</definedName>
    <definedName name="Company" localSheetId="7">#REF!</definedName>
    <definedName name="Company" localSheetId="0">#REF!</definedName>
    <definedName name="Company" localSheetId="8">#REF!</definedName>
    <definedName name="Company">#REF!</definedName>
    <definedName name="CORP" localSheetId="6">#REF!</definedName>
    <definedName name="CORP" localSheetId="4">#REF!</definedName>
    <definedName name="CORP" localSheetId="7">#REF!</definedName>
    <definedName name="CORP" localSheetId="0">#REF!</definedName>
    <definedName name="CORP">#REF!</definedName>
    <definedName name="cr_minorfood_grosssales_01_2003_sheet1" localSheetId="6">#REF!</definedName>
    <definedName name="cr_minorfood_grosssales_01_2003_sheet1" localSheetId="4">#REF!</definedName>
    <definedName name="cr_minorfood_grosssales_01_2003_sheet1" localSheetId="7">#REF!</definedName>
    <definedName name="cr_minorfood_grosssales_01_2003_sheet1" localSheetId="0">#REF!</definedName>
    <definedName name="cr_minorfood_grosssales_01_2003_sheet1">#REF!</definedName>
    <definedName name="CSC" localSheetId="6">#REF!</definedName>
    <definedName name="CSC" localSheetId="4">#REF!</definedName>
    <definedName name="CSC" localSheetId="7">#REF!</definedName>
    <definedName name="CSC" localSheetId="0">#REF!</definedName>
    <definedName name="CSC">#REF!</definedName>
    <definedName name="cscamex" localSheetId="6">#REF!</definedName>
    <definedName name="cscamex" localSheetId="4">#REF!</definedName>
    <definedName name="cscamex" localSheetId="7">#REF!</definedName>
    <definedName name="cscamex" localSheetId="0">#REF!</definedName>
    <definedName name="cscamex">#REF!</definedName>
    <definedName name="Cuminfla1" localSheetId="6">#REF!</definedName>
    <definedName name="Cuminfla1" localSheetId="4">#REF!</definedName>
    <definedName name="Cuminfla1" localSheetId="7">#REF!</definedName>
    <definedName name="Cuminfla1" localSheetId="0">#REF!</definedName>
    <definedName name="Cuminfla1">#REF!</definedName>
    <definedName name="Cuminfla2" localSheetId="6">#REF!</definedName>
    <definedName name="Cuminfla2" localSheetId="4">#REF!</definedName>
    <definedName name="Cuminfla2" localSheetId="7">#REF!</definedName>
    <definedName name="Cuminfla2" localSheetId="0">#REF!</definedName>
    <definedName name="Cuminfla2">#REF!</definedName>
    <definedName name="Cuminfla3" localSheetId="6">#REF!</definedName>
    <definedName name="Cuminfla3" localSheetId="4">#REF!</definedName>
    <definedName name="Cuminfla3" localSheetId="7">#REF!</definedName>
    <definedName name="Cuminfla3" localSheetId="0">#REF!</definedName>
    <definedName name="Cuminfla3">#REF!</definedName>
    <definedName name="Cuminfla4" localSheetId="6">#REF!</definedName>
    <definedName name="Cuminfla4" localSheetId="4">#REF!</definedName>
    <definedName name="Cuminfla4" localSheetId="7">#REF!</definedName>
    <definedName name="Cuminfla4" localSheetId="0">#REF!</definedName>
    <definedName name="Cuminfla4">#REF!</definedName>
    <definedName name="Cumsalary1" localSheetId="6">#REF!</definedName>
    <definedName name="Cumsalary1" localSheetId="4">#REF!</definedName>
    <definedName name="Cumsalary1" localSheetId="7">#REF!</definedName>
    <definedName name="Cumsalary1" localSheetId="0">#REF!</definedName>
    <definedName name="Cumsalary1">#REF!</definedName>
    <definedName name="Cumsalary2" localSheetId="6">#REF!</definedName>
    <definedName name="Cumsalary2" localSheetId="4">#REF!</definedName>
    <definedName name="Cumsalary2" localSheetId="7">#REF!</definedName>
    <definedName name="Cumsalary2" localSheetId="0">#REF!</definedName>
    <definedName name="Cumsalary2">#REF!</definedName>
    <definedName name="Cumsalary3" localSheetId="6">#REF!</definedName>
    <definedName name="Cumsalary3" localSheetId="4">#REF!</definedName>
    <definedName name="Cumsalary3" localSheetId="7">#REF!</definedName>
    <definedName name="Cumsalary3" localSheetId="0">#REF!</definedName>
    <definedName name="Cumsalary3">#REF!</definedName>
    <definedName name="Cumsalary4" localSheetId="6">#REF!</definedName>
    <definedName name="Cumsalary4" localSheetId="4">#REF!</definedName>
    <definedName name="Cumsalary4" localSheetId="7">#REF!</definedName>
    <definedName name="Cumsalary4" localSheetId="0">#REF!</definedName>
    <definedName name="Cumsalary4">#REF!</definedName>
    <definedName name="_xlnm.Database" localSheetId="6">#REF!</definedName>
    <definedName name="_xlnm.Database" localSheetId="4">#REF!</definedName>
    <definedName name="_xlnm.Database" localSheetId="7">#REF!</definedName>
    <definedName name="_xlnm.Database" localSheetId="0">#REF!</definedName>
    <definedName name="_xlnm.Database">#REF!</definedName>
    <definedName name="DAY_OF_PERIOD" localSheetId="6">#REF!</definedName>
    <definedName name="DAY_OF_PERIOD" localSheetId="4">#REF!</definedName>
    <definedName name="DAY_OF_PERIOD" localSheetId="7">#REF!</definedName>
    <definedName name="DAY_OF_PERIOD" localSheetId="0">#REF!</definedName>
    <definedName name="DAY_OF_PERIOD">#REF!</definedName>
    <definedName name="DD" localSheetId="6">#REF!</definedName>
    <definedName name="DD" localSheetId="4">#REF!</definedName>
    <definedName name="DD" localSheetId="7">#REF!</definedName>
    <definedName name="DD" localSheetId="0">#REF!</definedName>
    <definedName name="DD">#REF!</definedName>
    <definedName name="DED" localSheetId="6">#REF!</definedName>
    <definedName name="DED" localSheetId="4">#REF!</definedName>
    <definedName name="DED" localSheetId="7">#REF!</definedName>
    <definedName name="DED" localSheetId="0">#REF!</definedName>
    <definedName name="DED">#REF!</definedName>
    <definedName name="Dep_Schedule" localSheetId="6">#REF!</definedName>
    <definedName name="Dep_Schedule" localSheetId="4">#REF!</definedName>
    <definedName name="Dep_Schedule" localSheetId="7">#REF!</definedName>
    <definedName name="Dep_Schedule" localSheetId="0">#REF!</definedName>
    <definedName name="Dep_Schedule">#REF!</definedName>
    <definedName name="des" localSheetId="6">#REF!</definedName>
    <definedName name="des" localSheetId="4">#REF!</definedName>
    <definedName name="des" localSheetId="7">#REF!</definedName>
    <definedName name="des" localSheetId="0">#REF!</definedName>
    <definedName name="des">#REF!</definedName>
    <definedName name="DOCKET" localSheetId="6">#REF!</definedName>
    <definedName name="DOCKET" localSheetId="4">#REF!</definedName>
    <definedName name="DOCKET" localSheetId="7">#REF!</definedName>
    <definedName name="DOCKET" localSheetId="0">#REF!</definedName>
    <definedName name="DOCKET">#REF!</definedName>
    <definedName name="ds" localSheetId="6">#REF!</definedName>
    <definedName name="ds" localSheetId="4">#REF!</definedName>
    <definedName name="ds" localSheetId="7">#REF!</definedName>
    <definedName name="ds" localSheetId="0">#REF!</definedName>
    <definedName name="ds">#REF!</definedName>
    <definedName name="EngAddress" localSheetId="6">#REF!</definedName>
    <definedName name="EngAddress" localSheetId="4">#REF!</definedName>
    <definedName name="EngAddress" localSheetId="7">#REF!</definedName>
    <definedName name="EngAddress" localSheetId="0">#REF!</definedName>
    <definedName name="EngAddress">#REF!</definedName>
    <definedName name="ExRate" localSheetId="6">#REF!</definedName>
    <definedName name="ExRate" localSheetId="4">#REF!</definedName>
    <definedName name="ExRate" localSheetId="7">#REF!</definedName>
    <definedName name="ExRate" localSheetId="0">#REF!</definedName>
    <definedName name="ExRate">#REF!</definedName>
    <definedName name="F1aaa" localSheetId="6">#REF!</definedName>
    <definedName name="F1aaa" localSheetId="4">#REF!</definedName>
    <definedName name="F1aaa" localSheetId="7">#REF!</definedName>
    <definedName name="F1aaa" localSheetId="0">#REF!</definedName>
    <definedName name="F1aaa">#REF!</definedName>
    <definedName name="FADE" localSheetId="6">#REF!</definedName>
    <definedName name="FADE" localSheetId="4">#REF!</definedName>
    <definedName name="FADE" localSheetId="7">#REF!</definedName>
    <definedName name="FADE" localSheetId="0">#REF!</definedName>
    <definedName name="FADE">#REF!</definedName>
    <definedName name="FBTAX" localSheetId="6">#REF!</definedName>
    <definedName name="FBTAX" localSheetId="4">#REF!</definedName>
    <definedName name="FBTAX" localSheetId="7">#REF!</definedName>
    <definedName name="FBTAX" localSheetId="0">#REF!</definedName>
    <definedName name="FBTAX">#REF!</definedName>
    <definedName name="fd" localSheetId="6">#REF!</definedName>
    <definedName name="fd" localSheetId="4">#REF!</definedName>
    <definedName name="fd" localSheetId="7">#REF!</definedName>
    <definedName name="fd" localSheetId="0">#REF!</definedName>
    <definedName name="fd">#REF!</definedName>
    <definedName name="FFB" localSheetId="6">#REF!</definedName>
    <definedName name="FFB" localSheetId="4">#REF!</definedName>
    <definedName name="FFB" localSheetId="7">#REF!</definedName>
    <definedName name="FFB" localSheetId="0">#REF!</definedName>
    <definedName name="FFB">#REF!</definedName>
    <definedName name="ffff" localSheetId="6">#REF!</definedName>
    <definedName name="ffff" localSheetId="4">#REF!</definedName>
    <definedName name="ffff" localSheetId="7">#REF!</definedName>
    <definedName name="ffff" localSheetId="0">#REF!</definedName>
    <definedName name="ffff">#REF!</definedName>
    <definedName name="Final" localSheetId="6">#REF!</definedName>
    <definedName name="Final" localSheetId="4">#REF!</definedName>
    <definedName name="Final" localSheetId="7">#REF!</definedName>
    <definedName name="Final" localSheetId="0">#REF!</definedName>
    <definedName name="Final">#REF!</definedName>
    <definedName name="FirstTime" localSheetId="6">#REF!</definedName>
    <definedName name="FirstTime" localSheetId="4">#REF!</definedName>
    <definedName name="FirstTime" localSheetId="7">#REF!</definedName>
    <definedName name="FirstTime" localSheetId="0">#REF!</definedName>
    <definedName name="FirstTime">#REF!</definedName>
    <definedName name="FixedTerm" localSheetId="6">#REF!</definedName>
    <definedName name="FixedTerm" localSheetId="4">#REF!</definedName>
    <definedName name="FixedTerm" localSheetId="7">#REF!</definedName>
    <definedName name="FixedTerm" localSheetId="0">#REF!</definedName>
    <definedName name="FixedTerm">#REF!</definedName>
    <definedName name="FOOD1205" localSheetId="6">#REF!</definedName>
    <definedName name="FOOD1205" localSheetId="4">#REF!</definedName>
    <definedName name="FOOD1205" localSheetId="7">#REF!</definedName>
    <definedName name="FOOD1205" localSheetId="0">#REF!</definedName>
    <definedName name="FOOD1205">#REF!</definedName>
    <definedName name="fsamex" localSheetId="6">#REF!</definedName>
    <definedName name="fsamex" localSheetId="4">#REF!</definedName>
    <definedName name="fsamex" localSheetId="7">#REF!</definedName>
    <definedName name="fsamex" localSheetId="0">#REF!</definedName>
    <definedName name="fsamex">#REF!</definedName>
    <definedName name="FSBR1" localSheetId="6">#REF!</definedName>
    <definedName name="FSBR1" localSheetId="4">#REF!</definedName>
    <definedName name="FSBR1" localSheetId="7">#REF!</definedName>
    <definedName name="FSBR1" localSheetId="0">#REF!</definedName>
    <definedName name="FSBR1">#REF!</definedName>
    <definedName name="G4S" localSheetId="6">#REF!</definedName>
    <definedName name="G4S" localSheetId="4">#REF!</definedName>
    <definedName name="G4S" localSheetId="7">#REF!</definedName>
    <definedName name="G4S" localSheetId="0">#REF!</definedName>
    <definedName name="G4S">#REF!</definedName>
    <definedName name="G4t" localSheetId="6">#REF!</definedName>
    <definedName name="G4t" localSheetId="4">#REF!</definedName>
    <definedName name="G4t" localSheetId="7">#REF!</definedName>
    <definedName name="G4t" localSheetId="0">#REF!</definedName>
    <definedName name="G4t">#REF!</definedName>
    <definedName name="General_Information" localSheetId="6">#REF!</definedName>
    <definedName name="General_Information" localSheetId="4">#REF!</definedName>
    <definedName name="General_Information" localSheetId="7">#REF!</definedName>
    <definedName name="General_Information" localSheetId="0">#REF!</definedName>
    <definedName name="General_Information">#REF!</definedName>
    <definedName name="hfd" localSheetId="6">#REF!</definedName>
    <definedName name="hfd" localSheetId="4">#REF!</definedName>
    <definedName name="hfd" localSheetId="7">#REF!</definedName>
    <definedName name="hfd" localSheetId="0">#REF!</definedName>
    <definedName name="hfd">#REF!</definedName>
    <definedName name="hhh" localSheetId="6">#REF!</definedName>
    <definedName name="hhh" localSheetId="4">#REF!</definedName>
    <definedName name="hhh" localSheetId="7">#REF!</definedName>
    <definedName name="hhh" localSheetId="0">#REF!</definedName>
    <definedName name="hhh">#REF!</definedName>
    <definedName name="HHV" localSheetId="6">#REF!</definedName>
    <definedName name="HHV" localSheetId="4">#REF!</definedName>
    <definedName name="HHV" localSheetId="7">#REF!</definedName>
    <definedName name="HHV" localSheetId="0">#REF!</definedName>
    <definedName name="HHV">#REF!</definedName>
    <definedName name="hhv." localSheetId="6">#REF!</definedName>
    <definedName name="hhv." localSheetId="4">#REF!</definedName>
    <definedName name="hhv." localSheetId="7">#REF!</definedName>
    <definedName name="hhv." localSheetId="0">#REF!</definedName>
    <definedName name="hhv.">#REF!</definedName>
    <definedName name="HOUSE" localSheetId="6">#REF!</definedName>
    <definedName name="HOUSE" localSheetId="4">#REF!</definedName>
    <definedName name="HOUSE" localSheetId="7">#REF!</definedName>
    <definedName name="HOUSE" localSheetId="0">#REF!</definedName>
    <definedName name="HOUSE">#REF!</definedName>
    <definedName name="housing" localSheetId="6">#REF!</definedName>
    <definedName name="housing" localSheetId="4">#REF!</definedName>
    <definedName name="housing" localSheetId="7">#REF!</definedName>
    <definedName name="housing" localSheetId="0">#REF!</definedName>
    <definedName name="housing">#REF!</definedName>
    <definedName name="housing2005" localSheetId="6">#REF!</definedName>
    <definedName name="housing2005" localSheetId="4">#REF!</definedName>
    <definedName name="housing2005" localSheetId="7">#REF!</definedName>
    <definedName name="housing2005" localSheetId="0">#REF!</definedName>
    <definedName name="housing2005">#REF!</definedName>
    <definedName name="HTML_CodePage">874</definedName>
    <definedName name="HTML_Control" localSheetId="8">{"'Summary'!$A$5:$H$42"}</definedName>
    <definedName name="HTML_Control">{"'Summary'!$A$5:$H$42"}</definedName>
    <definedName name="HTML_Description">""</definedName>
    <definedName name="HTML_Email">""</definedName>
    <definedName name="HTML_Header">"Summary"</definedName>
    <definedName name="HTML_LastUpdate">"2/7/2002"</definedName>
    <definedName name="HTML_LineAfter">0</definedName>
    <definedName name="HTML_LineBefore">0</definedName>
    <definedName name="HTML_Name">"suwichai saetang"</definedName>
    <definedName name="HTML_OBDlg2">1</definedName>
    <definedName name="HTML_OBDlg4">1</definedName>
    <definedName name="HTML_OS">0</definedName>
    <definedName name="HTML_PathFile">"C:\Swensen\Monthly.htm"</definedName>
    <definedName name="HTML_Title">"Book2"</definedName>
    <definedName name="infla1" localSheetId="6">#REF!</definedName>
    <definedName name="infla1" localSheetId="4">#REF!</definedName>
    <definedName name="infla1" localSheetId="7">#REF!</definedName>
    <definedName name="infla1" localSheetId="0">#REF!</definedName>
    <definedName name="infla1">#REF!</definedName>
    <definedName name="infla2" localSheetId="6">#REF!</definedName>
    <definedName name="infla2" localSheetId="4">#REF!</definedName>
    <definedName name="infla2" localSheetId="7">#REF!</definedName>
    <definedName name="infla2" localSheetId="0">#REF!</definedName>
    <definedName name="infla2">#REF!</definedName>
    <definedName name="infla3" localSheetId="6">#REF!</definedName>
    <definedName name="infla3" localSheetId="4">#REF!</definedName>
    <definedName name="infla3" localSheetId="7">#REF!</definedName>
    <definedName name="infla3" localSheetId="0">#REF!</definedName>
    <definedName name="infla3">#REF!</definedName>
    <definedName name="infla4" localSheetId="6">#REF!</definedName>
    <definedName name="infla4" localSheetId="4">#REF!</definedName>
    <definedName name="infla4" localSheetId="7">#REF!</definedName>
    <definedName name="infla4" localSheetId="0">#REF!</definedName>
    <definedName name="infla4">#REF!</definedName>
    <definedName name="InfRate" localSheetId="6">#REF!</definedName>
    <definedName name="InfRate" localSheetId="4">#REF!</definedName>
    <definedName name="InfRate" localSheetId="7">#REF!</definedName>
    <definedName name="InfRate" localSheetId="0">#REF!</definedName>
    <definedName name="InfRate">#REF!</definedName>
    <definedName name="InTrm" localSheetId="6">#REF!</definedName>
    <definedName name="InTrm" localSheetId="4">#REF!</definedName>
    <definedName name="InTrm" localSheetId="7">#REF!</definedName>
    <definedName name="InTrm" localSheetId="0">#REF!</definedName>
    <definedName name="InTrm">#REF!</definedName>
    <definedName name="InvAdv" localSheetId="6">#REF!</definedName>
    <definedName name="InvAdv" localSheetId="4">#REF!</definedName>
    <definedName name="InvAdv" localSheetId="7">#REF!</definedName>
    <definedName name="InvAdv" localSheetId="0">#REF!</definedName>
    <definedName name="InvAdv">#REF!</definedName>
    <definedName name="IRR" localSheetId="6">#REF!</definedName>
    <definedName name="IRR" localSheetId="4">#REF!</definedName>
    <definedName name="IRR" localSheetId="7">#REF!</definedName>
    <definedName name="IRR" localSheetId="0">#REF!</definedName>
    <definedName name="IRR">#REF!</definedName>
    <definedName name="irr_table" localSheetId="6">#REF!</definedName>
    <definedName name="irr_table" localSheetId="4">#REF!</definedName>
    <definedName name="irr_table" localSheetId="7">#REF!</definedName>
    <definedName name="irr_table" localSheetId="0">#REF!</definedName>
    <definedName name="irr_table">#REF!</definedName>
    <definedName name="JJJ" localSheetId="6">#REF!</definedName>
    <definedName name="JJJ" localSheetId="4">#REF!</definedName>
    <definedName name="JJJ" localSheetId="7">#REF!</definedName>
    <definedName name="JJJ" localSheetId="0">#REF!</definedName>
    <definedName name="JJJ">#REF!</definedName>
    <definedName name="jjjj" localSheetId="6">#REF!</definedName>
    <definedName name="jjjj" localSheetId="4">#REF!</definedName>
    <definedName name="jjjj" localSheetId="7">#REF!</definedName>
    <definedName name="jjjj" localSheetId="0">#REF!</definedName>
    <definedName name="jjjj">#REF!</definedName>
    <definedName name="JULY" localSheetId="6">#REF!</definedName>
    <definedName name="JULY" localSheetId="4">#REF!</definedName>
    <definedName name="JULY" localSheetId="7">#REF!</definedName>
    <definedName name="JULY" localSheetId="0">#REF!</definedName>
    <definedName name="JULY">#REF!</definedName>
    <definedName name="JUNE" localSheetId="6">#REF!</definedName>
    <definedName name="JUNE" localSheetId="4">#REF!</definedName>
    <definedName name="JUNE" localSheetId="7">#REF!</definedName>
    <definedName name="JUNE" localSheetId="0">#REF!</definedName>
    <definedName name="JUNE">#REF!</definedName>
    <definedName name="jvbranch" localSheetId="6">#REF!</definedName>
    <definedName name="jvbranch" localSheetId="4">#REF!</definedName>
    <definedName name="jvbranch" localSheetId="7">#REF!</definedName>
    <definedName name="jvbranch" localSheetId="0">#REF!</definedName>
    <definedName name="jvbranch">#REF!</definedName>
    <definedName name="JVFB0805" localSheetId="6">#REF!</definedName>
    <definedName name="JVFB0805" localSheetId="4">#REF!</definedName>
    <definedName name="JVFB0805" localSheetId="7">#REF!</definedName>
    <definedName name="JVFB0805" localSheetId="0">#REF!</definedName>
    <definedName name="JVFB0805">#REF!</definedName>
    <definedName name="kidamex" localSheetId="6">#REF!</definedName>
    <definedName name="kidamex" localSheetId="4">#REF!</definedName>
    <definedName name="kidamex" localSheetId="7">#REF!</definedName>
    <definedName name="kidamex" localSheetId="0">#REF!</definedName>
    <definedName name="kidamex">#REF!</definedName>
    <definedName name="KNVK" localSheetId="6">#REF!</definedName>
    <definedName name="KNVK" localSheetId="4">#REF!</definedName>
    <definedName name="KNVK" localSheetId="7">#REF!</definedName>
    <definedName name="KNVK" localSheetId="0">#REF!</definedName>
    <definedName name="KNVK">#REF!</definedName>
    <definedName name="KNVV" localSheetId="6">#REF!</definedName>
    <definedName name="KNVV" localSheetId="4">#REF!</definedName>
    <definedName name="KNVV" localSheetId="7">#REF!</definedName>
    <definedName name="KNVV" localSheetId="0">#REF!</definedName>
    <definedName name="KNVV">#REF!</definedName>
    <definedName name="Lease" localSheetId="6">#REF!</definedName>
    <definedName name="Lease" localSheetId="4">#REF!</definedName>
    <definedName name="Lease" localSheetId="7">#REF!</definedName>
    <definedName name="Lease" localSheetId="0">#REF!</definedName>
    <definedName name="Lease">#REF!</definedName>
    <definedName name="license" localSheetId="6">#REF!</definedName>
    <definedName name="license" localSheetId="4">#REF!</definedName>
    <definedName name="license" localSheetId="7">#REF!</definedName>
    <definedName name="license" localSheetId="0">#REF!</definedName>
    <definedName name="license">#REF!</definedName>
    <definedName name="Life" localSheetId="6">#REF!</definedName>
    <definedName name="Life" localSheetId="4">#REF!</definedName>
    <definedName name="Life" localSheetId="7">#REF!</definedName>
    <definedName name="Life" localSheetId="0">#REF!</definedName>
    <definedName name="Life">#REF!</definedName>
    <definedName name="LOC" localSheetId="6">#REF!</definedName>
    <definedName name="LOC" localSheetId="4">#REF!</definedName>
    <definedName name="LOC" localSheetId="7">#REF!</definedName>
    <definedName name="LOC" localSheetId="0">#REF!</definedName>
    <definedName name="LOC">#REF!</definedName>
    <definedName name="Logistics" localSheetId="6">#REF!</definedName>
    <definedName name="Logistics" localSheetId="4">#REF!</definedName>
    <definedName name="Logistics" localSheetId="7">#REF!</definedName>
    <definedName name="Logistics" localSheetId="0">#REF!</definedName>
    <definedName name="Logistics">#REF!</definedName>
    <definedName name="MASTER" localSheetId="6">#REF!</definedName>
    <definedName name="MASTER" localSheetId="4">#REF!</definedName>
    <definedName name="MASTER" localSheetId="7">#REF!</definedName>
    <definedName name="MASTER" localSheetId="0">#REF!</definedName>
    <definedName name="MASTER">#REF!</definedName>
    <definedName name="MAY" localSheetId="6">#REF!</definedName>
    <definedName name="MAY" localSheetId="4">#REF!</definedName>
    <definedName name="MAY" localSheetId="7">#REF!</definedName>
    <definedName name="MAY" localSheetId="0">#REF!</definedName>
    <definedName name="MAY">#REF!</definedName>
    <definedName name="mgt_fee" localSheetId="6">#REF!</definedName>
    <definedName name="mgt_fee" localSheetId="4">#REF!</definedName>
    <definedName name="mgt_fee" localSheetId="7">#REF!</definedName>
    <definedName name="mgt_fee" localSheetId="0">#REF!</definedName>
    <definedName name="mgt_fee">#REF!</definedName>
    <definedName name="MKTYIELD" localSheetId="6">#REF!</definedName>
    <definedName name="MKTYIELD" localSheetId="4">#REF!</definedName>
    <definedName name="MKTYIELD" localSheetId="7">#REF!</definedName>
    <definedName name="MKTYIELD" localSheetId="0">#REF!</definedName>
    <definedName name="MKTYIELD">#REF!</definedName>
    <definedName name="MobEq" localSheetId="6">#REF!</definedName>
    <definedName name="MobEq" localSheetId="4">#REF!</definedName>
    <definedName name="MobEq" localSheetId="7">#REF!</definedName>
    <definedName name="MobEq" localSheetId="0">#REF!</definedName>
    <definedName name="MobEq">#REF!</definedName>
    <definedName name="Monthly_Sales_for_Acct" localSheetId="6">#REF!</definedName>
    <definedName name="Monthly_Sales_for_Acct" localSheetId="4">#REF!</definedName>
    <definedName name="Monthly_Sales_for_Acct" localSheetId="7">#REF!</definedName>
    <definedName name="Monthly_Sales_for_Acct" localSheetId="0">#REF!</definedName>
    <definedName name="Monthly_Sales_for_Acct">#REF!</definedName>
    <definedName name="MTD" localSheetId="6">#REF!</definedName>
    <definedName name="MTD" localSheetId="4">#REF!</definedName>
    <definedName name="MTD" localSheetId="7">#REF!</definedName>
    <definedName name="MTD" localSheetId="0">#REF!</definedName>
    <definedName name="MTD">#REF!</definedName>
    <definedName name="name" localSheetId="6">#REF!</definedName>
    <definedName name="name" localSheetId="4">#REF!</definedName>
    <definedName name="name" localSheetId="7">#REF!</definedName>
    <definedName name="name" localSheetId="0">#REF!</definedName>
    <definedName name="name">#REF!</definedName>
    <definedName name="NAME1" localSheetId="6">#REF!</definedName>
    <definedName name="NAME1" localSheetId="4">#REF!</definedName>
    <definedName name="NAME1" localSheetId="7">#REF!</definedName>
    <definedName name="NAME1" localSheetId="0">#REF!</definedName>
    <definedName name="NAME1">#REF!</definedName>
    <definedName name="NAPAPORN" localSheetId="6">#REF!</definedName>
    <definedName name="NAPAPORN" localSheetId="4">#REF!</definedName>
    <definedName name="NAPAPORN" localSheetId="7">#REF!</definedName>
    <definedName name="NAPAPORN" localSheetId="0">#REF!</definedName>
    <definedName name="NAPAPORN">#REF!</definedName>
    <definedName name="Newest" localSheetId="6">#REF!</definedName>
    <definedName name="Newest" localSheetId="4">#REF!</definedName>
    <definedName name="Newest" localSheetId="7">#REF!</definedName>
    <definedName name="Newest" localSheetId="0">#REF!</definedName>
    <definedName name="Newest">#REF!</definedName>
    <definedName name="nittaya_su" localSheetId="8">{"'Summary'!$A$5:$H$42"}</definedName>
    <definedName name="nittaya_su">{"'Summary'!$A$5:$H$42"}</definedName>
    <definedName name="NoWeeks">52</definedName>
    <definedName name="NUM" localSheetId="6">#REF!</definedName>
    <definedName name="NUM" localSheetId="4">#REF!</definedName>
    <definedName name="NUM" localSheetId="7">#REF!</definedName>
    <definedName name="NUM" localSheetId="0">#REF!</definedName>
    <definedName name="NUM">#REF!</definedName>
    <definedName name="OOO" localSheetId="6">#REF!</definedName>
    <definedName name="OOO" localSheetId="4">#REF!</definedName>
    <definedName name="OOO" localSheetId="7">#REF!</definedName>
    <definedName name="OOO" localSheetId="0">#REF!</definedName>
    <definedName name="OOO">#REF!</definedName>
    <definedName name="OpenforUser2" localSheetId="8">VAT!OpenforUser2</definedName>
    <definedName name="OpenforUser2">VAT!OpenforUser2</definedName>
    <definedName name="OpenForUser3" localSheetId="8">VAT!OpenForUser3</definedName>
    <definedName name="OpenForUser3">VAT!OpenForUser3</definedName>
    <definedName name="OpenForUser4" localSheetId="8">VAT!OpenForUser4</definedName>
    <definedName name="OpenForUser4">VAT!OpenForUser4</definedName>
    <definedName name="OptTrm" localSheetId="6">#REF!</definedName>
    <definedName name="OptTrm" localSheetId="4">#REF!</definedName>
    <definedName name="OptTrm" localSheetId="7">#REF!</definedName>
    <definedName name="OptTrm" localSheetId="0">#REF!</definedName>
    <definedName name="OptTrm" localSheetId="8">#REF!</definedName>
    <definedName name="OptTrm">#REF!</definedName>
    <definedName name="OPTYN" localSheetId="6">#REF!</definedName>
    <definedName name="OPTYN" localSheetId="4">#REF!</definedName>
    <definedName name="OPTYN" localSheetId="7">#REF!</definedName>
    <definedName name="OPTYN" localSheetId="0">#REF!</definedName>
    <definedName name="OPTYN" localSheetId="8">#REF!</definedName>
    <definedName name="OPTYN">#REF!</definedName>
    <definedName name="OUTSA" localSheetId="6">#REF!</definedName>
    <definedName name="OUTSA" localSheetId="4">#REF!</definedName>
    <definedName name="OUTSA" localSheetId="7">#REF!</definedName>
    <definedName name="OUTSA" localSheetId="0">#REF!</definedName>
    <definedName name="OUTSA">#REF!</definedName>
    <definedName name="page1" localSheetId="6">#REF!</definedName>
    <definedName name="page1" localSheetId="4">#REF!</definedName>
    <definedName name="page1" localSheetId="7">#REF!</definedName>
    <definedName name="page1" localSheetId="0">#REF!</definedName>
    <definedName name="page1">#REF!</definedName>
    <definedName name="Payback" localSheetId="6">#REF!</definedName>
    <definedName name="Payback" localSheetId="4">#REF!</definedName>
    <definedName name="Payback" localSheetId="7">#REF!</definedName>
    <definedName name="Payback" localSheetId="0">#REF!</definedName>
    <definedName name="Payback">#REF!</definedName>
    <definedName name="PayerEngAddress" localSheetId="6">#REF!</definedName>
    <definedName name="PayerEngAddress" localSheetId="4">#REF!</definedName>
    <definedName name="PayerEngAddress" localSheetId="7">#REF!</definedName>
    <definedName name="PayerEngAddress" localSheetId="0">#REF!</definedName>
    <definedName name="PayerEngAddress">#REF!</definedName>
    <definedName name="PayerSoldTo" localSheetId="6">#REF!</definedName>
    <definedName name="PayerSoldTo" localSheetId="4">#REF!</definedName>
    <definedName name="PayerSoldTo" localSheetId="7">#REF!</definedName>
    <definedName name="PayerSoldTo" localSheetId="0">#REF!</definedName>
    <definedName name="PayerSoldTo">#REF!</definedName>
    <definedName name="PL" localSheetId="6">#REF!</definedName>
    <definedName name="PL" localSheetId="4">#REF!</definedName>
    <definedName name="PL" localSheetId="7">#REF!</definedName>
    <definedName name="PL" localSheetId="0">#REF!</definedName>
    <definedName name="PL">#REF!</definedName>
    <definedName name="PLT" localSheetId="6">#REF!</definedName>
    <definedName name="PLT" localSheetId="4">#REF!</definedName>
    <definedName name="PLT" localSheetId="7">#REF!</definedName>
    <definedName name="PLT" localSheetId="0">#REF!</definedName>
    <definedName name="PLT">#REF!</definedName>
    <definedName name="POD" localSheetId="6">#REF!</definedName>
    <definedName name="POD" localSheetId="4">#REF!</definedName>
    <definedName name="POD" localSheetId="7">#REF!</definedName>
    <definedName name="POD" localSheetId="0">#REF!</definedName>
    <definedName name="POD">#REF!</definedName>
    <definedName name="ppp" localSheetId="6">#REF!</definedName>
    <definedName name="ppp" localSheetId="4">#REF!</definedName>
    <definedName name="ppp" localSheetId="7">#REF!</definedName>
    <definedName name="ppp" localSheetId="0">#REF!</definedName>
    <definedName name="ppp">#REF!</definedName>
    <definedName name="PPWO" localSheetId="6">#REF!</definedName>
    <definedName name="PPWO" localSheetId="4">#REF!</definedName>
    <definedName name="PPWO" localSheetId="7">#REF!</definedName>
    <definedName name="PPWO" localSheetId="0">#REF!</definedName>
    <definedName name="PPWO">#REF!</definedName>
    <definedName name="PRE" localSheetId="6">#REF!</definedName>
    <definedName name="PRE" localSheetId="4">#REF!</definedName>
    <definedName name="PRE" localSheetId="7">#REF!</definedName>
    <definedName name="PRE" localSheetId="0">#REF!</definedName>
    <definedName name="PRE">#REF!</definedName>
    <definedName name="PrepBy" localSheetId="6">#REF!</definedName>
    <definedName name="PrepBy" localSheetId="4">#REF!</definedName>
    <definedName name="PrepBy" localSheetId="7">#REF!</definedName>
    <definedName name="PrepBy" localSheetId="0">#REF!</definedName>
    <definedName name="PrepBy">#REF!</definedName>
    <definedName name="Pricing" localSheetId="6">#REF!</definedName>
    <definedName name="Pricing" localSheetId="4">#REF!</definedName>
    <definedName name="Pricing" localSheetId="7">#REF!</definedName>
    <definedName name="Pricing" localSheetId="0">#REF!</definedName>
    <definedName name="Pricing">#REF!</definedName>
    <definedName name="_xlnm.Print_Area" localSheetId="6">#REF!</definedName>
    <definedName name="_xlnm.Print_Area" localSheetId="4">#REF!</definedName>
    <definedName name="_xlnm.Print_Area" localSheetId="7">#REF!</definedName>
    <definedName name="_xlnm.Print_Area" localSheetId="0">#REF!</definedName>
    <definedName name="_xlnm.Print_Area">#REF!</definedName>
    <definedName name="_xlnm.Print_Titles" localSheetId="6">#REF!</definedName>
    <definedName name="_xlnm.Print_Titles" localSheetId="4">#REF!</definedName>
    <definedName name="_xlnm.Print_Titles" localSheetId="7">#REF!</definedName>
    <definedName name="_xlnm.Print_Titles" localSheetId="0">#REF!</definedName>
    <definedName name="_xlnm.Print_Titles">#REF!</definedName>
    <definedName name="Print_Titles_MI" localSheetId="6">#REF!</definedName>
    <definedName name="Print_Titles_MI" localSheetId="4">#REF!</definedName>
    <definedName name="Print_Titles_MI" localSheetId="7">#REF!</definedName>
    <definedName name="Print_Titles_MI" localSheetId="0">#REF!</definedName>
    <definedName name="Print_Titles_MI">#REF!</definedName>
    <definedName name="PROPRISK" localSheetId="6">#REF!</definedName>
    <definedName name="PROPRISK" localSheetId="4">#REF!</definedName>
    <definedName name="PROPRISK" localSheetId="7">#REF!</definedName>
    <definedName name="PROPRISK" localSheetId="0">#REF!</definedName>
    <definedName name="PROPRISK">#REF!</definedName>
    <definedName name="PROPUP" localSheetId="6">#REF!</definedName>
    <definedName name="PROPUP" localSheetId="4">#REF!</definedName>
    <definedName name="PROPUP" localSheetId="7">#REF!</definedName>
    <definedName name="PROPUP" localSheetId="0">#REF!</definedName>
    <definedName name="PROPUP">#REF!</definedName>
    <definedName name="pv" localSheetId="6">#REF!</definedName>
    <definedName name="pv" localSheetId="4">#REF!</definedName>
    <definedName name="pv" localSheetId="7">#REF!</definedName>
    <definedName name="pv" localSheetId="0">#REF!</definedName>
    <definedName name="pv">#REF!</definedName>
    <definedName name="PZAMEX" localSheetId="6">#REF!</definedName>
    <definedName name="PZAMEX" localSheetId="4">#REF!</definedName>
    <definedName name="PZAMEX" localSheetId="7">#REF!</definedName>
    <definedName name="PZAMEX" localSheetId="0">#REF!</definedName>
    <definedName name="PZAMEX">#REF!</definedName>
    <definedName name="RBD_UPC" localSheetId="6">#REF!</definedName>
    <definedName name="RBD_UPC" localSheetId="4">#REF!</definedName>
    <definedName name="RBD_UPC" localSheetId="7">#REF!</definedName>
    <definedName name="RBD_UPC" localSheetId="0">#REF!</definedName>
    <definedName name="RBD_UPC">#REF!</definedName>
    <definedName name="RECELEC" localSheetId="6">#REF!</definedName>
    <definedName name="RECELEC" localSheetId="4">#REF!</definedName>
    <definedName name="RECELEC" localSheetId="7">#REF!</definedName>
    <definedName name="RECELEC" localSheetId="0">#REF!</definedName>
    <definedName name="RECELEC">#REF!</definedName>
    <definedName name="RepCur" localSheetId="6">#REF!</definedName>
    <definedName name="RepCur" localSheetId="4">#REF!</definedName>
    <definedName name="RepCur" localSheetId="7">#REF!</definedName>
    <definedName name="RepCur" localSheetId="0">#REF!</definedName>
    <definedName name="RepCur">#REF!</definedName>
    <definedName name="ReqIrr" localSheetId="6">#REF!</definedName>
    <definedName name="ReqIrr" localSheetId="4">#REF!</definedName>
    <definedName name="ReqIrr" localSheetId="7">#REF!</definedName>
    <definedName name="ReqIrr" localSheetId="0">#REF!</definedName>
    <definedName name="ReqIrr">#REF!</definedName>
    <definedName name="ReqPayback" localSheetId="6">#REF!</definedName>
    <definedName name="ReqPayback" localSheetId="4">#REF!</definedName>
    <definedName name="ReqPayback" localSheetId="7">#REF!</definedName>
    <definedName name="ReqPayback" localSheetId="0">#REF!</definedName>
    <definedName name="ReqPayback">#REF!</definedName>
    <definedName name="ReqROSHF" localSheetId="6">#REF!</definedName>
    <definedName name="ReqROSHF" localSheetId="4">#REF!</definedName>
    <definedName name="ReqROSHF" localSheetId="7">#REF!</definedName>
    <definedName name="ReqROSHF" localSheetId="0">#REF!</definedName>
    <definedName name="ReqROSHF">#REF!</definedName>
    <definedName name="ROA" localSheetId="6">#REF!</definedName>
    <definedName name="ROA" localSheetId="4">#REF!</definedName>
    <definedName name="ROA" localSheetId="7">#REF!</definedName>
    <definedName name="ROA" localSheetId="0">#REF!</definedName>
    <definedName name="ROA">#REF!</definedName>
    <definedName name="ROSHF" localSheetId="6">#REF!</definedName>
    <definedName name="ROSHF" localSheetId="4">#REF!</definedName>
    <definedName name="ROSHF" localSheetId="7">#REF!</definedName>
    <definedName name="ROSHF" localSheetId="0">#REF!</definedName>
    <definedName name="ROSHF">#REF!</definedName>
    <definedName name="SALES" localSheetId="6">#REF!</definedName>
    <definedName name="SALES" localSheetId="4">#REF!</definedName>
    <definedName name="SALES" localSheetId="7">#REF!</definedName>
    <definedName name="SALES" localSheetId="0">#REF!</definedName>
    <definedName name="SALES">#REF!</definedName>
    <definedName name="SAUDI" localSheetId="6">#REF!</definedName>
    <definedName name="SAUDI" localSheetId="4">#REF!</definedName>
    <definedName name="SAUDI" localSheetId="7">#REF!</definedName>
    <definedName name="SAUDI" localSheetId="0">#REF!</definedName>
    <definedName name="SAUDI">#REF!</definedName>
    <definedName name="SCASH" localSheetId="6">#REF!</definedName>
    <definedName name="SCASH" localSheetId="4">#REF!</definedName>
    <definedName name="SCASH" localSheetId="7">#REF!</definedName>
    <definedName name="SCASH" localSheetId="0">#REF!</definedName>
    <definedName name="SCASH">#REF!</definedName>
    <definedName name="Scen" localSheetId="6">#REF!</definedName>
    <definedName name="Scen" localSheetId="4">#REF!</definedName>
    <definedName name="Scen" localSheetId="7">#REF!</definedName>
    <definedName name="Scen" localSheetId="0">#REF!</definedName>
    <definedName name="Scen">#REF!</definedName>
    <definedName name="sdfrserfe" localSheetId="6">#REF!</definedName>
    <definedName name="sdfrserfe" localSheetId="4">#REF!</definedName>
    <definedName name="sdfrserfe" localSheetId="7">#REF!</definedName>
    <definedName name="sdfrserfe" localSheetId="0">#REF!</definedName>
    <definedName name="sdfrserfe">#REF!</definedName>
    <definedName name="sep" localSheetId="6">#REF!</definedName>
    <definedName name="sep" localSheetId="4">#REF!</definedName>
    <definedName name="sep" localSheetId="7">#REF!</definedName>
    <definedName name="sep" localSheetId="0">#REF!</definedName>
    <definedName name="sep">#REF!</definedName>
    <definedName name="ShipTo" localSheetId="6">#REF!</definedName>
    <definedName name="ShipTo" localSheetId="4">#REF!</definedName>
    <definedName name="ShipTo" localSheetId="7">#REF!</definedName>
    <definedName name="ShipTo" localSheetId="0">#REF!</definedName>
    <definedName name="ShipTo">#REF!</definedName>
    <definedName name="ShipToSoldTo" localSheetId="6">#REF!</definedName>
    <definedName name="ShipToSoldTo" localSheetId="4">#REF!</definedName>
    <definedName name="ShipToSoldTo" localSheetId="7">#REF!</definedName>
    <definedName name="ShipToSoldTo" localSheetId="0">#REF!</definedName>
    <definedName name="ShipToSoldTo">#REF!</definedName>
    <definedName name="Sign" localSheetId="6">#REF!</definedName>
    <definedName name="Sign" localSheetId="4">#REF!</definedName>
    <definedName name="Sign" localSheetId="7">#REF!</definedName>
    <definedName name="Sign" localSheetId="0">#REF!</definedName>
    <definedName name="Sign">#REF!</definedName>
    <definedName name="SM" localSheetId="6">#REF!</definedName>
    <definedName name="SM" localSheetId="4">#REF!</definedName>
    <definedName name="SM" localSheetId="7">#REF!</definedName>
    <definedName name="SM" localSheetId="0">#REF!</definedName>
    <definedName name="SM">#REF!</definedName>
    <definedName name="SO" localSheetId="6">#REF!</definedName>
    <definedName name="SO" localSheetId="4">#REF!</definedName>
    <definedName name="SO" localSheetId="7">#REF!</definedName>
    <definedName name="SO" localSheetId="0">#REF!</definedName>
    <definedName name="SO">#REF!</definedName>
    <definedName name="SoldTo" localSheetId="6">#REF!</definedName>
    <definedName name="SoldTo" localSheetId="4">#REF!</definedName>
    <definedName name="SoldTo" localSheetId="7">#REF!</definedName>
    <definedName name="SoldTo" localSheetId="0">#REF!</definedName>
    <definedName name="SoldTo">#REF!</definedName>
    <definedName name="SoldToPayer" localSheetId="6">#REF!</definedName>
    <definedName name="SoldToPayer" localSheetId="4">#REF!</definedName>
    <definedName name="SoldToPayer" localSheetId="7">#REF!</definedName>
    <definedName name="SoldToPayer" localSheetId="0">#REF!</definedName>
    <definedName name="SoldToPayer">#REF!</definedName>
    <definedName name="SoldToShipTo" localSheetId="6">#REF!</definedName>
    <definedName name="SoldToShipTo" localSheetId="4">#REF!</definedName>
    <definedName name="SoldToShipTo" localSheetId="7">#REF!</definedName>
    <definedName name="SoldToShipTo" localSheetId="0">#REF!</definedName>
    <definedName name="SoldToShipTo">#REF!</definedName>
    <definedName name="SUB_TOTAL" localSheetId="6">#REF!</definedName>
    <definedName name="SUB_TOTAL" localSheetId="4">#REF!</definedName>
    <definedName name="SUB_TOTAL" localSheetId="7">#REF!</definedName>
    <definedName name="SUB_TOTAL" localSheetId="0">#REF!</definedName>
    <definedName name="SUB_TOTAL">#REF!</definedName>
    <definedName name="Sum_report_PZ_test2" localSheetId="6">#REF!</definedName>
    <definedName name="Sum_report_PZ_test2" localSheetId="4">#REF!</definedName>
    <definedName name="Sum_report_PZ_test2" localSheetId="7">#REF!</definedName>
    <definedName name="Sum_report_PZ_test2" localSheetId="0">#REF!</definedName>
    <definedName name="Sum_report_PZ_test2">#REF!</definedName>
    <definedName name="sw" localSheetId="6">#REF!</definedName>
    <definedName name="sw" localSheetId="4">#REF!</definedName>
    <definedName name="sw" localSheetId="7">#REF!</definedName>
    <definedName name="sw" localSheetId="0">#REF!</definedName>
    <definedName name="sw">#REF!</definedName>
    <definedName name="TB1206A" localSheetId="6">#REF!</definedName>
    <definedName name="TB1206A" localSheetId="4">#REF!</definedName>
    <definedName name="TB1206A" localSheetId="7">#REF!</definedName>
    <definedName name="TB1206A" localSheetId="0">#REF!</definedName>
    <definedName name="TB1206A">#REF!</definedName>
    <definedName name="TBMFG" localSheetId="6">#REF!</definedName>
    <definedName name="TBMFG" localSheetId="4">#REF!</definedName>
    <definedName name="TBMFG" localSheetId="7">#REF!</definedName>
    <definedName name="TBMFG" localSheetId="0">#REF!</definedName>
    <definedName name="TBMFG">#REF!</definedName>
    <definedName name="ten_yr_depre" localSheetId="6">#REF!</definedName>
    <definedName name="ten_yr_depre" localSheetId="4">#REF!</definedName>
    <definedName name="ten_yr_depre" localSheetId="7">#REF!</definedName>
    <definedName name="ten_yr_depre" localSheetId="0">#REF!</definedName>
    <definedName name="ten_yr_depre">#REF!</definedName>
    <definedName name="TermMethod" localSheetId="6">#REF!</definedName>
    <definedName name="TermMethod" localSheetId="4">#REF!</definedName>
    <definedName name="TermMethod" localSheetId="7">#REF!</definedName>
    <definedName name="TermMethod" localSheetId="0">#REF!</definedName>
    <definedName name="TermMethod">#REF!</definedName>
    <definedName name="tfb" localSheetId="6">#REF!</definedName>
    <definedName name="tfb" localSheetId="4">#REF!</definedName>
    <definedName name="tfb" localSheetId="7">#REF!</definedName>
    <definedName name="tfb" localSheetId="0">#REF!</definedName>
    <definedName name="tfb">#REF!</definedName>
    <definedName name="TFBV" localSheetId="6">#REF!</definedName>
    <definedName name="TFBV" localSheetId="4">#REF!</definedName>
    <definedName name="TFBV" localSheetId="7">#REF!</definedName>
    <definedName name="TFBV" localSheetId="0">#REF!</definedName>
    <definedName name="TFBV">#REF!</definedName>
    <definedName name="tsa" localSheetId="6">#REF!</definedName>
    <definedName name="tsa" localSheetId="4">#REF!</definedName>
    <definedName name="tsa" localSheetId="7">#REF!</definedName>
    <definedName name="tsa" localSheetId="0">#REF!</definedName>
    <definedName name="tsa">#REF!</definedName>
    <definedName name="tumbon" localSheetId="6">#REF!</definedName>
    <definedName name="tumbon" localSheetId="4">#REF!</definedName>
    <definedName name="tumbon" localSheetId="7">#REF!</definedName>
    <definedName name="tumbon" localSheetId="0">#REF!</definedName>
    <definedName name="tumbon">#REF!</definedName>
    <definedName name="two_yr_depre" localSheetId="6">#REF!</definedName>
    <definedName name="two_yr_depre" localSheetId="4">#REF!</definedName>
    <definedName name="two_yr_depre" localSheetId="7">#REF!</definedName>
    <definedName name="two_yr_depre" localSheetId="0">#REF!</definedName>
    <definedName name="two_yr_depre">#REF!</definedName>
    <definedName name="type" localSheetId="6">#REF!</definedName>
    <definedName name="type" localSheetId="4">#REF!</definedName>
    <definedName name="type" localSheetId="7">#REF!</definedName>
    <definedName name="type" localSheetId="0">#REF!</definedName>
    <definedName name="type">#REF!</definedName>
    <definedName name="Unit" localSheetId="6">#REF!</definedName>
    <definedName name="Unit" localSheetId="4">#REF!</definedName>
    <definedName name="Unit" localSheetId="7">#REF!</definedName>
    <definedName name="Unit" localSheetId="0">#REF!</definedName>
    <definedName name="Unit">#REF!</definedName>
    <definedName name="UnitMeasure" localSheetId="6">#REF!</definedName>
    <definedName name="UnitMeasure" localSheetId="4">#REF!</definedName>
    <definedName name="UnitMeasure" localSheetId="7">#REF!</definedName>
    <definedName name="UnitMeasure" localSheetId="0">#REF!</definedName>
    <definedName name="UnitMeasure">#REF!</definedName>
    <definedName name="UnitMeaure" localSheetId="6">#REF!</definedName>
    <definedName name="UnitMeaure" localSheetId="4">#REF!</definedName>
    <definedName name="UnitMeaure" localSheetId="7">#REF!</definedName>
    <definedName name="UnitMeaure" localSheetId="0">#REF!</definedName>
    <definedName name="UnitMeaure">#REF!</definedName>
    <definedName name="UUU" localSheetId="6">#REF!</definedName>
    <definedName name="UUU" localSheetId="4">#REF!</definedName>
    <definedName name="UUU" localSheetId="7">#REF!</definedName>
    <definedName name="UUU" localSheetId="0">#REF!</definedName>
    <definedName name="UUU">#REF!</definedName>
    <definedName name="vk" localSheetId="6">#REF!</definedName>
    <definedName name="vk" localSheetId="4">#REF!</definedName>
    <definedName name="vk" localSheetId="7">#REF!</definedName>
    <definedName name="vk" localSheetId="0">#REF!</definedName>
    <definedName name="vk">#REF!</definedName>
    <definedName name="WATER" localSheetId="6">#REF!</definedName>
    <definedName name="WATER" localSheetId="4">#REF!</definedName>
    <definedName name="WATER" localSheetId="7">#REF!</definedName>
    <definedName name="WATER" localSheetId="0">#REF!</definedName>
    <definedName name="WATER">#REF!</definedName>
    <definedName name="wflicense" localSheetId="6">#REF!</definedName>
    <definedName name="wflicense" localSheetId="4">#REF!</definedName>
    <definedName name="wflicense" localSheetId="7">#REF!</definedName>
    <definedName name="wflicense" localSheetId="0">#REF!</definedName>
    <definedName name="wflicense">#REF!</definedName>
    <definedName name="wfood" localSheetId="6">#REF!</definedName>
    <definedName name="wfood" localSheetId="4">#REF!</definedName>
    <definedName name="wfood" localSheetId="7">#REF!</definedName>
    <definedName name="wfood" localSheetId="0">#REF!</definedName>
    <definedName name="wfood">#REF!</definedName>
    <definedName name="WIRTE" localSheetId="6">#REF!</definedName>
    <definedName name="WIRTE" localSheetId="4">#REF!</definedName>
    <definedName name="WIRTE" localSheetId="7">#REF!</definedName>
    <definedName name="WIRTE" localSheetId="0">#REF!</definedName>
    <definedName name="WIRTE">#REF!</definedName>
    <definedName name="write" localSheetId="6">#REF!</definedName>
    <definedName name="write" localSheetId="4">#REF!</definedName>
    <definedName name="write" localSheetId="7">#REF!</definedName>
    <definedName name="write" localSheetId="0">#REF!</definedName>
    <definedName name="write">#REF!</definedName>
    <definedName name="wro" localSheetId="6">#REF!</definedName>
    <definedName name="wro" localSheetId="4">#REF!</definedName>
    <definedName name="wro" localSheetId="7">#REF!</definedName>
    <definedName name="wro" localSheetId="0">#REF!</definedName>
    <definedName name="wro">#REF!</definedName>
    <definedName name="wsignd" localSheetId="6">#REF!</definedName>
    <definedName name="wsignd" localSheetId="4">#REF!</definedName>
    <definedName name="wsignd" localSheetId="7">#REF!</definedName>
    <definedName name="wsignd" localSheetId="0">#REF!</definedName>
    <definedName name="wsignd">#REF!</definedName>
    <definedName name="x" localSheetId="6">#REF!</definedName>
    <definedName name="x" localSheetId="4">#REF!</definedName>
    <definedName name="x" localSheetId="7">#REF!</definedName>
    <definedName name="x" localSheetId="0">#REF!</definedName>
    <definedName name="x">#REF!</definedName>
    <definedName name="years" localSheetId="6">#REF!</definedName>
    <definedName name="years" localSheetId="4">#REF!</definedName>
    <definedName name="years" localSheetId="7">#REF!</definedName>
    <definedName name="years" localSheetId="0">#REF!</definedName>
    <definedName name="years">#REF!</definedName>
    <definedName name="YTD" localSheetId="6">#REF!</definedName>
    <definedName name="YTD" localSheetId="4">#REF!</definedName>
    <definedName name="YTD" localSheetId="7">#REF!</definedName>
    <definedName name="YTD" localSheetId="0">#REF!</definedName>
    <definedName name="YTD">#REF!</definedName>
    <definedName name="ฟ1" localSheetId="6">#REF!</definedName>
    <definedName name="ฟ1" localSheetId="4">#REF!</definedName>
    <definedName name="ฟ1" localSheetId="7">#REF!</definedName>
    <definedName name="ฟ1" localSheetId="0">#REF!</definedName>
    <definedName name="ฟ1">#REF!</definedName>
  </definedNames>
  <calcPr calcId="124519"/>
</workbook>
</file>

<file path=xl/calcChain.xml><?xml version="1.0" encoding="utf-8"?>
<calcChain xmlns="http://schemas.openxmlformats.org/spreadsheetml/2006/main">
  <c r="U92" i="12"/>
  <c r="T92"/>
  <c r="S92"/>
  <c r="R92"/>
  <c r="Q92"/>
  <c r="P92"/>
  <c r="O92"/>
  <c r="N92"/>
  <c r="M92"/>
  <c r="L92"/>
  <c r="K92"/>
  <c r="J92"/>
  <c r="I92"/>
  <c r="H92"/>
  <c r="G92"/>
  <c r="F92"/>
  <c r="E92"/>
  <c r="D92"/>
  <c r="V63" i="4"/>
  <c r="V62"/>
  <c r="T63"/>
  <c r="T62"/>
  <c r="Y61"/>
  <c r="T61"/>
  <c r="S61"/>
  <c r="Z60"/>
  <c r="T60"/>
  <c r="S60"/>
  <c r="X59"/>
  <c r="T59"/>
  <c r="S59"/>
  <c r="W58"/>
  <c r="T58"/>
  <c r="S58"/>
  <c r="D16" i="2" l="1"/>
  <c r="H91" i="11"/>
  <c r="H94"/>
  <c r="G99"/>
  <c r="D100" l="1"/>
  <c r="D94"/>
  <c r="D93"/>
  <c r="H97"/>
  <c r="D97"/>
  <c r="D96"/>
  <c r="H53" l="1"/>
  <c r="H52"/>
  <c r="H51"/>
  <c r="D42" l="1"/>
  <c r="H35"/>
  <c r="H64" l="1"/>
  <c r="H69"/>
  <c r="G75" i="1" l="1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C42" i="2"/>
  <c r="I42"/>
  <c r="H42"/>
  <c r="G42"/>
  <c r="F42"/>
  <c r="D42"/>
  <c r="D15"/>
  <c r="G102" i="11"/>
  <c r="D99"/>
  <c r="D91"/>
  <c r="H102"/>
  <c r="D90"/>
  <c r="G28" i="14"/>
  <c r="I16" i="2"/>
  <c r="H16"/>
  <c r="G16"/>
  <c r="F16"/>
  <c r="I15"/>
  <c r="H15"/>
  <c r="G15"/>
  <c r="F15"/>
  <c r="J42" l="1"/>
  <c r="K42" s="1"/>
  <c r="J16"/>
  <c r="K16" s="1"/>
  <c r="G17" i="13" s="1"/>
  <c r="J15" i="2"/>
  <c r="K15" s="1"/>
  <c r="G35" i="14" l="1"/>
  <c r="G16" i="13"/>
  <c r="I56" i="2"/>
  <c r="H56"/>
  <c r="G56"/>
  <c r="F56"/>
  <c r="D56"/>
  <c r="I68"/>
  <c r="H68"/>
  <c r="G68"/>
  <c r="F68"/>
  <c r="D68"/>
  <c r="D86" i="11"/>
  <c r="D85"/>
  <c r="H88"/>
  <c r="D84"/>
  <c r="H51" i="2"/>
  <c r="G51"/>
  <c r="F51"/>
  <c r="D51"/>
  <c r="G82" i="11"/>
  <c r="D80"/>
  <c r="D79"/>
  <c r="J56" i="2" l="1"/>
  <c r="K56" s="1"/>
  <c r="G34" i="14" s="1"/>
  <c r="J68" i="2"/>
  <c r="K68" s="1"/>
  <c r="G88" i="11"/>
  <c r="H82"/>
  <c r="I51" i="2"/>
  <c r="J51" s="1"/>
  <c r="K51" s="1"/>
  <c r="G22" i="14" s="1"/>
  <c r="G25" i="13" l="1"/>
  <c r="G27" s="1"/>
  <c r="D74" i="11"/>
  <c r="H77"/>
  <c r="G77"/>
  <c r="D75"/>
  <c r="D73"/>
  <c r="G74" i="1" l="1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S226"/>
  <c r="R226"/>
  <c r="Q226"/>
  <c r="P226"/>
  <c r="O226"/>
  <c r="S5"/>
  <c r="R5"/>
  <c r="Q5"/>
  <c r="P5"/>
  <c r="O5"/>
  <c r="M226"/>
  <c r="M5"/>
  <c r="L226"/>
  <c r="L5"/>
  <c r="K226"/>
  <c r="K5"/>
  <c r="N226"/>
  <c r="J226"/>
  <c r="N5"/>
  <c r="J5"/>
  <c r="I226"/>
  <c r="I5"/>
  <c r="D96" i="2" l="1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7"/>
  <c r="D66"/>
  <c r="D65"/>
  <c r="D64"/>
  <c r="D63"/>
  <c r="D62"/>
  <c r="D61"/>
  <c r="D60"/>
  <c r="D59"/>
  <c r="D58"/>
  <c r="D57"/>
  <c r="D55"/>
  <c r="D54"/>
  <c r="D53"/>
  <c r="D52"/>
  <c r="D45"/>
  <c r="D44"/>
  <c r="D41"/>
  <c r="D40"/>
  <c r="D39"/>
  <c r="D35"/>
  <c r="D34"/>
  <c r="D33"/>
  <c r="D32"/>
  <c r="D31"/>
  <c r="D30"/>
  <c r="D29"/>
  <c r="D28"/>
  <c r="D27"/>
  <c r="D25"/>
  <c r="D24"/>
  <c r="D23"/>
  <c r="D22"/>
  <c r="D21"/>
  <c r="D10"/>
  <c r="D19"/>
  <c r="D18"/>
  <c r="D17"/>
  <c r="D9"/>
  <c r="D11"/>
  <c r="G5" i="12"/>
  <c r="X46"/>
  <c r="X45"/>
  <c r="Y45" s="1"/>
  <c r="X44"/>
  <c r="Y44" s="1"/>
  <c r="X43"/>
  <c r="Y43" s="1"/>
  <c r="X42"/>
  <c r="Y42" s="1"/>
  <c r="X41"/>
  <c r="Y41" s="1"/>
  <c r="X40"/>
  <c r="Y40" s="1"/>
  <c r="X39"/>
  <c r="Y39" s="1"/>
  <c r="X38"/>
  <c r="Y38" s="1"/>
  <c r="X37"/>
  <c r="Y37" s="1"/>
  <c r="X36"/>
  <c r="Y36" s="1"/>
  <c r="X35"/>
  <c r="Y35" s="1"/>
  <c r="X34"/>
  <c r="Y34" s="1"/>
  <c r="X33"/>
  <c r="Y33" s="1"/>
  <c r="X32"/>
  <c r="Y32" s="1"/>
  <c r="X31"/>
  <c r="Y31" s="1"/>
  <c r="X30"/>
  <c r="Y30" s="1"/>
  <c r="X29"/>
  <c r="Y29" s="1"/>
  <c r="X28"/>
  <c r="Y28" s="1"/>
  <c r="X27"/>
  <c r="Y27" s="1"/>
  <c r="X26"/>
  <c r="Y26" s="1"/>
  <c r="X25"/>
  <c r="Y25" s="1"/>
  <c r="X24"/>
  <c r="Y24" s="1"/>
  <c r="X23"/>
  <c r="Y23" s="1"/>
  <c r="X22"/>
  <c r="Y22" s="1"/>
  <c r="X21"/>
  <c r="Y21" s="1"/>
  <c r="X20"/>
  <c r="Y20" s="1"/>
  <c r="X19"/>
  <c r="Y19" s="1"/>
  <c r="X18"/>
  <c r="Y18" s="1"/>
  <c r="X17"/>
  <c r="Y17" s="1"/>
  <c r="X16"/>
  <c r="Y16" s="1"/>
  <c r="X15"/>
  <c r="Y15" s="1"/>
  <c r="X14"/>
  <c r="X13"/>
  <c r="Y13" s="1"/>
  <c r="X12"/>
  <c r="Y12" s="1"/>
  <c r="X11"/>
  <c r="Y11" s="1"/>
  <c r="X10"/>
  <c r="Y10" s="1"/>
  <c r="X9"/>
  <c r="Y9" s="1"/>
  <c r="X8"/>
  <c r="Y8" s="1"/>
  <c r="Y46"/>
  <c r="Y14"/>
  <c r="X7"/>
  <c r="Y7" s="1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I28" i="2"/>
  <c r="H28"/>
  <c r="G28"/>
  <c r="F28"/>
  <c r="I27"/>
  <c r="H27"/>
  <c r="G27"/>
  <c r="F27"/>
  <c r="I26"/>
  <c r="H26"/>
  <c r="G26"/>
  <c r="F26"/>
  <c r="I25"/>
  <c r="H25"/>
  <c r="G25"/>
  <c r="F25"/>
  <c r="I24"/>
  <c r="H24"/>
  <c r="G24"/>
  <c r="F24"/>
  <c r="I49"/>
  <c r="H49"/>
  <c r="G49"/>
  <c r="F49"/>
  <c r="I48"/>
  <c r="H48"/>
  <c r="G48"/>
  <c r="F48"/>
  <c r="I47"/>
  <c r="H47"/>
  <c r="G47"/>
  <c r="F47"/>
  <c r="I46"/>
  <c r="H46"/>
  <c r="G46"/>
  <c r="F46"/>
  <c r="I20"/>
  <c r="H20"/>
  <c r="G20"/>
  <c r="F20"/>
  <c r="I19"/>
  <c r="H19"/>
  <c r="G19"/>
  <c r="F19"/>
  <c r="I17"/>
  <c r="G17"/>
  <c r="I18"/>
  <c r="H18"/>
  <c r="G18"/>
  <c r="F18"/>
  <c r="I90"/>
  <c r="G90"/>
  <c r="F90"/>
  <c r="I13"/>
  <c r="H13"/>
  <c r="G13"/>
  <c r="F13"/>
  <c r="I14"/>
  <c r="H14"/>
  <c r="G14"/>
  <c r="F14"/>
  <c r="I12"/>
  <c r="H12"/>
  <c r="G12"/>
  <c r="F12"/>
  <c r="I11"/>
  <c r="H11"/>
  <c r="G11"/>
  <c r="F11"/>
  <c r="I50"/>
  <c r="H50"/>
  <c r="G50"/>
  <c r="F50"/>
  <c r="I45"/>
  <c r="H45"/>
  <c r="G45"/>
  <c r="F45"/>
  <c r="I43"/>
  <c r="H43"/>
  <c r="G43"/>
  <c r="F43"/>
  <c r="I41"/>
  <c r="H41"/>
  <c r="G41"/>
  <c r="F41"/>
  <c r="I40"/>
  <c r="H40"/>
  <c r="G40"/>
  <c r="F40"/>
  <c r="I39"/>
  <c r="H39"/>
  <c r="G39"/>
  <c r="F39"/>
  <c r="I44"/>
  <c r="H44"/>
  <c r="G44"/>
  <c r="F44"/>
  <c r="I95"/>
  <c r="H95"/>
  <c r="G95"/>
  <c r="F95"/>
  <c r="D43"/>
  <c r="D38"/>
  <c r="D37"/>
  <c r="D36"/>
  <c r="D14"/>
  <c r="D49"/>
  <c r="D48"/>
  <c r="D47"/>
  <c r="D46"/>
  <c r="D12"/>
  <c r="D20"/>
  <c r="D91"/>
  <c r="D13"/>
  <c r="D50"/>
  <c r="D95"/>
  <c r="T5" i="12"/>
  <c r="S5"/>
  <c r="R5"/>
  <c r="Q5"/>
  <c r="P5"/>
  <c r="O5"/>
  <c r="N5"/>
  <c r="M5"/>
  <c r="L5"/>
  <c r="K5"/>
  <c r="J5"/>
  <c r="I5"/>
  <c r="H5"/>
  <c r="F5"/>
  <c r="E5"/>
  <c r="D26" i="2"/>
  <c r="U5" i="12"/>
  <c r="D8" i="2"/>
  <c r="D5" i="12"/>
  <c r="U94" l="1"/>
  <c r="J27" i="2"/>
  <c r="K27" s="1"/>
  <c r="J26"/>
  <c r="K26" s="1"/>
  <c r="J25"/>
  <c r="K25" s="1"/>
  <c r="J28"/>
  <c r="K28" s="1"/>
  <c r="J24"/>
  <c r="K24" s="1"/>
  <c r="J46"/>
  <c r="K46" s="1"/>
  <c r="G14" i="14" s="1"/>
  <c r="J47" i="2"/>
  <c r="K47" s="1"/>
  <c r="G15" i="14" s="1"/>
  <c r="J48" i="2"/>
  <c r="K48" s="1"/>
  <c r="G16" i="14" s="1"/>
  <c r="J49" i="2"/>
  <c r="K49" s="1"/>
  <c r="G17" i="14" s="1"/>
  <c r="J20" i="2"/>
  <c r="K20" s="1"/>
  <c r="J19"/>
  <c r="K19" s="1"/>
  <c r="J18"/>
  <c r="K18" s="1"/>
  <c r="J13"/>
  <c r="K13" s="1"/>
  <c r="J14"/>
  <c r="K14" s="1"/>
  <c r="J12"/>
  <c r="K12" s="1"/>
  <c r="J11"/>
  <c r="K11" s="1"/>
  <c r="J50"/>
  <c r="K50" s="1"/>
  <c r="G21" i="14" s="1"/>
  <c r="G23" s="1"/>
  <c r="J45" i="2"/>
  <c r="K45" s="1"/>
  <c r="G11" i="14" s="1"/>
  <c r="J39" i="2"/>
  <c r="K39" s="1"/>
  <c r="J41"/>
  <c r="K41" s="1"/>
  <c r="J43"/>
  <c r="K43" s="1"/>
  <c r="J40"/>
  <c r="K40" s="1"/>
  <c r="J44"/>
  <c r="K44" s="1"/>
  <c r="G10" i="14" s="1"/>
  <c r="J95" i="2"/>
  <c r="K95" s="1"/>
  <c r="G78" i="14" s="1"/>
  <c r="G9" l="1"/>
  <c r="G12" s="1"/>
  <c r="G18"/>
  <c r="G15" i="13"/>
  <c r="G43"/>
  <c r="G63"/>
  <c r="G13"/>
  <c r="G19"/>
  <c r="G39"/>
  <c r="G42"/>
  <c r="G65"/>
  <c r="G21"/>
  <c r="G41"/>
  <c r="G64"/>
  <c r="G12"/>
  <c r="G14"/>
  <c r="G20"/>
  <c r="G40"/>
  <c r="I65" i="2"/>
  <c r="H65"/>
  <c r="G65"/>
  <c r="F65"/>
  <c r="I64"/>
  <c r="H64"/>
  <c r="G64"/>
  <c r="F64"/>
  <c r="I63"/>
  <c r="H63"/>
  <c r="G63"/>
  <c r="F63"/>
  <c r="D52" i="11"/>
  <c r="D51"/>
  <c r="D49"/>
  <c r="H55"/>
  <c r="G55"/>
  <c r="D53"/>
  <c r="D50"/>
  <c r="D48"/>
  <c r="G19" i="14" l="1"/>
  <c r="G24" s="1"/>
  <c r="J63" i="2"/>
  <c r="K63" s="1"/>
  <c r="G46" i="14" s="1"/>
  <c r="J64" i="2"/>
  <c r="K64" s="1"/>
  <c r="G47" i="14" s="1"/>
  <c r="J65" i="2"/>
  <c r="K65" s="1"/>
  <c r="G48" i="14" s="1"/>
  <c r="H71" i="11"/>
  <c r="G71"/>
  <c r="D69"/>
  <c r="D68"/>
  <c r="H66"/>
  <c r="G66"/>
  <c r="D64"/>
  <c r="D63"/>
  <c r="I38" i="2"/>
  <c r="H38"/>
  <c r="G38"/>
  <c r="F38"/>
  <c r="I37"/>
  <c r="H37"/>
  <c r="G37"/>
  <c r="F37"/>
  <c r="I36"/>
  <c r="H36"/>
  <c r="G36"/>
  <c r="F36"/>
  <c r="J37" l="1"/>
  <c r="K37" s="1"/>
  <c r="J38"/>
  <c r="K38" s="1"/>
  <c r="J36"/>
  <c r="K36" s="1"/>
  <c r="G56" i="13" l="1"/>
  <c r="G57"/>
  <c r="G53"/>
  <c r="I94" i="2"/>
  <c r="H94"/>
  <c r="G94"/>
  <c r="F94"/>
  <c r="D58" i="11"/>
  <c r="I55" i="2"/>
  <c r="H55"/>
  <c r="G55"/>
  <c r="F55"/>
  <c r="I53"/>
  <c r="H53"/>
  <c r="G53"/>
  <c r="F53"/>
  <c r="D59" i="11"/>
  <c r="D57"/>
  <c r="H61"/>
  <c r="G61"/>
  <c r="D36"/>
  <c r="H46"/>
  <c r="G46"/>
  <c r="D44"/>
  <c r="D43"/>
  <c r="D41"/>
  <c r="D40"/>
  <c r="D39"/>
  <c r="D38"/>
  <c r="D37"/>
  <c r="D35"/>
  <c r="D34"/>
  <c r="D33"/>
  <c r="D32"/>
  <c r="D31"/>
  <c r="D30"/>
  <c r="D29"/>
  <c r="D28"/>
  <c r="G58" i="13" l="1"/>
  <c r="J94" i="2"/>
  <c r="K94" s="1"/>
  <c r="G77" i="14" s="1"/>
  <c r="J55" i="2"/>
  <c r="K55" s="1"/>
  <c r="G33" i="14" s="1"/>
  <c r="J53" i="2"/>
  <c r="K53" s="1"/>
  <c r="G32" i="14" s="1"/>
  <c r="I9" i="2"/>
  <c r="I10"/>
  <c r="I21"/>
  <c r="I22"/>
  <c r="I23"/>
  <c r="I29"/>
  <c r="I30"/>
  <c r="I31"/>
  <c r="I32"/>
  <c r="I33"/>
  <c r="I34"/>
  <c r="I35"/>
  <c r="I52"/>
  <c r="I54"/>
  <c r="I57"/>
  <c r="I58"/>
  <c r="I59"/>
  <c r="I60"/>
  <c r="I61"/>
  <c r="I62"/>
  <c r="I66"/>
  <c r="I67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1"/>
  <c r="I92"/>
  <c r="I93"/>
  <c r="I96"/>
  <c r="I8"/>
  <c r="D23" i="11"/>
  <c r="H35" i="2"/>
  <c r="G35"/>
  <c r="F35"/>
  <c r="D22" i="11"/>
  <c r="D21"/>
  <c r="H10" i="2"/>
  <c r="G10"/>
  <c r="F10"/>
  <c r="D20" i="11"/>
  <c r="H26"/>
  <c r="G26"/>
  <c r="H29" i="2"/>
  <c r="G29"/>
  <c r="F29"/>
  <c r="H34"/>
  <c r="G34"/>
  <c r="F34"/>
  <c r="H33"/>
  <c r="G33"/>
  <c r="F33"/>
  <c r="H32"/>
  <c r="G32"/>
  <c r="F32"/>
  <c r="H31"/>
  <c r="G31"/>
  <c r="F31"/>
  <c r="H30"/>
  <c r="G30"/>
  <c r="F30"/>
  <c r="D16" i="11"/>
  <c r="D17"/>
  <c r="D18"/>
  <c r="D19"/>
  <c r="D24"/>
  <c r="H62" i="2"/>
  <c r="G62"/>
  <c r="F62"/>
  <c r="F61"/>
  <c r="G61"/>
  <c r="H61"/>
  <c r="H59"/>
  <c r="G59"/>
  <c r="F59"/>
  <c r="H60"/>
  <c r="G60"/>
  <c r="F60"/>
  <c r="D9" i="11"/>
  <c r="D10"/>
  <c r="D11"/>
  <c r="D12"/>
  <c r="D13"/>
  <c r="D14"/>
  <c r="D15"/>
  <c r="D8"/>
  <c r="I99" i="2" l="1"/>
  <c r="J35"/>
  <c r="K35" s="1"/>
  <c r="J10"/>
  <c r="K10" s="1"/>
  <c r="J29"/>
  <c r="K29" s="1"/>
  <c r="J32"/>
  <c r="K32" s="1"/>
  <c r="J34"/>
  <c r="K34" s="1"/>
  <c r="J33"/>
  <c r="K33" s="1"/>
  <c r="J31"/>
  <c r="K31" s="1"/>
  <c r="J30"/>
  <c r="K30" s="1"/>
  <c r="J62"/>
  <c r="K62" s="1"/>
  <c r="G45" i="14" s="1"/>
  <c r="J61" i="2"/>
  <c r="K61" s="1"/>
  <c r="G44" i="14" s="1"/>
  <c r="J59" i="2"/>
  <c r="K59" s="1"/>
  <c r="G42" i="14" s="1"/>
  <c r="J60" i="2"/>
  <c r="K60" s="1"/>
  <c r="G43" i="14" s="1"/>
  <c r="G47" i="13" l="1"/>
  <c r="G49"/>
  <c r="G51"/>
  <c r="G52"/>
  <c r="G50"/>
  <c r="G11"/>
  <c r="G48"/>
  <c r="G46"/>
  <c r="AJ206" i="5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J172"/>
  <c r="AJ171"/>
  <c r="AJ170"/>
  <c r="AJ169"/>
  <c r="AJ168"/>
  <c r="AJ167"/>
  <c r="AJ166"/>
  <c r="AJ165"/>
  <c r="AJ164"/>
  <c r="AJ163"/>
  <c r="AJ162"/>
  <c r="AJ161"/>
  <c r="AJ160"/>
  <c r="AJ159"/>
  <c r="AJ158"/>
  <c r="AJ157"/>
  <c r="AJ156"/>
  <c r="AJ155"/>
  <c r="AJ154"/>
  <c r="AJ153"/>
  <c r="AJ152"/>
  <c r="AJ151"/>
  <c r="AJ150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J128"/>
  <c r="AJ127"/>
  <c r="AJ126"/>
  <c r="AJ125"/>
  <c r="AJ124"/>
  <c r="AJ123"/>
  <c r="AJ122"/>
  <c r="AJ121"/>
  <c r="AJ120"/>
  <c r="AJ119"/>
  <c r="AJ118"/>
  <c r="AJ117"/>
  <c r="AJ116"/>
  <c r="AJ115"/>
  <c r="AJ114"/>
  <c r="AJ113"/>
  <c r="AJ112"/>
  <c r="AJ111"/>
  <c r="AJ110"/>
  <c r="AJ109"/>
  <c r="AJ108"/>
  <c r="AJ107"/>
  <c r="AJ106"/>
  <c r="AJ105"/>
  <c r="AJ104"/>
  <c r="AJ103"/>
  <c r="AJ102"/>
  <c r="AJ101"/>
  <c r="AJ100"/>
  <c r="AJ99"/>
  <c r="AJ98"/>
  <c r="AJ97"/>
  <c r="AJ96"/>
  <c r="AJ95"/>
  <c r="AJ94"/>
  <c r="AJ93"/>
  <c r="AJ92"/>
  <c r="AJ91"/>
  <c r="AJ90"/>
  <c r="AJ89"/>
  <c r="AJ88"/>
  <c r="AJ87"/>
  <c r="AJ86"/>
  <c r="AJ85"/>
  <c r="AJ84"/>
  <c r="AJ83"/>
  <c r="AJ82"/>
  <c r="AJ81"/>
  <c r="AJ80"/>
  <c r="AJ79"/>
  <c r="AJ78"/>
  <c r="AJ77"/>
  <c r="AJ76"/>
  <c r="AJ75"/>
  <c r="AJ74"/>
  <c r="AJ73"/>
  <c r="AJ72"/>
  <c r="AJ71"/>
  <c r="AJ70"/>
  <c r="AJ69"/>
  <c r="AJ68"/>
  <c r="AJ67"/>
  <c r="AJ66"/>
  <c r="AJ65"/>
  <c r="AJ64"/>
  <c r="AJ63"/>
  <c r="AJ62"/>
  <c r="AJ61"/>
  <c r="AJ60"/>
  <c r="AJ59"/>
  <c r="AJ58"/>
  <c r="AJ57"/>
  <c r="AJ56"/>
  <c r="AJ55"/>
  <c r="AJ54"/>
  <c r="AJ53"/>
  <c r="AJ52"/>
  <c r="AJ51"/>
  <c r="AJ50"/>
  <c r="AJ49"/>
  <c r="AJ48"/>
  <c r="AJ47"/>
  <c r="AJ46"/>
  <c r="AJ45"/>
  <c r="AJ44"/>
  <c r="AJ43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G96" i="2"/>
  <c r="F96"/>
  <c r="G91"/>
  <c r="F91"/>
  <c r="G58"/>
  <c r="F58"/>
  <c r="G81"/>
  <c r="F81"/>
  <c r="G79"/>
  <c r="F79"/>
  <c r="G83"/>
  <c r="F83"/>
  <c r="G82"/>
  <c r="F82"/>
  <c r="AH208" i="5"/>
  <c r="AG208"/>
  <c r="H96" i="2" s="1"/>
  <c r="AF208" i="5"/>
  <c r="AE208"/>
  <c r="H58" i="2" s="1"/>
  <c r="AD208" i="5"/>
  <c r="H81" i="2" s="1"/>
  <c r="AC208" i="5"/>
  <c r="H82" i="2" s="1"/>
  <c r="AB208" i="5"/>
  <c r="H79" i="2" s="1"/>
  <c r="AA208" i="5"/>
  <c r="AH5"/>
  <c r="AG5"/>
  <c r="AF5"/>
  <c r="AE5"/>
  <c r="AD5"/>
  <c r="AC5"/>
  <c r="AB5"/>
  <c r="AA5"/>
  <c r="S5"/>
  <c r="T5"/>
  <c r="U5"/>
  <c r="V5"/>
  <c r="W5"/>
  <c r="S208"/>
  <c r="T208"/>
  <c r="U208"/>
  <c r="V208"/>
  <c r="W208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H91" i="2" l="1"/>
  <c r="H90"/>
  <c r="J90" s="1"/>
  <c r="K90" s="1"/>
  <c r="G75" i="14" s="1"/>
  <c r="G54" i="13"/>
  <c r="J96" i="2"/>
  <c r="K96" s="1"/>
  <c r="G79" i="14" s="1"/>
  <c r="J91" i="2"/>
  <c r="K91" s="1"/>
  <c r="G76" i="14" s="1"/>
  <c r="J58" i="2"/>
  <c r="K58" s="1"/>
  <c r="G41" i="14" s="1"/>
  <c r="J81" i="2"/>
  <c r="K81" s="1"/>
  <c r="G66" i="14" s="1"/>
  <c r="J79" i="2"/>
  <c r="K79" s="1"/>
  <c r="G64" i="14" s="1"/>
  <c r="J82" i="2"/>
  <c r="K82" s="1"/>
  <c r="G67" i="14" s="1"/>
  <c r="AY208" i="4" l="1"/>
  <c r="AS208"/>
  <c r="F57" i="2" s="1"/>
  <c r="AR208" i="4"/>
  <c r="AQ208"/>
  <c r="AP208"/>
  <c r="AO208"/>
  <c r="AN208"/>
  <c r="AM208"/>
  <c r="AL208"/>
  <c r="AK208"/>
  <c r="AJ208"/>
  <c r="AI208"/>
  <c r="AH208"/>
  <c r="AG208"/>
  <c r="AF208"/>
  <c r="AE208"/>
  <c r="AD208"/>
  <c r="AC208"/>
  <c r="AB208"/>
  <c r="AA208"/>
  <c r="Z208"/>
  <c r="F93" i="2" s="1"/>
  <c r="Y208" i="4"/>
  <c r="X208"/>
  <c r="W208"/>
  <c r="V208"/>
  <c r="U208"/>
  <c r="F22" i="2" s="1"/>
  <c r="AU88" i="4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121"/>
  <c r="AU122"/>
  <c r="AU123"/>
  <c r="AU124"/>
  <c r="AU125"/>
  <c r="AU126"/>
  <c r="AU127"/>
  <c r="AU128"/>
  <c r="AU129"/>
  <c r="AU130"/>
  <c r="AU131"/>
  <c r="AU132"/>
  <c r="AU133"/>
  <c r="AU134"/>
  <c r="AU135"/>
  <c r="AU136"/>
  <c r="AU137"/>
  <c r="AU138"/>
  <c r="AU139"/>
  <c r="AU140"/>
  <c r="AU141"/>
  <c r="AU142"/>
  <c r="AU143"/>
  <c r="AU144"/>
  <c r="AU145"/>
  <c r="AU146"/>
  <c r="AU147"/>
  <c r="AU148"/>
  <c r="AU149"/>
  <c r="AU150"/>
  <c r="AU151"/>
  <c r="AU152"/>
  <c r="AU153"/>
  <c r="AU154"/>
  <c r="AU155"/>
  <c r="AU156"/>
  <c r="AU157"/>
  <c r="AU158"/>
  <c r="AU159"/>
  <c r="AU160"/>
  <c r="AU161"/>
  <c r="AU162"/>
  <c r="AU163"/>
  <c r="AU164"/>
  <c r="AU165"/>
  <c r="AU166"/>
  <c r="AU167"/>
  <c r="AU168"/>
  <c r="AU169"/>
  <c r="AU170"/>
  <c r="AU171"/>
  <c r="AU172"/>
  <c r="AU173"/>
  <c r="AU174"/>
  <c r="AU175"/>
  <c r="AU176"/>
  <c r="AU177"/>
  <c r="AU178"/>
  <c r="AU179"/>
  <c r="AU180"/>
  <c r="AU181"/>
  <c r="AU182"/>
  <c r="AU183"/>
  <c r="AU184"/>
  <c r="AU185"/>
  <c r="AU186"/>
  <c r="AU187"/>
  <c r="AU188"/>
  <c r="AU189"/>
  <c r="AU190"/>
  <c r="AU191"/>
  <c r="AU192"/>
  <c r="AU193"/>
  <c r="AU194"/>
  <c r="AU195"/>
  <c r="AU196"/>
  <c r="AU197"/>
  <c r="AU198"/>
  <c r="AU199"/>
  <c r="AU200"/>
  <c r="AU201"/>
  <c r="AU202"/>
  <c r="AU203"/>
  <c r="AU204"/>
  <c r="AU205"/>
  <c r="AU206"/>
  <c r="G93" i="2"/>
  <c r="G92"/>
  <c r="H89"/>
  <c r="G89"/>
  <c r="F89"/>
  <c r="H88"/>
  <c r="G88"/>
  <c r="F88"/>
  <c r="H87"/>
  <c r="G87"/>
  <c r="F87"/>
  <c r="H86"/>
  <c r="G86"/>
  <c r="F86"/>
  <c r="H85"/>
  <c r="G85"/>
  <c r="F85"/>
  <c r="H84"/>
  <c r="G84"/>
  <c r="F84"/>
  <c r="G80"/>
  <c r="F80"/>
  <c r="H78"/>
  <c r="G78"/>
  <c r="F78"/>
  <c r="H77"/>
  <c r="G77"/>
  <c r="F77"/>
  <c r="H76"/>
  <c r="G76"/>
  <c r="F76"/>
  <c r="G75"/>
  <c r="F75"/>
  <c r="H74"/>
  <c r="G74"/>
  <c r="F74"/>
  <c r="H73"/>
  <c r="G73"/>
  <c r="F73"/>
  <c r="H72"/>
  <c r="G72"/>
  <c r="F72"/>
  <c r="H71"/>
  <c r="G71"/>
  <c r="F71"/>
  <c r="H70"/>
  <c r="G70"/>
  <c r="F70"/>
  <c r="H69"/>
  <c r="G69"/>
  <c r="F69"/>
  <c r="H67"/>
  <c r="G67"/>
  <c r="H66"/>
  <c r="G66"/>
  <c r="F66"/>
  <c r="H57"/>
  <c r="G57"/>
  <c r="H54"/>
  <c r="G54"/>
  <c r="F54"/>
  <c r="H52"/>
  <c r="G52"/>
  <c r="F52"/>
  <c r="G23"/>
  <c r="H22"/>
  <c r="G22"/>
  <c r="G9"/>
  <c r="F9"/>
  <c r="H8"/>
  <c r="F8"/>
  <c r="H21"/>
  <c r="J87" l="1"/>
  <c r="K87" s="1"/>
  <c r="G71" i="14" s="1"/>
  <c r="J89" i="2"/>
  <c r="K89" s="1"/>
  <c r="G74" i="14" s="1"/>
  <c r="J73" i="2"/>
  <c r="K73" s="1"/>
  <c r="G58" i="14" s="1"/>
  <c r="J84" i="2"/>
  <c r="K84" s="1"/>
  <c r="G72" i="14" s="1"/>
  <c r="J85" i="2"/>
  <c r="K85" s="1"/>
  <c r="G69" i="14" s="1"/>
  <c r="J66" i="2"/>
  <c r="K66" s="1"/>
  <c r="G49" i="14" s="1"/>
  <c r="J70" i="2"/>
  <c r="K70" s="1"/>
  <c r="G54" i="14" s="1"/>
  <c r="J74" i="2"/>
  <c r="K74" s="1"/>
  <c r="G59" i="14" s="1"/>
  <c r="J78" i="2"/>
  <c r="K78" s="1"/>
  <c r="G63" i="14" s="1"/>
  <c r="J52" i="2"/>
  <c r="K52" s="1"/>
  <c r="J71"/>
  <c r="K71" s="1"/>
  <c r="G55" i="14" s="1"/>
  <c r="J57" i="2"/>
  <c r="K57" s="1"/>
  <c r="G56" i="14" s="1"/>
  <c r="J69" i="2"/>
  <c r="K69" s="1"/>
  <c r="G53" i="14" s="1"/>
  <c r="J77" i="2"/>
  <c r="K77" s="1"/>
  <c r="G62" i="14" s="1"/>
  <c r="J22" i="2"/>
  <c r="K22" s="1"/>
  <c r="J54"/>
  <c r="K54" s="1"/>
  <c r="G30" i="14" s="1"/>
  <c r="J72" i="2"/>
  <c r="K72" s="1"/>
  <c r="G57" i="14" s="1"/>
  <c r="J76" i="2"/>
  <c r="K76" s="1"/>
  <c r="G61" i="14" s="1"/>
  <c r="J88" i="2"/>
  <c r="K88" s="1"/>
  <c r="G73" i="14" s="1"/>
  <c r="J86" i="2"/>
  <c r="K86" s="1"/>
  <c r="G70" i="14" s="1"/>
  <c r="AU87" i="4"/>
  <c r="AU86"/>
  <c r="AU85"/>
  <c r="AU84"/>
  <c r="AU83"/>
  <c r="AU82"/>
  <c r="AU81"/>
  <c r="AU80"/>
  <c r="AU79"/>
  <c r="AU78"/>
  <c r="AU77"/>
  <c r="AU76"/>
  <c r="AU75"/>
  <c r="AU74"/>
  <c r="AU73"/>
  <c r="AU72"/>
  <c r="AU71"/>
  <c r="AU70"/>
  <c r="AU69"/>
  <c r="AU68"/>
  <c r="AU67"/>
  <c r="AU66"/>
  <c r="AU59"/>
  <c r="AU58"/>
  <c r="AU57"/>
  <c r="AU56"/>
  <c r="AU55"/>
  <c r="AU54"/>
  <c r="AU53"/>
  <c r="AU52"/>
  <c r="AU51"/>
  <c r="AU50"/>
  <c r="AU49"/>
  <c r="AU48"/>
  <c r="AU47"/>
  <c r="AU46"/>
  <c r="AU45"/>
  <c r="AU44"/>
  <c r="AU43"/>
  <c r="AU42"/>
  <c r="AU41"/>
  <c r="AU40"/>
  <c r="AU39"/>
  <c r="AU38"/>
  <c r="AU37"/>
  <c r="AU36"/>
  <c r="AU35"/>
  <c r="AU34"/>
  <c r="AU33"/>
  <c r="AU32"/>
  <c r="AU31"/>
  <c r="AU30"/>
  <c r="AU29"/>
  <c r="AU28"/>
  <c r="AU27"/>
  <c r="AU26"/>
  <c r="AU25"/>
  <c r="AU24"/>
  <c r="AU23"/>
  <c r="AU22"/>
  <c r="AU21"/>
  <c r="AU20"/>
  <c r="AU19"/>
  <c r="AU18"/>
  <c r="AU17"/>
  <c r="AU16"/>
  <c r="AU15"/>
  <c r="AU14"/>
  <c r="AU13"/>
  <c r="AU12"/>
  <c r="AU11"/>
  <c r="AU10"/>
  <c r="AU9"/>
  <c r="AU8"/>
  <c r="AU7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G29" i="14" l="1"/>
  <c r="G31" s="1"/>
  <c r="G36" s="1"/>
  <c r="G35" i="13"/>
  <c r="N19" i="7"/>
  <c r="H36" i="14" l="1"/>
  <c r="G38"/>
  <c r="N18" i="7"/>
  <c r="E6" i="10"/>
  <c r="E10" l="1"/>
  <c r="E9"/>
  <c r="E5"/>
  <c r="E4"/>
  <c r="D6" l="1"/>
  <c r="D5" l="1"/>
  <c r="D10"/>
  <c r="D9"/>
  <c r="D4"/>
  <c r="C6" l="1"/>
  <c r="C5"/>
  <c r="C10" l="1"/>
  <c r="C9"/>
  <c r="C4"/>
  <c r="O87" i="4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AU65" s="1"/>
  <c r="O64"/>
  <c r="AU64" s="1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AU61" l="1"/>
  <c r="T208"/>
  <c r="F23" i="2" s="1"/>
  <c r="AU63" i="4"/>
  <c r="O7"/>
  <c r="S208" l="1"/>
  <c r="F17" i="2" s="1"/>
  <c r="AU60" i="4"/>
  <c r="AU62"/>
  <c r="M7" i="7"/>
  <c r="M5"/>
  <c r="N10"/>
  <c r="M10"/>
  <c r="L10"/>
  <c r="N7"/>
  <c r="N6"/>
  <c r="M6"/>
  <c r="N5"/>
  <c r="O4"/>
  <c r="O2"/>
  <c r="O10" s="1"/>
  <c r="N11" l="1"/>
  <c r="L6"/>
  <c r="O6" s="1"/>
  <c r="L5"/>
  <c r="L7"/>
  <c r="O7" s="1"/>
  <c r="N13"/>
  <c r="M11"/>
  <c r="M13" s="1"/>
  <c r="M8"/>
  <c r="N8"/>
  <c r="L11" l="1"/>
  <c r="L13" s="1"/>
  <c r="O14" s="1"/>
  <c r="L8"/>
  <c r="O5"/>
  <c r="O11" s="1"/>
  <c r="O13" s="1"/>
  <c r="O15" l="1"/>
  <c r="O8"/>
  <c r="I7" l="1"/>
  <c r="I6"/>
  <c r="I5"/>
  <c r="J14" i="10" l="1"/>
  <c r="J13"/>
  <c r="J12"/>
  <c r="J11"/>
  <c r="J10"/>
  <c r="J9"/>
  <c r="J7"/>
  <c r="J5"/>
  <c r="J4"/>
  <c r="J3"/>
  <c r="J6" l="1"/>
  <c r="J16" s="1"/>
  <c r="I14"/>
  <c r="I13"/>
  <c r="I12"/>
  <c r="I11"/>
  <c r="I3"/>
  <c r="H14"/>
  <c r="H12"/>
  <c r="H11"/>
  <c r="E16"/>
  <c r="F7" l="1"/>
  <c r="K11"/>
  <c r="K12"/>
  <c r="K14"/>
  <c r="I7"/>
  <c r="F14"/>
  <c r="F11"/>
  <c r="H7"/>
  <c r="F12"/>
  <c r="K7" l="1"/>
  <c r="H27" i="7"/>
  <c r="H26"/>
  <c r="H24"/>
  <c r="H6" s="1"/>
  <c r="H19"/>
  <c r="H18"/>
  <c r="H5" l="1"/>
  <c r="H7"/>
  <c r="I9" i="10" l="1"/>
  <c r="I5"/>
  <c r="D10" i="9"/>
  <c r="D2" s="1"/>
  <c r="D12"/>
  <c r="E2"/>
  <c r="E1"/>
  <c r="C2"/>
  <c r="D6"/>
  <c r="D7" s="1"/>
  <c r="C1"/>
  <c r="E7"/>
  <c r="C19"/>
  <c r="C21" s="1"/>
  <c r="C17"/>
  <c r="C7"/>
  <c r="C9" s="1"/>
  <c r="C11" s="1"/>
  <c r="C13" s="1"/>
  <c r="C15" s="1"/>
  <c r="G7" i="7"/>
  <c r="G5"/>
  <c r="G6"/>
  <c r="I6" i="10" l="1"/>
  <c r="I10"/>
  <c r="D9" i="9"/>
  <c r="D11" s="1"/>
  <c r="D13" s="1"/>
  <c r="D1"/>
  <c r="E17"/>
  <c r="E19" s="1"/>
  <c r="D17"/>
  <c r="D19" s="1"/>
  <c r="E9"/>
  <c r="E11" s="1"/>
  <c r="C25"/>
  <c r="I11" i="7"/>
  <c r="H11"/>
  <c r="G11"/>
  <c r="I10"/>
  <c r="H10"/>
  <c r="G10"/>
  <c r="I8"/>
  <c r="H8"/>
  <c r="G8"/>
  <c r="J7"/>
  <c r="J6"/>
  <c r="J5"/>
  <c r="J4"/>
  <c r="J2"/>
  <c r="J10" s="1"/>
  <c r="D11"/>
  <c r="C11"/>
  <c r="B11"/>
  <c r="D10"/>
  <c r="C10"/>
  <c r="B10"/>
  <c r="B13" s="1"/>
  <c r="D8"/>
  <c r="C8"/>
  <c r="B8"/>
  <c r="E7"/>
  <c r="E6"/>
  <c r="E5"/>
  <c r="E4"/>
  <c r="E8" s="1"/>
  <c r="E2"/>
  <c r="E10" s="1"/>
  <c r="I4" i="10" l="1"/>
  <c r="I16" s="1"/>
  <c r="D16"/>
  <c r="I13" i="7"/>
  <c r="H13"/>
  <c r="E13" i="9"/>
  <c r="E15" s="1"/>
  <c r="E21" s="1"/>
  <c r="E25" s="1"/>
  <c r="D15"/>
  <c r="D21" s="1"/>
  <c r="D25" s="1"/>
  <c r="E12"/>
  <c r="E11" i="7"/>
  <c r="E13" s="1"/>
  <c r="E15" s="1"/>
  <c r="D13"/>
  <c r="C13"/>
  <c r="E14" s="1"/>
  <c r="J11"/>
  <c r="J13" s="1"/>
  <c r="G13"/>
  <c r="J8"/>
  <c r="J14" l="1"/>
  <c r="J15" s="1"/>
  <c r="K3" i="6" l="1"/>
  <c r="H13" i="10" l="1"/>
  <c r="K13" s="1"/>
  <c r="F13"/>
  <c r="Z208" i="5" l="1"/>
  <c r="H80" i="2" s="1"/>
  <c r="J80" s="1"/>
  <c r="K80" s="1"/>
  <c r="G65" i="14" s="1"/>
  <c r="X208" i="5"/>
  <c r="AJ5"/>
  <c r="Z5"/>
  <c r="Y5"/>
  <c r="X5"/>
  <c r="R5"/>
  <c r="Q5"/>
  <c r="H92" i="2" l="1"/>
  <c r="H75"/>
  <c r="J75" s="1"/>
  <c r="K75" s="1"/>
  <c r="G60" i="14" s="1"/>
  <c r="R208" i="5"/>
  <c r="H23" i="2" s="1"/>
  <c r="J23" s="1"/>
  <c r="K23" s="1"/>
  <c r="Y208" i="5"/>
  <c r="G38" i="13" l="1"/>
  <c r="G44" s="1"/>
  <c r="H93" i="2"/>
  <c r="J93" s="1"/>
  <c r="K93" s="1"/>
  <c r="H83"/>
  <c r="J83" s="1"/>
  <c r="K83" s="1"/>
  <c r="G68" i="14" s="1"/>
  <c r="F6" i="10"/>
  <c r="AJ208" i="5"/>
  <c r="H9" i="2" s="1"/>
  <c r="J9" s="1"/>
  <c r="K9" s="1"/>
  <c r="Q208" i="5"/>
  <c r="H17" i="2" s="1"/>
  <c r="J17" s="1"/>
  <c r="K17" s="1"/>
  <c r="G18" i="13" s="1"/>
  <c r="F67" i="2"/>
  <c r="J67" s="1"/>
  <c r="K67" s="1"/>
  <c r="V5" i="4"/>
  <c r="Z5"/>
  <c r="U5"/>
  <c r="F92" i="2"/>
  <c r="J92" s="1"/>
  <c r="K92" s="1"/>
  <c r="G51" i="14" s="1"/>
  <c r="Y5" i="4"/>
  <c r="X5"/>
  <c r="W5"/>
  <c r="G5" i="1"/>
  <c r="AU5" i="4"/>
  <c r="T5"/>
  <c r="S5"/>
  <c r="H5" i="1"/>
  <c r="G52" i="14" l="1"/>
  <c r="G66" i="13"/>
  <c r="G68" s="1"/>
  <c r="G10"/>
  <c r="G50" i="14"/>
  <c r="AJ209" i="5"/>
  <c r="H6" i="10"/>
  <c r="K6" s="1"/>
  <c r="G80" i="14" l="1"/>
  <c r="G82" s="1"/>
  <c r="H99" i="2"/>
  <c r="AU208" i="4"/>
  <c r="H10" i="10"/>
  <c r="K10" s="1"/>
  <c r="F10"/>
  <c r="H9"/>
  <c r="K9" s="1"/>
  <c r="F9"/>
  <c r="F3"/>
  <c r="H3"/>
  <c r="F5"/>
  <c r="H5"/>
  <c r="K5" s="1"/>
  <c r="E99" i="2"/>
  <c r="D99"/>
  <c r="C99"/>
  <c r="H226" i="1"/>
  <c r="G21" i="2" s="1"/>
  <c r="F21" l="1"/>
  <c r="J21" s="1"/>
  <c r="K21" s="1"/>
  <c r="AU210" i="4"/>
  <c r="H4" i="10"/>
  <c r="K4" s="1"/>
  <c r="F4"/>
  <c r="F16" s="1"/>
  <c r="C16"/>
  <c r="K3"/>
  <c r="G226" i="1"/>
  <c r="G34" i="13" l="1"/>
  <c r="G36" s="1"/>
  <c r="G60" s="1"/>
  <c r="G70" s="1"/>
  <c r="G8" i="2"/>
  <c r="J8" s="1"/>
  <c r="F99"/>
  <c r="K16" i="10"/>
  <c r="K21" s="1"/>
  <c r="H16"/>
  <c r="K8" i="2" l="1"/>
  <c r="J99"/>
  <c r="G99"/>
  <c r="K99" l="1"/>
  <c r="G9" i="13"/>
  <c r="G22" s="1"/>
  <c r="G29" s="1"/>
  <c r="G72" s="1"/>
</calcChain>
</file>

<file path=xl/sharedStrings.xml><?xml version="1.0" encoding="utf-8"?>
<sst xmlns="http://schemas.openxmlformats.org/spreadsheetml/2006/main" count="1575" uniqueCount="883">
  <si>
    <t>TOSHCO INC.</t>
  </si>
  <si>
    <t>The Old Spaghetti House - Valero</t>
  </si>
  <si>
    <t>Check Disbursement Journal</t>
  </si>
  <si>
    <t>Date</t>
  </si>
  <si>
    <t>Check No.</t>
  </si>
  <si>
    <t>Check Date</t>
  </si>
  <si>
    <t>Payee</t>
  </si>
  <si>
    <t>Particulars</t>
  </si>
  <si>
    <t>Cleared</t>
  </si>
  <si>
    <t>Total</t>
  </si>
  <si>
    <t>AP</t>
  </si>
  <si>
    <t>AP No.</t>
  </si>
  <si>
    <t>Accounts Payable</t>
  </si>
  <si>
    <t>Account Title</t>
  </si>
  <si>
    <t>Account No.</t>
  </si>
  <si>
    <t>Balance</t>
  </si>
  <si>
    <t>CR</t>
  </si>
  <si>
    <t>CD</t>
  </si>
  <si>
    <t>SJ</t>
  </si>
  <si>
    <t>GJ</t>
  </si>
  <si>
    <t>Transactions</t>
  </si>
  <si>
    <t>Cash in Bank</t>
  </si>
  <si>
    <t>Accounts Payable Journal</t>
  </si>
  <si>
    <t>Paid</t>
  </si>
  <si>
    <t>CD No.</t>
  </si>
  <si>
    <t>Invoice</t>
  </si>
  <si>
    <t>Receipt</t>
  </si>
  <si>
    <t>Input Tax</t>
  </si>
  <si>
    <t>Withholding Tax - E</t>
  </si>
  <si>
    <t>TIN</t>
  </si>
  <si>
    <t>Space Rent</t>
  </si>
  <si>
    <t>Pest Control</t>
  </si>
  <si>
    <t>Equipment Rent</t>
  </si>
  <si>
    <t>Accounting Services</t>
  </si>
  <si>
    <t>Supplier</t>
  </si>
  <si>
    <t>Advances from Suppliers</t>
  </si>
  <si>
    <t>Director's Fee</t>
  </si>
  <si>
    <t>Contractual Salaries and Wages</t>
  </si>
  <si>
    <t>RR No.</t>
  </si>
  <si>
    <t>PO No.</t>
  </si>
  <si>
    <t>Invalid</t>
  </si>
  <si>
    <t>VAT Zero-Rated</t>
  </si>
  <si>
    <t>VAT Exempt</t>
  </si>
  <si>
    <t>VAT 12%</t>
  </si>
  <si>
    <t>Net of Vat</t>
  </si>
  <si>
    <t>ATC</t>
  </si>
  <si>
    <t>WC100</t>
  </si>
  <si>
    <t>WC120</t>
  </si>
  <si>
    <t>WC050</t>
  </si>
  <si>
    <t>WC158</t>
  </si>
  <si>
    <t>Rate</t>
  </si>
  <si>
    <t>PCF No.</t>
  </si>
  <si>
    <t>Petty Cash</t>
  </si>
  <si>
    <t>WI158</t>
  </si>
  <si>
    <t>General Journal - PCF</t>
  </si>
  <si>
    <t>July</t>
  </si>
  <si>
    <t>PIN</t>
  </si>
  <si>
    <t>ANSWER</t>
  </si>
  <si>
    <t>SEC QUESTION</t>
  </si>
  <si>
    <t>PASSWORD</t>
  </si>
  <si>
    <t>USER NAME</t>
  </si>
  <si>
    <t>NEW</t>
  </si>
  <si>
    <t>MAKER</t>
  </si>
  <si>
    <t>start of operation</t>
  </si>
  <si>
    <t>CHALLENGE QUESTION</t>
  </si>
  <si>
    <t>toshvalero</t>
  </si>
  <si>
    <t>toshcoinc</t>
  </si>
  <si>
    <t>234-308-821-000</t>
  </si>
  <si>
    <t>TOSHCO INC</t>
  </si>
  <si>
    <t>VAT</t>
  </si>
  <si>
    <t>April</t>
  </si>
  <si>
    <t>May</t>
  </si>
  <si>
    <t>June</t>
  </si>
  <si>
    <t>Sales</t>
  </si>
  <si>
    <t>Capital</t>
  </si>
  <si>
    <t>Goods</t>
  </si>
  <si>
    <t>Service</t>
  </si>
  <si>
    <t>Exempt</t>
  </si>
  <si>
    <t>Output Tax</t>
  </si>
  <si>
    <t>VAT Due</t>
  </si>
  <si>
    <t>2Q</t>
  </si>
  <si>
    <t>August</t>
  </si>
  <si>
    <t>September</t>
  </si>
  <si>
    <t>3Q</t>
  </si>
  <si>
    <t>Goods - Purch</t>
  </si>
  <si>
    <t>Goods - PCF</t>
  </si>
  <si>
    <t>Services - Purch</t>
  </si>
  <si>
    <t>Services - PCF</t>
  </si>
  <si>
    <t>Services - EWT</t>
  </si>
  <si>
    <t>Exempt - Purch</t>
  </si>
  <si>
    <t>Exempt - PCF</t>
  </si>
  <si>
    <t>Exempt - EWT</t>
  </si>
  <si>
    <t>cbctociacc</t>
  </si>
  <si>
    <t>Ac112557$</t>
  </si>
  <si>
    <t>tosh?</t>
  </si>
  <si>
    <t>valero</t>
  </si>
  <si>
    <t>Cost of Sales</t>
  </si>
  <si>
    <t>16C</t>
  </si>
  <si>
    <t>17C</t>
  </si>
  <si>
    <t>Gross Income</t>
  </si>
  <si>
    <t>18C</t>
  </si>
  <si>
    <t>Other income</t>
  </si>
  <si>
    <t>19B</t>
  </si>
  <si>
    <t>20C</t>
  </si>
  <si>
    <t>Deductions</t>
  </si>
  <si>
    <t>21C</t>
  </si>
  <si>
    <t>Taxable Income</t>
  </si>
  <si>
    <t>22B</t>
  </si>
  <si>
    <t>Previous Qtr</t>
  </si>
  <si>
    <t>23B</t>
  </si>
  <si>
    <t>To Date</t>
  </si>
  <si>
    <t>24B</t>
  </si>
  <si>
    <t>Tax Rate</t>
  </si>
  <si>
    <t>25B</t>
  </si>
  <si>
    <t>Income Tax</t>
  </si>
  <si>
    <t>26B</t>
  </si>
  <si>
    <t>MCIT</t>
  </si>
  <si>
    <t>29A</t>
  </si>
  <si>
    <t>Higher</t>
  </si>
  <si>
    <t>Previous Year MCIT</t>
  </si>
  <si>
    <t>29B</t>
  </si>
  <si>
    <t>29C</t>
  </si>
  <si>
    <t>MCIT Rate</t>
  </si>
  <si>
    <t>Gross Profit to Date</t>
  </si>
  <si>
    <t>1st Quarter</t>
  </si>
  <si>
    <t>2nd Quarter</t>
  </si>
  <si>
    <t>3rd Quarter</t>
  </si>
  <si>
    <t>WI010</t>
  </si>
  <si>
    <t>WC160</t>
  </si>
  <si>
    <t>WI090</t>
  </si>
  <si>
    <t>WI100</t>
  </si>
  <si>
    <t>WI120</t>
  </si>
  <si>
    <t>WI160</t>
  </si>
  <si>
    <t>October</t>
  </si>
  <si>
    <t>November</t>
  </si>
  <si>
    <t>December</t>
  </si>
  <si>
    <t>4Q</t>
  </si>
  <si>
    <t>Ac015310$</t>
  </si>
  <si>
    <t>year?</t>
  </si>
  <si>
    <t>1st month</t>
  </si>
  <si>
    <t>2nd month</t>
  </si>
  <si>
    <t>MANILA BAMBI FOODS COMPANY</t>
  </si>
  <si>
    <t>JMK SEAFOODS &amp; MEAT DEALER</t>
  </si>
  <si>
    <t>FERNANDO SAMPAGA</t>
  </si>
  <si>
    <t>CABUTAD VEGETABLE DEALER</t>
  </si>
  <si>
    <t>ALTERNATIVES FOOD CORP.</t>
  </si>
  <si>
    <t>PEPSI-COLA PRODUCTS INC.</t>
  </si>
  <si>
    <t>PAPEROUS ENTERPRISES</t>
  </si>
  <si>
    <t>FORTUNE GAS</t>
  </si>
  <si>
    <t>LULUBEE CORPORATION</t>
  </si>
  <si>
    <t>SAN MIGUEL BREWERY INC,</t>
  </si>
  <si>
    <t>COMMISARY - VAT</t>
  </si>
  <si>
    <t>KELGENE INTERNATIONAL INC</t>
  </si>
  <si>
    <t>202-584-709-000</t>
  </si>
  <si>
    <t>253-085-810-000</t>
  </si>
  <si>
    <t>916-578-829-000</t>
  </si>
  <si>
    <t>115-491-959-000</t>
  </si>
  <si>
    <t>242-519-126-000</t>
  </si>
  <si>
    <t>000-168-541-029</t>
  </si>
  <si>
    <t>227-573-178-000</t>
  </si>
  <si>
    <t>008-191-206-000</t>
  </si>
  <si>
    <t>006-807-251-027</t>
  </si>
  <si>
    <t>006-801-378-000</t>
  </si>
  <si>
    <t>211-612-468-008</t>
  </si>
  <si>
    <t>FOOD</t>
  </si>
  <si>
    <t>EMPLOYEES MEAL</t>
  </si>
  <si>
    <t>BEVERAGES</t>
  </si>
  <si>
    <t>PACKAGING</t>
  </si>
  <si>
    <t>OTHERS</t>
  </si>
  <si>
    <t>RAW MATS FOOD</t>
  </si>
  <si>
    <t>RAW MATS BEVERAGES</t>
  </si>
  <si>
    <t>OFFICE SUPPLIES</t>
  </si>
  <si>
    <t>BAR SUPPLIES</t>
  </si>
  <si>
    <t>GUEST SUPPLIES</t>
  </si>
  <si>
    <t>CLEANING SUPPLIES</t>
  </si>
  <si>
    <t>PACKAGING SUPPLIES</t>
  </si>
  <si>
    <t>MEDICAL SUPPLIES</t>
  </si>
  <si>
    <t>Employees Meal</t>
  </si>
  <si>
    <t>Insurance</t>
  </si>
  <si>
    <t>Accounting Fee</t>
  </si>
  <si>
    <t>Security Services</t>
  </si>
  <si>
    <t>Marketing Support</t>
  </si>
  <si>
    <t>Consultancy</t>
  </si>
  <si>
    <t>Telephone</t>
  </si>
  <si>
    <t>DINING SUPPLIES</t>
  </si>
  <si>
    <t>UTENSILS / EQUIPMENT</t>
  </si>
  <si>
    <t>Fuel and Gas</t>
  </si>
  <si>
    <t>CHARLEX INTERNATIONAL CORP.</t>
  </si>
  <si>
    <t>000-155-700-000</t>
  </si>
  <si>
    <t>GLOBAL BEER ZERO, INC.</t>
  </si>
  <si>
    <t>267-006-297-000</t>
  </si>
  <si>
    <t>Alvin Cruz</t>
  </si>
  <si>
    <t>251-056-908-000</t>
  </si>
  <si>
    <t>VICENTE CARAG</t>
  </si>
  <si>
    <t>238-326-386-000</t>
  </si>
  <si>
    <t>AT YOUR SERVICE COOPERATIVE</t>
  </si>
  <si>
    <t>Amount</t>
  </si>
  <si>
    <t xml:space="preserve"> </t>
  </si>
  <si>
    <t>Sozo Exousia Inc</t>
  </si>
  <si>
    <t>Rice</t>
  </si>
  <si>
    <t>TRANSPO</t>
  </si>
  <si>
    <t>Décors</t>
  </si>
  <si>
    <t>Repairs and Maintenance</t>
  </si>
  <si>
    <t>Photocopy</t>
  </si>
  <si>
    <t>Salaries and Wages</t>
  </si>
  <si>
    <t>Marketing Expense</t>
  </si>
  <si>
    <t>Miscellaneous</t>
  </si>
  <si>
    <t>General Journal</t>
  </si>
  <si>
    <t>GJ No.</t>
  </si>
  <si>
    <t>Debit</t>
  </si>
  <si>
    <t>Credit</t>
  </si>
  <si>
    <t>Decription</t>
  </si>
  <si>
    <t>Gross Pay</t>
  </si>
  <si>
    <t>Ecola</t>
  </si>
  <si>
    <t>F. Allowance</t>
  </si>
  <si>
    <t>Allowances</t>
  </si>
  <si>
    <t>Overtime Pay</t>
  </si>
  <si>
    <t>Holiday Pay</t>
  </si>
  <si>
    <t>13th month and Bonus</t>
  </si>
  <si>
    <t>Overtime</t>
  </si>
  <si>
    <t>Legal Holiday</t>
  </si>
  <si>
    <t>Special Holiday</t>
  </si>
  <si>
    <t>Night Shift Differential</t>
  </si>
  <si>
    <t>SSS Premium Payable</t>
  </si>
  <si>
    <t>SSS Loan Payable</t>
  </si>
  <si>
    <t>PHIC Premium Payable</t>
  </si>
  <si>
    <t>HDMF Premium Payable</t>
  </si>
  <si>
    <t>HDMF Loan Payable</t>
  </si>
  <si>
    <t>Salaries Payable</t>
  </si>
  <si>
    <t>Advances to Employees</t>
  </si>
  <si>
    <t>Employee Charges</t>
  </si>
  <si>
    <t>Employee Bank Loan</t>
  </si>
  <si>
    <t>Others</t>
  </si>
  <si>
    <t>Adjustment</t>
  </si>
  <si>
    <t>Lates and Under time</t>
  </si>
  <si>
    <t>5001-1</t>
  </si>
  <si>
    <t>5002-1</t>
  </si>
  <si>
    <t>Food Spoilages</t>
  </si>
  <si>
    <t>Beverage Spoilages</t>
  </si>
  <si>
    <t>Loss on Spoilages</t>
  </si>
  <si>
    <t>Service Charge Payable</t>
  </si>
  <si>
    <t>Provision for Loss</t>
  </si>
  <si>
    <t>Provision for Taxes</t>
  </si>
  <si>
    <t>SSS Premium Expense</t>
  </si>
  <si>
    <t>PHIC Premium Expense</t>
  </si>
  <si>
    <t>HDMF Premium Expense</t>
  </si>
  <si>
    <t>Shift</t>
  </si>
  <si>
    <t>Cash Shortage</t>
  </si>
  <si>
    <t>Capital Stock</t>
  </si>
  <si>
    <t>Retained Earnings</t>
  </si>
  <si>
    <t>Appropriated Retained Earnings</t>
  </si>
  <si>
    <t>Sales - Vatable</t>
  </si>
  <si>
    <t>Sales - Exempted</t>
  </si>
  <si>
    <t>Sales - Zero-Rated</t>
  </si>
  <si>
    <t>Cash Overage</t>
  </si>
  <si>
    <t>Accounts Receivable</t>
  </si>
  <si>
    <t>Credit Card Receivable</t>
  </si>
  <si>
    <t>Delivery Company Receivable</t>
  </si>
  <si>
    <t>Gift Check Receivable</t>
  </si>
  <si>
    <t>Credit Card Commission</t>
  </si>
  <si>
    <t>Input Tax Carry Over</t>
  </si>
  <si>
    <t>Deferred Input Tax</t>
  </si>
  <si>
    <t>Creditable Withholdig Tax</t>
  </si>
  <si>
    <t>Regular Discounts</t>
  </si>
  <si>
    <t>Stockholders Discounts</t>
  </si>
  <si>
    <t>Employees Discounts</t>
  </si>
  <si>
    <t>Senior Citizen Discounts</t>
  </si>
  <si>
    <t>Withholding Tax - C</t>
  </si>
  <si>
    <t>Withholding Tax - F</t>
  </si>
  <si>
    <t>VAT Payable</t>
  </si>
  <si>
    <t>Income Tax Payable</t>
  </si>
  <si>
    <t>SJ No.</t>
  </si>
  <si>
    <t>SSS</t>
  </si>
  <si>
    <t>HDMF</t>
  </si>
  <si>
    <t>Philhealth</t>
  </si>
  <si>
    <t>Cancelled Check</t>
  </si>
  <si>
    <t>Security Bank</t>
  </si>
  <si>
    <t>Anna Marie Sosa</t>
  </si>
  <si>
    <t>PLDT Inc</t>
  </si>
  <si>
    <t>Toshco Inc</t>
  </si>
  <si>
    <t>Foodzone Inc</t>
  </si>
  <si>
    <t>Fernando Sampaga</t>
  </si>
  <si>
    <t>At Your Service Cooperative</t>
  </si>
  <si>
    <t>Vicente Carag</t>
  </si>
  <si>
    <t>Consolidated Dairy &amp; Frozen Food Corp</t>
  </si>
  <si>
    <t>Streets Corporation</t>
  </si>
  <si>
    <t>Lulubee Corporation</t>
  </si>
  <si>
    <t>Paperous Enterprises</t>
  </si>
  <si>
    <t>Fortune Gas Corporation</t>
  </si>
  <si>
    <t>Pepsi Cola Products Philippines Inc</t>
  </si>
  <si>
    <t>San Miguel Brewery Inc</t>
  </si>
  <si>
    <t>Internet &amp; Telephone Bill</t>
  </si>
  <si>
    <t>Commissary COD</t>
  </si>
  <si>
    <t>Gas</t>
  </si>
  <si>
    <t>Seafoods</t>
  </si>
  <si>
    <t>Nachos</t>
  </si>
  <si>
    <t>Fresh Milk</t>
  </si>
  <si>
    <t>Detergent Powder</t>
  </si>
  <si>
    <t>Coconut Oil</t>
  </si>
  <si>
    <t>Packaging Materials</t>
  </si>
  <si>
    <t>Soda</t>
  </si>
  <si>
    <t>Water &amp; Electricity Bill</t>
  </si>
  <si>
    <t>Balance Sheet</t>
  </si>
  <si>
    <t>As of December 31, 2018</t>
  </si>
  <si>
    <t>ASSETS</t>
  </si>
  <si>
    <t>Current Assets</t>
  </si>
  <si>
    <t>Total Current Assets</t>
  </si>
  <si>
    <t>Non Current Assets</t>
  </si>
  <si>
    <t>Properties and Equipments</t>
  </si>
  <si>
    <t>LIABILITIES</t>
  </si>
  <si>
    <t>TOTAL ASSETS</t>
  </si>
  <si>
    <t>Trade Liabilities</t>
  </si>
  <si>
    <t>Total Trade Liabilities</t>
  </si>
  <si>
    <t>Liabilities to Government</t>
  </si>
  <si>
    <t>Total Liabilities to Government</t>
  </si>
  <si>
    <t>Liabilities to Employees</t>
  </si>
  <si>
    <t>Total Liabilities to Employees</t>
  </si>
  <si>
    <t>Other Liabilities</t>
  </si>
  <si>
    <t>Total Other Liabilities</t>
  </si>
  <si>
    <t>TOTAL LIABILITIES</t>
  </si>
  <si>
    <t>STOCKHOLDERS' EQUITY</t>
  </si>
  <si>
    <t>TOTAL STOCKHOLDERS' EQUITY</t>
  </si>
  <si>
    <t>Retained Earnings, Beginning of the year</t>
  </si>
  <si>
    <t>Income (Loss) to date</t>
  </si>
  <si>
    <t>TOTAL LIABILITIES AND STOCKHOLDERS' EQUITY</t>
  </si>
  <si>
    <t>Other Income</t>
  </si>
  <si>
    <t>Excess in Officer Charges</t>
  </si>
  <si>
    <t>Officer Charge Expense</t>
  </si>
  <si>
    <t>OC and Marketing Adjustment</t>
  </si>
  <si>
    <t>REVENUES</t>
  </si>
  <si>
    <t>Total Sales</t>
  </si>
  <si>
    <t>Discounts</t>
  </si>
  <si>
    <t>Total Discounts</t>
  </si>
  <si>
    <t>Net Sales</t>
  </si>
  <si>
    <t>TOTAL REVENUES</t>
  </si>
  <si>
    <t>Total Other Income</t>
  </si>
  <si>
    <t>COST OF SALES</t>
  </si>
  <si>
    <t>Beginning Inventory</t>
  </si>
  <si>
    <t>Total materials available for use</t>
  </si>
  <si>
    <t>Ending Inventory</t>
  </si>
  <si>
    <t>Inventories</t>
  </si>
  <si>
    <t>Net Cost of Sales</t>
  </si>
  <si>
    <t>GROSS PROFIT</t>
  </si>
  <si>
    <t>OPERATING EXPENSES</t>
  </si>
  <si>
    <t>Income Summary</t>
  </si>
  <si>
    <t>TOTAL OPERATING EXPENSES</t>
  </si>
  <si>
    <t>NET INCOME (LOSS)</t>
  </si>
  <si>
    <t>Supplies Inventories</t>
  </si>
  <si>
    <t>For the month ended November 30, 2018</t>
  </si>
  <si>
    <t>GV 1811-001</t>
  </si>
  <si>
    <r>
      <t xml:space="preserve">PCF </t>
    </r>
    <r>
      <rPr>
        <b/>
        <sz val="8"/>
        <color rgb="FFFF0000"/>
        <rFont val="Arial"/>
        <family val="2"/>
      </rPr>
      <t>GJ 1811-001</t>
    </r>
  </si>
  <si>
    <t>1811-060</t>
  </si>
  <si>
    <t>1811-061</t>
  </si>
  <si>
    <t>1811-062</t>
  </si>
  <si>
    <t>1811-063</t>
  </si>
  <si>
    <t>1811-064</t>
  </si>
  <si>
    <t>1811-065</t>
  </si>
  <si>
    <t>1811-066</t>
  </si>
  <si>
    <t>1811-067</t>
  </si>
  <si>
    <t>1811-068</t>
  </si>
  <si>
    <t>1811-069</t>
  </si>
  <si>
    <t>1811-070</t>
  </si>
  <si>
    <t>1811-071</t>
  </si>
  <si>
    <t>1811-072</t>
  </si>
  <si>
    <t>1811-073</t>
  </si>
  <si>
    <t>1811-074</t>
  </si>
  <si>
    <t>1811-075</t>
  </si>
  <si>
    <t>1811-076</t>
  </si>
  <si>
    <t>1811-077</t>
  </si>
  <si>
    <t>1811-078</t>
  </si>
  <si>
    <t>1811-079</t>
  </si>
  <si>
    <t>1811-080</t>
  </si>
  <si>
    <t>1811-081</t>
  </si>
  <si>
    <t>1811-082</t>
  </si>
  <si>
    <t>1811-083</t>
  </si>
  <si>
    <t>1811-084</t>
  </si>
  <si>
    <t>1811-085</t>
  </si>
  <si>
    <t>1811-086</t>
  </si>
  <si>
    <t>1811-087</t>
  </si>
  <si>
    <t>1811-088</t>
  </si>
  <si>
    <t>1811-089</t>
  </si>
  <si>
    <t>1811-090</t>
  </si>
  <si>
    <t>1811-091</t>
  </si>
  <si>
    <t>1811-092</t>
  </si>
  <si>
    <t>1811-093</t>
  </si>
  <si>
    <t>1811-094</t>
  </si>
  <si>
    <t>1811-095</t>
  </si>
  <si>
    <t>1811-096</t>
  </si>
  <si>
    <t>1811-097</t>
  </si>
  <si>
    <t>1811-098</t>
  </si>
  <si>
    <t>1811-099</t>
  </si>
  <si>
    <t>1811-100</t>
  </si>
  <si>
    <t>1811-101</t>
  </si>
  <si>
    <t>1811-102</t>
  </si>
  <si>
    <t>1811-103</t>
  </si>
  <si>
    <t>1811-104</t>
  </si>
  <si>
    <t>1811-105</t>
  </si>
  <si>
    <t>1811-106</t>
  </si>
  <si>
    <t>1811-107</t>
  </si>
  <si>
    <t>1811-108</t>
  </si>
  <si>
    <t>1811-109</t>
  </si>
  <si>
    <t>1811-110</t>
  </si>
  <si>
    <t>1811-111</t>
  </si>
  <si>
    <t>1811-112</t>
  </si>
  <si>
    <t>1811-113</t>
  </si>
  <si>
    <t>1811-114</t>
  </si>
  <si>
    <t>1811-115</t>
  </si>
  <si>
    <t>1811-116</t>
  </si>
  <si>
    <t>1811-117</t>
  </si>
  <si>
    <t>1811-118</t>
  </si>
  <si>
    <t>1811-119</t>
  </si>
  <si>
    <t>1811-120</t>
  </si>
  <si>
    <t>1811-121</t>
  </si>
  <si>
    <t>1811-122</t>
  </si>
  <si>
    <t>1811-123</t>
  </si>
  <si>
    <t>1811-124</t>
  </si>
  <si>
    <t>1811-125</t>
  </si>
  <si>
    <t>1811-126</t>
  </si>
  <si>
    <t>1811-127</t>
  </si>
  <si>
    <t>1811-128</t>
  </si>
  <si>
    <t>1811-129</t>
  </si>
  <si>
    <t>1811-130</t>
  </si>
  <si>
    <t>1811-131</t>
  </si>
  <si>
    <t>1811-132</t>
  </si>
  <si>
    <t>1811-133</t>
  </si>
  <si>
    <t>1811-134</t>
  </si>
  <si>
    <t>1811-135</t>
  </si>
  <si>
    <t>1811-136</t>
  </si>
  <si>
    <t>1811-137</t>
  </si>
  <si>
    <t>1811-138</t>
  </si>
  <si>
    <t>1811-139</t>
  </si>
  <si>
    <t>1811-140</t>
  </si>
  <si>
    <t>1811-141</t>
  </si>
  <si>
    <t>1811-142</t>
  </si>
  <si>
    <t>1811-143</t>
  </si>
  <si>
    <t>1811-144</t>
  </si>
  <si>
    <t>1811-145</t>
  </si>
  <si>
    <t>1811-146</t>
  </si>
  <si>
    <t>1811-147</t>
  </si>
  <si>
    <t>1811-148</t>
  </si>
  <si>
    <t>1811-149</t>
  </si>
  <si>
    <t>1811-150</t>
  </si>
  <si>
    <t>1811-151</t>
  </si>
  <si>
    <t>1811-152</t>
  </si>
  <si>
    <t>1811-153</t>
  </si>
  <si>
    <t>1811-154</t>
  </si>
  <si>
    <t>1811-155</t>
  </si>
  <si>
    <t>1811-156</t>
  </si>
  <si>
    <t>1811-157</t>
  </si>
  <si>
    <t>1811-158</t>
  </si>
  <si>
    <t>1811-159</t>
  </si>
  <si>
    <t>1811-160</t>
  </si>
  <si>
    <t>1811-161</t>
  </si>
  <si>
    <t>1811-162</t>
  </si>
  <si>
    <t>1811-163</t>
  </si>
  <si>
    <t>1811-164</t>
  </si>
  <si>
    <t>1811-165</t>
  </si>
  <si>
    <t>1811-166</t>
  </si>
  <si>
    <t>1811-167</t>
  </si>
  <si>
    <t>1811-168</t>
  </si>
  <si>
    <t>1811-169</t>
  </si>
  <si>
    <t>1811-170</t>
  </si>
  <si>
    <t>1811-171</t>
  </si>
  <si>
    <t>1811-172</t>
  </si>
  <si>
    <t>1811-173</t>
  </si>
  <si>
    <t>1811-174</t>
  </si>
  <si>
    <t>1811-175</t>
  </si>
  <si>
    <t>1811-176</t>
  </si>
  <si>
    <t>1811-177</t>
  </si>
  <si>
    <t>1811-178</t>
  </si>
  <si>
    <t>1811-179</t>
  </si>
  <si>
    <t>1811-180</t>
  </si>
  <si>
    <t>1811-181</t>
  </si>
  <si>
    <t>1811-182</t>
  </si>
  <si>
    <t>1811-183</t>
  </si>
  <si>
    <t>1811-184</t>
  </si>
  <si>
    <t>1811-185</t>
  </si>
  <si>
    <t>1811-186</t>
  </si>
  <si>
    <t>1811-187</t>
  </si>
  <si>
    <t>1811-188</t>
  </si>
  <si>
    <t>1811-189</t>
  </si>
  <si>
    <t>1811-190</t>
  </si>
  <si>
    <t>1811-191</t>
  </si>
  <si>
    <t>1811-192</t>
  </si>
  <si>
    <t>1811-193</t>
  </si>
  <si>
    <t>1811-194</t>
  </si>
  <si>
    <t>1811-195</t>
  </si>
  <si>
    <t>1811-196</t>
  </si>
  <si>
    <t>1811-197</t>
  </si>
  <si>
    <t>1811-198</t>
  </si>
  <si>
    <t>1811-199</t>
  </si>
  <si>
    <t>1811-200</t>
  </si>
  <si>
    <t>1811-002</t>
  </si>
  <si>
    <t>1811-003</t>
  </si>
  <si>
    <t>1811-004</t>
  </si>
  <si>
    <t>1811-005</t>
  </si>
  <si>
    <t>1811-006</t>
  </si>
  <si>
    <t>1811-007</t>
  </si>
  <si>
    <t>1811-008</t>
  </si>
  <si>
    <t>1811-009</t>
  </si>
  <si>
    <t>1811-010</t>
  </si>
  <si>
    <t>1811-011</t>
  </si>
  <si>
    <t>1811-012</t>
  </si>
  <si>
    <t>1811-013</t>
  </si>
  <si>
    <t>1811-014</t>
  </si>
  <si>
    <t>1811-015</t>
  </si>
  <si>
    <t>1811-016</t>
  </si>
  <si>
    <t>1811-017</t>
  </si>
  <si>
    <t>1811-018</t>
  </si>
  <si>
    <t>1811-019</t>
  </si>
  <si>
    <t>1811-020</t>
  </si>
  <si>
    <t>1811-021</t>
  </si>
  <si>
    <t>1811-022</t>
  </si>
  <si>
    <t>1811-023</t>
  </si>
  <si>
    <t>1811-024</t>
  </si>
  <si>
    <t>1811-025</t>
  </si>
  <si>
    <t>1811-026</t>
  </si>
  <si>
    <t>1811-027</t>
  </si>
  <si>
    <t>1811-028</t>
  </si>
  <si>
    <t>1811-029</t>
  </si>
  <si>
    <t>1811-030</t>
  </si>
  <si>
    <t>1811-031</t>
  </si>
  <si>
    <t>1811-032</t>
  </si>
  <si>
    <t>1811-033</t>
  </si>
  <si>
    <t>1811-034</t>
  </si>
  <si>
    <t>1811-035</t>
  </si>
  <si>
    <t>1811-036</t>
  </si>
  <si>
    <t>1811-037</t>
  </si>
  <si>
    <t>1811-038</t>
  </si>
  <si>
    <t>1811-039</t>
  </si>
  <si>
    <t>1811-040</t>
  </si>
  <si>
    <t>1811-041</t>
  </si>
  <si>
    <t>1811-042</t>
  </si>
  <si>
    <t>1811-043</t>
  </si>
  <si>
    <t>1811-044</t>
  </si>
  <si>
    <t>1811-045</t>
  </si>
  <si>
    <t>1811-046</t>
  </si>
  <si>
    <t>1811-047</t>
  </si>
  <si>
    <t>1811-048</t>
  </si>
  <si>
    <t>1811-049</t>
  </si>
  <si>
    <t>1811-050</t>
  </si>
  <si>
    <t>1811-051</t>
  </si>
  <si>
    <t>1811-052</t>
  </si>
  <si>
    <t>1811-053</t>
  </si>
  <si>
    <t>1811-054</t>
  </si>
  <si>
    <t>1811-055</t>
  </si>
  <si>
    <t>1811-056</t>
  </si>
  <si>
    <t>1811-057</t>
  </si>
  <si>
    <t>1811-058</t>
  </si>
  <si>
    <t>1811-059</t>
  </si>
  <si>
    <t>1811-001</t>
  </si>
  <si>
    <t>1811-1</t>
  </si>
  <si>
    <t>1811-2</t>
  </si>
  <si>
    <t>1811-3</t>
  </si>
  <si>
    <t>1811-4</t>
  </si>
  <si>
    <t>1811-5</t>
  </si>
  <si>
    <t>1811-6</t>
  </si>
  <si>
    <t>1811-7</t>
  </si>
  <si>
    <t>1811-8</t>
  </si>
  <si>
    <t>1811-9</t>
  </si>
  <si>
    <t>1811-10</t>
  </si>
  <si>
    <t>1811-11</t>
  </si>
  <si>
    <t>1811-12</t>
  </si>
  <si>
    <t>1811-13</t>
  </si>
  <si>
    <t>1811-14</t>
  </si>
  <si>
    <t>1811-15</t>
  </si>
  <si>
    <t>1811-16</t>
  </si>
  <si>
    <t>1811-17</t>
  </si>
  <si>
    <t>1811-18</t>
  </si>
  <si>
    <t>1811-19</t>
  </si>
  <si>
    <t>1811-20</t>
  </si>
  <si>
    <t>1811-21</t>
  </si>
  <si>
    <t>1811-22</t>
  </si>
  <si>
    <t>1811-23</t>
  </si>
  <si>
    <t>1811-24</t>
  </si>
  <si>
    <t>1811-25</t>
  </si>
  <si>
    <t>1811-26</t>
  </si>
  <si>
    <t>1811-27</t>
  </si>
  <si>
    <t>1811-28</t>
  </si>
  <si>
    <t>1811-29</t>
  </si>
  <si>
    <t>1811-30</t>
  </si>
  <si>
    <t>1811-31</t>
  </si>
  <si>
    <t>1811-32</t>
  </si>
  <si>
    <t>1811-33</t>
  </si>
  <si>
    <t>1811-34</t>
  </si>
  <si>
    <t>1811-35</t>
  </si>
  <si>
    <t>1811-36</t>
  </si>
  <si>
    <t>1811-37</t>
  </si>
  <si>
    <t>1811-38</t>
  </si>
  <si>
    <t>1811-39</t>
  </si>
  <si>
    <t>1811-40</t>
  </si>
  <si>
    <t>1811-41</t>
  </si>
  <si>
    <t>1811-42</t>
  </si>
  <si>
    <t>1811-43</t>
  </si>
  <si>
    <t>1811-44</t>
  </si>
  <si>
    <t>1811-45</t>
  </si>
  <si>
    <t>1811-46</t>
  </si>
  <si>
    <t>1811-47</t>
  </si>
  <si>
    <t>1811-48</t>
  </si>
  <si>
    <t>1811-49</t>
  </si>
  <si>
    <t>1811-50</t>
  </si>
  <si>
    <t>1811-51</t>
  </si>
  <si>
    <t>1811-52</t>
  </si>
  <si>
    <t>1811-53</t>
  </si>
  <si>
    <t>1811-54</t>
  </si>
  <si>
    <t>1811-55</t>
  </si>
  <si>
    <t>1811-56</t>
  </si>
  <si>
    <t>1811-57</t>
  </si>
  <si>
    <t>1811-58</t>
  </si>
  <si>
    <t>1811-59</t>
  </si>
  <si>
    <t>1811-60</t>
  </si>
  <si>
    <t>1811-61</t>
  </si>
  <si>
    <t>1811-62</t>
  </si>
  <si>
    <t>1811-63</t>
  </si>
  <si>
    <t>1811-64</t>
  </si>
  <si>
    <t>1811-65</t>
  </si>
  <si>
    <t>1811-66</t>
  </si>
  <si>
    <t>1811-67</t>
  </si>
  <si>
    <t>1811-68</t>
  </si>
  <si>
    <t>1811-69</t>
  </si>
  <si>
    <t>1811-70</t>
  </si>
  <si>
    <t>1811-71</t>
  </si>
  <si>
    <t>1811-72</t>
  </si>
  <si>
    <t>1811-73</t>
  </si>
  <si>
    <t>1811-74</t>
  </si>
  <si>
    <t>1811-75</t>
  </si>
  <si>
    <t>1811-76</t>
  </si>
  <si>
    <t>1811-77</t>
  </si>
  <si>
    <t>1811-78</t>
  </si>
  <si>
    <t>1811-79</t>
  </si>
  <si>
    <t>1811-80</t>
  </si>
  <si>
    <t>1811-81</t>
  </si>
  <si>
    <t>1811-82</t>
  </si>
  <si>
    <t>1811-83</t>
  </si>
  <si>
    <t>1811-84</t>
  </si>
  <si>
    <t>1811-85</t>
  </si>
  <si>
    <t>1811-86</t>
  </si>
  <si>
    <t>1811-87</t>
  </si>
  <si>
    <t>1811-88</t>
  </si>
  <si>
    <t>1811-89</t>
  </si>
  <si>
    <t>1811-90</t>
  </si>
  <si>
    <t>1811-91</t>
  </si>
  <si>
    <t>1811-92</t>
  </si>
  <si>
    <t>1811-93</t>
  </si>
  <si>
    <t>1811-94</t>
  </si>
  <si>
    <t>1811-95</t>
  </si>
  <si>
    <t>1811-96</t>
  </si>
  <si>
    <t>1811-97</t>
  </si>
  <si>
    <t>1811-98</t>
  </si>
  <si>
    <t>1811-99</t>
  </si>
  <si>
    <t>Sosa's 3rd payment for Food Panda charge</t>
  </si>
  <si>
    <t>Sosa's 2nd payment for Food Panda charge</t>
  </si>
  <si>
    <t>Employees Charges</t>
  </si>
  <si>
    <t>JMK Seafoods &amp; Meat Dealer</t>
  </si>
  <si>
    <t>Brilliant Marketing</t>
  </si>
  <si>
    <t>Manila Bambi Foods Company</t>
  </si>
  <si>
    <t>Paseo Parkview Suites Condo Assoc Inc.</t>
  </si>
  <si>
    <t>Higiadzo System Inc</t>
  </si>
  <si>
    <t>Manila Bambi Food Inc</t>
  </si>
  <si>
    <t>Alternatives Food Inc</t>
  </si>
  <si>
    <t>Ronald Glenn Biarcal</t>
  </si>
  <si>
    <t>Cabutad Vegeteble Dealer</t>
  </si>
  <si>
    <t>Q &amp; H Foods Inc</t>
  </si>
  <si>
    <t>Mitoni Business Ventures</t>
  </si>
  <si>
    <t>Equilibrium Intertrade</t>
  </si>
  <si>
    <t>E Blue Holdings &amp; Trading</t>
  </si>
  <si>
    <t>Silver Star Resources Co., Inc</t>
  </si>
  <si>
    <t>The Greenery Salads &amp; Herbs Inc.</t>
  </si>
  <si>
    <t>Manila Bambi Foods Inc</t>
  </si>
  <si>
    <t>Kelgene International Inc.</t>
  </si>
  <si>
    <t>Phoenix Royal</t>
  </si>
  <si>
    <t>Fortune Gas</t>
  </si>
  <si>
    <t>Paseo Parkview Suites Assoc Inc</t>
  </si>
  <si>
    <t>GTS Insurance Brokers Inc</t>
  </si>
  <si>
    <t>Service Charge Oct 16-31</t>
  </si>
  <si>
    <t>COD</t>
  </si>
  <si>
    <t>Payment for SSS Contribution</t>
  </si>
  <si>
    <t>Payment for SSS Loan</t>
  </si>
  <si>
    <t>Payment for Philhealth Contribution</t>
  </si>
  <si>
    <t>Payment for Pag-ibig Contribution</t>
  </si>
  <si>
    <t>Pag-ibig Loan Payment</t>
  </si>
  <si>
    <t>Loan Payment c/o Marie &amp; Joyce</t>
  </si>
  <si>
    <t>Chicken</t>
  </si>
  <si>
    <t>Association &amp; Parking Dues</t>
  </si>
  <si>
    <t>PCR (Oct 27-Nov 7)FOOD</t>
  </si>
  <si>
    <t>PCR (Oct 27-Nov 7)NON-FOOD</t>
  </si>
  <si>
    <t>Commisary COD</t>
  </si>
  <si>
    <t>Expanded month of Oct 2018</t>
  </si>
  <si>
    <t>Payroll Toshco Staff (Oct 26-Nov 10,2018 cut off)</t>
  </si>
  <si>
    <t>Payroll Coop Staff (Oct 26-Nov 10,2018 cut off)</t>
  </si>
  <si>
    <t>Royalty Payment month of Jan 2018</t>
  </si>
  <si>
    <t>Royalty Payment month of Feb 2018</t>
  </si>
  <si>
    <t>Beers</t>
  </si>
  <si>
    <t>Hanging Tender</t>
  </si>
  <si>
    <t>Cash Advance c/o 13th Month Pay</t>
  </si>
  <si>
    <t>PCR Nov 7-15 (FOOD)</t>
  </si>
  <si>
    <t>PCR Nov 7-15 (NON-FOOD)</t>
  </si>
  <si>
    <t>SC -Nov 3-15</t>
  </si>
  <si>
    <t>Fruits &amp; Vegetables Dealer</t>
  </si>
  <si>
    <t>Commissary</t>
  </si>
  <si>
    <t>Parmesan Cheese</t>
  </si>
  <si>
    <t>Chili Flakes</t>
  </si>
  <si>
    <t>Coffee Beans</t>
  </si>
  <si>
    <t>Matcha,Java Mocha</t>
  </si>
  <si>
    <t>Monthly Vat</t>
  </si>
  <si>
    <t>Directors Fee month of Oct 2018</t>
  </si>
  <si>
    <t>4th Payment for New Plates</t>
  </si>
  <si>
    <t>PCR-Nov 15-20 FOOD</t>
  </si>
  <si>
    <t>PCR-Nov 15-20 NON-FOOD</t>
  </si>
  <si>
    <t>Fruits &amp; Vegetable Dealer</t>
  </si>
  <si>
    <t>Assorted Groceries</t>
  </si>
  <si>
    <t>Tissue</t>
  </si>
  <si>
    <t>Health Insurance</t>
  </si>
  <si>
    <t>Payroll Toshco Staff (Nov 11-25)</t>
  </si>
  <si>
    <t>Coop Payroll (Nov.11-25)</t>
  </si>
  <si>
    <t>PCR-Nov 21-28 (FOOD)</t>
  </si>
  <si>
    <t>PCR-Nov 21-28 (NON-FOOD)</t>
  </si>
  <si>
    <t>FOODZONE INC.</t>
  </si>
  <si>
    <t>STREETS CORPORATION</t>
  </si>
  <si>
    <t>Q &amp; H FOODS, INC.</t>
  </si>
  <si>
    <t>PHOENIX ROYAL TRADING CO., INC.</t>
  </si>
  <si>
    <t>CONSOLIDATED FOOD  CORP</t>
  </si>
  <si>
    <t>E-BLUE HOLDINGS &amp; TRADING</t>
  </si>
  <si>
    <t>UNILEVER RFM ICECREAM INC</t>
  </si>
  <si>
    <t>SILVERSTAR RESOURCES CO., INC.</t>
  </si>
  <si>
    <t>004-846-011-000</t>
  </si>
  <si>
    <t>004-521-952-000</t>
  </si>
  <si>
    <t>004-967-715-000</t>
  </si>
  <si>
    <t>216-218-224-000</t>
  </si>
  <si>
    <t>241-402-504-000</t>
  </si>
  <si>
    <t>201-855-591-000</t>
  </si>
  <si>
    <t>004-447-017-000</t>
  </si>
  <si>
    <t>DINING ITEM</t>
  </si>
  <si>
    <t>CLEANING</t>
  </si>
  <si>
    <t>Inventory Adjustments</t>
  </si>
  <si>
    <t>Food Cost adjustment due to OC and Marketing.</t>
  </si>
  <si>
    <t>Vat for the month.</t>
  </si>
  <si>
    <t>Spoilages for the month.</t>
  </si>
  <si>
    <t>SSS, PHIC, and HDMF Employer Share for the month.</t>
  </si>
  <si>
    <t>Payroll due on 15th.</t>
  </si>
  <si>
    <t>Payroll due on end of month.</t>
  </si>
  <si>
    <t>PBA for 1 to 15th.</t>
  </si>
  <si>
    <t>PBA for 16 to end of month.</t>
  </si>
  <si>
    <t>am</t>
  </si>
  <si>
    <t>pm</t>
  </si>
  <si>
    <t>ASC Enterprises Inc</t>
  </si>
  <si>
    <t>000-080-595-000</t>
  </si>
  <si>
    <t>Camille Espinosa</t>
  </si>
  <si>
    <t>Rustans Supercenters Inc</t>
  </si>
  <si>
    <t>201-160-401-002</t>
  </si>
  <si>
    <t>Angelo Sanchez</t>
  </si>
  <si>
    <t>Tosh Katipunan</t>
  </si>
  <si>
    <t>Evarlies Meatshop</t>
  </si>
  <si>
    <t>139-599-310-000</t>
  </si>
  <si>
    <t>The Landmark Corporation</t>
  </si>
  <si>
    <t>000-148-285-000</t>
  </si>
  <si>
    <t>Abmarac</t>
  </si>
  <si>
    <t>006-748-072-000</t>
  </si>
  <si>
    <t>Earles Delicatessen</t>
  </si>
  <si>
    <t>213-575-918-005</t>
  </si>
  <si>
    <t>Shah Bonn Jadd Gen Merch.</t>
  </si>
  <si>
    <t>106-226-027-000</t>
  </si>
  <si>
    <t>Glenn Biarcal</t>
  </si>
  <si>
    <t>Joyce Dino</t>
  </si>
  <si>
    <t>Cherry Berry Flower Decors</t>
  </si>
  <si>
    <t>009-288-158-000</t>
  </si>
  <si>
    <t>Lucky Star Kitchen Ware</t>
  </si>
  <si>
    <t>403-955-776-000</t>
  </si>
  <si>
    <t>Chuan Hong Glassware</t>
  </si>
  <si>
    <t>106-268-748-000</t>
  </si>
  <si>
    <t>SM Hypermart</t>
  </si>
  <si>
    <t>006-801-328-000</t>
  </si>
  <si>
    <t>Office Warehouse Inc</t>
  </si>
  <si>
    <t>200-492-462-008</t>
  </si>
  <si>
    <t>CW Home Depot</t>
  </si>
  <si>
    <t>225-311-296-005</t>
  </si>
  <si>
    <t>Jeff Villanueva</t>
  </si>
  <si>
    <t>Evarlies Meat Shop</t>
  </si>
  <si>
    <t>Ace Hardware Philippines Inc</t>
  </si>
  <si>
    <t>200-035-311-017</t>
  </si>
  <si>
    <t xml:space="preserve">Glenn Biarcal </t>
  </si>
  <si>
    <t>Joel Vinuya</t>
  </si>
  <si>
    <t>Wilcon Depot Inc</t>
  </si>
  <si>
    <t>009-192-878-031</t>
  </si>
  <si>
    <t>Tosh Cafe</t>
  </si>
  <si>
    <t>213-575-919-005</t>
  </si>
  <si>
    <t>Mercury Drug Corporation</t>
  </si>
  <si>
    <t>000-388-474-048</t>
  </si>
  <si>
    <t>Rey Todio</t>
  </si>
  <si>
    <t>Parkson Mart Inc</t>
  </si>
  <si>
    <t>009-009-006-000</t>
  </si>
  <si>
    <t>Ruel Hayagan</t>
  </si>
  <si>
    <t>Tube Ice</t>
  </si>
  <si>
    <t>Extra Dining Staff</t>
  </si>
  <si>
    <t>Ideal Spaghetti</t>
  </si>
  <si>
    <t>Photocopy of Kitchen Inventory</t>
  </si>
  <si>
    <t>Cakes</t>
  </si>
  <si>
    <t>Pork Ribs,Bacon Bits,Sausage</t>
  </si>
  <si>
    <t>Transpo going to Katipunan</t>
  </si>
  <si>
    <t>Anchovies,Garlic Longaniza,Broas,Vinegar,Soysauce</t>
  </si>
  <si>
    <t>Tanglad,Arugula</t>
  </si>
  <si>
    <t>Hot Sauce</t>
  </si>
  <si>
    <t>Spaghetti Sauce</t>
  </si>
  <si>
    <t>Black Forest Ham</t>
  </si>
  <si>
    <t>Tomato,Molo Wrapper</t>
  </si>
  <si>
    <t>Fresh Eggs</t>
  </si>
  <si>
    <t>Pepperoni,Cheddar Cheese Broas,Tidbits</t>
  </si>
  <si>
    <t>Paper Straw,Hand Gloves</t>
  </si>
  <si>
    <t>Transpo going to Guadalupe</t>
  </si>
  <si>
    <t>Transpo going to Divisoria</t>
  </si>
  <si>
    <t>Garland,Ribbon for Xmas Decors</t>
  </si>
  <si>
    <t>Christmas Lights</t>
  </si>
  <si>
    <t>Pot Holder</t>
  </si>
  <si>
    <t>Food Keeper</t>
  </si>
  <si>
    <t>Chicken Breast Fillet</t>
  </si>
  <si>
    <t>French Baguette</t>
  </si>
  <si>
    <t>Peeled Tomato,Cheese Sauce,Baguette Bread</t>
  </si>
  <si>
    <t>Pesto Mix,Spareribs,Kids Spag Sauce,Blue Cheese Dressing</t>
  </si>
  <si>
    <t>Extension Cord,Copy Paper</t>
  </si>
  <si>
    <t>Transpo going to Commi pick up Kitchen Stocks</t>
  </si>
  <si>
    <t>Transpo going to Home Depot</t>
  </si>
  <si>
    <t>Eggs &amp; Tomato</t>
  </si>
  <si>
    <t>Molo Wrapper,Garlic Longganiza,Curry Powder</t>
  </si>
  <si>
    <t>Butter</t>
  </si>
  <si>
    <t>Transpo c/o Food Delivery</t>
  </si>
  <si>
    <t>Creston Caster</t>
  </si>
  <si>
    <t>Sticke Paper</t>
  </si>
  <si>
    <t>Coffee Grinds</t>
  </si>
  <si>
    <t>White Onion</t>
  </si>
  <si>
    <t>Eggs</t>
  </si>
  <si>
    <t>Romaine Lettuce,French Beans</t>
  </si>
  <si>
    <t>Bayleaf,Black Pepper,Carrots,Celery</t>
  </si>
  <si>
    <t>Tube Ice (2 sack)</t>
  </si>
  <si>
    <t>Transpo going to Katipunan pick up Cakes</t>
  </si>
  <si>
    <t>Smoked Bangus,Sweet Peas,Kamote</t>
  </si>
  <si>
    <t>Oreo,Broas,Bell Pepper</t>
  </si>
  <si>
    <t>Photocopy of Cahiers Report</t>
  </si>
  <si>
    <t>Lettuce,Tomato,Arugula,Camote</t>
  </si>
  <si>
    <t>Broas,Graham,Walnuts,Cram Cheese</t>
  </si>
  <si>
    <t>Transpo going to KCC office for Check Signing</t>
  </si>
  <si>
    <t>Pork Ribs,Bacon Bits, hungarian Sausage</t>
  </si>
  <si>
    <t>Transpo going to Marikina Purchased kitchen stocks</t>
  </si>
  <si>
    <t>Datu Puti Vinegar</t>
  </si>
  <si>
    <t>Materials Repair of Kitchen Faucet</t>
  </si>
  <si>
    <t>Transpo going to KCC office for check signing</t>
  </si>
  <si>
    <t>Molo Wrapper</t>
  </si>
  <si>
    <t>Permanent Marker,Correction Tape,Scoth Tape,Ballpen,Rubberbend</t>
  </si>
  <si>
    <t>Sardines,Bacon</t>
  </si>
  <si>
    <t>Cherry Tomato</t>
  </si>
  <si>
    <t>Labor Repair of Water Pipe Line (Kitchen Faucet)</t>
  </si>
  <si>
    <t>Pork Ribs,Baby Backribs,Bacon</t>
  </si>
  <si>
    <t>Risocopy of Cashiers Report</t>
  </si>
  <si>
    <t>Transpo going to Marikina purchased kichen stocks</t>
  </si>
  <si>
    <t xml:space="preserve">Transpo c/o Canvas of Floor Tiles </t>
  </si>
  <si>
    <t>Transpo going to Tosh Cafe</t>
  </si>
  <si>
    <t>Transpo purchased tiles for outside area repair</t>
  </si>
  <si>
    <t>Floor Tiles,Cement,Grout,Sink Table Faucet</t>
  </si>
  <si>
    <t>Black Forest Ham,Smoked Bavarian</t>
  </si>
  <si>
    <t>Raisins,Kikkoman,Soysauce,Vinegar, Garlic Longaniza</t>
  </si>
  <si>
    <t>Arugula,Oregano Powder,Paprika Shrimp,Cherry Tomato</t>
  </si>
  <si>
    <t>Sunquick &amp; Tang Orange</t>
  </si>
  <si>
    <t>Glade Air Freshener</t>
  </si>
  <si>
    <t>Eco Bag</t>
  </si>
  <si>
    <t>French Baguette,Bacon,Sardines</t>
  </si>
  <si>
    <t>Romaine Lettuce</t>
  </si>
  <si>
    <t>Potato,Cheddar Cheese</t>
  </si>
  <si>
    <t>Datu Puti,Pomace,French Baguette</t>
  </si>
  <si>
    <t>Lettuce,Bell Pepper</t>
  </si>
  <si>
    <t>Creamer</t>
  </si>
  <si>
    <t>Tang Orange</t>
  </si>
  <si>
    <t>Transpo pick up cakes @ tosh cafe</t>
  </si>
  <si>
    <t>Labor Fee c/o Floor Tiles ooutside Area</t>
  </si>
  <si>
    <t>Salt &amp; Pepper Shaker</t>
  </si>
  <si>
    <t>Liguini Pasta,Heritage Cheese</t>
  </si>
  <si>
    <t>Liguini Pasta,Graham,Sardines,Chorizo</t>
  </si>
  <si>
    <t>Tomato</t>
  </si>
  <si>
    <t>Banana Lakatan (Purchased in Palengke) for Picasso Catering</t>
  </si>
  <si>
    <t>Century Tuna</t>
  </si>
  <si>
    <t>Lettuce</t>
  </si>
  <si>
    <t>Cheese Powder,Chorizo</t>
  </si>
  <si>
    <t>Tang Mango</t>
  </si>
  <si>
    <t>Bacon</t>
  </si>
  <si>
    <t>Corn Oil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</si>
</sst>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[$-409]mmmm\ d\,\ yyyy;@"/>
    <numFmt numFmtId="166" formatCode="_(* #,##0.00_);_(* \(#,##0.00\);_(* \-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scheme val="minor"/>
    </font>
    <font>
      <sz val="8"/>
      <name val="Arial"/>
      <family val="2"/>
      <charset val="1"/>
    </font>
    <font>
      <sz val="8"/>
      <color rgb="FF22222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/>
    <xf numFmtId="0" fontId="6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0" fontId="3" fillId="0" borderId="3" xfId="0" applyFont="1" applyBorder="1"/>
    <xf numFmtId="0" fontId="3" fillId="0" borderId="3" xfId="0" applyNumberFormat="1" applyFont="1" applyBorder="1" applyAlignment="1">
      <alignment horizontal="center"/>
    </xf>
    <xf numFmtId="0" fontId="3" fillId="0" borderId="5" xfId="0" applyFont="1" applyBorder="1"/>
    <xf numFmtId="43" fontId="3" fillId="0" borderId="3" xfId="1" applyFont="1" applyBorder="1"/>
    <xf numFmtId="0" fontId="3" fillId="0" borderId="1" xfId="0" applyFont="1" applyBorder="1"/>
    <xf numFmtId="0" fontId="3" fillId="0" borderId="1" xfId="0" applyNumberFormat="1" applyFont="1" applyBorder="1" applyAlignment="1">
      <alignment horizontal="center"/>
    </xf>
    <xf numFmtId="43" fontId="3" fillId="0" borderId="1" xfId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3" fillId="0" borderId="2" xfId="0" applyFont="1" applyBorder="1"/>
    <xf numFmtId="0" fontId="3" fillId="0" borderId="2" xfId="0" applyNumberFormat="1" applyFont="1" applyBorder="1" applyAlignment="1">
      <alignment horizontal="center"/>
    </xf>
    <xf numFmtId="43" fontId="3" fillId="0" borderId="2" xfId="1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2" fillId="0" borderId="4" xfId="0" applyNumberFormat="1" applyFont="1" applyBorder="1" applyAlignment="1">
      <alignment horizontal="center"/>
    </xf>
    <xf numFmtId="43" fontId="2" fillId="0" borderId="4" xfId="1" applyFont="1" applyBorder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2" fillId="0" borderId="0" xfId="1" applyFont="1"/>
    <xf numFmtId="43" fontId="3" fillId="0" borderId="1" xfId="0" applyNumberFormat="1" applyFont="1" applyBorder="1"/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43" fontId="3" fillId="2" borderId="1" xfId="1" applyFont="1" applyFill="1" applyBorder="1"/>
    <xf numFmtId="0" fontId="4" fillId="0" borderId="0" xfId="3"/>
    <xf numFmtId="0" fontId="4" fillId="0" borderId="0" xfId="4"/>
    <xf numFmtId="0" fontId="5" fillId="0" borderId="0" xfId="4" applyFont="1"/>
    <xf numFmtId="0" fontId="0" fillId="0" borderId="0" xfId="4" applyFont="1"/>
    <xf numFmtId="166" fontId="0" fillId="0" borderId="0" xfId="5" applyNumberFormat="1" applyFont="1" applyBorder="1" applyAlignment="1" applyProtection="1"/>
    <xf numFmtId="0" fontId="7" fillId="0" borderId="0" xfId="6" applyFont="1" applyAlignment="1">
      <alignment horizontal="center" wrapText="1"/>
    </xf>
    <xf numFmtId="166" fontId="7" fillId="0" borderId="9" xfId="1" applyNumberFormat="1" applyFont="1" applyBorder="1" applyAlignment="1" applyProtection="1">
      <alignment horizontal="center" wrapText="1"/>
    </xf>
    <xf numFmtId="0" fontId="7" fillId="0" borderId="0" xfId="6" applyFont="1" applyAlignment="1">
      <alignment horizontal="left" wrapText="1"/>
    </xf>
    <xf numFmtId="4" fontId="0" fillId="0" borderId="10" xfId="0" applyNumberFormat="1" applyBorder="1"/>
    <xf numFmtId="4" fontId="0" fillId="0" borderId="0" xfId="0" applyNumberFormat="1"/>
    <xf numFmtId="0" fontId="7" fillId="0" borderId="0" xfId="6" applyFont="1" applyAlignment="1">
      <alignment horizontal="left" wrapText="1" indent="2"/>
    </xf>
    <xf numFmtId="0" fontId="4" fillId="0" borderId="0" xfId="6" applyFont="1"/>
    <xf numFmtId="4" fontId="0" fillId="0" borderId="0" xfId="0" applyNumberFormat="1" applyBorder="1"/>
    <xf numFmtId="4" fontId="0" fillId="0" borderId="9" xfId="0" applyNumberFormat="1" applyBorder="1"/>
    <xf numFmtId="0" fontId="7" fillId="0" borderId="11" xfId="6" applyFont="1" applyBorder="1" applyAlignment="1">
      <alignment horizontal="left" wrapText="1"/>
    </xf>
    <xf numFmtId="4" fontId="0" fillId="0" borderId="11" xfId="0" applyNumberFormat="1" applyBorder="1"/>
    <xf numFmtId="4" fontId="0" fillId="0" borderId="4" xfId="0" applyNumberFormat="1" applyBorder="1"/>
    <xf numFmtId="43" fontId="0" fillId="0" borderId="0" xfId="1" applyFont="1"/>
    <xf numFmtId="166" fontId="7" fillId="0" borderId="9" xfId="1" applyNumberFormat="1" applyFont="1" applyBorder="1" applyAlignment="1" applyProtection="1">
      <alignment horizontal="center"/>
    </xf>
    <xf numFmtId="0" fontId="8" fillId="0" borderId="0" xfId="0" applyFont="1"/>
    <xf numFmtId="43" fontId="0" fillId="0" borderId="9" xfId="1" applyFont="1" applyBorder="1"/>
    <xf numFmtId="9" fontId="0" fillId="0" borderId="0" xfId="1" applyNumberFormat="1" applyFont="1"/>
    <xf numFmtId="43" fontId="0" fillId="0" borderId="10" xfId="1" applyFont="1" applyBorder="1"/>
    <xf numFmtId="43" fontId="0" fillId="0" borderId="12" xfId="1" applyFont="1" applyBorder="1"/>
    <xf numFmtId="43" fontId="0" fillId="0" borderId="11" xfId="1" applyFont="1" applyBorder="1"/>
    <xf numFmtId="4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43" fontId="3" fillId="0" borderId="2" xfId="0" applyNumberFormat="1" applyFont="1" applyBorder="1"/>
    <xf numFmtId="43" fontId="3" fillId="0" borderId="0" xfId="1" applyFont="1" applyBorder="1"/>
    <xf numFmtId="0" fontId="12" fillId="0" borderId="2" xfId="0" applyFont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43" fontId="3" fillId="0" borderId="12" xfId="1" applyFont="1" applyBorder="1"/>
    <xf numFmtId="0" fontId="3" fillId="0" borderId="15" xfId="0" applyFont="1" applyBorder="1"/>
    <xf numFmtId="164" fontId="3" fillId="0" borderId="16" xfId="0" applyNumberFormat="1" applyFont="1" applyBorder="1"/>
    <xf numFmtId="0" fontId="3" fillId="0" borderId="17" xfId="0" applyFont="1" applyBorder="1"/>
    <xf numFmtId="43" fontId="3" fillId="0" borderId="17" xfId="1" applyFont="1" applyBorder="1"/>
    <xf numFmtId="43" fontId="3" fillId="0" borderId="18" xfId="1" applyFont="1" applyBorder="1"/>
    <xf numFmtId="164" fontId="3" fillId="0" borderId="19" xfId="0" applyNumberFormat="1" applyFont="1" applyBorder="1"/>
    <xf numFmtId="0" fontId="3" fillId="0" borderId="20" xfId="0" applyFont="1" applyBorder="1"/>
    <xf numFmtId="43" fontId="3" fillId="0" borderId="20" xfId="1" applyFont="1" applyBorder="1"/>
    <xf numFmtId="43" fontId="3" fillId="0" borderId="21" xfId="1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43" fontId="3" fillId="0" borderId="1" xfId="1" applyFont="1" applyFill="1" applyBorder="1"/>
    <xf numFmtId="0" fontId="3" fillId="0" borderId="0" xfId="0" applyFont="1" applyFill="1"/>
    <xf numFmtId="43" fontId="3" fillId="0" borderId="0" xfId="0" applyNumberFormat="1" applyFont="1"/>
    <xf numFmtId="43" fontId="3" fillId="0" borderId="0" xfId="1" applyFont="1"/>
    <xf numFmtId="164" fontId="3" fillId="3" borderId="1" xfId="0" applyNumberFormat="1" applyFont="1" applyFill="1" applyBorder="1"/>
    <xf numFmtId="0" fontId="3" fillId="3" borderId="1" xfId="0" applyFont="1" applyFill="1" applyBorder="1"/>
    <xf numFmtId="43" fontId="3" fillId="3" borderId="3" xfId="1" applyFont="1" applyFill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1" applyFont="1" applyFill="1" applyBorder="1"/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2"/>
    </xf>
    <xf numFmtId="0" fontId="13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3"/>
    </xf>
    <xf numFmtId="0" fontId="3" fillId="0" borderId="0" xfId="0" applyFont="1" applyFill="1" applyBorder="1" applyAlignment="1">
      <alignment horizontal="left" indent="2"/>
    </xf>
    <xf numFmtId="43" fontId="2" fillId="0" borderId="10" xfId="1" applyFont="1" applyBorder="1"/>
    <xf numFmtId="43" fontId="13" fillId="0" borderId="10" xfId="1" applyFont="1" applyBorder="1"/>
    <xf numFmtId="43" fontId="2" fillId="0" borderId="11" xfId="1" applyFont="1" applyBorder="1"/>
    <xf numFmtId="43" fontId="2" fillId="0" borderId="12" xfId="1" applyFont="1" applyBorder="1"/>
    <xf numFmtId="43" fontId="3" fillId="0" borderId="9" xfId="1" applyFont="1" applyBorder="1"/>
    <xf numFmtId="43" fontId="2" fillId="0" borderId="9" xfId="1" applyFont="1" applyBorder="1"/>
    <xf numFmtId="0" fontId="3" fillId="0" borderId="0" xfId="0" applyFont="1" applyBorder="1" applyAlignment="1">
      <alignment horizontal="left" indent="3"/>
    </xf>
    <xf numFmtId="0" fontId="2" fillId="0" borderId="0" xfId="0" applyFont="1" applyBorder="1" applyAlignment="1">
      <alignment horizontal="left" indent="3"/>
    </xf>
    <xf numFmtId="10" fontId="3" fillId="0" borderId="0" xfId="2" applyNumberFormat="1" applyFont="1" applyBorder="1"/>
    <xf numFmtId="164" fontId="3" fillId="0" borderId="3" xfId="0" applyNumberFormat="1" applyFont="1" applyFill="1" applyBorder="1"/>
    <xf numFmtId="0" fontId="3" fillId="0" borderId="3" xfId="0" applyFont="1" applyFill="1" applyBorder="1"/>
    <xf numFmtId="0" fontId="3" fillId="0" borderId="5" xfId="0" applyFont="1" applyFill="1" applyBorder="1"/>
    <xf numFmtId="164" fontId="3" fillId="0" borderId="1" xfId="0" applyNumberFormat="1" applyFon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43" fontId="3" fillId="0" borderId="3" xfId="1" applyFont="1" applyFill="1" applyBorder="1"/>
    <xf numFmtId="43" fontId="3" fillId="0" borderId="2" xfId="1" applyFont="1" applyFill="1" applyBorder="1"/>
    <xf numFmtId="43" fontId="2" fillId="0" borderId="4" xfId="1" applyFont="1" applyFill="1" applyBorder="1"/>
    <xf numFmtId="43" fontId="3" fillId="0" borderId="0" xfId="2" applyNumberFormat="1" applyFont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14">
    <cellStyle name="Comma" xfId="1" builtinId="3"/>
    <cellStyle name="Comma 10" xfId="10"/>
    <cellStyle name="Comma 10 2" xfId="11"/>
    <cellStyle name="Comma 11" xfId="12"/>
    <cellStyle name="Comma 2" xfId="5"/>
    <cellStyle name="Comma 2 2" xfId="13"/>
    <cellStyle name="Comma 2 2 2" xfId="14"/>
    <cellStyle name="Comma 2 5" xfId="15"/>
    <cellStyle name="Comma 3" xfId="8"/>
    <cellStyle name="Comma 4" xfId="16"/>
    <cellStyle name="Explanatory Text" xfId="6" builtinId="53"/>
    <cellStyle name="Explanatory Text 2" xfId="4"/>
    <cellStyle name="Normal" xfId="0" builtinId="0"/>
    <cellStyle name="Normal 10" xfId="17"/>
    <cellStyle name="Normal 100" xfId="18"/>
    <cellStyle name="Normal 102" xfId="19"/>
    <cellStyle name="Normal 103" xfId="20"/>
    <cellStyle name="Normal 104" xfId="21"/>
    <cellStyle name="Normal 105" xfId="22"/>
    <cellStyle name="Normal 106" xfId="23"/>
    <cellStyle name="Normal 107" xfId="24"/>
    <cellStyle name="Normal 11" xfId="25"/>
    <cellStyle name="Normal 118" xfId="26"/>
    <cellStyle name="Normal 119" xfId="27"/>
    <cellStyle name="Normal 12" xfId="28"/>
    <cellStyle name="Normal 120" xfId="29"/>
    <cellStyle name="Normal 121" xfId="30"/>
    <cellStyle name="Normal 122" xfId="31"/>
    <cellStyle name="Normal 123" xfId="32"/>
    <cellStyle name="Normal 124" xfId="33"/>
    <cellStyle name="Normal 126" xfId="34"/>
    <cellStyle name="Normal 127" xfId="35"/>
    <cellStyle name="Normal 128" xfId="36"/>
    <cellStyle name="Normal 129" xfId="37"/>
    <cellStyle name="Normal 13" xfId="38"/>
    <cellStyle name="Normal 130" xfId="39"/>
    <cellStyle name="Normal 131" xfId="40"/>
    <cellStyle name="Normal 132" xfId="41"/>
    <cellStyle name="Normal 14" xfId="42"/>
    <cellStyle name="Normal 15" xfId="43"/>
    <cellStyle name="Normal 16" xfId="44"/>
    <cellStyle name="Normal 17" xfId="45"/>
    <cellStyle name="Normal 18" xfId="46"/>
    <cellStyle name="Normal 19" xfId="47"/>
    <cellStyle name="Normal 2" xfId="3"/>
    <cellStyle name="Normal 2 2" xfId="48"/>
    <cellStyle name="Normal 2 6" xfId="49"/>
    <cellStyle name="Normal 20" xfId="50"/>
    <cellStyle name="Normal 21" xfId="51"/>
    <cellStyle name="Normal 22" xfId="52"/>
    <cellStyle name="Normal 23" xfId="53"/>
    <cellStyle name="Normal 24" xfId="54"/>
    <cellStyle name="Normal 25" xfId="55"/>
    <cellStyle name="Normal 26" xfId="56"/>
    <cellStyle name="Normal 27" xfId="57"/>
    <cellStyle name="Normal 28" xfId="58"/>
    <cellStyle name="Normal 29" xfId="59"/>
    <cellStyle name="Normal 3" xfId="7"/>
    <cellStyle name="Normal 30" xfId="60"/>
    <cellStyle name="Normal 31" xfId="61"/>
    <cellStyle name="Normal 32" xfId="62"/>
    <cellStyle name="Normal 33" xfId="63"/>
    <cellStyle name="Normal 34" xfId="64"/>
    <cellStyle name="Normal 35" xfId="65"/>
    <cellStyle name="Normal 36" xfId="66"/>
    <cellStyle name="Normal 37" xfId="67"/>
    <cellStyle name="Normal 38" xfId="68"/>
    <cellStyle name="Normal 39" xfId="69"/>
    <cellStyle name="Normal 40" xfId="70"/>
    <cellStyle name="Normal 41" xfId="71"/>
    <cellStyle name="Normal 42" xfId="72"/>
    <cellStyle name="Normal 43" xfId="73"/>
    <cellStyle name="Normal 44" xfId="74"/>
    <cellStyle name="Normal 5" xfId="75"/>
    <cellStyle name="Normal 6" xfId="76"/>
    <cellStyle name="Normal 62" xfId="77"/>
    <cellStyle name="Normal 63" xfId="78"/>
    <cellStyle name="Normal 64" xfId="79"/>
    <cellStyle name="Normal 65" xfId="80"/>
    <cellStyle name="Normal 66" xfId="81"/>
    <cellStyle name="Normal 67" xfId="82"/>
    <cellStyle name="Normal 68" xfId="83"/>
    <cellStyle name="Normal 7" xfId="84"/>
    <cellStyle name="Normal 70" xfId="85"/>
    <cellStyle name="Normal 71" xfId="86"/>
    <cellStyle name="Normal 72" xfId="87"/>
    <cellStyle name="Normal 73" xfId="88"/>
    <cellStyle name="Normal 74" xfId="89"/>
    <cellStyle name="Normal 75" xfId="90"/>
    <cellStyle name="Normal 76" xfId="91"/>
    <cellStyle name="Normal 78" xfId="92"/>
    <cellStyle name="Normal 79" xfId="93"/>
    <cellStyle name="Normal 8" xfId="94"/>
    <cellStyle name="Normal 80" xfId="95"/>
    <cellStyle name="Normal 81" xfId="96"/>
    <cellStyle name="Normal 82" xfId="97"/>
    <cellStyle name="Normal 83" xfId="98"/>
    <cellStyle name="Normal 84" xfId="99"/>
    <cellStyle name="Normal 86" xfId="100"/>
    <cellStyle name="Normal 87" xfId="101"/>
    <cellStyle name="Normal 88" xfId="102"/>
    <cellStyle name="Normal 89" xfId="103"/>
    <cellStyle name="Normal 9" xfId="104"/>
    <cellStyle name="Normal 90" xfId="105"/>
    <cellStyle name="Normal 91" xfId="106"/>
    <cellStyle name="Normal 92" xfId="107"/>
    <cellStyle name="Normal 94" xfId="108"/>
    <cellStyle name="Normal 95" xfId="109"/>
    <cellStyle name="Normal 96" xfId="110"/>
    <cellStyle name="Normal 97" xfId="111"/>
    <cellStyle name="Normal 98" xfId="112"/>
    <cellStyle name="Normal 99" xfId="113"/>
    <cellStyle name="Percent" xfId="2" builtinId="5"/>
    <cellStyle name="Percent 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0%20Files/monthlyreport/Expanded-October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1%20Files/monthlyreportsnov2018/Expanded-November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2/monthlyreports/Expanded-December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0%20Files/monthlyreport/PCR-October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0%20Files/monthlyreport/Valero%20Purchases%20-2018%20(new%20format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1%20Files/monthlyreportsnov2018/PCR-November%20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1%20Files/monthlyreportsnov2018/Valero%20Purchases%20-2018%20(new%20format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2/monthlyreports/Valero%20Purchases%20-2018%20(new%20format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cto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25462.330357142855</v>
          </cell>
        </row>
        <row r="32">
          <cell r="E32">
            <v>30170.17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vem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26556.455357142855</v>
          </cell>
        </row>
        <row r="32">
          <cell r="E32">
            <v>24144.89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ecem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24303.714285714283</v>
          </cell>
        </row>
        <row r="32">
          <cell r="E32">
            <v>27853.25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Oct 1-31"/>
    </sheetNames>
    <sheetDataSet>
      <sheetData sheetId="0">
        <row r="56">
          <cell r="M56">
            <v>1339.2857142857142</v>
          </cell>
        </row>
        <row r="62">
          <cell r="M62">
            <v>321.42857142857139</v>
          </cell>
        </row>
        <row r="105">
          <cell r="M105">
            <v>2812.4999999999995</v>
          </cell>
        </row>
        <row r="117">
          <cell r="M117">
            <v>399.99999999999994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7">
          <cell r="M67">
            <v>202927.23571428569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ov 3-29"/>
    </sheetNames>
    <sheetDataSet>
      <sheetData sheetId="0">
        <row r="15">
          <cell r="M15">
            <v>1178.5714285714284</v>
          </cell>
        </row>
        <row r="33">
          <cell r="M33">
            <v>1682.1428571428569</v>
          </cell>
        </row>
        <row r="34">
          <cell r="M34">
            <v>1902.6785714285713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  <sheetName val="Nov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8">
          <cell r="M98">
            <v>183508.69107142859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  <sheetName val="Nov2018"/>
      <sheetName val="Dec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9">
          <cell r="M59">
            <v>207424.34785714283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4"/>
  <sheetViews>
    <sheetView workbookViewId="0">
      <pane xSplit="2" ySplit="6" topLeftCell="L60" activePane="bottomRight" state="frozen"/>
      <selection pane="topRight" activeCell="C1" sqref="C1"/>
      <selection pane="bottomLeft" activeCell="A7" sqref="A7"/>
      <selection pane="bottomRight" activeCell="T92" sqref="T92"/>
    </sheetView>
  </sheetViews>
  <sheetFormatPr defaultRowHeight="10.199999999999999"/>
  <cols>
    <col min="1" max="1" width="9" style="2" bestFit="1" customWidth="1"/>
    <col min="2" max="2" width="4" style="2" bestFit="1" customWidth="1"/>
    <col min="3" max="3" width="8.88671875" style="2"/>
    <col min="4" max="21" width="16.5546875" style="2" customWidth="1"/>
    <col min="22" max="16384" width="8.88671875" style="2"/>
  </cols>
  <sheetData>
    <row r="1" spans="1:25">
      <c r="A1" s="1" t="s">
        <v>0</v>
      </c>
      <c r="B1" s="1"/>
    </row>
    <row r="2" spans="1:25">
      <c r="A2" s="1" t="s">
        <v>1</v>
      </c>
      <c r="B2" s="1"/>
    </row>
    <row r="3" spans="1:25">
      <c r="A3" s="1" t="s">
        <v>2</v>
      </c>
      <c r="B3" s="1"/>
    </row>
    <row r="5" spans="1:25" s="100" customFormat="1" ht="20.399999999999999">
      <c r="A5" s="98"/>
      <c r="B5" s="98"/>
      <c r="C5" s="98"/>
      <c r="D5" s="75" t="str">
        <f>INDEX(WTB!$A:$B,MATCH(D$6,WTB!$A:$A,),2)</f>
        <v>Cash in Bank</v>
      </c>
      <c r="E5" s="75" t="str">
        <f>INDEX(WTB!$A:$B,MATCH(E$6,WTB!$A:$A,),2)</f>
        <v>Cash Shortage</v>
      </c>
      <c r="F5" s="75" t="str">
        <f>INDEX(WTB!$A:$B,MATCH(F$6,WTB!$A:$A,),2)</f>
        <v>Cash Overage</v>
      </c>
      <c r="G5" s="75" t="str">
        <f>INDEX(WTB!$A:$B,MATCH(G$6,WTB!$A:$A,),2)</f>
        <v>Accounts Receivable</v>
      </c>
      <c r="H5" s="75" t="str">
        <f>INDEX(WTB!$A:$B,MATCH(H$6,WTB!$A:$A,),2)</f>
        <v>Gift Check Receivable</v>
      </c>
      <c r="I5" s="75" t="str">
        <f>INDEX(WTB!$A:$B,MATCH(I$6,WTB!$A:$A,),2)</f>
        <v>Credit Card Commission</v>
      </c>
      <c r="J5" s="75" t="str">
        <f>INDEX(WTB!$A:$B,MATCH(J$6,WTB!$A:$A,),2)</f>
        <v>Creditable Withholdig Tax</v>
      </c>
      <c r="K5" s="75" t="str">
        <f>INDEX(WTB!$A:$B,MATCH(K$6,WTB!$A:$A,),2)</f>
        <v>Credit Card Receivable</v>
      </c>
      <c r="L5" s="75" t="str">
        <f>INDEX(WTB!$A:$B,MATCH(L$6,WTB!$A:$A,),2)</f>
        <v>Regular Discounts</v>
      </c>
      <c r="M5" s="75" t="str">
        <f>INDEX(WTB!$A:$B,MATCH(M$6,WTB!$A:$A,),2)</f>
        <v>Stockholders Discounts</v>
      </c>
      <c r="N5" s="75" t="str">
        <f>INDEX(WTB!$A:$B,MATCH(N$6,WTB!$A:$A,),2)</f>
        <v>Employees Discounts</v>
      </c>
      <c r="O5" s="75" t="str">
        <f>INDEX(WTB!$A:$B,MATCH(O$6,WTB!$A:$A,),2)</f>
        <v>Senior Citizen Discounts</v>
      </c>
      <c r="P5" s="75" t="str">
        <f>INDEX(WTB!$A:$B,MATCH(P$6,WTB!$A:$A,),2)</f>
        <v>Delivery Company Receivable</v>
      </c>
      <c r="Q5" s="75" t="str">
        <f>INDEX(WTB!$A:$B,MATCH(Q$6,WTB!$A:$A,),2)</f>
        <v>Service Charge Payable</v>
      </c>
      <c r="R5" s="75" t="str">
        <f>INDEX(WTB!$A:$B,MATCH(R$6,WTB!$A:$A,),2)</f>
        <v>Provision for Loss</v>
      </c>
      <c r="S5" s="75" t="str">
        <f>INDEX(WTB!$A:$B,MATCH(S$6,WTB!$A:$A,),2)</f>
        <v>Provision for Taxes</v>
      </c>
      <c r="T5" s="75" t="str">
        <f>INDEX(WTB!$A:$B,MATCH(T$6,WTB!$A:$A,),2)</f>
        <v>Sales - Vatable</v>
      </c>
      <c r="U5" s="75" t="str">
        <f>INDEX(WTB!$A:$B,MATCH(U$6,WTB!$A:$A,),2)</f>
        <v>Output Tax</v>
      </c>
      <c r="V5" s="99"/>
    </row>
    <row r="6" spans="1:25">
      <c r="A6" s="76" t="s">
        <v>3</v>
      </c>
      <c r="B6" s="76" t="s">
        <v>246</v>
      </c>
      <c r="C6" s="76" t="s">
        <v>271</v>
      </c>
      <c r="D6" s="76">
        <v>1101</v>
      </c>
      <c r="E6" s="76">
        <v>6902</v>
      </c>
      <c r="F6" s="76">
        <v>4901</v>
      </c>
      <c r="G6" s="76">
        <v>1301</v>
      </c>
      <c r="H6" s="76">
        <v>1303</v>
      </c>
      <c r="I6" s="76">
        <v>6318</v>
      </c>
      <c r="J6" s="76">
        <v>1504</v>
      </c>
      <c r="K6" s="76">
        <v>1302</v>
      </c>
      <c r="L6" s="76">
        <v>4101</v>
      </c>
      <c r="M6" s="76">
        <v>4102</v>
      </c>
      <c r="N6" s="76">
        <v>4103</v>
      </c>
      <c r="O6" s="76">
        <v>4104</v>
      </c>
      <c r="P6" s="76">
        <v>1304</v>
      </c>
      <c r="Q6" s="76">
        <v>2401</v>
      </c>
      <c r="R6" s="76">
        <v>2402</v>
      </c>
      <c r="S6" s="76">
        <v>2403</v>
      </c>
      <c r="T6" s="76">
        <v>4001</v>
      </c>
      <c r="U6" s="76">
        <v>2204</v>
      </c>
      <c r="V6" s="8"/>
    </row>
    <row r="7" spans="1:25">
      <c r="A7" s="9">
        <v>43405</v>
      </c>
      <c r="B7" s="17" t="s">
        <v>743</v>
      </c>
      <c r="C7" s="14"/>
      <c r="D7" s="16"/>
      <c r="E7" s="16">
        <v>0</v>
      </c>
      <c r="F7" s="16">
        <v>0</v>
      </c>
      <c r="G7" s="16"/>
      <c r="H7" s="16"/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/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05">
        <f>SUM(D7:U7)</f>
        <v>0</v>
      </c>
      <c r="X7" s="106">
        <f>+T7+L7</f>
        <v>0</v>
      </c>
      <c r="Y7" s="106">
        <f>+X7*0.12</f>
        <v>0</v>
      </c>
    </row>
    <row r="8" spans="1:25">
      <c r="A8" s="17">
        <v>43405</v>
      </c>
      <c r="B8" s="17" t="s">
        <v>744</v>
      </c>
      <c r="C8" s="14"/>
      <c r="D8" s="16"/>
      <c r="E8" s="16">
        <v>0</v>
      </c>
      <c r="F8" s="16">
        <v>0</v>
      </c>
      <c r="G8" s="16"/>
      <c r="H8" s="16"/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/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05">
        <f t="shared" ref="V8:V46" si="0">SUM(D8:U8)</f>
        <v>0</v>
      </c>
      <c r="X8" s="106">
        <f>+T8+L8+M8+N8+O8</f>
        <v>0</v>
      </c>
      <c r="Y8" s="106">
        <f t="shared" ref="Y8:Y46" si="1">+X8*0.12</f>
        <v>0</v>
      </c>
    </row>
    <row r="9" spans="1:25">
      <c r="A9" s="17">
        <v>43406</v>
      </c>
      <c r="B9" s="17" t="s">
        <v>743</v>
      </c>
      <c r="C9" s="14"/>
      <c r="D9" s="16"/>
      <c r="E9" s="16">
        <v>0</v>
      </c>
      <c r="F9" s="16">
        <v>0</v>
      </c>
      <c r="G9" s="16"/>
      <c r="H9" s="16"/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/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05">
        <f t="shared" si="0"/>
        <v>0</v>
      </c>
      <c r="X9" s="106">
        <f t="shared" ref="X9:X46" si="2">+T9+L9+M9+N9+O9</f>
        <v>0</v>
      </c>
      <c r="Y9" s="106">
        <f t="shared" si="1"/>
        <v>0</v>
      </c>
    </row>
    <row r="10" spans="1:25">
      <c r="A10" s="17">
        <v>43406</v>
      </c>
      <c r="B10" s="17" t="s">
        <v>744</v>
      </c>
      <c r="C10" s="14"/>
      <c r="D10" s="16"/>
      <c r="E10" s="16">
        <v>0</v>
      </c>
      <c r="F10" s="16">
        <v>0</v>
      </c>
      <c r="G10" s="16"/>
      <c r="H10" s="16"/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/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05">
        <f t="shared" si="0"/>
        <v>0</v>
      </c>
      <c r="X10" s="106">
        <f t="shared" si="2"/>
        <v>0</v>
      </c>
      <c r="Y10" s="106">
        <f t="shared" si="1"/>
        <v>0</v>
      </c>
    </row>
    <row r="11" spans="1:25">
      <c r="A11" s="17">
        <v>43407</v>
      </c>
      <c r="B11" s="17" t="s">
        <v>743</v>
      </c>
      <c r="C11" s="14"/>
      <c r="D11" s="16"/>
      <c r="E11" s="16">
        <v>0</v>
      </c>
      <c r="F11" s="16">
        <v>0</v>
      </c>
      <c r="G11" s="16"/>
      <c r="H11" s="16"/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/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05">
        <f t="shared" si="0"/>
        <v>0</v>
      </c>
      <c r="X11" s="106">
        <f t="shared" si="2"/>
        <v>0</v>
      </c>
      <c r="Y11" s="106">
        <f t="shared" si="1"/>
        <v>0</v>
      </c>
    </row>
    <row r="12" spans="1:25">
      <c r="A12" s="17">
        <v>43407</v>
      </c>
      <c r="B12" s="17" t="s">
        <v>744</v>
      </c>
      <c r="C12" s="14"/>
      <c r="D12" s="16">
        <v>2340</v>
      </c>
      <c r="E12" s="16">
        <v>0</v>
      </c>
      <c r="F12" s="16">
        <v>-3.4699999999997999</v>
      </c>
      <c r="G12" s="16"/>
      <c r="H12" s="16"/>
      <c r="I12" s="16">
        <v>108.61498999999998</v>
      </c>
      <c r="J12" s="16">
        <v>25.2593</v>
      </c>
      <c r="K12" s="16">
        <v>4917.9857099999999</v>
      </c>
      <c r="L12" s="16">
        <v>0</v>
      </c>
      <c r="M12" s="16">
        <v>0</v>
      </c>
      <c r="N12" s="16">
        <v>0</v>
      </c>
      <c r="O12" s="16">
        <v>42.249999999999993</v>
      </c>
      <c r="P12" s="16">
        <v>1792</v>
      </c>
      <c r="Q12" s="16">
        <v>-401.26800000000003</v>
      </c>
      <c r="R12" s="16">
        <v>-70.811999999999998</v>
      </c>
      <c r="S12" s="16">
        <v>-118.02000000000001</v>
      </c>
      <c r="T12" s="16">
        <v>-514.21799999999996</v>
      </c>
      <c r="U12" s="16">
        <v>-56.636159999999997</v>
      </c>
      <c r="V12" s="105">
        <f t="shared" si="0"/>
        <v>8061.6858399999992</v>
      </c>
      <c r="X12" s="106">
        <f t="shared" si="2"/>
        <v>-471.96799999999996</v>
      </c>
      <c r="Y12" s="106">
        <f t="shared" si="1"/>
        <v>-56.636159999999997</v>
      </c>
    </row>
    <row r="13" spans="1:25">
      <c r="A13" s="17">
        <v>43408</v>
      </c>
      <c r="B13" s="17" t="s">
        <v>743</v>
      </c>
      <c r="C13" s="14"/>
      <c r="D13" s="16"/>
      <c r="E13" s="16">
        <v>0</v>
      </c>
      <c r="F13" s="16">
        <v>0</v>
      </c>
      <c r="G13" s="16"/>
      <c r="H13" s="16"/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/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05">
        <f t="shared" si="0"/>
        <v>0</v>
      </c>
      <c r="X13" s="106">
        <f t="shared" si="2"/>
        <v>0</v>
      </c>
      <c r="Y13" s="106">
        <f t="shared" si="1"/>
        <v>0</v>
      </c>
    </row>
    <row r="14" spans="1:25">
      <c r="A14" s="17">
        <v>43408</v>
      </c>
      <c r="B14" s="17" t="s">
        <v>744</v>
      </c>
      <c r="C14" s="14"/>
      <c r="D14" s="16"/>
      <c r="E14" s="16">
        <v>0</v>
      </c>
      <c r="F14" s="16">
        <v>0</v>
      </c>
      <c r="G14" s="16"/>
      <c r="H14" s="16"/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/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05">
        <f t="shared" si="0"/>
        <v>0</v>
      </c>
      <c r="X14" s="106">
        <f t="shared" si="2"/>
        <v>0</v>
      </c>
      <c r="Y14" s="106">
        <f t="shared" si="1"/>
        <v>0</v>
      </c>
    </row>
    <row r="15" spans="1:25">
      <c r="A15" s="17">
        <v>43409</v>
      </c>
      <c r="B15" s="17" t="s">
        <v>743</v>
      </c>
      <c r="C15" s="14"/>
      <c r="D15" s="16">
        <v>19622</v>
      </c>
      <c r="E15" s="16">
        <v>0</v>
      </c>
      <c r="F15" s="16">
        <v>-1.5900000000001455</v>
      </c>
      <c r="G15" s="16"/>
      <c r="H15" s="16"/>
      <c r="I15" s="16">
        <v>182.132305</v>
      </c>
      <c r="J15" s="16">
        <v>42.356350000000006</v>
      </c>
      <c r="K15" s="16">
        <v>8246.7813450000012</v>
      </c>
      <c r="L15" s="16">
        <v>101.91964285714285</v>
      </c>
      <c r="M15" s="16">
        <v>0</v>
      </c>
      <c r="N15" s="16">
        <v>0</v>
      </c>
      <c r="O15" s="16">
        <v>0</v>
      </c>
      <c r="P15" s="16">
        <v>1470</v>
      </c>
      <c r="Q15" s="16">
        <v>-1269.0568000000001</v>
      </c>
      <c r="R15" s="16">
        <v>-223.9512</v>
      </c>
      <c r="S15" s="16">
        <v>-373.25200000000001</v>
      </c>
      <c r="T15" s="16">
        <v>-24946.885714285712</v>
      </c>
      <c r="U15" s="16">
        <v>-2981.3959285714286</v>
      </c>
      <c r="V15" s="105">
        <f t="shared" si="0"/>
        <v>-130.94199999999773</v>
      </c>
      <c r="X15" s="106">
        <f t="shared" si="2"/>
        <v>-24844.966071428571</v>
      </c>
      <c r="Y15" s="106">
        <f t="shared" si="1"/>
        <v>-2981.3959285714286</v>
      </c>
    </row>
    <row r="16" spans="1:25">
      <c r="A16" s="17">
        <v>43409</v>
      </c>
      <c r="B16" s="17" t="s">
        <v>744</v>
      </c>
      <c r="C16" s="14"/>
      <c r="D16" s="16">
        <v>7700</v>
      </c>
      <c r="E16" s="16">
        <v>0</v>
      </c>
      <c r="F16" s="16">
        <v>-3.069999999999709</v>
      </c>
      <c r="G16" s="16"/>
      <c r="H16" s="16"/>
      <c r="I16" s="16">
        <v>72.433499999999995</v>
      </c>
      <c r="J16" s="16">
        <v>16.844999999999999</v>
      </c>
      <c r="K16" s="16">
        <v>3279.7215000000001</v>
      </c>
      <c r="L16" s="16">
        <v>0</v>
      </c>
      <c r="M16" s="16">
        <v>0</v>
      </c>
      <c r="N16" s="16">
        <v>0</v>
      </c>
      <c r="O16" s="16">
        <v>68.5625</v>
      </c>
      <c r="P16" s="16">
        <v>3369</v>
      </c>
      <c r="Q16" s="16">
        <v>-492.44920000000008</v>
      </c>
      <c r="R16" s="16">
        <v>-86.902800000000013</v>
      </c>
      <c r="S16" s="16">
        <v>-144.83800000000002</v>
      </c>
      <c r="T16" s="16">
        <v>-11117.602857142856</v>
      </c>
      <c r="U16" s="16">
        <v>-1325.8848428571428</v>
      </c>
      <c r="V16" s="105">
        <f t="shared" si="0"/>
        <v>1335.814800000001</v>
      </c>
      <c r="X16" s="106">
        <f t="shared" si="2"/>
        <v>-11049.040357142856</v>
      </c>
      <c r="Y16" s="106">
        <f t="shared" si="1"/>
        <v>-1325.8848428571428</v>
      </c>
    </row>
    <row r="17" spans="1:28">
      <c r="A17" s="17">
        <v>43410</v>
      </c>
      <c r="B17" s="17" t="s">
        <v>743</v>
      </c>
      <c r="C17" s="14"/>
      <c r="D17" s="16">
        <v>9150</v>
      </c>
      <c r="E17" s="16">
        <v>0</v>
      </c>
      <c r="F17" s="16">
        <v>-1.180000000000291</v>
      </c>
      <c r="G17" s="16"/>
      <c r="H17" s="16"/>
      <c r="I17" s="16">
        <v>63.935624999999995</v>
      </c>
      <c r="J17" s="16">
        <v>14.86875</v>
      </c>
      <c r="K17" s="16">
        <v>2894.9456249999998</v>
      </c>
      <c r="L17" s="16">
        <v>0</v>
      </c>
      <c r="M17" s="16">
        <v>0</v>
      </c>
      <c r="N17" s="16">
        <v>0</v>
      </c>
      <c r="O17" s="16">
        <v>154.65178571428569</v>
      </c>
      <c r="P17" s="16">
        <v>2761</v>
      </c>
      <c r="Q17" s="16">
        <v>-636.96280000000002</v>
      </c>
      <c r="R17" s="16">
        <v>-112.40520000000001</v>
      </c>
      <c r="S17" s="16">
        <v>-187.34200000000001</v>
      </c>
      <c r="T17" s="16">
        <v>-12588.647142857142</v>
      </c>
      <c r="U17" s="16">
        <v>-1492.0794428571426</v>
      </c>
      <c r="V17" s="105">
        <f t="shared" si="0"/>
        <v>20.785200000002078</v>
      </c>
      <c r="X17" s="106">
        <f t="shared" si="2"/>
        <v>-12433.995357142856</v>
      </c>
      <c r="Y17" s="106">
        <f t="shared" si="1"/>
        <v>-1492.0794428571426</v>
      </c>
    </row>
    <row r="18" spans="1:28">
      <c r="A18" s="17">
        <v>43410</v>
      </c>
      <c r="B18" s="17" t="s">
        <v>744</v>
      </c>
      <c r="C18" s="14"/>
      <c r="D18" s="16">
        <v>13240</v>
      </c>
      <c r="E18" s="16">
        <v>0</v>
      </c>
      <c r="F18" s="16">
        <v>-8.2600000000002183</v>
      </c>
      <c r="G18" s="16"/>
      <c r="H18" s="16"/>
      <c r="I18" s="16">
        <v>181.80464499999999</v>
      </c>
      <c r="J18" s="16">
        <v>42.280150000000006</v>
      </c>
      <c r="K18" s="16">
        <v>8231.945205</v>
      </c>
      <c r="L18" s="16">
        <v>0</v>
      </c>
      <c r="M18" s="16">
        <v>0</v>
      </c>
      <c r="N18" s="16">
        <v>0</v>
      </c>
      <c r="O18" s="16">
        <v>173.24999999999997</v>
      </c>
      <c r="P18" s="16">
        <v>4358</v>
      </c>
      <c r="Q18" s="16">
        <v>-1205.1232</v>
      </c>
      <c r="R18" s="16">
        <v>-212.6688</v>
      </c>
      <c r="S18" s="16">
        <v>-354.44800000000004</v>
      </c>
      <c r="T18" s="16">
        <v>-21825.25464285714</v>
      </c>
      <c r="U18" s="16">
        <v>-2598.2405571428567</v>
      </c>
      <c r="V18" s="105">
        <f t="shared" si="0"/>
        <v>23.284800000005362</v>
      </c>
      <c r="X18" s="106">
        <f t="shared" si="2"/>
        <v>-21652.00464285714</v>
      </c>
      <c r="Y18" s="106">
        <f t="shared" si="1"/>
        <v>-2598.2405571428567</v>
      </c>
    </row>
    <row r="19" spans="1:28">
      <c r="A19" s="17">
        <v>43411</v>
      </c>
      <c r="B19" s="17" t="s">
        <v>743</v>
      </c>
      <c r="C19" s="14"/>
      <c r="D19" s="16">
        <v>11767</v>
      </c>
      <c r="E19" s="16"/>
      <c r="F19" s="16">
        <v>-4.180000000000291</v>
      </c>
      <c r="G19" s="16"/>
      <c r="H19" s="16"/>
      <c r="I19" s="16">
        <v>121.618405</v>
      </c>
      <c r="J19" s="16">
        <v>28.283350000000002</v>
      </c>
      <c r="K19" s="16">
        <v>5506.7682450000002</v>
      </c>
      <c r="L19" s="16">
        <v>31.249999999999996</v>
      </c>
      <c r="M19" s="16">
        <v>0</v>
      </c>
      <c r="N19" s="16">
        <v>0</v>
      </c>
      <c r="O19" s="16">
        <v>249.99999999999997</v>
      </c>
      <c r="P19" s="16">
        <v>378.57</v>
      </c>
      <c r="Q19" s="16">
        <v>-931.64080000000001</v>
      </c>
      <c r="R19" s="16">
        <v>-164.40719999999999</v>
      </c>
      <c r="S19" s="16">
        <v>-274.012</v>
      </c>
      <c r="T19" s="16">
        <v>-14915.357142857141</v>
      </c>
      <c r="U19" s="16">
        <v>-1756.0928571428569</v>
      </c>
      <c r="V19" s="105">
        <f t="shared" si="0"/>
        <v>37.799999999998136</v>
      </c>
      <c r="X19" s="106">
        <f t="shared" si="2"/>
        <v>-14634.107142857141</v>
      </c>
      <c r="Y19" s="106">
        <f t="shared" si="1"/>
        <v>-1756.0928571428569</v>
      </c>
    </row>
    <row r="20" spans="1:28">
      <c r="A20" s="17">
        <v>43411</v>
      </c>
      <c r="B20" s="17" t="s">
        <v>744</v>
      </c>
      <c r="C20" s="14"/>
      <c r="D20" s="16">
        <v>15610</v>
      </c>
      <c r="E20" s="16"/>
      <c r="F20" s="16">
        <v>-4.6900000000005093</v>
      </c>
      <c r="G20" s="16"/>
      <c r="H20" s="16"/>
      <c r="I20" s="16">
        <v>42.794674999999998</v>
      </c>
      <c r="J20" s="16">
        <v>9.9522500000000012</v>
      </c>
      <c r="K20" s="16">
        <v>1937.7030749999999</v>
      </c>
      <c r="L20" s="16">
        <v>108.48214285714285</v>
      </c>
      <c r="M20" s="16">
        <v>0</v>
      </c>
      <c r="N20" s="16">
        <v>0</v>
      </c>
      <c r="O20" s="16">
        <v>65.571428571428569</v>
      </c>
      <c r="P20" s="16">
        <v>1453</v>
      </c>
      <c r="Q20" s="16">
        <v>-959.31679999999994</v>
      </c>
      <c r="R20" s="16">
        <v>-169.29119999999998</v>
      </c>
      <c r="S20" s="16">
        <v>-282.15199999999999</v>
      </c>
      <c r="T20" s="16">
        <v>-15901.381428571429</v>
      </c>
      <c r="U20" s="16">
        <v>-1887.2793428571426</v>
      </c>
      <c r="V20" s="105">
        <f t="shared" si="0"/>
        <v>23.392799999997351</v>
      </c>
      <c r="X20" s="106">
        <f t="shared" si="2"/>
        <v>-15727.327857142856</v>
      </c>
      <c r="Y20" s="106">
        <f t="shared" si="1"/>
        <v>-1887.2793428571426</v>
      </c>
    </row>
    <row r="21" spans="1:28">
      <c r="A21" s="17">
        <v>43412</v>
      </c>
      <c r="B21" s="17" t="s">
        <v>743</v>
      </c>
      <c r="C21" s="14"/>
      <c r="D21" s="16">
        <v>12711</v>
      </c>
      <c r="E21" s="16">
        <v>0</v>
      </c>
      <c r="F21" s="16">
        <v>-0.81999999999970896</v>
      </c>
      <c r="G21" s="16"/>
      <c r="H21" s="16"/>
      <c r="I21" s="16">
        <v>205.68146999999999</v>
      </c>
      <c r="J21" s="16">
        <v>47.832900000000002</v>
      </c>
      <c r="K21" s="16">
        <v>9313.065630000001</v>
      </c>
      <c r="L21" s="16">
        <v>41.517857142857139</v>
      </c>
      <c r="M21" s="16">
        <v>0</v>
      </c>
      <c r="N21" s="16">
        <v>0</v>
      </c>
      <c r="O21" s="16">
        <v>246.33035714285711</v>
      </c>
      <c r="P21" s="16">
        <v>435</v>
      </c>
      <c r="Q21" s="16">
        <v>-1199.9824000000001</v>
      </c>
      <c r="R21" s="16">
        <v>-211.76160000000002</v>
      </c>
      <c r="S21" s="16">
        <v>-352.93600000000004</v>
      </c>
      <c r="T21" s="16">
        <v>-18956.056428571432</v>
      </c>
      <c r="U21" s="16">
        <v>-2240.1849857142856</v>
      </c>
      <c r="V21" s="105">
        <f t="shared" si="0"/>
        <v>38.686799999998129</v>
      </c>
      <c r="X21" s="106">
        <f t="shared" si="2"/>
        <v>-18668.208214285714</v>
      </c>
      <c r="Y21" s="106">
        <f t="shared" si="1"/>
        <v>-2240.1849857142856</v>
      </c>
    </row>
    <row r="22" spans="1:28">
      <c r="A22" s="17">
        <v>43412</v>
      </c>
      <c r="B22" s="17" t="s">
        <v>744</v>
      </c>
      <c r="C22" s="14"/>
      <c r="D22" s="16">
        <v>12485</v>
      </c>
      <c r="E22" s="16">
        <v>0</v>
      </c>
      <c r="F22" s="16">
        <v>-5.9400000000005093</v>
      </c>
      <c r="G22" s="16"/>
      <c r="H22" s="16"/>
      <c r="I22" s="16">
        <v>44.497475000000001</v>
      </c>
      <c r="J22" s="16">
        <v>10.34825</v>
      </c>
      <c r="K22" s="16">
        <v>2014.8042750000002</v>
      </c>
      <c r="L22" s="16">
        <v>40.848214285714285</v>
      </c>
      <c r="M22" s="16">
        <v>0</v>
      </c>
      <c r="N22" s="16">
        <v>147.32142857142856</v>
      </c>
      <c r="O22" s="16">
        <v>0</v>
      </c>
      <c r="P22" s="16">
        <v>989</v>
      </c>
      <c r="Q22" s="16">
        <v>-752.39280000000008</v>
      </c>
      <c r="R22" s="16">
        <v>-132.77520000000001</v>
      </c>
      <c r="S22" s="16">
        <v>-221.29200000000003</v>
      </c>
      <c r="T22" s="16">
        <v>-13050.633928571428</v>
      </c>
      <c r="U22" s="16">
        <v>-1543.495714285714</v>
      </c>
      <c r="V22" s="105">
        <f t="shared" si="0"/>
        <v>25.290000000001555</v>
      </c>
      <c r="X22" s="106">
        <f t="shared" si="2"/>
        <v>-12862.464285714284</v>
      </c>
      <c r="Y22" s="106">
        <f t="shared" si="1"/>
        <v>-1543.495714285714</v>
      </c>
    </row>
    <row r="23" spans="1:28">
      <c r="A23" s="17">
        <v>43413</v>
      </c>
      <c r="B23" s="17" t="s">
        <v>743</v>
      </c>
      <c r="C23" s="14"/>
      <c r="D23" s="16">
        <v>18875</v>
      </c>
      <c r="E23" s="16">
        <v>0</v>
      </c>
      <c r="F23" s="16">
        <v>-0.88999999999941792</v>
      </c>
      <c r="G23" s="16"/>
      <c r="H23" s="16"/>
      <c r="I23" s="16">
        <v>371.39443999999997</v>
      </c>
      <c r="J23" s="16">
        <v>86.370800000000003</v>
      </c>
      <c r="K23" s="16">
        <v>16816.394759999999</v>
      </c>
      <c r="L23" s="16">
        <v>101.25</v>
      </c>
      <c r="M23" s="16">
        <v>0</v>
      </c>
      <c r="N23" s="16">
        <v>0</v>
      </c>
      <c r="O23" s="16">
        <v>120.64285714285714</v>
      </c>
      <c r="P23" s="16">
        <v>450</v>
      </c>
      <c r="Q23" s="16">
        <v>-1791.0248000000001</v>
      </c>
      <c r="R23" s="16">
        <v>-316.06319999999999</v>
      </c>
      <c r="S23" s="16">
        <v>-526.77200000000005</v>
      </c>
      <c r="T23" s="16">
        <v>-30520.631785714286</v>
      </c>
      <c r="U23" s="16">
        <v>-3635.8486714285709</v>
      </c>
      <c r="V23" s="105">
        <f t="shared" si="0"/>
        <v>29.822400000009111</v>
      </c>
      <c r="X23" s="106">
        <f t="shared" si="2"/>
        <v>-30298.738928571427</v>
      </c>
      <c r="Y23" s="106">
        <f t="shared" si="1"/>
        <v>-3635.8486714285709</v>
      </c>
    </row>
    <row r="24" spans="1:28">
      <c r="A24" s="17">
        <v>43413</v>
      </c>
      <c r="B24" s="17" t="s">
        <v>744</v>
      </c>
      <c r="C24" s="14"/>
      <c r="D24" s="16">
        <v>23165</v>
      </c>
      <c r="E24" s="16">
        <v>0</v>
      </c>
      <c r="F24" s="16">
        <v>-8.5600000000013097</v>
      </c>
      <c r="G24" s="16"/>
      <c r="H24" s="16"/>
      <c r="I24" s="16">
        <v>245.24877999999998</v>
      </c>
      <c r="J24" s="16">
        <v>57.034600000000005</v>
      </c>
      <c r="K24" s="16">
        <v>11104.636619999999</v>
      </c>
      <c r="L24" s="16">
        <v>62.946428571428562</v>
      </c>
      <c r="M24" s="16">
        <v>196.42857142857142</v>
      </c>
      <c r="N24" s="16">
        <v>200.89285714285711</v>
      </c>
      <c r="O24" s="16">
        <v>76.535714285714278</v>
      </c>
      <c r="P24" s="16">
        <v>1535</v>
      </c>
      <c r="Q24" s="16">
        <v>-1706.12</v>
      </c>
      <c r="R24" s="16">
        <v>-301.08</v>
      </c>
      <c r="S24" s="16">
        <v>-501.8</v>
      </c>
      <c r="T24" s="16">
        <v>-30462.88714285714</v>
      </c>
      <c r="U24" s="16">
        <v>-3591.1300285714278</v>
      </c>
      <c r="V24" s="105">
        <f t="shared" si="0"/>
        <v>72.146399999997811</v>
      </c>
      <c r="X24" s="106">
        <f t="shared" si="2"/>
        <v>-29926.083571428568</v>
      </c>
      <c r="Y24" s="106">
        <f t="shared" si="1"/>
        <v>-3591.1300285714278</v>
      </c>
    </row>
    <row r="25" spans="1:28">
      <c r="A25" s="17">
        <v>43414</v>
      </c>
      <c r="B25" s="17" t="s">
        <v>743</v>
      </c>
      <c r="C25" s="14"/>
      <c r="D25" s="16"/>
      <c r="E25" s="16">
        <v>0</v>
      </c>
      <c r="F25" s="16">
        <v>0</v>
      </c>
      <c r="G25" s="16"/>
      <c r="H25" s="16"/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/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05">
        <f t="shared" si="0"/>
        <v>0</v>
      </c>
      <c r="X25" s="106">
        <f t="shared" si="2"/>
        <v>0</v>
      </c>
      <c r="Y25" s="106">
        <f t="shared" si="1"/>
        <v>0</v>
      </c>
    </row>
    <row r="26" spans="1:28">
      <c r="A26" s="17">
        <v>43414</v>
      </c>
      <c r="B26" s="17" t="s">
        <v>744</v>
      </c>
      <c r="C26" s="14"/>
      <c r="D26" s="16">
        <v>1385</v>
      </c>
      <c r="E26" s="16">
        <v>0</v>
      </c>
      <c r="F26" s="16">
        <v>-1.6099999999999</v>
      </c>
      <c r="G26" s="16"/>
      <c r="H26" s="16"/>
      <c r="I26" s="16">
        <v>45.123339999999999</v>
      </c>
      <c r="J26" s="16">
        <v>10.493800000000002</v>
      </c>
      <c r="K26" s="16">
        <v>2043.1428600000002</v>
      </c>
      <c r="L26" s="16">
        <v>0</v>
      </c>
      <c r="M26" s="16">
        <v>0</v>
      </c>
      <c r="N26" s="16">
        <v>0</v>
      </c>
      <c r="O26" s="16">
        <v>39.062499999999993</v>
      </c>
      <c r="P26" s="16">
        <v>1670</v>
      </c>
      <c r="Q26" s="16">
        <v>-195.262</v>
      </c>
      <c r="R26" s="16">
        <v>-34.457999999999998</v>
      </c>
      <c r="S26" s="16">
        <v>-57.43</v>
      </c>
      <c r="T26" s="16">
        <v>-4378.125</v>
      </c>
      <c r="U26" s="16">
        <v>-520.6875</v>
      </c>
      <c r="V26" s="105">
        <f t="shared" si="0"/>
        <v>5.2500000000009095</v>
      </c>
      <c r="X26" s="106">
        <f t="shared" si="2"/>
        <v>-4339.0625</v>
      </c>
      <c r="Y26" s="106">
        <f t="shared" si="1"/>
        <v>-520.6875</v>
      </c>
    </row>
    <row r="27" spans="1:28">
      <c r="A27" s="17">
        <v>43415</v>
      </c>
      <c r="B27" s="17" t="s">
        <v>743</v>
      </c>
      <c r="C27" s="14"/>
      <c r="D27" s="16"/>
      <c r="E27" s="16">
        <v>0</v>
      </c>
      <c r="F27" s="16">
        <v>0</v>
      </c>
      <c r="G27" s="16"/>
      <c r="H27" s="16"/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/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05">
        <f t="shared" si="0"/>
        <v>0</v>
      </c>
      <c r="X27" s="106">
        <f t="shared" si="2"/>
        <v>0</v>
      </c>
      <c r="Y27" s="106">
        <f t="shared" si="1"/>
        <v>0</v>
      </c>
    </row>
    <row r="28" spans="1:28">
      <c r="A28" s="17">
        <v>43415</v>
      </c>
      <c r="B28" s="17" t="s">
        <v>744</v>
      </c>
      <c r="C28" s="14"/>
      <c r="D28" s="16">
        <v>30375</v>
      </c>
      <c r="E28" s="16">
        <v>0.63000000000101863</v>
      </c>
      <c r="F28" s="16">
        <v>0</v>
      </c>
      <c r="G28" s="16"/>
      <c r="H28" s="16"/>
      <c r="I28" s="16">
        <v>537.5</v>
      </c>
      <c r="J28" s="16">
        <v>125</v>
      </c>
      <c r="K28" s="16">
        <v>24337.5</v>
      </c>
      <c r="L28" s="16">
        <v>0</v>
      </c>
      <c r="M28" s="16">
        <v>0</v>
      </c>
      <c r="N28" s="16">
        <v>0</v>
      </c>
      <c r="O28" s="16">
        <v>0</v>
      </c>
      <c r="P28" s="16"/>
      <c r="Q28" s="16">
        <v>-3077.306</v>
      </c>
      <c r="R28" s="16">
        <v>-543.05399999999997</v>
      </c>
      <c r="S28" s="16">
        <v>-905.09</v>
      </c>
      <c r="T28" s="16">
        <v>-45401.946428571428</v>
      </c>
      <c r="U28" s="16">
        <v>-5448.2335714285709</v>
      </c>
      <c r="V28" s="105">
        <f t="shared" si="0"/>
        <v>1.6370904631912708E-11</v>
      </c>
      <c r="X28" s="106">
        <f t="shared" si="2"/>
        <v>-45401.946428571428</v>
      </c>
      <c r="Y28" s="106">
        <f t="shared" si="1"/>
        <v>-5448.2335714285709</v>
      </c>
    </row>
    <row r="29" spans="1:28">
      <c r="A29" s="17">
        <v>43416</v>
      </c>
      <c r="B29" s="17" t="s">
        <v>743</v>
      </c>
      <c r="C29" s="14"/>
      <c r="D29" s="16">
        <v>6815</v>
      </c>
      <c r="E29" s="16">
        <v>0</v>
      </c>
      <c r="F29" s="16">
        <v>-1.6700000000000728</v>
      </c>
      <c r="G29" s="16"/>
      <c r="H29" s="16"/>
      <c r="I29" s="16">
        <v>98.011189999999985</v>
      </c>
      <c r="J29" s="16">
        <v>22.793299999999999</v>
      </c>
      <c r="K29" s="16">
        <v>4437.8555099999994</v>
      </c>
      <c r="L29" s="16">
        <v>0</v>
      </c>
      <c r="M29" s="16">
        <v>0</v>
      </c>
      <c r="N29" s="16">
        <v>0</v>
      </c>
      <c r="O29" s="16">
        <v>206.47321428571428</v>
      </c>
      <c r="P29" s="16">
        <v>535</v>
      </c>
      <c r="Q29" s="16">
        <v>-622.8732</v>
      </c>
      <c r="R29" s="16">
        <v>-109.9188</v>
      </c>
      <c r="S29" s="16">
        <v>-183.19800000000001</v>
      </c>
      <c r="T29" s="16">
        <v>-9995.0892857142844</v>
      </c>
      <c r="U29" s="16">
        <v>-1174.6339285714284</v>
      </c>
      <c r="V29" s="105">
        <f t="shared" si="0"/>
        <v>27.750000000000909</v>
      </c>
      <c r="X29" s="106">
        <f t="shared" si="2"/>
        <v>-9788.6160714285706</v>
      </c>
      <c r="Y29" s="106">
        <f t="shared" si="1"/>
        <v>-1174.6339285714284</v>
      </c>
      <c r="Z29" s="105"/>
      <c r="AB29" s="105"/>
    </row>
    <row r="30" spans="1:28">
      <c r="A30" s="17">
        <v>43416</v>
      </c>
      <c r="B30" s="17" t="s">
        <v>744</v>
      </c>
      <c r="C30" s="14"/>
      <c r="D30" s="16">
        <v>5057</v>
      </c>
      <c r="E30" s="16">
        <v>0</v>
      </c>
      <c r="F30" s="16">
        <v>-0.52999999999974534</v>
      </c>
      <c r="G30" s="16"/>
      <c r="H30" s="16"/>
      <c r="I30" s="16">
        <v>7.9549999999999992</v>
      </c>
      <c r="J30" s="16">
        <v>1.85</v>
      </c>
      <c r="K30" s="16">
        <v>360.19499999999999</v>
      </c>
      <c r="L30" s="16">
        <v>24.999999999999996</v>
      </c>
      <c r="M30" s="16">
        <v>0</v>
      </c>
      <c r="N30" s="16">
        <v>0</v>
      </c>
      <c r="O30" s="16">
        <v>0</v>
      </c>
      <c r="P30" s="16">
        <v>410</v>
      </c>
      <c r="Q30" s="16">
        <v>-281.83960000000002</v>
      </c>
      <c r="R30" s="16">
        <v>-49.736400000000003</v>
      </c>
      <c r="S30" s="16">
        <v>-82.894000000000005</v>
      </c>
      <c r="T30" s="16">
        <v>-4863.0714285714284</v>
      </c>
      <c r="U30" s="16">
        <v>-580.56857142857143</v>
      </c>
      <c r="V30" s="105">
        <f t="shared" si="0"/>
        <v>3.3600000000001273</v>
      </c>
      <c r="X30" s="106">
        <f t="shared" si="2"/>
        <v>-4838.0714285714284</v>
      </c>
      <c r="Y30" s="106">
        <f t="shared" si="1"/>
        <v>-580.56857142857143</v>
      </c>
    </row>
    <row r="31" spans="1:28">
      <c r="A31" s="17">
        <v>43417</v>
      </c>
      <c r="B31" s="17" t="s">
        <v>743</v>
      </c>
      <c r="C31" s="14"/>
      <c r="D31" s="16">
        <v>13303</v>
      </c>
      <c r="E31" s="16">
        <v>0</v>
      </c>
      <c r="F31" s="16">
        <v>-1.6499999999996362</v>
      </c>
      <c r="G31" s="16"/>
      <c r="H31" s="16"/>
      <c r="I31" s="16">
        <v>43.443545</v>
      </c>
      <c r="J31" s="16">
        <v>10.103150000000001</v>
      </c>
      <c r="K31" s="16">
        <v>1967.0833050000001</v>
      </c>
      <c r="L31" s="16">
        <v>53.348214285714278</v>
      </c>
      <c r="M31" s="16">
        <v>0</v>
      </c>
      <c r="N31" s="16">
        <v>0</v>
      </c>
      <c r="O31" s="16">
        <v>114.79464285714285</v>
      </c>
      <c r="P31" s="16">
        <v>1385</v>
      </c>
      <c r="Q31" s="16">
        <v>-651.05920000000003</v>
      </c>
      <c r="R31" s="16">
        <v>-114.89280000000001</v>
      </c>
      <c r="S31" s="16">
        <v>-191.48800000000003</v>
      </c>
      <c r="T31" s="16">
        <v>-14210.054999999998</v>
      </c>
      <c r="U31" s="16">
        <v>-1685.0294571428569</v>
      </c>
      <c r="V31" s="105">
        <f t="shared" si="0"/>
        <v>22.598400000004176</v>
      </c>
      <c r="X31" s="106">
        <f t="shared" si="2"/>
        <v>-14041.912142857142</v>
      </c>
      <c r="Y31" s="106">
        <f t="shared" si="1"/>
        <v>-1685.0294571428569</v>
      </c>
    </row>
    <row r="32" spans="1:28">
      <c r="A32" s="17">
        <v>43417</v>
      </c>
      <c r="B32" s="17" t="s">
        <v>744</v>
      </c>
      <c r="C32" s="14"/>
      <c r="D32" s="16">
        <v>18710</v>
      </c>
      <c r="E32" s="16">
        <v>0</v>
      </c>
      <c r="F32" s="16">
        <v>-6.5400000000008731</v>
      </c>
      <c r="G32" s="16"/>
      <c r="H32" s="16"/>
      <c r="I32" s="16">
        <v>59.954254999999996</v>
      </c>
      <c r="J32" s="16">
        <v>13.942850000000002</v>
      </c>
      <c r="K32" s="16">
        <v>2714.6728950000002</v>
      </c>
      <c r="L32" s="16">
        <v>0</v>
      </c>
      <c r="M32" s="16">
        <v>0</v>
      </c>
      <c r="N32" s="16">
        <v>0</v>
      </c>
      <c r="O32" s="16">
        <v>133.13392857142858</v>
      </c>
      <c r="P32" s="16">
        <v>1992</v>
      </c>
      <c r="Q32" s="16">
        <v>-1028.568</v>
      </c>
      <c r="R32" s="16">
        <v>-181.51199999999997</v>
      </c>
      <c r="S32" s="16">
        <v>-302.52</v>
      </c>
      <c r="T32" s="16">
        <v>-19734.506071428568</v>
      </c>
      <c r="U32" s="16">
        <v>-2352.1646571428569</v>
      </c>
      <c r="V32" s="105">
        <f t="shared" si="0"/>
        <v>17.893200000002707</v>
      </c>
      <c r="X32" s="106">
        <f t="shared" si="2"/>
        <v>-19601.372142857141</v>
      </c>
      <c r="Y32" s="106">
        <f t="shared" si="1"/>
        <v>-2352.1646571428569</v>
      </c>
    </row>
    <row r="33" spans="1:25">
      <c r="A33" s="17">
        <v>43418</v>
      </c>
      <c r="B33" s="17" t="s">
        <v>743</v>
      </c>
      <c r="C33" s="14"/>
      <c r="D33" s="16">
        <v>25020</v>
      </c>
      <c r="E33" s="16"/>
      <c r="F33" s="16">
        <v>0</v>
      </c>
      <c r="G33" s="16">
        <v>0</v>
      </c>
      <c r="H33" s="16"/>
      <c r="I33" s="16">
        <v>418.09114999999991</v>
      </c>
      <c r="J33" s="16">
        <v>97.230499999999992</v>
      </c>
      <c r="K33" s="16">
        <v>18930.778349999997</v>
      </c>
      <c r="L33" s="16">
        <v>338.16964285714283</v>
      </c>
      <c r="M33" s="16">
        <v>0</v>
      </c>
      <c r="N33" s="16">
        <v>0</v>
      </c>
      <c r="O33" s="16">
        <v>252.22321428571428</v>
      </c>
      <c r="P33" s="16">
        <v>915</v>
      </c>
      <c r="Q33" s="16">
        <v>-2399.9648000000002</v>
      </c>
      <c r="R33" s="16">
        <v>-423.52320000000003</v>
      </c>
      <c r="S33" s="16">
        <v>-705.87200000000007</v>
      </c>
      <c r="T33" s="16">
        <v>-37887.224285714292</v>
      </c>
      <c r="U33" s="16">
        <v>-4475.6197714285718</v>
      </c>
      <c r="V33" s="105">
        <f t="shared" si="0"/>
        <v>79.288799999989351</v>
      </c>
      <c r="X33" s="106">
        <f t="shared" si="2"/>
        <v>-37296.83142857143</v>
      </c>
      <c r="Y33" s="106">
        <f t="shared" si="1"/>
        <v>-4475.6197714285718</v>
      </c>
    </row>
    <row r="34" spans="1:25">
      <c r="A34" s="17">
        <v>43418</v>
      </c>
      <c r="B34" s="17" t="s">
        <v>744</v>
      </c>
      <c r="C34" s="14"/>
      <c r="D34" s="16">
        <v>15620</v>
      </c>
      <c r="E34" s="16"/>
      <c r="F34" s="16">
        <v>-1.9799999999995634</v>
      </c>
      <c r="G34" s="16"/>
      <c r="H34" s="16">
        <v>500</v>
      </c>
      <c r="I34" s="16">
        <v>241.94121999999999</v>
      </c>
      <c r="J34" s="16">
        <v>56.2654</v>
      </c>
      <c r="K34" s="16">
        <v>10954.873379999999</v>
      </c>
      <c r="L34" s="16">
        <v>92.633928571428569</v>
      </c>
      <c r="M34" s="16">
        <v>0</v>
      </c>
      <c r="N34" s="16">
        <v>0</v>
      </c>
      <c r="O34" s="16">
        <v>83.705357142857139</v>
      </c>
      <c r="P34" s="16">
        <v>1135</v>
      </c>
      <c r="Q34" s="16">
        <v>-1404.098</v>
      </c>
      <c r="R34" s="16">
        <v>-247.78200000000001</v>
      </c>
      <c r="S34" s="16">
        <v>-412.97</v>
      </c>
      <c r="T34" s="16">
        <v>-23763.4375</v>
      </c>
      <c r="U34" s="16">
        <v>-2830.4517857142855</v>
      </c>
      <c r="V34" s="105">
        <f t="shared" si="0"/>
        <v>23.69999999999709</v>
      </c>
      <c r="X34" s="106">
        <f t="shared" si="2"/>
        <v>-23587.098214285714</v>
      </c>
      <c r="Y34" s="106">
        <f t="shared" si="1"/>
        <v>-2830.4517857142855</v>
      </c>
    </row>
    <row r="35" spans="1:25">
      <c r="A35" s="17">
        <v>43419</v>
      </c>
      <c r="B35" s="17" t="s">
        <v>743</v>
      </c>
      <c r="C35" s="14"/>
      <c r="D35" s="16">
        <v>23480</v>
      </c>
      <c r="E35" s="16">
        <v>0.9500000000007276</v>
      </c>
      <c r="F35" s="16">
        <v>0</v>
      </c>
      <c r="G35" s="16"/>
      <c r="H35" s="16"/>
      <c r="I35" s="16">
        <v>136.05759</v>
      </c>
      <c r="J35" s="16">
        <v>31.641300000000001</v>
      </c>
      <c r="K35" s="16">
        <v>6160.5611099999996</v>
      </c>
      <c r="L35" s="16">
        <v>363.79464285714283</v>
      </c>
      <c r="M35" s="16">
        <v>75.892857142857139</v>
      </c>
      <c r="N35" s="16">
        <v>0</v>
      </c>
      <c r="O35" s="16">
        <v>138.31249999999997</v>
      </c>
      <c r="P35" s="16">
        <v>1276</v>
      </c>
      <c r="Q35" s="16">
        <v>-1607.8735999999999</v>
      </c>
      <c r="R35" s="16">
        <v>-283.74239999999998</v>
      </c>
      <c r="S35" s="16">
        <v>-472.904</v>
      </c>
      <c r="T35" s="16">
        <v>-26152.11321428571</v>
      </c>
      <c r="U35" s="16">
        <v>-3068.8935857142851</v>
      </c>
      <c r="V35" s="105">
        <f t="shared" si="0"/>
        <v>77.683200000007673</v>
      </c>
      <c r="X35" s="106">
        <f t="shared" si="2"/>
        <v>-25574.11321428571</v>
      </c>
      <c r="Y35" s="106">
        <f t="shared" si="1"/>
        <v>-3068.8935857142851</v>
      </c>
    </row>
    <row r="36" spans="1:25">
      <c r="A36" s="17">
        <v>43419</v>
      </c>
      <c r="B36" s="17" t="s">
        <v>744</v>
      </c>
      <c r="C36" s="14"/>
      <c r="D36" s="16">
        <v>17637</v>
      </c>
      <c r="E36" s="16">
        <v>0</v>
      </c>
      <c r="F36" s="16">
        <v>-5.5499999999992724</v>
      </c>
      <c r="G36" s="16"/>
      <c r="H36" s="16"/>
      <c r="I36" s="16">
        <v>228.930925</v>
      </c>
      <c r="J36" s="16">
        <v>53.239750000000008</v>
      </c>
      <c r="K36" s="16">
        <v>10365.779325</v>
      </c>
      <c r="L36" s="16">
        <v>178.34821428571428</v>
      </c>
      <c r="M36" s="16">
        <v>0</v>
      </c>
      <c r="N36" s="16">
        <v>0</v>
      </c>
      <c r="O36" s="16">
        <v>0</v>
      </c>
      <c r="P36" s="16">
        <v>1420</v>
      </c>
      <c r="Q36" s="16">
        <v>-1552.5420000000001</v>
      </c>
      <c r="R36" s="16">
        <v>-273.97800000000001</v>
      </c>
      <c r="S36" s="16">
        <v>-456.63000000000005</v>
      </c>
      <c r="T36" s="16">
        <v>-24635.741071428569</v>
      </c>
      <c r="U36" s="16">
        <v>-2934.8871428571424</v>
      </c>
      <c r="V36" s="105">
        <f t="shared" si="0"/>
        <v>23.970000000002528</v>
      </c>
      <c r="X36" s="106">
        <f t="shared" si="2"/>
        <v>-24457.392857142855</v>
      </c>
      <c r="Y36" s="106">
        <f t="shared" si="1"/>
        <v>-2934.8871428571424</v>
      </c>
    </row>
    <row r="37" spans="1:25">
      <c r="A37" s="17">
        <v>43420</v>
      </c>
      <c r="B37" s="17" t="s">
        <v>743</v>
      </c>
      <c r="C37" s="14"/>
      <c r="D37" s="16">
        <v>22270</v>
      </c>
      <c r="E37" s="16">
        <v>0</v>
      </c>
      <c r="F37" s="16">
        <v>-0.93999999999869033</v>
      </c>
      <c r="G37" s="16"/>
      <c r="H37" s="16"/>
      <c r="I37" s="16">
        <v>109.721165</v>
      </c>
      <c r="J37" s="16">
        <v>25.516550000000002</v>
      </c>
      <c r="K37" s="16">
        <v>4968.0722850000002</v>
      </c>
      <c r="L37" s="16">
        <v>227.90178571428569</v>
      </c>
      <c r="M37" s="16">
        <v>0</v>
      </c>
      <c r="N37" s="16">
        <v>0</v>
      </c>
      <c r="O37" s="16">
        <v>61.383928571428562</v>
      </c>
      <c r="P37" s="16">
        <v>4035</v>
      </c>
      <c r="Q37" s="16">
        <v>-1459.0216</v>
      </c>
      <c r="R37" s="16">
        <v>-257.4744</v>
      </c>
      <c r="S37" s="16">
        <v>-429.12400000000002</v>
      </c>
      <c r="T37" s="16">
        <v>-26381.133928571424</v>
      </c>
      <c r="U37" s="16">
        <v>-3131.0217857142852</v>
      </c>
      <c r="V37" s="105">
        <f t="shared" si="0"/>
        <v>38.880000000008295</v>
      </c>
      <c r="X37" s="106">
        <f t="shared" si="2"/>
        <v>-26091.84821428571</v>
      </c>
      <c r="Y37" s="106">
        <f t="shared" si="1"/>
        <v>-3131.0217857142852</v>
      </c>
    </row>
    <row r="38" spans="1:25">
      <c r="A38" s="17">
        <v>43420</v>
      </c>
      <c r="B38" s="17" t="s">
        <v>744</v>
      </c>
      <c r="C38" s="14"/>
      <c r="D38" s="16">
        <v>18373</v>
      </c>
      <c r="E38" s="16">
        <v>0</v>
      </c>
      <c r="F38" s="16">
        <v>-0.7999999999992724</v>
      </c>
      <c r="G38" s="16"/>
      <c r="H38" s="16"/>
      <c r="I38" s="16">
        <v>158.31697</v>
      </c>
      <c r="J38" s="16">
        <v>36.817900000000002</v>
      </c>
      <c r="K38" s="16">
        <v>7168.4451300000001</v>
      </c>
      <c r="L38" s="16">
        <v>206.91964285714283</v>
      </c>
      <c r="M38" s="16">
        <v>0</v>
      </c>
      <c r="N38" s="16">
        <v>0</v>
      </c>
      <c r="O38" s="16">
        <v>42.249999999999993</v>
      </c>
      <c r="P38" s="16"/>
      <c r="Q38" s="16">
        <v>-1403.0031999999999</v>
      </c>
      <c r="R38" s="16">
        <v>-247.58879999999996</v>
      </c>
      <c r="S38" s="16">
        <v>-412.64799999999997</v>
      </c>
      <c r="T38" s="16">
        <v>-21355.46571428571</v>
      </c>
      <c r="U38" s="16">
        <v>-2532.7555285714284</v>
      </c>
      <c r="V38" s="105">
        <f t="shared" si="0"/>
        <v>33.488399999999729</v>
      </c>
      <c r="X38" s="106">
        <f t="shared" si="2"/>
        <v>-21106.296071428569</v>
      </c>
      <c r="Y38" s="106">
        <f t="shared" si="1"/>
        <v>-2532.7555285714284</v>
      </c>
    </row>
    <row r="39" spans="1:25">
      <c r="A39" s="17">
        <v>43421</v>
      </c>
      <c r="B39" s="17" t="s">
        <v>743</v>
      </c>
      <c r="C39" s="14"/>
      <c r="D39" s="16"/>
      <c r="E39" s="16"/>
      <c r="F39" s="16">
        <v>0</v>
      </c>
      <c r="G39" s="16"/>
      <c r="H39" s="16"/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/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05">
        <f t="shared" si="0"/>
        <v>0</v>
      </c>
      <c r="X39" s="106">
        <f t="shared" si="2"/>
        <v>0</v>
      </c>
      <c r="Y39" s="106">
        <f t="shared" si="1"/>
        <v>0</v>
      </c>
    </row>
    <row r="40" spans="1:25">
      <c r="A40" s="17">
        <v>43421</v>
      </c>
      <c r="B40" s="17" t="s">
        <v>744</v>
      </c>
      <c r="C40" s="14"/>
      <c r="D40" s="16">
        <v>9700</v>
      </c>
      <c r="E40" s="16"/>
      <c r="F40" s="16">
        <v>-3.1399999999994179</v>
      </c>
      <c r="G40" s="16"/>
      <c r="H40" s="16"/>
      <c r="I40" s="16">
        <v>107.54020499999999</v>
      </c>
      <c r="J40" s="16">
        <v>25.009350000000001</v>
      </c>
      <c r="K40" s="16">
        <v>4869.3204449999994</v>
      </c>
      <c r="L40" s="16">
        <v>0</v>
      </c>
      <c r="M40" s="16">
        <v>0</v>
      </c>
      <c r="N40" s="16">
        <v>0</v>
      </c>
      <c r="O40" s="16">
        <v>246.92857142857142</v>
      </c>
      <c r="P40" s="16">
        <v>1620</v>
      </c>
      <c r="Q40" s="16">
        <v>-790.99639999999999</v>
      </c>
      <c r="R40" s="16">
        <v>-139.58760000000001</v>
      </c>
      <c r="S40" s="16">
        <v>-232.64600000000002</v>
      </c>
      <c r="T40" s="16">
        <v>-13748.993571428571</v>
      </c>
      <c r="U40" s="16">
        <v>-1620.2478000000001</v>
      </c>
      <c r="V40" s="105">
        <f t="shared" si="0"/>
        <v>33.187199999995755</v>
      </c>
      <c r="X40" s="106">
        <f t="shared" si="2"/>
        <v>-13502.065000000001</v>
      </c>
      <c r="Y40" s="106">
        <f t="shared" si="1"/>
        <v>-1620.2478000000001</v>
      </c>
    </row>
    <row r="41" spans="1:25">
      <c r="A41" s="17">
        <v>43422</v>
      </c>
      <c r="B41" s="17" t="s">
        <v>743</v>
      </c>
      <c r="C41" s="14"/>
      <c r="D41" s="16"/>
      <c r="E41" s="16"/>
      <c r="F41" s="16">
        <v>0</v>
      </c>
      <c r="G41" s="16"/>
      <c r="H41" s="16"/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/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05">
        <f t="shared" si="0"/>
        <v>0</v>
      </c>
      <c r="X41" s="106">
        <f t="shared" si="2"/>
        <v>0</v>
      </c>
      <c r="Y41" s="106">
        <f t="shared" si="1"/>
        <v>0</v>
      </c>
    </row>
    <row r="42" spans="1:25">
      <c r="A42" s="17">
        <v>43422</v>
      </c>
      <c r="B42" s="17" t="s">
        <v>744</v>
      </c>
      <c r="C42" s="14"/>
      <c r="D42" s="16"/>
      <c r="E42" s="16"/>
      <c r="F42" s="16">
        <v>0</v>
      </c>
      <c r="G42" s="16"/>
      <c r="H42" s="16"/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/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05">
        <f t="shared" si="0"/>
        <v>0</v>
      </c>
      <c r="X42" s="106">
        <f t="shared" si="2"/>
        <v>0</v>
      </c>
      <c r="Y42" s="106">
        <f t="shared" si="1"/>
        <v>0</v>
      </c>
    </row>
    <row r="43" spans="1:25">
      <c r="A43" s="17">
        <v>43423</v>
      </c>
      <c r="B43" s="17" t="s">
        <v>743</v>
      </c>
      <c r="C43" s="14"/>
      <c r="D43" s="16">
        <v>10800</v>
      </c>
      <c r="E43" s="16">
        <v>0</v>
      </c>
      <c r="F43" s="16">
        <v>-2.8500000000003638</v>
      </c>
      <c r="G43" s="16"/>
      <c r="H43" s="16"/>
      <c r="I43" s="16">
        <v>52.705959999999997</v>
      </c>
      <c r="J43" s="16">
        <v>12.257200000000001</v>
      </c>
      <c r="K43" s="16">
        <v>2386.4768400000003</v>
      </c>
      <c r="L43" s="16">
        <v>50.669642857142854</v>
      </c>
      <c r="M43" s="16">
        <v>0</v>
      </c>
      <c r="N43" s="16">
        <v>0</v>
      </c>
      <c r="O43" s="16">
        <v>206.47321428571428</v>
      </c>
      <c r="P43" s="16">
        <v>3080</v>
      </c>
      <c r="Q43" s="16">
        <v>-705.39119999999991</v>
      </c>
      <c r="R43" s="16">
        <v>-124.48079999999999</v>
      </c>
      <c r="S43" s="16">
        <v>-207.46799999999999</v>
      </c>
      <c r="T43" s="16">
        <v>-13879.187499999998</v>
      </c>
      <c r="U43" s="16">
        <v>-1634.6453571428569</v>
      </c>
      <c r="V43" s="105">
        <f t="shared" si="0"/>
        <v>34.560000000003583</v>
      </c>
      <c r="X43" s="106">
        <f t="shared" si="2"/>
        <v>-13622.044642857141</v>
      </c>
      <c r="Y43" s="106">
        <f t="shared" si="1"/>
        <v>-1634.6453571428569</v>
      </c>
    </row>
    <row r="44" spans="1:25">
      <c r="A44" s="17">
        <v>43423</v>
      </c>
      <c r="B44" s="17" t="s">
        <v>744</v>
      </c>
      <c r="C44" s="14"/>
      <c r="D44" s="16">
        <v>8540</v>
      </c>
      <c r="E44" s="16">
        <v>0.25</v>
      </c>
      <c r="F44" s="16">
        <v>0</v>
      </c>
      <c r="G44" s="16"/>
      <c r="H44" s="16"/>
      <c r="I44" s="16">
        <v>11.475624999999999</v>
      </c>
      <c r="J44" s="16">
        <v>2.6687500000000002</v>
      </c>
      <c r="K44" s="16">
        <v>519.60562499999992</v>
      </c>
      <c r="L44" s="16">
        <v>11.607142857142856</v>
      </c>
      <c r="M44" s="16">
        <v>0</v>
      </c>
      <c r="N44" s="16">
        <v>0</v>
      </c>
      <c r="O44" s="16">
        <v>0</v>
      </c>
      <c r="P44" s="16">
        <v>877</v>
      </c>
      <c r="Q44" s="16">
        <v>-478.72</v>
      </c>
      <c r="R44" s="16">
        <v>-84.48</v>
      </c>
      <c r="S44" s="16">
        <v>-140.80000000000001</v>
      </c>
      <c r="T44" s="16">
        <v>-8266.4642857142844</v>
      </c>
      <c r="U44" s="16">
        <v>-990.58285714285694</v>
      </c>
      <c r="V44" s="105">
        <f t="shared" si="0"/>
        <v>1.5600000000035834</v>
      </c>
      <c r="X44" s="106">
        <f t="shared" si="2"/>
        <v>-8254.8571428571413</v>
      </c>
      <c r="Y44" s="106">
        <f t="shared" si="1"/>
        <v>-990.58285714285694</v>
      </c>
    </row>
    <row r="45" spans="1:25">
      <c r="A45" s="17">
        <v>43424</v>
      </c>
      <c r="B45" s="17" t="s">
        <v>743</v>
      </c>
      <c r="C45" s="14"/>
      <c r="D45" s="16">
        <v>10130</v>
      </c>
      <c r="E45" s="16">
        <v>0</v>
      </c>
      <c r="F45" s="16">
        <v>-0.12000000000080036</v>
      </c>
      <c r="G45" s="16"/>
      <c r="H45" s="16"/>
      <c r="I45" s="16">
        <v>187.46236999999999</v>
      </c>
      <c r="J45" s="16">
        <v>43.5959</v>
      </c>
      <c r="K45" s="16">
        <v>8488.1217300000008</v>
      </c>
      <c r="L45" s="16">
        <v>31.696428571428569</v>
      </c>
      <c r="M45" s="16">
        <v>0</v>
      </c>
      <c r="N45" s="16">
        <v>0</v>
      </c>
      <c r="O45" s="16">
        <v>215.25</v>
      </c>
      <c r="P45" s="16">
        <v>681</v>
      </c>
      <c r="Q45" s="16">
        <v>-967.15039999999999</v>
      </c>
      <c r="R45" s="16">
        <v>-170.67359999999999</v>
      </c>
      <c r="S45" s="16">
        <v>-284.45600000000002</v>
      </c>
      <c r="T45" s="16">
        <v>-16384.973571428571</v>
      </c>
      <c r="U45" s="16">
        <v>-1936.5632571428569</v>
      </c>
      <c r="V45" s="105">
        <f t="shared" si="0"/>
        <v>33.189600000002429</v>
      </c>
      <c r="X45" s="106">
        <f t="shared" si="2"/>
        <v>-16138.027142857141</v>
      </c>
      <c r="Y45" s="106">
        <f t="shared" si="1"/>
        <v>-1936.5632571428569</v>
      </c>
    </row>
    <row r="46" spans="1:25">
      <c r="A46" s="17">
        <v>43424</v>
      </c>
      <c r="B46" s="17" t="s">
        <v>744</v>
      </c>
      <c r="C46" s="14"/>
      <c r="D46" s="16">
        <v>9870</v>
      </c>
      <c r="E46" s="16">
        <v>0</v>
      </c>
      <c r="F46" s="16">
        <v>-1.5200000000004366</v>
      </c>
      <c r="G46" s="16"/>
      <c r="H46" s="16"/>
      <c r="I46" s="16">
        <v>72.952294999999992</v>
      </c>
      <c r="J46" s="16">
        <v>16.96565</v>
      </c>
      <c r="K46" s="16">
        <v>3303.212055</v>
      </c>
      <c r="L46" s="16">
        <v>0</v>
      </c>
      <c r="M46" s="16">
        <v>0</v>
      </c>
      <c r="N46" s="16">
        <v>0</v>
      </c>
      <c r="O46" s="16">
        <v>30.294642857142854</v>
      </c>
      <c r="P46" s="16">
        <v>4983</v>
      </c>
      <c r="Q46" s="16">
        <v>-731.61200000000008</v>
      </c>
      <c r="R46" s="16">
        <v>-129.108</v>
      </c>
      <c r="S46" s="16">
        <v>-215.18000000000004</v>
      </c>
      <c r="T46" s="16">
        <v>-15355.864642857141</v>
      </c>
      <c r="U46" s="16">
        <v>-1839.0683999999997</v>
      </c>
      <c r="V46" s="105">
        <f t="shared" si="0"/>
        <v>4.0715999999997621</v>
      </c>
      <c r="X46" s="106">
        <f t="shared" si="2"/>
        <v>-15325.569999999998</v>
      </c>
      <c r="Y46" s="106">
        <f t="shared" si="1"/>
        <v>-1839.0683999999997</v>
      </c>
    </row>
    <row r="47" spans="1:25">
      <c r="A47" s="18">
        <v>43425</v>
      </c>
      <c r="B47" s="18" t="s">
        <v>743</v>
      </c>
      <c r="C47" s="19"/>
      <c r="D47" s="21">
        <v>12854</v>
      </c>
      <c r="E47" s="21">
        <v>0</v>
      </c>
      <c r="F47" s="21">
        <v>-0.80999999999949068</v>
      </c>
      <c r="G47" s="21"/>
      <c r="H47" s="21"/>
      <c r="I47" s="21">
        <v>33.724254999999999</v>
      </c>
      <c r="J47" s="21">
        <v>7.8428499999999994</v>
      </c>
      <c r="K47" s="21">
        <v>1527.0028949999999</v>
      </c>
      <c r="L47" s="21">
        <v>13.169642857142856</v>
      </c>
      <c r="M47" s="21">
        <v>0</v>
      </c>
      <c r="N47" s="21">
        <v>0</v>
      </c>
      <c r="O47" s="21">
        <v>0</v>
      </c>
      <c r="P47" s="21">
        <v>9666</v>
      </c>
      <c r="Q47" s="21">
        <v>-1181.704</v>
      </c>
      <c r="R47" s="21">
        <v>-208.536</v>
      </c>
      <c r="S47" s="21">
        <v>-347.56</v>
      </c>
      <c r="T47" s="21">
        <v>-19966.91071428571</v>
      </c>
      <c r="U47" s="21">
        <v>-2394.448928571428</v>
      </c>
      <c r="V47" s="105"/>
      <c r="X47" s="106"/>
      <c r="Y47" s="106"/>
    </row>
    <row r="48" spans="1:25">
      <c r="A48" s="18">
        <v>43425</v>
      </c>
      <c r="B48" s="18" t="s">
        <v>744</v>
      </c>
      <c r="C48" s="19"/>
      <c r="D48" s="21">
        <v>5370</v>
      </c>
      <c r="E48" s="21">
        <v>0</v>
      </c>
      <c r="F48" s="21">
        <v>-1.3100000000004002</v>
      </c>
      <c r="G48" s="21"/>
      <c r="H48" s="21"/>
      <c r="I48" s="21">
        <v>58.572664999999994</v>
      </c>
      <c r="J48" s="21">
        <v>13.621549999999999</v>
      </c>
      <c r="K48" s="21">
        <v>2652.115785</v>
      </c>
      <c r="L48" s="21">
        <v>11.830357142857142</v>
      </c>
      <c r="M48" s="21">
        <v>39.285714285714285</v>
      </c>
      <c r="N48" s="21">
        <v>0</v>
      </c>
      <c r="O48" s="21">
        <v>31.883928571428569</v>
      </c>
      <c r="P48" s="21">
        <v>1036</v>
      </c>
      <c r="Q48" s="21">
        <v>-413.02520000000004</v>
      </c>
      <c r="R48" s="21">
        <v>-72.886800000000008</v>
      </c>
      <c r="S48" s="21">
        <v>-121.47800000000001</v>
      </c>
      <c r="T48" s="21">
        <v>-7681.6203571428559</v>
      </c>
      <c r="U48" s="21">
        <v>-911.83444285714268</v>
      </c>
      <c r="V48" s="105"/>
      <c r="X48" s="106"/>
      <c r="Y48" s="106"/>
    </row>
    <row r="49" spans="1:25">
      <c r="A49" s="18">
        <v>43426</v>
      </c>
      <c r="B49" s="18" t="s">
        <v>743</v>
      </c>
      <c r="C49" s="19"/>
      <c r="D49" s="21">
        <v>10515</v>
      </c>
      <c r="E49" s="21">
        <v>0</v>
      </c>
      <c r="F49" s="21">
        <v>-5.6299999999991996</v>
      </c>
      <c r="G49" s="21"/>
      <c r="H49" s="21"/>
      <c r="I49" s="21">
        <v>213.762675</v>
      </c>
      <c r="J49" s="21">
        <v>49.712250000000004</v>
      </c>
      <c r="K49" s="21">
        <v>9678.9750750000003</v>
      </c>
      <c r="L49" s="21">
        <v>451.11607142857139</v>
      </c>
      <c r="M49" s="21">
        <v>0</v>
      </c>
      <c r="N49" s="21">
        <v>0</v>
      </c>
      <c r="O49" s="21">
        <v>228.40178571428569</v>
      </c>
      <c r="P49" s="21"/>
      <c r="Q49" s="21">
        <v>-1020.9247999999999</v>
      </c>
      <c r="R49" s="21">
        <v>-180.16319999999999</v>
      </c>
      <c r="S49" s="21">
        <v>-300.27199999999999</v>
      </c>
      <c r="T49" s="21">
        <v>-17518.029285714285</v>
      </c>
      <c r="U49" s="21">
        <v>-2020.6213714285711</v>
      </c>
      <c r="V49" s="105"/>
      <c r="X49" s="106"/>
      <c r="Y49" s="106"/>
    </row>
    <row r="50" spans="1:25">
      <c r="A50" s="18">
        <v>43426</v>
      </c>
      <c r="B50" s="18" t="s">
        <v>744</v>
      </c>
      <c r="C50" s="19"/>
      <c r="D50" s="21">
        <v>15408</v>
      </c>
      <c r="E50" s="21">
        <v>0</v>
      </c>
      <c r="F50" s="21">
        <v>-7.7700000000004366</v>
      </c>
      <c r="G50" s="21"/>
      <c r="H50" s="21"/>
      <c r="I50" s="21">
        <v>142.08597499999999</v>
      </c>
      <c r="J50" s="21">
        <v>33.04325</v>
      </c>
      <c r="K50" s="21">
        <v>6433.520775</v>
      </c>
      <c r="L50" s="21">
        <v>281.91964285714283</v>
      </c>
      <c r="M50" s="21">
        <v>0</v>
      </c>
      <c r="N50" s="21">
        <v>0</v>
      </c>
      <c r="O50" s="21">
        <v>72.544642857142847</v>
      </c>
      <c r="P50" s="21">
        <v>1051</v>
      </c>
      <c r="Q50" s="21">
        <v>-1032.6684000000002</v>
      </c>
      <c r="R50" s="21">
        <v>-182.23560000000003</v>
      </c>
      <c r="S50" s="21">
        <v>-303.72600000000006</v>
      </c>
      <c r="T50" s="21">
        <v>-19545.187499999996</v>
      </c>
      <c r="U50" s="21">
        <v>-2302.8867857142855</v>
      </c>
      <c r="V50" s="105"/>
      <c r="X50" s="106"/>
      <c r="Y50" s="106"/>
    </row>
    <row r="51" spans="1:25">
      <c r="A51" s="18">
        <v>43427</v>
      </c>
      <c r="B51" s="18" t="s">
        <v>743</v>
      </c>
      <c r="C51" s="19"/>
      <c r="D51" s="21">
        <v>17820</v>
      </c>
      <c r="E51" s="21"/>
      <c r="F51" s="21">
        <v>-3.4500000000007276</v>
      </c>
      <c r="G51" s="21"/>
      <c r="H51" s="21"/>
      <c r="I51" s="21">
        <v>152.35953499999999</v>
      </c>
      <c r="J51" s="21">
        <v>35.432450000000003</v>
      </c>
      <c r="K51" s="21">
        <v>6898.6980149999999</v>
      </c>
      <c r="L51" s="21">
        <v>191.29464285714283</v>
      </c>
      <c r="M51" s="21">
        <v>0</v>
      </c>
      <c r="N51" s="21">
        <v>0</v>
      </c>
      <c r="O51" s="21">
        <v>0</v>
      </c>
      <c r="P51" s="21">
        <v>6122</v>
      </c>
      <c r="Q51" s="21">
        <v>-1315.3172</v>
      </c>
      <c r="R51" s="21">
        <v>-232.1148</v>
      </c>
      <c r="S51" s="21">
        <v>-386.858</v>
      </c>
      <c r="T51" s="21">
        <v>-26142.22321428571</v>
      </c>
      <c r="U51" s="21">
        <v>-3114.111428571428</v>
      </c>
      <c r="V51" s="105"/>
      <c r="X51" s="106"/>
      <c r="Y51" s="106"/>
    </row>
    <row r="52" spans="1:25">
      <c r="A52" s="18">
        <v>43427</v>
      </c>
      <c r="B52" s="18" t="s">
        <v>744</v>
      </c>
      <c r="C52" s="19"/>
      <c r="D52" s="21">
        <v>10700</v>
      </c>
      <c r="E52" s="21"/>
      <c r="F52" s="21">
        <v>-4.7700000000004366</v>
      </c>
      <c r="G52" s="21"/>
      <c r="H52" s="21"/>
      <c r="I52" s="21">
        <v>204.04940499999998</v>
      </c>
      <c r="J52" s="21">
        <v>47.45335</v>
      </c>
      <c r="K52" s="21">
        <v>9239.1672450000005</v>
      </c>
      <c r="L52" s="21">
        <v>0</v>
      </c>
      <c r="M52" s="21">
        <v>12.499999999999998</v>
      </c>
      <c r="N52" s="21">
        <v>0</v>
      </c>
      <c r="O52" s="21">
        <v>112.66964285714285</v>
      </c>
      <c r="P52" s="21">
        <v>945</v>
      </c>
      <c r="Q52" s="21">
        <v>-1107.5907999999999</v>
      </c>
      <c r="R52" s="21">
        <v>-195.4572</v>
      </c>
      <c r="S52" s="21">
        <v>-325.762</v>
      </c>
      <c r="T52" s="21">
        <v>-17522.729642857139</v>
      </c>
      <c r="U52" s="21">
        <v>-2087.7071999999998</v>
      </c>
      <c r="V52" s="105"/>
      <c r="X52" s="106"/>
      <c r="Y52" s="106"/>
    </row>
    <row r="53" spans="1:25">
      <c r="A53" s="18">
        <v>43428</v>
      </c>
      <c r="B53" s="18" t="s">
        <v>743</v>
      </c>
      <c r="C53" s="19"/>
      <c r="D53" s="21"/>
      <c r="E53" s="21">
        <v>0</v>
      </c>
      <c r="F53" s="21">
        <v>0</v>
      </c>
      <c r="G53" s="21"/>
      <c r="H53" s="21"/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/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105"/>
      <c r="X53" s="106"/>
      <c r="Y53" s="106"/>
    </row>
    <row r="54" spans="1:25">
      <c r="A54" s="18">
        <v>43428</v>
      </c>
      <c r="B54" s="18" t="s">
        <v>744</v>
      </c>
      <c r="C54" s="19"/>
      <c r="D54" s="21">
        <v>2810</v>
      </c>
      <c r="E54" s="21">
        <v>0.36000000000012733</v>
      </c>
      <c r="F54" s="21">
        <v>0</v>
      </c>
      <c r="G54" s="21"/>
      <c r="H54" s="21"/>
      <c r="I54" s="21">
        <v>17.681814999999997</v>
      </c>
      <c r="J54" s="21">
        <v>4.11205</v>
      </c>
      <c r="K54" s="21">
        <v>800.61613499999999</v>
      </c>
      <c r="L54" s="21">
        <v>0</v>
      </c>
      <c r="M54" s="21">
        <v>0</v>
      </c>
      <c r="N54" s="21">
        <v>0</v>
      </c>
      <c r="O54" s="21">
        <v>0</v>
      </c>
      <c r="P54" s="21">
        <v>1763</v>
      </c>
      <c r="Q54" s="21">
        <v>-202.4836</v>
      </c>
      <c r="R54" s="21">
        <v>-35.732399999999998</v>
      </c>
      <c r="S54" s="21">
        <v>-59.554000000000002</v>
      </c>
      <c r="T54" s="21">
        <v>-4551.7857142857138</v>
      </c>
      <c r="U54" s="21">
        <v>-546.21428571428567</v>
      </c>
      <c r="V54" s="105"/>
      <c r="X54" s="106"/>
      <c r="Y54" s="106"/>
    </row>
    <row r="55" spans="1:25">
      <c r="A55" s="18">
        <v>43429</v>
      </c>
      <c r="B55" s="18" t="s">
        <v>743</v>
      </c>
      <c r="C55" s="19"/>
      <c r="D55" s="21"/>
      <c r="E55" s="21">
        <v>0</v>
      </c>
      <c r="F55" s="21">
        <v>0</v>
      </c>
      <c r="G55" s="21"/>
      <c r="H55" s="21"/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/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105"/>
      <c r="X55" s="106"/>
      <c r="Y55" s="106"/>
    </row>
    <row r="56" spans="1:25">
      <c r="A56" s="18">
        <v>43429</v>
      </c>
      <c r="B56" s="18" t="s">
        <v>744</v>
      </c>
      <c r="C56" s="19"/>
      <c r="D56" s="21"/>
      <c r="E56" s="21">
        <v>0</v>
      </c>
      <c r="F56" s="21">
        <v>0</v>
      </c>
      <c r="G56" s="21"/>
      <c r="H56" s="21"/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/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105"/>
      <c r="X56" s="106"/>
      <c r="Y56" s="106"/>
    </row>
    <row r="57" spans="1:25">
      <c r="A57" s="18">
        <v>43430</v>
      </c>
      <c r="B57" s="18" t="s">
        <v>743</v>
      </c>
      <c r="C57" s="19"/>
      <c r="D57" s="21">
        <v>13348</v>
      </c>
      <c r="E57" s="21">
        <v>0</v>
      </c>
      <c r="F57" s="21">
        <v>-3.4200000000000728</v>
      </c>
      <c r="G57" s="21"/>
      <c r="H57" s="21"/>
      <c r="I57" s="21">
        <v>108.49717</v>
      </c>
      <c r="J57" s="21">
        <v>25.2319</v>
      </c>
      <c r="K57" s="21">
        <v>4912.6509300000007</v>
      </c>
      <c r="L57" s="21">
        <v>39.508928571428569</v>
      </c>
      <c r="M57" s="21">
        <v>0</v>
      </c>
      <c r="N57" s="21">
        <v>0</v>
      </c>
      <c r="O57" s="21">
        <v>126.75</v>
      </c>
      <c r="P57" s="21">
        <v>5326</v>
      </c>
      <c r="Q57" s="21">
        <v>-1153.4772</v>
      </c>
      <c r="R57" s="21">
        <v>-203.55480000000003</v>
      </c>
      <c r="S57" s="21">
        <v>-339.25800000000004</v>
      </c>
      <c r="T57" s="21">
        <v>-19807.620357142852</v>
      </c>
      <c r="U57" s="21">
        <v>-2356.963371428571</v>
      </c>
      <c r="V57" s="105"/>
      <c r="X57" s="106"/>
      <c r="Y57" s="106"/>
    </row>
    <row r="58" spans="1:25">
      <c r="A58" s="18">
        <v>43430</v>
      </c>
      <c r="B58" s="18" t="s">
        <v>744</v>
      </c>
      <c r="C58" s="19"/>
      <c r="D58" s="21">
        <v>14630</v>
      </c>
      <c r="E58" s="21">
        <v>0</v>
      </c>
      <c r="F58" s="21">
        <v>-2.0000000000436557E-2</v>
      </c>
      <c r="G58" s="21"/>
      <c r="H58" s="21"/>
      <c r="I58" s="21">
        <v>139.34708999999998</v>
      </c>
      <c r="J58" s="21">
        <v>32.406300000000002</v>
      </c>
      <c r="K58" s="21">
        <v>6309.5066100000004</v>
      </c>
      <c r="L58" s="21">
        <v>0</v>
      </c>
      <c r="M58" s="21">
        <v>0</v>
      </c>
      <c r="N58" s="21">
        <v>0</v>
      </c>
      <c r="O58" s="21">
        <v>30.294642857142854</v>
      </c>
      <c r="P58" s="21">
        <v>915</v>
      </c>
      <c r="Q58" s="21">
        <v>-987.72040000000004</v>
      </c>
      <c r="R58" s="21">
        <v>-174.30360000000002</v>
      </c>
      <c r="S58" s="21">
        <v>-290.50600000000003</v>
      </c>
      <c r="T58" s="21">
        <v>-18396.04321428571</v>
      </c>
      <c r="U58" s="21">
        <v>-2203.8898285714281</v>
      </c>
      <c r="V58" s="105"/>
      <c r="X58" s="106"/>
      <c r="Y58" s="106"/>
    </row>
    <row r="59" spans="1:25">
      <c r="A59" s="18">
        <v>43431</v>
      </c>
      <c r="B59" s="18" t="s">
        <v>743</v>
      </c>
      <c r="C59" s="19"/>
      <c r="D59" s="21">
        <v>10656</v>
      </c>
      <c r="E59" s="21">
        <v>0</v>
      </c>
      <c r="F59" s="21">
        <v>-1.0000000000218279E-2</v>
      </c>
      <c r="G59" s="21"/>
      <c r="H59" s="21"/>
      <c r="I59" s="21">
        <v>224.19619499999996</v>
      </c>
      <c r="J59" s="21">
        <v>52.138649999999998</v>
      </c>
      <c r="K59" s="21">
        <v>10151.395154999998</v>
      </c>
      <c r="L59" s="21">
        <v>47.098214285714285</v>
      </c>
      <c r="M59" s="21">
        <v>0</v>
      </c>
      <c r="N59" s="21">
        <v>0</v>
      </c>
      <c r="O59" s="21">
        <v>142.4375</v>
      </c>
      <c r="P59" s="21"/>
      <c r="Q59" s="21">
        <v>-1086.4428</v>
      </c>
      <c r="R59" s="21">
        <v>-191.7252</v>
      </c>
      <c r="S59" s="21">
        <v>-319.54200000000003</v>
      </c>
      <c r="T59" s="21">
        <v>-17565.014642857142</v>
      </c>
      <c r="U59" s="21">
        <v>-2085.0574714285713</v>
      </c>
      <c r="V59" s="105"/>
      <c r="X59" s="106"/>
      <c r="Y59" s="106"/>
    </row>
    <row r="60" spans="1:25">
      <c r="A60" s="18">
        <v>43431</v>
      </c>
      <c r="B60" s="18" t="s">
        <v>744</v>
      </c>
      <c r="C60" s="19"/>
      <c r="D60" s="21">
        <v>5366</v>
      </c>
      <c r="E60" s="21">
        <v>0</v>
      </c>
      <c r="F60" s="21">
        <v>-2.5100000000002183</v>
      </c>
      <c r="G60" s="21"/>
      <c r="H60" s="21"/>
      <c r="I60" s="21">
        <v>110.785415</v>
      </c>
      <c r="J60" s="21">
        <v>25.764050000000001</v>
      </c>
      <c r="K60" s="21">
        <v>5016.2605350000003</v>
      </c>
      <c r="L60" s="21">
        <v>9.5982142857142847</v>
      </c>
      <c r="M60" s="21">
        <v>0</v>
      </c>
      <c r="N60" s="21">
        <v>0</v>
      </c>
      <c r="O60" s="21">
        <v>42.651785714285715</v>
      </c>
      <c r="P60" s="21">
        <v>2210</v>
      </c>
      <c r="Q60" s="21">
        <v>-570.16640000000007</v>
      </c>
      <c r="R60" s="21">
        <v>-100.61760000000001</v>
      </c>
      <c r="S60" s="21">
        <v>-167.69600000000003</v>
      </c>
      <c r="T60" s="21">
        <v>-10660.105</v>
      </c>
      <c r="U60" s="21">
        <v>-1272.9425999999999</v>
      </c>
      <c r="V60" s="105"/>
      <c r="X60" s="106"/>
      <c r="Y60" s="106"/>
    </row>
    <row r="61" spans="1:25">
      <c r="A61" s="18">
        <v>43432</v>
      </c>
      <c r="B61" s="18" t="s">
        <v>743</v>
      </c>
      <c r="C61" s="19"/>
      <c r="D61" s="21">
        <v>16735</v>
      </c>
      <c r="E61" s="21">
        <v>6.9999999999708962E-2</v>
      </c>
      <c r="F61" s="21">
        <v>0</v>
      </c>
      <c r="G61" s="21"/>
      <c r="H61" s="21"/>
      <c r="I61" s="21">
        <v>123.74712</v>
      </c>
      <c r="J61" s="21">
        <v>28.778400000000001</v>
      </c>
      <c r="K61" s="21">
        <v>5603.1544800000001</v>
      </c>
      <c r="L61" s="21">
        <v>64.732142857142847</v>
      </c>
      <c r="M61" s="21">
        <v>37.499999999999993</v>
      </c>
      <c r="N61" s="21">
        <v>0</v>
      </c>
      <c r="O61" s="21">
        <v>123.96428571428571</v>
      </c>
      <c r="P61" s="21">
        <v>275</v>
      </c>
      <c r="Q61" s="21">
        <v>-1032.5052000000001</v>
      </c>
      <c r="R61" s="21">
        <v>-182.20680000000002</v>
      </c>
      <c r="S61" s="21">
        <v>-303.67800000000005</v>
      </c>
      <c r="T61" s="21">
        <v>-19169.909999999996</v>
      </c>
      <c r="U61" s="21">
        <v>-2273.2456285714284</v>
      </c>
      <c r="V61" s="105"/>
      <c r="X61" s="106"/>
      <c r="Y61" s="106"/>
    </row>
    <row r="62" spans="1:25">
      <c r="A62" s="18">
        <v>43432</v>
      </c>
      <c r="B62" s="18" t="s">
        <v>744</v>
      </c>
      <c r="C62" s="19"/>
      <c r="D62" s="21">
        <v>8561</v>
      </c>
      <c r="E62" s="21">
        <v>0.78000000000065484</v>
      </c>
      <c r="F62" s="21">
        <v>0</v>
      </c>
      <c r="G62" s="21"/>
      <c r="H62" s="21"/>
      <c r="I62" s="21">
        <v>92.156094999999993</v>
      </c>
      <c r="J62" s="21">
        <v>21.431650000000001</v>
      </c>
      <c r="K62" s="21">
        <v>4172.7422549999992</v>
      </c>
      <c r="L62" s="21">
        <v>11.830357142857142</v>
      </c>
      <c r="M62" s="21">
        <v>0</v>
      </c>
      <c r="N62" s="21">
        <v>0</v>
      </c>
      <c r="O62" s="21">
        <v>0</v>
      </c>
      <c r="P62" s="21">
        <v>2253</v>
      </c>
      <c r="Q62" s="21">
        <v>-655.08480000000009</v>
      </c>
      <c r="R62" s="21">
        <v>-115.60320000000002</v>
      </c>
      <c r="S62" s="21">
        <v>-192.67200000000003</v>
      </c>
      <c r="T62" s="21">
        <v>-12633.401785714284</v>
      </c>
      <c r="U62" s="21">
        <v>-1514.5885714285712</v>
      </c>
      <c r="V62" s="105"/>
      <c r="X62" s="106"/>
      <c r="Y62" s="106"/>
    </row>
    <row r="63" spans="1:25">
      <c r="A63" s="18">
        <v>43433</v>
      </c>
      <c r="B63" s="18" t="s">
        <v>743</v>
      </c>
      <c r="C63" s="19"/>
      <c r="D63" s="21">
        <v>18540</v>
      </c>
      <c r="E63" s="21">
        <v>0</v>
      </c>
      <c r="F63" s="21">
        <v>-0.59999999999854481</v>
      </c>
      <c r="G63" s="21"/>
      <c r="H63" s="21"/>
      <c r="I63" s="21">
        <v>236.06440999999998</v>
      </c>
      <c r="J63" s="21">
        <v>54.898699999999998</v>
      </c>
      <c r="K63" s="21">
        <v>10688.776889999999</v>
      </c>
      <c r="L63" s="21">
        <v>189.28571428571428</v>
      </c>
      <c r="M63" s="21">
        <v>0</v>
      </c>
      <c r="N63" s="21">
        <v>0</v>
      </c>
      <c r="O63" s="21">
        <v>252.70535714285708</v>
      </c>
      <c r="P63" s="21">
        <v>16399</v>
      </c>
      <c r="Q63" s="21">
        <v>-2433.4956000000002</v>
      </c>
      <c r="R63" s="21">
        <v>-429.44040000000001</v>
      </c>
      <c r="S63" s="21">
        <v>-715.73400000000004</v>
      </c>
      <c r="T63" s="21">
        <v>-38192.050357142856</v>
      </c>
      <c r="U63" s="21">
        <v>-4530.0071142857141</v>
      </c>
      <c r="V63" s="105"/>
      <c r="X63" s="106"/>
      <c r="Y63" s="106"/>
    </row>
    <row r="64" spans="1:25">
      <c r="A64" s="18">
        <v>43433</v>
      </c>
      <c r="B64" s="18" t="s">
        <v>744</v>
      </c>
      <c r="C64" s="19"/>
      <c r="D64" s="21">
        <v>25307</v>
      </c>
      <c r="E64" s="21">
        <v>0</v>
      </c>
      <c r="F64" s="21">
        <v>-6.3300000000017462</v>
      </c>
      <c r="G64" s="21"/>
      <c r="H64" s="21"/>
      <c r="I64" s="21">
        <v>80.819789999999998</v>
      </c>
      <c r="J64" s="21">
        <v>18.795300000000001</v>
      </c>
      <c r="K64" s="21">
        <v>3659.4449099999997</v>
      </c>
      <c r="L64" s="21">
        <v>192.85714285714283</v>
      </c>
      <c r="M64" s="21">
        <v>0</v>
      </c>
      <c r="N64" s="21">
        <v>0</v>
      </c>
      <c r="O64" s="21">
        <v>170.59821428571428</v>
      </c>
      <c r="P64" s="21">
        <v>925</v>
      </c>
      <c r="Q64" s="21">
        <v>-1569.7392000000002</v>
      </c>
      <c r="R64" s="21">
        <v>-277.01280000000003</v>
      </c>
      <c r="S64" s="21">
        <v>-461.68800000000005</v>
      </c>
      <c r="T64" s="21">
        <v>-25030.813928571424</v>
      </c>
      <c r="U64" s="21">
        <v>-2960.0830285714283</v>
      </c>
      <c r="V64" s="105"/>
      <c r="X64" s="106"/>
      <c r="Y64" s="106"/>
    </row>
    <row r="65" spans="1:25">
      <c r="A65" s="18">
        <v>43434</v>
      </c>
      <c r="B65" s="18" t="s">
        <v>743</v>
      </c>
      <c r="C65" s="19"/>
      <c r="D65" s="21"/>
      <c r="E65" s="21">
        <v>0</v>
      </c>
      <c r="F65" s="21">
        <v>0</v>
      </c>
      <c r="G65" s="21"/>
      <c r="H65" s="21"/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/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105"/>
      <c r="X65" s="106"/>
      <c r="Y65" s="106"/>
    </row>
    <row r="66" spans="1:25">
      <c r="A66" s="18">
        <v>43434</v>
      </c>
      <c r="B66" s="18" t="s">
        <v>744</v>
      </c>
      <c r="C66" s="19"/>
      <c r="D66" s="21"/>
      <c r="E66" s="21">
        <v>0</v>
      </c>
      <c r="F66" s="21">
        <v>0</v>
      </c>
      <c r="G66" s="21"/>
      <c r="H66" s="21"/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/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105"/>
      <c r="X66" s="106"/>
      <c r="Y66" s="106"/>
    </row>
    <row r="67" spans="1:25">
      <c r="A67" s="18"/>
      <c r="B67" s="18"/>
      <c r="C67" s="19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05"/>
      <c r="X67" s="106"/>
      <c r="Y67" s="106"/>
    </row>
    <row r="68" spans="1:25">
      <c r="A68" s="18"/>
      <c r="B68" s="18"/>
      <c r="C68" s="19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05"/>
      <c r="X68" s="106"/>
      <c r="Y68" s="106"/>
    </row>
    <row r="69" spans="1:25">
      <c r="A69" s="18"/>
      <c r="B69" s="18"/>
      <c r="C69" s="19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05"/>
      <c r="X69" s="106"/>
      <c r="Y69" s="106"/>
    </row>
    <row r="70" spans="1:25">
      <c r="A70" s="18"/>
      <c r="B70" s="18"/>
      <c r="C70" s="19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05"/>
      <c r="X70" s="106"/>
      <c r="Y70" s="106"/>
    </row>
    <row r="71" spans="1:25">
      <c r="A71" s="18"/>
      <c r="B71" s="18"/>
      <c r="C71" s="19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05"/>
      <c r="X71" s="106"/>
      <c r="Y71" s="106"/>
    </row>
    <row r="72" spans="1:25">
      <c r="A72" s="18"/>
      <c r="B72" s="18"/>
      <c r="C72" s="19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05"/>
      <c r="X72" s="106"/>
      <c r="Y72" s="106"/>
    </row>
    <row r="73" spans="1:25">
      <c r="A73" s="18"/>
      <c r="B73" s="18"/>
      <c r="C73" s="19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05"/>
      <c r="X73" s="106"/>
      <c r="Y73" s="106"/>
    </row>
    <row r="74" spans="1:25">
      <c r="A74" s="18"/>
      <c r="B74" s="18"/>
      <c r="C74" s="19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105"/>
      <c r="X74" s="106"/>
      <c r="Y74" s="106"/>
    </row>
    <row r="75" spans="1:25">
      <c r="A75" s="18"/>
      <c r="B75" s="18"/>
      <c r="C75" s="19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105"/>
      <c r="X75" s="106"/>
      <c r="Y75" s="106"/>
    </row>
    <row r="76" spans="1:25">
      <c r="A76" s="18"/>
      <c r="B76" s="18"/>
      <c r="C76" s="19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105"/>
      <c r="X76" s="106"/>
      <c r="Y76" s="106"/>
    </row>
    <row r="77" spans="1:25">
      <c r="A77" s="18"/>
      <c r="B77" s="18"/>
      <c r="C77" s="19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105"/>
      <c r="X77" s="106"/>
      <c r="Y77" s="106"/>
    </row>
    <row r="78" spans="1:25">
      <c r="A78" s="18"/>
      <c r="B78" s="18"/>
      <c r="C78" s="19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105"/>
      <c r="X78" s="106"/>
      <c r="Y78" s="106"/>
    </row>
    <row r="79" spans="1:25">
      <c r="A79" s="18"/>
      <c r="B79" s="18"/>
      <c r="C79" s="19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105"/>
      <c r="X79" s="106"/>
      <c r="Y79" s="106"/>
    </row>
    <row r="80" spans="1:25">
      <c r="A80" s="18"/>
      <c r="B80" s="18"/>
      <c r="C80" s="19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105"/>
      <c r="X80" s="106"/>
      <c r="Y80" s="106"/>
    </row>
    <row r="81" spans="1:25">
      <c r="A81" s="18"/>
      <c r="B81" s="18"/>
      <c r="C81" s="19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105"/>
      <c r="X81" s="106"/>
      <c r="Y81" s="106"/>
    </row>
    <row r="82" spans="1:25">
      <c r="A82" s="18"/>
      <c r="B82" s="18"/>
      <c r="C82" s="19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105"/>
      <c r="X82" s="106"/>
      <c r="Y82" s="106"/>
    </row>
    <row r="83" spans="1:25">
      <c r="A83" s="18"/>
      <c r="B83" s="18"/>
      <c r="C83" s="19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105"/>
      <c r="X83" s="106"/>
      <c r="Y83" s="106"/>
    </row>
    <row r="84" spans="1:25">
      <c r="A84" s="18"/>
      <c r="B84" s="18"/>
      <c r="C84" s="19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105"/>
      <c r="X84" s="106"/>
      <c r="Y84" s="106"/>
    </row>
    <row r="85" spans="1:25">
      <c r="A85" s="18"/>
      <c r="B85" s="18"/>
      <c r="C85" s="19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105"/>
      <c r="X85" s="106"/>
      <c r="Y85" s="106"/>
    </row>
    <row r="86" spans="1:25">
      <c r="A86" s="18"/>
      <c r="B86" s="18"/>
      <c r="C86" s="19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105"/>
      <c r="X86" s="106"/>
      <c r="Y86" s="106"/>
    </row>
    <row r="87" spans="1:25">
      <c r="A87" s="18"/>
      <c r="B87" s="18"/>
      <c r="C87" s="19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105"/>
      <c r="X87" s="106"/>
      <c r="Y87" s="106"/>
    </row>
    <row r="88" spans="1:25">
      <c r="A88" s="18"/>
      <c r="B88" s="18"/>
      <c r="C88" s="19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105"/>
      <c r="X88" s="106"/>
      <c r="Y88" s="106"/>
    </row>
    <row r="89" spans="1:25">
      <c r="A89" s="18"/>
      <c r="B89" s="18"/>
      <c r="C89" s="19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105"/>
      <c r="X89" s="106"/>
      <c r="Y89" s="106"/>
    </row>
    <row r="90" spans="1:25">
      <c r="A90" s="18"/>
      <c r="B90" s="18"/>
      <c r="C90" s="19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105"/>
      <c r="X90" s="106"/>
      <c r="Y90" s="106"/>
    </row>
    <row r="91" spans="1:25">
      <c r="A91" s="18"/>
      <c r="B91" s="18"/>
      <c r="C91" s="19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5" ht="10.8" thickBot="1">
      <c r="A92" s="23" t="s">
        <v>9</v>
      </c>
      <c r="B92" s="23"/>
      <c r="C92" s="23"/>
      <c r="D92" s="25">
        <f>SUM(D7:D91)</f>
        <v>582370</v>
      </c>
      <c r="E92" s="25">
        <f t="shared" ref="E92:U92" si="3">SUM(E7:E91)</f>
        <v>3.0400000000022374</v>
      </c>
      <c r="F92" s="25">
        <f t="shared" si="3"/>
        <v>-108.18000000000188</v>
      </c>
      <c r="G92" s="25">
        <f t="shared" si="3"/>
        <v>0</v>
      </c>
      <c r="H92" s="25">
        <f t="shared" si="3"/>
        <v>500</v>
      </c>
      <c r="I92" s="25">
        <f t="shared" si="3"/>
        <v>6095.1887249999982</v>
      </c>
      <c r="J92" s="25">
        <f t="shared" si="3"/>
        <v>1417.4857500000003</v>
      </c>
      <c r="K92" s="25">
        <f t="shared" si="3"/>
        <v>275984.47552500007</v>
      </c>
      <c r="L92" s="25">
        <f t="shared" si="3"/>
        <v>3572.5446428571418</v>
      </c>
      <c r="M92" s="25">
        <f t="shared" si="3"/>
        <v>361.60714285714283</v>
      </c>
      <c r="N92" s="25">
        <f t="shared" si="3"/>
        <v>348.21428571428567</v>
      </c>
      <c r="O92" s="25">
        <f t="shared" si="3"/>
        <v>4302.9821428571422</v>
      </c>
      <c r="P92" s="25">
        <f t="shared" si="3"/>
        <v>93890.57</v>
      </c>
      <c r="Q92" s="25">
        <f t="shared" si="3"/>
        <v>-46464.964399999997</v>
      </c>
      <c r="R92" s="25">
        <f t="shared" si="3"/>
        <v>-8199.6995999999999</v>
      </c>
      <c r="S92" s="25">
        <f t="shared" si="3"/>
        <v>-13666.166000000001</v>
      </c>
      <c r="T92" s="25">
        <f t="shared" si="3"/>
        <v>-795576.39442857134</v>
      </c>
      <c r="U92" s="25">
        <f t="shared" si="3"/>
        <v>-94438.925545714301</v>
      </c>
    </row>
    <row r="93" spans="1:25" ht="10.8" thickTop="1"/>
    <row r="94" spans="1:25">
      <c r="U94" s="105">
        <f>SUM(D92:U92)</f>
        <v>10391.77824000016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18"/>
  <sheetViews>
    <sheetView workbookViewId="0">
      <selection activeCell="B7" sqref="B7"/>
    </sheetView>
  </sheetViews>
  <sheetFormatPr defaultRowHeight="13.2"/>
  <cols>
    <col min="1" max="1" width="21.77734375" style="44" bestFit="1" customWidth="1"/>
    <col min="2" max="2" width="15.109375" style="44" bestFit="1" customWidth="1"/>
    <col min="3" max="3" width="8.88671875" style="44"/>
    <col min="4" max="4" width="11.5546875" style="44" bestFit="1" customWidth="1"/>
    <col min="5" max="1025" width="8.88671875" style="44"/>
    <col min="1026" max="16384" width="8.88671875" style="43"/>
  </cols>
  <sheetData>
    <row r="1" spans="1:11" s="43" customFormat="1">
      <c r="A1" s="44" t="s">
        <v>68</v>
      </c>
      <c r="E1" s="44"/>
      <c r="F1" s="44"/>
      <c r="J1" s="44"/>
    </row>
    <row r="2" spans="1:11" s="43" customFormat="1">
      <c r="E2" s="44"/>
      <c r="F2" s="44"/>
      <c r="J2" s="44"/>
    </row>
    <row r="3" spans="1:11" s="43" customFormat="1" ht="14.4">
      <c r="A3" s="44" t="s">
        <v>29</v>
      </c>
      <c r="B3" s="44" t="s">
        <v>67</v>
      </c>
      <c r="E3" s="44"/>
      <c r="F3" s="44"/>
      <c r="H3" s="47"/>
      <c r="I3" s="47"/>
      <c r="J3" s="44"/>
      <c r="K3" s="47">
        <f>2000*4</f>
        <v>8000</v>
      </c>
    </row>
    <row r="4" spans="1:11" s="43" customFormat="1" ht="14.4">
      <c r="A4" s="44" t="s">
        <v>60</v>
      </c>
      <c r="B4" s="44" t="s">
        <v>66</v>
      </c>
      <c r="E4" s="44"/>
      <c r="F4" s="44"/>
      <c r="H4" s="47"/>
      <c r="I4" s="47"/>
      <c r="J4" s="44"/>
      <c r="K4" s="44"/>
    </row>
    <row r="5" spans="1:11" s="43" customFormat="1" ht="14.4">
      <c r="A5" s="44" t="s">
        <v>59</v>
      </c>
      <c r="B5" s="44" t="s">
        <v>65</v>
      </c>
      <c r="E5" s="44"/>
      <c r="F5" s="44"/>
      <c r="H5" s="47"/>
      <c r="I5" s="47"/>
      <c r="J5" s="44"/>
      <c r="K5" s="44"/>
    </row>
    <row r="6" spans="1:11" s="43" customFormat="1" ht="14.4">
      <c r="A6" s="44" t="s">
        <v>64</v>
      </c>
      <c r="B6" s="44" t="s">
        <v>63</v>
      </c>
      <c r="E6" s="44"/>
      <c r="F6" s="44"/>
      <c r="H6" s="47"/>
      <c r="I6" s="47"/>
      <c r="J6" s="44"/>
      <c r="K6" s="44"/>
    </row>
    <row r="7" spans="1:11" s="43" customFormat="1" ht="14.4">
      <c r="A7" s="44" t="s">
        <v>57</v>
      </c>
      <c r="B7" s="44">
        <v>2004</v>
      </c>
      <c r="E7" s="44"/>
      <c r="F7" s="44"/>
      <c r="H7" s="47"/>
      <c r="I7" s="47"/>
      <c r="J7" s="44"/>
      <c r="K7" s="44"/>
    </row>
    <row r="8" spans="1:11" s="43" customFormat="1" ht="14.4">
      <c r="E8" s="44"/>
      <c r="F8" s="44"/>
      <c r="H8" s="47"/>
      <c r="I8" s="47"/>
      <c r="J8" s="44"/>
      <c r="K8" s="44"/>
    </row>
    <row r="9" spans="1:11" s="43" customFormat="1" ht="14.4">
      <c r="E9" s="44"/>
      <c r="F9" s="44"/>
      <c r="H9" s="47"/>
      <c r="I9" s="47"/>
      <c r="J9" s="44"/>
      <c r="K9" s="44"/>
    </row>
    <row r="10" spans="1:11" s="43" customFormat="1" ht="14.4">
      <c r="E10" s="44"/>
      <c r="F10" s="44"/>
      <c r="H10" s="47"/>
      <c r="I10" s="47"/>
      <c r="J10" s="44"/>
      <c r="K10" s="44"/>
    </row>
    <row r="11" spans="1:11" s="43" customFormat="1" ht="14.4">
      <c r="A11" s="44" t="s">
        <v>62</v>
      </c>
      <c r="C11" s="44" t="s">
        <v>61</v>
      </c>
      <c r="E11" s="44"/>
      <c r="F11" s="44"/>
      <c r="H11" s="47"/>
      <c r="I11" s="47"/>
      <c r="J11" s="44"/>
      <c r="K11" s="44"/>
    </row>
    <row r="12" spans="1:11" s="43" customFormat="1" ht="14.4">
      <c r="E12" s="44"/>
      <c r="F12" s="44"/>
      <c r="H12" s="47"/>
      <c r="I12" s="47"/>
      <c r="J12" s="44"/>
      <c r="K12" s="44"/>
    </row>
    <row r="13" spans="1:11" s="43" customFormat="1" ht="14.4">
      <c r="A13" s="44" t="s">
        <v>60</v>
      </c>
      <c r="B13" s="45"/>
      <c r="C13" s="44" t="s">
        <v>92</v>
      </c>
      <c r="E13" s="44"/>
      <c r="F13" s="44"/>
      <c r="H13" s="44"/>
      <c r="I13" s="44"/>
      <c r="J13" s="44"/>
      <c r="K13" s="44"/>
    </row>
    <row r="14" spans="1:11" s="43" customFormat="1" ht="14.4">
      <c r="A14" s="44" t="s">
        <v>59</v>
      </c>
      <c r="B14" s="45"/>
      <c r="C14" s="44" t="s">
        <v>93</v>
      </c>
      <c r="D14" s="46"/>
      <c r="E14" s="44" t="s">
        <v>137</v>
      </c>
      <c r="F14" s="44"/>
      <c r="H14" s="44"/>
      <c r="I14" s="44"/>
      <c r="J14" s="44"/>
      <c r="K14" s="44"/>
    </row>
    <row r="15" spans="1:11" s="43" customFormat="1">
      <c r="A15" s="44" t="s">
        <v>58</v>
      </c>
      <c r="C15" s="44" t="s">
        <v>94</v>
      </c>
      <c r="E15" s="44" t="s">
        <v>138</v>
      </c>
      <c r="F15" s="44"/>
      <c r="H15" s="44"/>
      <c r="I15" s="44"/>
      <c r="J15" s="44"/>
      <c r="K15" s="44"/>
    </row>
    <row r="16" spans="1:11" s="43" customFormat="1" ht="14.4">
      <c r="A16" s="44" t="s">
        <v>57</v>
      </c>
      <c r="C16" s="44" t="s">
        <v>95</v>
      </c>
      <c r="D16" s="46"/>
      <c r="E16" s="44">
        <v>2004</v>
      </c>
      <c r="F16" s="44"/>
      <c r="H16" s="44"/>
      <c r="I16" s="44"/>
      <c r="J16" s="44"/>
      <c r="K16" s="44"/>
    </row>
    <row r="17" spans="1:1025">
      <c r="A17" s="43"/>
      <c r="B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  <c r="JH17" s="43"/>
      <c r="JI17" s="43"/>
      <c r="JJ17" s="43"/>
      <c r="JK17" s="43"/>
      <c r="JL17" s="43"/>
      <c r="JM17" s="43"/>
      <c r="JN17" s="43"/>
      <c r="JO17" s="43"/>
      <c r="JP17" s="43"/>
      <c r="JQ17" s="43"/>
      <c r="JR17" s="43"/>
      <c r="JS17" s="43"/>
      <c r="JT17" s="43"/>
      <c r="JU17" s="43"/>
      <c r="JV17" s="43"/>
      <c r="JW17" s="43"/>
      <c r="JX17" s="43"/>
      <c r="JY17" s="43"/>
      <c r="JZ17" s="43"/>
      <c r="KA17" s="43"/>
      <c r="KB17" s="43"/>
      <c r="KC17" s="43"/>
      <c r="KD17" s="43"/>
      <c r="KE17" s="43"/>
      <c r="KF17" s="43"/>
      <c r="KG17" s="43"/>
      <c r="KH17" s="43"/>
      <c r="KI17" s="43"/>
      <c r="KJ17" s="43"/>
      <c r="KK17" s="43"/>
      <c r="KL17" s="43"/>
      <c r="KM17" s="43"/>
      <c r="KN17" s="43"/>
      <c r="KO17" s="43"/>
      <c r="KP17" s="43"/>
      <c r="KQ17" s="43"/>
      <c r="KR17" s="43"/>
      <c r="KS17" s="43"/>
      <c r="KT17" s="43"/>
      <c r="KU17" s="43"/>
      <c r="KV17" s="43"/>
      <c r="KW17" s="43"/>
      <c r="KX17" s="43"/>
      <c r="KY17" s="43"/>
      <c r="KZ17" s="43"/>
      <c r="LA17" s="43"/>
      <c r="LB17" s="43"/>
      <c r="LC17" s="43"/>
      <c r="LD17" s="43"/>
      <c r="LE17" s="43"/>
      <c r="LF17" s="43"/>
      <c r="LG17" s="43"/>
      <c r="LH17" s="43"/>
      <c r="LI17" s="43"/>
      <c r="LJ17" s="43"/>
      <c r="LK17" s="43"/>
      <c r="LL17" s="43"/>
      <c r="LM17" s="43"/>
      <c r="LN17" s="43"/>
      <c r="LO17" s="43"/>
      <c r="LP17" s="43"/>
      <c r="LQ17" s="43"/>
      <c r="LR17" s="43"/>
      <c r="LS17" s="43"/>
      <c r="LT17" s="43"/>
      <c r="LU17" s="43"/>
      <c r="LV17" s="43"/>
      <c r="LW17" s="43"/>
      <c r="LX17" s="43"/>
      <c r="LY17" s="43"/>
      <c r="LZ17" s="43"/>
      <c r="MA17" s="43"/>
      <c r="MB17" s="43"/>
      <c r="MC17" s="43"/>
      <c r="MD17" s="43"/>
      <c r="ME17" s="43"/>
      <c r="MF17" s="43"/>
      <c r="MG17" s="43"/>
      <c r="MH17" s="43"/>
      <c r="MI17" s="43"/>
      <c r="MJ17" s="43"/>
      <c r="MK17" s="43"/>
      <c r="ML17" s="43"/>
      <c r="MM17" s="43"/>
      <c r="MN17" s="43"/>
      <c r="MO17" s="43"/>
      <c r="MP17" s="43"/>
      <c r="MQ17" s="43"/>
      <c r="MR17" s="43"/>
      <c r="MS17" s="43"/>
      <c r="MT17" s="43"/>
      <c r="MU17" s="43"/>
      <c r="MV17" s="43"/>
      <c r="MW17" s="43"/>
      <c r="MX17" s="43"/>
      <c r="MY17" s="43"/>
      <c r="MZ17" s="43"/>
      <c r="NA17" s="43"/>
      <c r="NB17" s="43"/>
      <c r="NC17" s="43"/>
      <c r="ND17" s="43"/>
      <c r="NE17" s="43"/>
      <c r="NF17" s="43"/>
      <c r="NG17" s="43"/>
      <c r="NH17" s="43"/>
      <c r="NI17" s="43"/>
      <c r="NJ17" s="43"/>
      <c r="NK17" s="43"/>
      <c r="NL17" s="43"/>
      <c r="NM17" s="43"/>
      <c r="NN17" s="43"/>
      <c r="NO17" s="43"/>
      <c r="NP17" s="43"/>
      <c r="NQ17" s="43"/>
      <c r="NR17" s="43"/>
      <c r="NS17" s="43"/>
      <c r="NT17" s="43"/>
      <c r="NU17" s="43"/>
      <c r="NV17" s="43"/>
      <c r="NW17" s="43"/>
      <c r="NX17" s="43"/>
      <c r="NY17" s="43"/>
      <c r="NZ17" s="43"/>
      <c r="OA17" s="43"/>
      <c r="OB17" s="43"/>
      <c r="OC17" s="43"/>
      <c r="OD17" s="43"/>
      <c r="OE17" s="43"/>
      <c r="OF17" s="43"/>
      <c r="OG17" s="43"/>
      <c r="OH17" s="43"/>
      <c r="OI17" s="43"/>
      <c r="OJ17" s="43"/>
      <c r="OK17" s="43"/>
      <c r="OL17" s="43"/>
      <c r="OM17" s="43"/>
      <c r="ON17" s="43"/>
      <c r="OO17" s="43"/>
      <c r="OP17" s="43"/>
      <c r="OQ17" s="43"/>
      <c r="OR17" s="43"/>
      <c r="OS17" s="43"/>
      <c r="OT17" s="43"/>
      <c r="OU17" s="43"/>
      <c r="OV17" s="43"/>
      <c r="OW17" s="43"/>
      <c r="OX17" s="43"/>
      <c r="OY17" s="43"/>
      <c r="OZ17" s="43"/>
      <c r="PA17" s="43"/>
      <c r="PB17" s="43"/>
      <c r="PC17" s="43"/>
      <c r="PD17" s="43"/>
      <c r="PE17" s="43"/>
      <c r="PF17" s="43"/>
      <c r="PG17" s="43"/>
      <c r="PH17" s="43"/>
      <c r="PI17" s="43"/>
      <c r="PJ17" s="43"/>
      <c r="PK17" s="43"/>
      <c r="PL17" s="43"/>
      <c r="PM17" s="43"/>
      <c r="PN17" s="43"/>
      <c r="PO17" s="43"/>
      <c r="PP17" s="43"/>
      <c r="PQ17" s="43"/>
      <c r="PR17" s="43"/>
      <c r="PS17" s="43"/>
      <c r="PT17" s="43"/>
      <c r="PU17" s="43"/>
      <c r="PV17" s="43"/>
      <c r="PW17" s="43"/>
      <c r="PX17" s="43"/>
      <c r="PY17" s="43"/>
      <c r="PZ17" s="43"/>
      <c r="QA17" s="43"/>
      <c r="QB17" s="43"/>
      <c r="QC17" s="43"/>
      <c r="QD17" s="43"/>
      <c r="QE17" s="43"/>
      <c r="QF17" s="43"/>
      <c r="QG17" s="43"/>
      <c r="QH17" s="43"/>
      <c r="QI17" s="43"/>
      <c r="QJ17" s="43"/>
      <c r="QK17" s="43"/>
      <c r="QL17" s="43"/>
      <c r="QM17" s="43"/>
      <c r="QN17" s="43"/>
      <c r="QO17" s="43"/>
      <c r="QP17" s="43"/>
      <c r="QQ17" s="43"/>
      <c r="QR17" s="43"/>
      <c r="QS17" s="43"/>
      <c r="QT17" s="43"/>
      <c r="QU17" s="43"/>
      <c r="QV17" s="43"/>
      <c r="QW17" s="43"/>
      <c r="QX17" s="43"/>
      <c r="QY17" s="43"/>
      <c r="QZ17" s="43"/>
      <c r="RA17" s="43"/>
      <c r="RB17" s="43"/>
      <c r="RC17" s="43"/>
      <c r="RD17" s="43"/>
      <c r="RE17" s="43"/>
      <c r="RF17" s="43"/>
      <c r="RG17" s="43"/>
      <c r="RH17" s="43"/>
      <c r="RI17" s="43"/>
      <c r="RJ17" s="43"/>
      <c r="RK17" s="43"/>
      <c r="RL17" s="43"/>
      <c r="RM17" s="43"/>
      <c r="RN17" s="43"/>
      <c r="RO17" s="43"/>
      <c r="RP17" s="43"/>
      <c r="RQ17" s="43"/>
      <c r="RR17" s="43"/>
      <c r="RS17" s="43"/>
      <c r="RT17" s="43"/>
      <c r="RU17" s="43"/>
      <c r="RV17" s="43"/>
      <c r="RW17" s="43"/>
      <c r="RX17" s="43"/>
      <c r="RY17" s="43"/>
      <c r="RZ17" s="43"/>
      <c r="SA17" s="43"/>
      <c r="SB17" s="43"/>
      <c r="SC17" s="43"/>
      <c r="SD17" s="43"/>
      <c r="SE17" s="43"/>
      <c r="SF17" s="43"/>
      <c r="SG17" s="43"/>
      <c r="SH17" s="43"/>
      <c r="SI17" s="43"/>
      <c r="SJ17" s="43"/>
      <c r="SK17" s="43"/>
      <c r="SL17" s="43"/>
      <c r="SM17" s="43"/>
      <c r="SN17" s="43"/>
      <c r="SO17" s="43"/>
      <c r="SP17" s="43"/>
      <c r="SQ17" s="43"/>
      <c r="SR17" s="43"/>
      <c r="SS17" s="43"/>
      <c r="ST17" s="43"/>
      <c r="SU17" s="43"/>
      <c r="SV17" s="43"/>
      <c r="SW17" s="43"/>
      <c r="SX17" s="43"/>
      <c r="SY17" s="43"/>
      <c r="SZ17" s="43"/>
      <c r="TA17" s="43"/>
      <c r="TB17" s="43"/>
      <c r="TC17" s="43"/>
      <c r="TD17" s="43"/>
      <c r="TE17" s="43"/>
      <c r="TF17" s="43"/>
      <c r="TG17" s="43"/>
      <c r="TH17" s="43"/>
      <c r="TI17" s="43"/>
      <c r="TJ17" s="43"/>
      <c r="TK17" s="43"/>
      <c r="TL17" s="43"/>
      <c r="TM17" s="43"/>
      <c r="TN17" s="43"/>
      <c r="TO17" s="43"/>
      <c r="TP17" s="43"/>
      <c r="TQ17" s="43"/>
      <c r="TR17" s="43"/>
      <c r="TS17" s="43"/>
      <c r="TT17" s="43"/>
      <c r="TU17" s="43"/>
      <c r="TV17" s="43"/>
      <c r="TW17" s="43"/>
      <c r="TX17" s="43"/>
      <c r="TY17" s="43"/>
      <c r="TZ17" s="43"/>
      <c r="UA17" s="43"/>
      <c r="UB17" s="43"/>
      <c r="UC17" s="43"/>
      <c r="UD17" s="43"/>
      <c r="UE17" s="43"/>
      <c r="UF17" s="43"/>
      <c r="UG17" s="43"/>
      <c r="UH17" s="43"/>
      <c r="UI17" s="43"/>
      <c r="UJ17" s="43"/>
      <c r="UK17" s="43"/>
      <c r="UL17" s="43"/>
      <c r="UM17" s="43"/>
      <c r="UN17" s="43"/>
      <c r="UO17" s="43"/>
      <c r="UP17" s="43"/>
      <c r="UQ17" s="43"/>
      <c r="UR17" s="43"/>
      <c r="US17" s="43"/>
      <c r="UT17" s="43"/>
      <c r="UU17" s="43"/>
      <c r="UV17" s="43"/>
      <c r="UW17" s="43"/>
      <c r="UX17" s="43"/>
      <c r="UY17" s="43"/>
      <c r="UZ17" s="43"/>
      <c r="VA17" s="43"/>
      <c r="VB17" s="43"/>
      <c r="VC17" s="43"/>
      <c r="VD17" s="43"/>
      <c r="VE17" s="43"/>
      <c r="VF17" s="43"/>
      <c r="VG17" s="43"/>
      <c r="VH17" s="43"/>
      <c r="VI17" s="43"/>
      <c r="VJ17" s="43"/>
      <c r="VK17" s="43"/>
      <c r="VL17" s="43"/>
      <c r="VM17" s="43"/>
      <c r="VN17" s="43"/>
      <c r="VO17" s="43"/>
      <c r="VP17" s="43"/>
      <c r="VQ17" s="43"/>
      <c r="VR17" s="43"/>
      <c r="VS17" s="43"/>
      <c r="VT17" s="43"/>
      <c r="VU17" s="43"/>
      <c r="VV17" s="43"/>
      <c r="VW17" s="43"/>
      <c r="VX17" s="43"/>
      <c r="VY17" s="43"/>
      <c r="VZ17" s="43"/>
      <c r="WA17" s="43"/>
      <c r="WB17" s="43"/>
      <c r="WC17" s="43"/>
      <c r="WD17" s="43"/>
      <c r="WE17" s="43"/>
      <c r="WF17" s="43"/>
      <c r="WG17" s="43"/>
      <c r="WH17" s="43"/>
      <c r="WI17" s="43"/>
      <c r="WJ17" s="43"/>
      <c r="WK17" s="43"/>
      <c r="WL17" s="43"/>
      <c r="WM17" s="43"/>
      <c r="WN17" s="43"/>
      <c r="WO17" s="43"/>
      <c r="WP17" s="43"/>
      <c r="WQ17" s="43"/>
      <c r="WR17" s="43"/>
      <c r="WS17" s="43"/>
      <c r="WT17" s="43"/>
      <c r="WU17" s="43"/>
      <c r="WV17" s="43"/>
      <c r="WW17" s="43"/>
      <c r="WX17" s="43"/>
      <c r="WY17" s="43"/>
      <c r="WZ17" s="43"/>
      <c r="XA17" s="43"/>
      <c r="XB17" s="43"/>
      <c r="XC17" s="43"/>
      <c r="XD17" s="43"/>
      <c r="XE17" s="43"/>
      <c r="XF17" s="43"/>
      <c r="XG17" s="43"/>
      <c r="XH17" s="43"/>
      <c r="XI17" s="43"/>
      <c r="XJ17" s="43"/>
      <c r="XK17" s="43"/>
      <c r="XL17" s="43"/>
      <c r="XM17" s="43"/>
      <c r="XN17" s="43"/>
      <c r="XO17" s="43"/>
      <c r="XP17" s="43"/>
      <c r="XQ17" s="43"/>
      <c r="XR17" s="43"/>
      <c r="XS17" s="43"/>
      <c r="XT17" s="43"/>
      <c r="XU17" s="43"/>
      <c r="XV17" s="43"/>
      <c r="XW17" s="43"/>
      <c r="XX17" s="43"/>
      <c r="XY17" s="43"/>
      <c r="XZ17" s="43"/>
      <c r="YA17" s="43"/>
      <c r="YB17" s="43"/>
      <c r="YC17" s="43"/>
      <c r="YD17" s="43"/>
      <c r="YE17" s="43"/>
      <c r="YF17" s="43"/>
      <c r="YG17" s="43"/>
      <c r="YH17" s="43"/>
      <c r="YI17" s="43"/>
      <c r="YJ17" s="43"/>
      <c r="YK17" s="43"/>
      <c r="YL17" s="43"/>
      <c r="YM17" s="43"/>
      <c r="YN17" s="43"/>
      <c r="YO17" s="43"/>
      <c r="YP17" s="43"/>
      <c r="YQ17" s="43"/>
      <c r="YR17" s="43"/>
      <c r="YS17" s="43"/>
      <c r="YT17" s="43"/>
      <c r="YU17" s="43"/>
      <c r="YV17" s="43"/>
      <c r="YW17" s="43"/>
      <c r="YX17" s="43"/>
      <c r="YY17" s="43"/>
      <c r="YZ17" s="43"/>
      <c r="ZA17" s="43"/>
      <c r="ZB17" s="43"/>
      <c r="ZC17" s="43"/>
      <c r="ZD17" s="43"/>
      <c r="ZE17" s="43"/>
      <c r="ZF17" s="43"/>
      <c r="ZG17" s="43"/>
      <c r="ZH17" s="43"/>
      <c r="ZI17" s="43"/>
      <c r="ZJ17" s="43"/>
      <c r="ZK17" s="43"/>
      <c r="ZL17" s="43"/>
      <c r="ZM17" s="43"/>
      <c r="ZN17" s="43"/>
      <c r="ZO17" s="43"/>
      <c r="ZP17" s="43"/>
      <c r="ZQ17" s="43"/>
      <c r="ZR17" s="43"/>
      <c r="ZS17" s="43"/>
      <c r="ZT17" s="43"/>
      <c r="ZU17" s="43"/>
      <c r="ZV17" s="43"/>
      <c r="ZW17" s="43"/>
      <c r="ZX17" s="43"/>
      <c r="ZY17" s="43"/>
      <c r="ZZ17" s="43"/>
      <c r="AAA17" s="43"/>
      <c r="AAB17" s="43"/>
      <c r="AAC17" s="43"/>
      <c r="AAD17" s="43"/>
      <c r="AAE17" s="43"/>
      <c r="AAF17" s="43"/>
      <c r="AAG17" s="43"/>
      <c r="AAH17" s="43"/>
      <c r="AAI17" s="43"/>
      <c r="AAJ17" s="43"/>
      <c r="AAK17" s="43"/>
      <c r="AAL17" s="43"/>
      <c r="AAM17" s="43"/>
      <c r="AAN17" s="43"/>
      <c r="AAO17" s="43"/>
      <c r="AAP17" s="43"/>
      <c r="AAQ17" s="43"/>
      <c r="AAR17" s="43"/>
      <c r="AAS17" s="43"/>
      <c r="AAT17" s="43"/>
      <c r="AAU17" s="43"/>
      <c r="AAV17" s="43"/>
      <c r="AAW17" s="43"/>
      <c r="AAX17" s="43"/>
      <c r="AAY17" s="43"/>
      <c r="AAZ17" s="43"/>
      <c r="ABA17" s="43"/>
      <c r="ABB17" s="43"/>
      <c r="ABC17" s="43"/>
      <c r="ABD17" s="43"/>
      <c r="ABE17" s="43"/>
      <c r="ABF17" s="43"/>
      <c r="ABG17" s="43"/>
      <c r="ABH17" s="43"/>
      <c r="ABI17" s="43"/>
      <c r="ABJ17" s="43"/>
      <c r="ABK17" s="43"/>
      <c r="ABL17" s="43"/>
      <c r="ABM17" s="43"/>
      <c r="ABN17" s="43"/>
      <c r="ABO17" s="43"/>
      <c r="ABP17" s="43"/>
      <c r="ABQ17" s="43"/>
      <c r="ABR17" s="43"/>
      <c r="ABS17" s="43"/>
      <c r="ABT17" s="43"/>
      <c r="ABU17" s="43"/>
      <c r="ABV17" s="43"/>
      <c r="ABW17" s="43"/>
      <c r="ABX17" s="43"/>
      <c r="ABY17" s="43"/>
      <c r="ABZ17" s="43"/>
      <c r="ACA17" s="43"/>
      <c r="ACB17" s="43"/>
      <c r="ACC17" s="43"/>
      <c r="ACD17" s="43"/>
      <c r="ACE17" s="43"/>
      <c r="ACF17" s="43"/>
      <c r="ACG17" s="43"/>
      <c r="ACH17" s="43"/>
      <c r="ACI17" s="43"/>
      <c r="ACJ17" s="43"/>
      <c r="ACK17" s="43"/>
      <c r="ACL17" s="43"/>
      <c r="ACM17" s="43"/>
      <c r="ACN17" s="43"/>
      <c r="ACO17" s="43"/>
      <c r="ACP17" s="43"/>
      <c r="ACQ17" s="43"/>
      <c r="ACR17" s="43"/>
      <c r="ACS17" s="43"/>
      <c r="ACT17" s="43"/>
      <c r="ACU17" s="43"/>
      <c r="ACV17" s="43"/>
      <c r="ACW17" s="43"/>
      <c r="ACX17" s="43"/>
      <c r="ACY17" s="43"/>
      <c r="ACZ17" s="43"/>
      <c r="ADA17" s="43"/>
      <c r="ADB17" s="43"/>
      <c r="ADC17" s="43"/>
      <c r="ADD17" s="43"/>
      <c r="ADE17" s="43"/>
      <c r="ADF17" s="43"/>
      <c r="ADG17" s="43"/>
      <c r="ADH17" s="43"/>
      <c r="ADI17" s="43"/>
      <c r="ADJ17" s="43"/>
      <c r="ADK17" s="43"/>
      <c r="ADL17" s="43"/>
      <c r="ADM17" s="43"/>
      <c r="ADN17" s="43"/>
      <c r="ADO17" s="43"/>
      <c r="ADP17" s="43"/>
      <c r="ADQ17" s="43"/>
      <c r="ADR17" s="43"/>
      <c r="ADS17" s="43"/>
      <c r="ADT17" s="43"/>
      <c r="ADU17" s="43"/>
      <c r="ADV17" s="43"/>
      <c r="ADW17" s="43"/>
      <c r="ADX17" s="43"/>
      <c r="ADY17" s="43"/>
      <c r="ADZ17" s="43"/>
      <c r="AEA17" s="43"/>
      <c r="AEB17" s="43"/>
      <c r="AEC17" s="43"/>
      <c r="AED17" s="43"/>
      <c r="AEE17" s="43"/>
      <c r="AEF17" s="43"/>
      <c r="AEG17" s="43"/>
      <c r="AEH17" s="43"/>
      <c r="AEI17" s="43"/>
      <c r="AEJ17" s="43"/>
      <c r="AEK17" s="43"/>
      <c r="AEL17" s="43"/>
      <c r="AEM17" s="43"/>
      <c r="AEN17" s="43"/>
      <c r="AEO17" s="43"/>
      <c r="AEP17" s="43"/>
      <c r="AEQ17" s="43"/>
      <c r="AER17" s="43"/>
      <c r="AES17" s="43"/>
      <c r="AET17" s="43"/>
      <c r="AEU17" s="43"/>
      <c r="AEV17" s="43"/>
      <c r="AEW17" s="43"/>
      <c r="AEX17" s="43"/>
      <c r="AEY17" s="43"/>
      <c r="AEZ17" s="43"/>
      <c r="AFA17" s="43"/>
      <c r="AFB17" s="43"/>
      <c r="AFC17" s="43"/>
      <c r="AFD17" s="43"/>
      <c r="AFE17" s="43"/>
      <c r="AFF17" s="43"/>
      <c r="AFG17" s="43"/>
      <c r="AFH17" s="43"/>
      <c r="AFI17" s="43"/>
      <c r="AFJ17" s="43"/>
      <c r="AFK17" s="43"/>
      <c r="AFL17" s="43"/>
      <c r="AFM17" s="43"/>
      <c r="AFN17" s="43"/>
      <c r="AFO17" s="43"/>
      <c r="AFP17" s="43"/>
      <c r="AFQ17" s="43"/>
      <c r="AFR17" s="43"/>
      <c r="AFS17" s="43"/>
      <c r="AFT17" s="43"/>
      <c r="AFU17" s="43"/>
      <c r="AFV17" s="43"/>
      <c r="AFW17" s="43"/>
      <c r="AFX17" s="43"/>
      <c r="AFY17" s="43"/>
      <c r="AFZ17" s="43"/>
      <c r="AGA17" s="43"/>
      <c r="AGB17" s="43"/>
      <c r="AGC17" s="43"/>
      <c r="AGD17" s="43"/>
      <c r="AGE17" s="43"/>
      <c r="AGF17" s="43"/>
      <c r="AGG17" s="43"/>
      <c r="AGH17" s="43"/>
      <c r="AGI17" s="43"/>
      <c r="AGJ17" s="43"/>
      <c r="AGK17" s="43"/>
      <c r="AGL17" s="43"/>
      <c r="AGM17" s="43"/>
      <c r="AGN17" s="43"/>
      <c r="AGO17" s="43"/>
      <c r="AGP17" s="43"/>
      <c r="AGQ17" s="43"/>
      <c r="AGR17" s="43"/>
      <c r="AGS17" s="43"/>
      <c r="AGT17" s="43"/>
      <c r="AGU17" s="43"/>
      <c r="AGV17" s="43"/>
      <c r="AGW17" s="43"/>
      <c r="AGX17" s="43"/>
      <c r="AGY17" s="43"/>
      <c r="AGZ17" s="43"/>
      <c r="AHA17" s="43"/>
      <c r="AHB17" s="43"/>
      <c r="AHC17" s="43"/>
      <c r="AHD17" s="43"/>
      <c r="AHE17" s="43"/>
      <c r="AHF17" s="43"/>
      <c r="AHG17" s="43"/>
      <c r="AHH17" s="43"/>
      <c r="AHI17" s="43"/>
      <c r="AHJ17" s="43"/>
      <c r="AHK17" s="43"/>
      <c r="AHL17" s="43"/>
      <c r="AHM17" s="43"/>
      <c r="AHN17" s="43"/>
      <c r="AHO17" s="43"/>
      <c r="AHP17" s="43"/>
      <c r="AHQ17" s="43"/>
      <c r="AHR17" s="43"/>
      <c r="AHS17" s="43"/>
      <c r="AHT17" s="43"/>
      <c r="AHU17" s="43"/>
      <c r="AHV17" s="43"/>
      <c r="AHW17" s="43"/>
      <c r="AHX17" s="43"/>
      <c r="AHY17" s="43"/>
      <c r="AHZ17" s="43"/>
      <c r="AIA17" s="43"/>
      <c r="AIB17" s="43"/>
      <c r="AIC17" s="43"/>
      <c r="AID17" s="43"/>
      <c r="AIE17" s="43"/>
      <c r="AIF17" s="43"/>
      <c r="AIG17" s="43"/>
      <c r="AIH17" s="43"/>
      <c r="AII17" s="43"/>
      <c r="AIJ17" s="43"/>
      <c r="AIK17" s="43"/>
      <c r="AIL17" s="43"/>
      <c r="AIM17" s="43"/>
      <c r="AIN17" s="43"/>
      <c r="AIO17" s="43"/>
      <c r="AIP17" s="43"/>
      <c r="AIQ17" s="43"/>
      <c r="AIR17" s="43"/>
      <c r="AIS17" s="43"/>
      <c r="AIT17" s="43"/>
      <c r="AIU17" s="43"/>
      <c r="AIV17" s="43"/>
      <c r="AIW17" s="43"/>
      <c r="AIX17" s="43"/>
      <c r="AIY17" s="43"/>
      <c r="AIZ17" s="43"/>
      <c r="AJA17" s="43"/>
      <c r="AJB17" s="43"/>
      <c r="AJC17" s="43"/>
      <c r="AJD17" s="43"/>
      <c r="AJE17" s="43"/>
      <c r="AJF17" s="43"/>
      <c r="AJG17" s="43"/>
      <c r="AJH17" s="43"/>
      <c r="AJI17" s="43"/>
      <c r="AJJ17" s="43"/>
      <c r="AJK17" s="43"/>
      <c r="AJL17" s="43"/>
      <c r="AJM17" s="43"/>
      <c r="AJN17" s="43"/>
      <c r="AJO17" s="43"/>
      <c r="AJP17" s="43"/>
      <c r="AJQ17" s="43"/>
      <c r="AJR17" s="43"/>
      <c r="AJS17" s="43"/>
      <c r="AJT17" s="43"/>
      <c r="AJU17" s="43"/>
      <c r="AJV17" s="43"/>
      <c r="AJW17" s="43"/>
      <c r="AJX17" s="43"/>
      <c r="AJY17" s="43"/>
      <c r="AJZ17" s="43"/>
      <c r="AKA17" s="43"/>
      <c r="AKB17" s="43"/>
      <c r="AKC17" s="43"/>
      <c r="AKD17" s="43"/>
      <c r="AKE17" s="43"/>
      <c r="AKF17" s="43"/>
      <c r="AKG17" s="43"/>
      <c r="AKH17" s="43"/>
      <c r="AKI17" s="43"/>
      <c r="AKJ17" s="43"/>
      <c r="AKK17" s="43"/>
      <c r="AKL17" s="43"/>
      <c r="AKM17" s="43"/>
      <c r="AKN17" s="43"/>
      <c r="AKO17" s="43"/>
      <c r="AKP17" s="43"/>
      <c r="AKQ17" s="43"/>
      <c r="AKR17" s="43"/>
      <c r="AKS17" s="43"/>
      <c r="AKT17" s="43"/>
      <c r="AKU17" s="43"/>
      <c r="AKV17" s="43"/>
      <c r="AKW17" s="43"/>
      <c r="AKX17" s="43"/>
      <c r="AKY17" s="43"/>
      <c r="AKZ17" s="43"/>
      <c r="ALA17" s="43"/>
      <c r="ALB17" s="43"/>
      <c r="ALC17" s="43"/>
      <c r="ALD17" s="43"/>
      <c r="ALE17" s="43"/>
      <c r="ALF17" s="43"/>
      <c r="ALG17" s="43"/>
      <c r="ALH17" s="43"/>
      <c r="ALI17" s="43"/>
      <c r="ALJ17" s="43"/>
      <c r="ALK17" s="43"/>
      <c r="ALL17" s="43"/>
      <c r="ALM17" s="43"/>
      <c r="ALN17" s="43"/>
      <c r="ALO17" s="43"/>
      <c r="ALP17" s="43"/>
      <c r="ALQ17" s="43"/>
      <c r="ALR17" s="43"/>
      <c r="ALS17" s="43"/>
      <c r="ALT17" s="43"/>
      <c r="ALU17" s="43"/>
      <c r="ALV17" s="43"/>
      <c r="ALW17" s="43"/>
      <c r="ALX17" s="43"/>
      <c r="ALY17" s="43"/>
      <c r="ALZ17" s="43"/>
      <c r="AMA17" s="43"/>
      <c r="AMB17" s="43"/>
      <c r="AMC17" s="43"/>
      <c r="AMD17" s="43"/>
      <c r="AME17" s="43"/>
      <c r="AMF17" s="43"/>
      <c r="AMG17" s="43"/>
      <c r="AMH17" s="43"/>
      <c r="AMI17" s="43"/>
      <c r="AMJ17" s="43"/>
      <c r="AMK17" s="43"/>
    </row>
    <row r="18" spans="1:1025">
      <c r="A18" s="44" t="s">
        <v>56</v>
      </c>
      <c r="B18" s="62">
        <v>545969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  <c r="AEV18" s="43"/>
      <c r="AEW18" s="43"/>
      <c r="AEX18" s="43"/>
      <c r="AEY18" s="43"/>
      <c r="AEZ18" s="43"/>
      <c r="AFA18" s="43"/>
      <c r="AFB18" s="43"/>
      <c r="AFC18" s="43"/>
      <c r="AFD18" s="43"/>
      <c r="AFE18" s="43"/>
      <c r="AFF18" s="43"/>
      <c r="AFG18" s="43"/>
      <c r="AFH18" s="43"/>
      <c r="AFI18" s="43"/>
      <c r="AFJ18" s="43"/>
      <c r="AFK18" s="43"/>
      <c r="AFL18" s="43"/>
      <c r="AFM18" s="43"/>
      <c r="AFN18" s="43"/>
      <c r="AFO18" s="43"/>
      <c r="AFP18" s="43"/>
      <c r="AFQ18" s="43"/>
      <c r="AFR18" s="43"/>
      <c r="AFS18" s="43"/>
      <c r="AFT18" s="43"/>
      <c r="AFU18" s="43"/>
      <c r="AFV18" s="43"/>
      <c r="AFW18" s="43"/>
      <c r="AFX18" s="43"/>
      <c r="AFY18" s="43"/>
      <c r="AFZ18" s="43"/>
      <c r="AGA18" s="43"/>
      <c r="AGB18" s="43"/>
      <c r="AGC18" s="43"/>
      <c r="AGD18" s="43"/>
      <c r="AGE18" s="43"/>
      <c r="AGF18" s="43"/>
      <c r="AGG18" s="43"/>
      <c r="AGH18" s="43"/>
      <c r="AGI18" s="43"/>
      <c r="AGJ18" s="43"/>
      <c r="AGK18" s="43"/>
      <c r="AGL18" s="43"/>
      <c r="AGM18" s="43"/>
      <c r="AGN18" s="43"/>
      <c r="AGO18" s="43"/>
      <c r="AGP18" s="43"/>
      <c r="AGQ18" s="43"/>
      <c r="AGR18" s="43"/>
      <c r="AGS18" s="43"/>
      <c r="AGT18" s="43"/>
      <c r="AGU18" s="43"/>
      <c r="AGV18" s="43"/>
      <c r="AGW18" s="43"/>
      <c r="AGX18" s="43"/>
      <c r="AGY18" s="43"/>
      <c r="AGZ18" s="43"/>
      <c r="AHA18" s="43"/>
      <c r="AHB18" s="43"/>
      <c r="AHC18" s="43"/>
      <c r="AHD18" s="43"/>
      <c r="AHE18" s="43"/>
      <c r="AHF18" s="43"/>
      <c r="AHG18" s="43"/>
      <c r="AHH18" s="43"/>
      <c r="AHI18" s="43"/>
      <c r="AHJ18" s="43"/>
      <c r="AHK18" s="43"/>
      <c r="AHL18" s="43"/>
      <c r="AHM18" s="43"/>
      <c r="AHN18" s="43"/>
      <c r="AHO18" s="43"/>
      <c r="AHP18" s="43"/>
      <c r="AHQ18" s="43"/>
      <c r="AHR18" s="43"/>
      <c r="AHS18" s="43"/>
      <c r="AHT18" s="43"/>
      <c r="AHU18" s="43"/>
      <c r="AHV18" s="43"/>
      <c r="AHW18" s="43"/>
      <c r="AHX18" s="43"/>
      <c r="AHY18" s="43"/>
      <c r="AHZ18" s="43"/>
      <c r="AIA18" s="43"/>
      <c r="AIB18" s="43"/>
      <c r="AIC18" s="43"/>
      <c r="AID18" s="43"/>
      <c r="AIE18" s="43"/>
      <c r="AIF18" s="43"/>
      <c r="AIG18" s="43"/>
      <c r="AIH18" s="43"/>
      <c r="AII18" s="43"/>
      <c r="AIJ18" s="43"/>
      <c r="AIK18" s="43"/>
      <c r="AIL18" s="43"/>
      <c r="AIM18" s="43"/>
      <c r="AIN18" s="43"/>
      <c r="AIO18" s="43"/>
      <c r="AIP18" s="43"/>
      <c r="AIQ18" s="43"/>
      <c r="AIR18" s="43"/>
      <c r="AIS18" s="43"/>
      <c r="AIT18" s="43"/>
      <c r="AIU18" s="43"/>
      <c r="AIV18" s="43"/>
      <c r="AIW18" s="43"/>
      <c r="AIX18" s="43"/>
      <c r="AIY18" s="43"/>
      <c r="AIZ18" s="43"/>
      <c r="AJA18" s="43"/>
      <c r="AJB18" s="43"/>
      <c r="AJC18" s="43"/>
      <c r="AJD18" s="43"/>
      <c r="AJE18" s="43"/>
      <c r="AJF18" s="43"/>
      <c r="AJG18" s="43"/>
      <c r="AJH18" s="43"/>
      <c r="AJI18" s="43"/>
      <c r="AJJ18" s="43"/>
      <c r="AJK18" s="43"/>
      <c r="AJL18" s="43"/>
      <c r="AJM18" s="43"/>
      <c r="AJN18" s="43"/>
      <c r="AJO18" s="43"/>
      <c r="AJP18" s="43"/>
      <c r="AJQ18" s="43"/>
      <c r="AJR18" s="43"/>
      <c r="AJS18" s="43"/>
      <c r="AJT18" s="43"/>
      <c r="AJU18" s="43"/>
      <c r="AJV18" s="43"/>
      <c r="AJW18" s="43"/>
      <c r="AJX18" s="43"/>
      <c r="AJY18" s="43"/>
      <c r="AJZ18" s="43"/>
      <c r="AKA18" s="43"/>
      <c r="AKB18" s="43"/>
      <c r="AKC18" s="43"/>
      <c r="AKD18" s="43"/>
      <c r="AKE18" s="43"/>
      <c r="AKF18" s="43"/>
      <c r="AKG18" s="43"/>
      <c r="AKH18" s="43"/>
      <c r="AKI18" s="43"/>
      <c r="AKJ18" s="43"/>
      <c r="AKK18" s="43"/>
      <c r="AKL18" s="43"/>
      <c r="AKM18" s="43"/>
      <c r="AKN18" s="43"/>
      <c r="AKO18" s="43"/>
      <c r="AKP18" s="43"/>
      <c r="AKQ18" s="43"/>
      <c r="AKR18" s="43"/>
      <c r="AKS18" s="43"/>
      <c r="AKT18" s="43"/>
      <c r="AKU18" s="43"/>
      <c r="AKV18" s="43"/>
      <c r="AKW18" s="43"/>
      <c r="AKX18" s="43"/>
      <c r="AKY18" s="43"/>
      <c r="AKZ18" s="43"/>
      <c r="ALA18" s="43"/>
      <c r="ALB18" s="43"/>
      <c r="ALC18" s="43"/>
      <c r="ALD18" s="43"/>
      <c r="ALE18" s="43"/>
      <c r="ALF18" s="43"/>
      <c r="ALG18" s="43"/>
      <c r="ALH18" s="43"/>
      <c r="ALI18" s="43"/>
      <c r="ALJ18" s="43"/>
      <c r="ALK18" s="43"/>
      <c r="ALL18" s="43"/>
      <c r="ALM18" s="43"/>
      <c r="ALN18" s="43"/>
      <c r="ALO18" s="43"/>
      <c r="ALP18" s="43"/>
      <c r="ALQ18" s="43"/>
      <c r="ALR18" s="43"/>
      <c r="ALS18" s="43"/>
      <c r="ALT18" s="43"/>
      <c r="ALU18" s="43"/>
      <c r="ALV18" s="43"/>
      <c r="ALW18" s="43"/>
      <c r="ALX18" s="43"/>
      <c r="ALY18" s="43"/>
      <c r="ALZ18" s="43"/>
      <c r="AMA18" s="43"/>
      <c r="AMB18" s="43"/>
      <c r="AMC18" s="43"/>
      <c r="AMD18" s="43"/>
      <c r="AME18" s="43"/>
      <c r="AMF18" s="43"/>
      <c r="AMG18" s="43"/>
      <c r="AMH18" s="43"/>
      <c r="AMI18" s="43"/>
      <c r="AMJ18" s="43"/>
      <c r="AMK18" s="43"/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D18" sqref="D18"/>
    </sheetView>
  </sheetViews>
  <sheetFormatPr defaultRowHeight="14.4"/>
  <cols>
    <col min="1" max="1" width="17.33203125" bestFit="1" customWidth="1"/>
    <col min="2" max="2" width="4.109375" bestFit="1" customWidth="1"/>
    <col min="3" max="3" width="12.5546875" customWidth="1"/>
    <col min="4" max="5" width="12.5546875" bestFit="1" customWidth="1"/>
  </cols>
  <sheetData>
    <row r="1" spans="1:5">
      <c r="C1" s="68">
        <f>+C7/C5</f>
        <v>0.64667163474950606</v>
      </c>
      <c r="D1" s="68" t="e">
        <f>+D7/D5</f>
        <v>#REF!</v>
      </c>
      <c r="E1" s="68" t="e">
        <f>+E7/E5</f>
        <v>#DIV/0!</v>
      </c>
    </row>
    <row r="2" spans="1:5">
      <c r="C2" s="68">
        <f>+C10/C5</f>
        <v>0.597409381733772</v>
      </c>
      <c r="D2" s="68" t="e">
        <f>+D10/D5</f>
        <v>#REF!</v>
      </c>
      <c r="E2" s="68" t="e">
        <f>+E10/E5</f>
        <v>#DIV/0!</v>
      </c>
    </row>
    <row r="4" spans="1:5">
      <c r="C4" s="70" t="s">
        <v>124</v>
      </c>
      <c r="D4" s="70" t="s">
        <v>125</v>
      </c>
      <c r="E4" s="70" t="s">
        <v>126</v>
      </c>
    </row>
    <row r="5" spans="1:5">
      <c r="A5" t="s">
        <v>73</v>
      </c>
      <c r="B5" t="s">
        <v>97</v>
      </c>
      <c r="C5" s="60">
        <v>2267715.81</v>
      </c>
      <c r="D5" s="60">
        <v>2058692.97</v>
      </c>
      <c r="E5" s="60"/>
    </row>
    <row r="6" spans="1:5">
      <c r="A6" t="s">
        <v>96</v>
      </c>
      <c r="B6" t="s">
        <v>98</v>
      </c>
      <c r="C6" s="63">
        <v>801248.32</v>
      </c>
      <c r="D6" s="63" t="e">
        <f>+#REF!+200000</f>
        <v>#REF!</v>
      </c>
      <c r="E6" s="63"/>
    </row>
    <row r="7" spans="1:5">
      <c r="A7" t="s">
        <v>99</v>
      </c>
      <c r="B7" t="s">
        <v>100</v>
      </c>
      <c r="C7" s="60">
        <f>+C5-C6</f>
        <v>1466467.4900000002</v>
      </c>
      <c r="D7" s="60" t="e">
        <f>+D5-D6</f>
        <v>#REF!</v>
      </c>
      <c r="E7" s="60">
        <f>+E5-E6</f>
        <v>0</v>
      </c>
    </row>
    <row r="8" spans="1:5">
      <c r="A8" t="s">
        <v>101</v>
      </c>
      <c r="B8" t="s">
        <v>102</v>
      </c>
      <c r="C8" s="63">
        <v>0</v>
      </c>
      <c r="D8" s="63">
        <v>0</v>
      </c>
      <c r="E8" s="63">
        <v>0</v>
      </c>
    </row>
    <row r="9" spans="1:5">
      <c r="A9" t="s">
        <v>9</v>
      </c>
      <c r="B9" t="s">
        <v>103</v>
      </c>
      <c r="C9" s="60">
        <f>+C7+C8</f>
        <v>1466467.4900000002</v>
      </c>
      <c r="D9" s="60" t="e">
        <f>+D7+D8</f>
        <v>#REF!</v>
      </c>
      <c r="E9" s="60">
        <f>+E7+E8</f>
        <v>0</v>
      </c>
    </row>
    <row r="10" spans="1:5">
      <c r="A10" t="s">
        <v>104</v>
      </c>
      <c r="B10" t="s">
        <v>105</v>
      </c>
      <c r="C10" s="63">
        <v>1354754.7</v>
      </c>
      <c r="D10" s="63" t="e">
        <f>+#REF!-400000</f>
        <v>#REF!</v>
      </c>
      <c r="E10" s="63"/>
    </row>
    <row r="11" spans="1:5">
      <c r="A11" t="s">
        <v>106</v>
      </c>
      <c r="B11" t="s">
        <v>107</v>
      </c>
      <c r="C11" s="60">
        <f>+C9-C10</f>
        <v>111712.79000000027</v>
      </c>
      <c r="D11" s="60" t="e">
        <f>+D9-D10</f>
        <v>#REF!</v>
      </c>
      <c r="E11" s="60">
        <f>+E9-E10</f>
        <v>0</v>
      </c>
    </row>
    <row r="12" spans="1:5">
      <c r="A12" t="s">
        <v>108</v>
      </c>
      <c r="B12" t="s">
        <v>109</v>
      </c>
      <c r="C12" s="63">
        <v>0</v>
      </c>
      <c r="D12" s="63">
        <f>+C13</f>
        <v>111712.79000000027</v>
      </c>
      <c r="E12" s="63" t="e">
        <f>+D13</f>
        <v>#REF!</v>
      </c>
    </row>
    <row r="13" spans="1:5">
      <c r="A13" t="s">
        <v>110</v>
      </c>
      <c r="B13" t="s">
        <v>111</v>
      </c>
      <c r="C13" s="60">
        <f>+C11+C12</f>
        <v>111712.79000000027</v>
      </c>
      <c r="D13" s="60" t="e">
        <f>+D11+D12</f>
        <v>#REF!</v>
      </c>
      <c r="E13" s="60" t="e">
        <f>+E11+E12</f>
        <v>#REF!</v>
      </c>
    </row>
    <row r="14" spans="1:5">
      <c r="A14" t="s">
        <v>112</v>
      </c>
      <c r="B14" t="s">
        <v>113</v>
      </c>
      <c r="C14" s="64">
        <v>0.3</v>
      </c>
      <c r="D14" s="64">
        <v>0.3</v>
      </c>
      <c r="E14" s="64">
        <v>0.3</v>
      </c>
    </row>
    <row r="15" spans="1:5">
      <c r="A15" t="s">
        <v>114</v>
      </c>
      <c r="B15" t="s">
        <v>115</v>
      </c>
      <c r="C15" s="65">
        <f>+C13*C14</f>
        <v>33513.83700000008</v>
      </c>
      <c r="D15" s="65" t="e">
        <f>+D13*D14</f>
        <v>#REF!</v>
      </c>
      <c r="E15" s="65" t="e">
        <f>+E13*E14</f>
        <v>#REF!</v>
      </c>
    </row>
    <row r="16" spans="1:5">
      <c r="C16" s="60"/>
      <c r="D16" s="60"/>
      <c r="E16" s="60"/>
    </row>
    <row r="17" spans="1:5">
      <c r="A17" t="s">
        <v>123</v>
      </c>
      <c r="C17" s="68">
        <f>+C7</f>
        <v>1466467.4900000002</v>
      </c>
      <c r="D17" s="68" t="e">
        <f>+D7+C7</f>
        <v>#REF!</v>
      </c>
      <c r="E17" s="68" t="e">
        <f>+E7+C7+D7</f>
        <v>#REF!</v>
      </c>
    </row>
    <row r="18" spans="1:5">
      <c r="A18" t="s">
        <v>122</v>
      </c>
      <c r="C18" s="69">
        <v>0.02</v>
      </c>
      <c r="D18" s="69">
        <v>0.02</v>
      </c>
      <c r="E18" s="69">
        <v>0.02</v>
      </c>
    </row>
    <row r="19" spans="1:5">
      <c r="A19" t="s">
        <v>116</v>
      </c>
      <c r="B19">
        <v>28</v>
      </c>
      <c r="C19" s="65">
        <f>+C17*C18</f>
        <v>29329.349800000004</v>
      </c>
      <c r="D19" s="65" t="e">
        <f>+D17*D18</f>
        <v>#REF!</v>
      </c>
      <c r="E19" s="65" t="e">
        <f>+E17*E18</f>
        <v>#REF!</v>
      </c>
    </row>
    <row r="20" spans="1:5">
      <c r="C20" s="60"/>
      <c r="D20" s="60"/>
      <c r="E20" s="60"/>
    </row>
    <row r="21" spans="1:5">
      <c r="A21" t="s">
        <v>118</v>
      </c>
      <c r="B21" t="s">
        <v>117</v>
      </c>
      <c r="C21" s="60">
        <f>IF(C15&gt;C19,C15,C19)</f>
        <v>33513.83700000008</v>
      </c>
      <c r="D21" s="60" t="e">
        <f>IF(D15&gt;D19,D15,D19)</f>
        <v>#REF!</v>
      </c>
      <c r="E21" s="60" t="e">
        <f>IF(E15&gt;E19,E15,E19)</f>
        <v>#REF!</v>
      </c>
    </row>
    <row r="22" spans="1:5">
      <c r="C22" s="60"/>
      <c r="D22" s="60"/>
      <c r="E22" s="60"/>
    </row>
    <row r="23" spans="1:5">
      <c r="A23" t="s">
        <v>119</v>
      </c>
      <c r="B23" t="s">
        <v>120</v>
      </c>
      <c r="C23" s="60">
        <v>124352</v>
      </c>
      <c r="D23" s="60">
        <v>124352</v>
      </c>
      <c r="E23" s="60">
        <v>124352</v>
      </c>
    </row>
    <row r="24" spans="1:5">
      <c r="C24" s="66"/>
      <c r="D24" s="66"/>
      <c r="E24" s="66"/>
    </row>
    <row r="25" spans="1:5" ht="15" thickBot="1">
      <c r="A25" t="s">
        <v>15</v>
      </c>
      <c r="B25" t="s">
        <v>121</v>
      </c>
      <c r="C25" s="67">
        <f>+C21-C23</f>
        <v>-90838.162999999913</v>
      </c>
      <c r="D25" s="67" t="e">
        <f>+D21-D23</f>
        <v>#REF!</v>
      </c>
      <c r="E25" s="67" t="e">
        <f>+E21-E23</f>
        <v>#REF!</v>
      </c>
    </row>
    <row r="26" spans="1:5" ht="15" thickTop="1">
      <c r="C26" s="60"/>
      <c r="D26" s="60"/>
      <c r="E26" s="60"/>
    </row>
    <row r="27" spans="1:5">
      <c r="C27" s="60"/>
      <c r="D27" s="60"/>
      <c r="E27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M21"/>
  <sheetViews>
    <sheetView workbookViewId="0">
      <selection activeCell="F4" sqref="F4"/>
    </sheetView>
  </sheetViews>
  <sheetFormatPr defaultRowHeight="14.4"/>
  <cols>
    <col min="3" max="5" width="12" hidden="1" customWidth="1"/>
    <col min="6" max="6" width="12.5546875" customWidth="1"/>
    <col min="7" max="7" width="4.44140625" customWidth="1"/>
    <col min="8" max="10" width="12" hidden="1" customWidth="1"/>
    <col min="11" max="11" width="12" customWidth="1"/>
  </cols>
  <sheetData>
    <row r="2" spans="2:13">
      <c r="C2" s="74" t="s">
        <v>133</v>
      </c>
      <c r="D2" s="74" t="s">
        <v>134</v>
      </c>
      <c r="E2" s="74" t="s">
        <v>135</v>
      </c>
      <c r="F2" s="70" t="s">
        <v>9</v>
      </c>
      <c r="G2" s="70"/>
      <c r="H2" s="74" t="s">
        <v>133</v>
      </c>
      <c r="I2" s="74" t="s">
        <v>134</v>
      </c>
      <c r="J2" s="74" t="s">
        <v>135</v>
      </c>
      <c r="K2" s="70" t="s">
        <v>9</v>
      </c>
      <c r="L2" s="70"/>
    </row>
    <row r="3" spans="2:13">
      <c r="B3" t="s">
        <v>48</v>
      </c>
      <c r="C3" s="60"/>
      <c r="D3" s="60"/>
      <c r="F3" s="68">
        <f>SUM(C3:E3)</f>
        <v>0</v>
      </c>
      <c r="G3" s="71">
        <v>0.15</v>
      </c>
      <c r="H3" s="68">
        <f t="shared" ref="H3:I7" si="0">C3*$G3</f>
        <v>0</v>
      </c>
      <c r="I3" s="68">
        <f t="shared" si="0"/>
        <v>0</v>
      </c>
      <c r="J3" s="68">
        <f>SUM(E3:E3)*G3</f>
        <v>0</v>
      </c>
      <c r="K3" s="68">
        <f>SUM(H3:J3)</f>
        <v>0</v>
      </c>
    </row>
    <row r="4" spans="2:13">
      <c r="B4" t="s">
        <v>46</v>
      </c>
      <c r="C4" s="60">
        <f>[1]October!$E$7+[1]October!$E$11</f>
        <v>171501.07142857142</v>
      </c>
      <c r="D4" s="60">
        <f>+[2]November!$E$7+[2]November!$E$11</f>
        <v>171501.07142857142</v>
      </c>
      <c r="E4" s="68">
        <f>+[3]December!$E$7+[3]December!$E$11</f>
        <v>171501.07142857142</v>
      </c>
      <c r="F4" s="68">
        <f t="shared" ref="F4:F7" si="1">SUM(C4:E4)</f>
        <v>514503.21428571426</v>
      </c>
      <c r="G4" s="71">
        <v>0.05</v>
      </c>
      <c r="H4" s="68">
        <f t="shared" si="0"/>
        <v>8575.0535714285706</v>
      </c>
      <c r="I4" s="68">
        <f t="shared" si="0"/>
        <v>8575.0535714285706</v>
      </c>
      <c r="J4" s="68">
        <f>SUM(E4:E4)*G4</f>
        <v>8575.0535714285706</v>
      </c>
      <c r="K4" s="68">
        <f t="shared" ref="K4:K7" si="2">SUM(H4:J4)</f>
        <v>25725.16071428571</v>
      </c>
    </row>
    <row r="5" spans="2:13">
      <c r="B5" t="s">
        <v>47</v>
      </c>
      <c r="C5" s="60">
        <f>+[1]October!$E$32+'[4]Oct 1-31'!$M$56</f>
        <v>31509.455714285712</v>
      </c>
      <c r="D5" s="60">
        <f>+[2]November!$E$32</f>
        <v>24144.89</v>
      </c>
      <c r="E5" s="68">
        <f>+[3]December!$E$32</f>
        <v>27853.25</v>
      </c>
      <c r="F5" s="68">
        <f t="shared" si="1"/>
        <v>83507.595714285708</v>
      </c>
      <c r="G5" s="71">
        <v>0.02</v>
      </c>
      <c r="H5" s="68">
        <f t="shared" si="0"/>
        <v>630.18911428571425</v>
      </c>
      <c r="I5" s="68">
        <f t="shared" si="0"/>
        <v>482.89780000000002</v>
      </c>
      <c r="J5" s="68">
        <f>SUM(E5:E5)*G5</f>
        <v>557.06500000000005</v>
      </c>
      <c r="K5" s="68">
        <f t="shared" si="2"/>
        <v>1670.1519142857144</v>
      </c>
    </row>
    <row r="6" spans="2:13">
      <c r="B6" t="s">
        <v>49</v>
      </c>
      <c r="C6" s="60">
        <f>+'[4]Oct 1-31'!$M$62+'[4]Oct 1-31'!$M$105+'[4]Oct 1-31'!$M$117+[5]Oct2018!$M$67</f>
        <v>206461.16428571427</v>
      </c>
      <c r="D6" s="60">
        <f>+'[6]Nov 3-29'!$M$15+'[6]Nov 3-29'!$M$33+'[6]Nov 3-29'!$M$34+[7]Nov2018!$M$98</f>
        <v>188272.08392857146</v>
      </c>
      <c r="E6" s="68">
        <f>+[8]Dec2018!$M$59</f>
        <v>207424.34785714283</v>
      </c>
      <c r="F6" s="68">
        <f>SUM(C6:E6)</f>
        <v>602157.5960714285</v>
      </c>
      <c r="G6" s="71">
        <v>0.01</v>
      </c>
      <c r="H6" s="68">
        <f t="shared" si="0"/>
        <v>2064.6116428571427</v>
      </c>
      <c r="I6" s="68">
        <f t="shared" si="0"/>
        <v>1882.7208392857146</v>
      </c>
      <c r="J6" s="68">
        <f>SUM(E6:E6)*G6</f>
        <v>2074.2434785714281</v>
      </c>
      <c r="K6" s="68">
        <f t="shared" si="2"/>
        <v>6021.5759607142854</v>
      </c>
    </row>
    <row r="7" spans="2:13">
      <c r="B7" t="s">
        <v>128</v>
      </c>
      <c r="C7" s="60"/>
      <c r="D7" s="60"/>
      <c r="F7" s="68">
        <f t="shared" si="1"/>
        <v>0</v>
      </c>
      <c r="G7" s="71">
        <v>0.02</v>
      </c>
      <c r="H7" s="68">
        <f t="shared" si="0"/>
        <v>0</v>
      </c>
      <c r="I7" s="68">
        <f t="shared" si="0"/>
        <v>0</v>
      </c>
      <c r="J7" s="68">
        <f>SUM(E7:E7)*G7</f>
        <v>0</v>
      </c>
      <c r="K7" s="68">
        <f t="shared" si="2"/>
        <v>0</v>
      </c>
    </row>
    <row r="8" spans="2:13">
      <c r="G8" s="71"/>
    </row>
    <row r="9" spans="2:13">
      <c r="B9" t="s">
        <v>127</v>
      </c>
      <c r="C9" s="60">
        <f>+[1]October!$E$14</f>
        <v>14999.999999999998</v>
      </c>
      <c r="D9" s="60">
        <f>+[2]November!$E$14</f>
        <v>14999.999999999998</v>
      </c>
      <c r="E9" s="60">
        <f>+[3]December!$E$14</f>
        <v>14999.999999999998</v>
      </c>
      <c r="F9" s="68">
        <f t="shared" ref="F9:F14" si="3">SUM(C9:E9)</f>
        <v>44999.999999999993</v>
      </c>
      <c r="G9" s="71">
        <v>0.05</v>
      </c>
      <c r="H9" s="68">
        <f t="shared" ref="H9:I14" si="4">C9*$G9</f>
        <v>750</v>
      </c>
      <c r="I9" s="68">
        <f t="shared" si="4"/>
        <v>750</v>
      </c>
      <c r="J9" s="68">
        <f t="shared" ref="J9:J14" si="5">SUM(E9:E9)*G9</f>
        <v>750</v>
      </c>
      <c r="K9" s="68">
        <f t="shared" ref="K9:K14" si="6">SUM(H9:J9)</f>
        <v>2250</v>
      </c>
    </row>
    <row r="10" spans="2:13">
      <c r="B10" t="s">
        <v>129</v>
      </c>
      <c r="C10" s="60">
        <f>+[1]October!$E$19</f>
        <v>25462.330357142855</v>
      </c>
      <c r="D10" s="60">
        <f>+[2]November!$E$19</f>
        <v>26556.455357142855</v>
      </c>
      <c r="E10" s="68">
        <f>+[3]December!$E$19</f>
        <v>24303.714285714283</v>
      </c>
      <c r="F10" s="68">
        <f t="shared" si="3"/>
        <v>76322.5</v>
      </c>
      <c r="G10" s="71">
        <v>0.1</v>
      </c>
      <c r="H10" s="68">
        <f t="shared" si="4"/>
        <v>2546.2330357142855</v>
      </c>
      <c r="I10" s="68">
        <f t="shared" si="4"/>
        <v>2655.6455357142859</v>
      </c>
      <c r="J10" s="68">
        <f t="shared" si="5"/>
        <v>2430.3714285714282</v>
      </c>
      <c r="K10" s="68">
        <f t="shared" si="6"/>
        <v>7632.25</v>
      </c>
    </row>
    <row r="11" spans="2:13">
      <c r="B11" t="s">
        <v>130</v>
      </c>
      <c r="C11" s="60"/>
      <c r="D11" s="60"/>
      <c r="F11" s="68">
        <f t="shared" si="3"/>
        <v>0</v>
      </c>
      <c r="G11" s="71">
        <v>0.05</v>
      </c>
      <c r="H11" s="68">
        <f t="shared" si="4"/>
        <v>0</v>
      </c>
      <c r="I11" s="68">
        <f t="shared" si="4"/>
        <v>0</v>
      </c>
      <c r="J11" s="68">
        <f t="shared" si="5"/>
        <v>0</v>
      </c>
      <c r="K11" s="68">
        <f t="shared" si="6"/>
        <v>0</v>
      </c>
    </row>
    <row r="12" spans="2:13">
      <c r="B12" t="s">
        <v>131</v>
      </c>
      <c r="C12" s="60"/>
      <c r="D12" s="60"/>
      <c r="F12" s="68">
        <f t="shared" si="3"/>
        <v>0</v>
      </c>
      <c r="G12" s="71">
        <v>0.02</v>
      </c>
      <c r="H12" s="68">
        <f t="shared" si="4"/>
        <v>0</v>
      </c>
      <c r="I12" s="68">
        <f t="shared" si="4"/>
        <v>0</v>
      </c>
      <c r="J12" s="68">
        <f t="shared" si="5"/>
        <v>0</v>
      </c>
      <c r="K12" s="68">
        <f t="shared" si="6"/>
        <v>0</v>
      </c>
    </row>
    <row r="13" spans="2:13">
      <c r="B13" t="s">
        <v>53</v>
      </c>
      <c r="C13" s="60"/>
      <c r="D13" s="60"/>
      <c r="F13" s="68">
        <f t="shared" si="3"/>
        <v>0</v>
      </c>
      <c r="G13" s="71">
        <v>0.01</v>
      </c>
      <c r="H13" s="68">
        <f t="shared" si="4"/>
        <v>0</v>
      </c>
      <c r="I13" s="68">
        <f t="shared" si="4"/>
        <v>0</v>
      </c>
      <c r="J13" s="68">
        <f t="shared" si="5"/>
        <v>0</v>
      </c>
      <c r="K13" s="68">
        <f t="shared" si="6"/>
        <v>0</v>
      </c>
    </row>
    <row r="14" spans="2:13">
      <c r="B14" t="s">
        <v>132</v>
      </c>
      <c r="C14" s="60"/>
      <c r="D14" s="60"/>
      <c r="F14" s="68">
        <f t="shared" si="3"/>
        <v>0</v>
      </c>
      <c r="G14" s="71">
        <v>0.02</v>
      </c>
      <c r="H14" s="68">
        <f t="shared" si="4"/>
        <v>0</v>
      </c>
      <c r="I14" s="68">
        <f t="shared" si="4"/>
        <v>0</v>
      </c>
      <c r="J14" s="68">
        <f t="shared" si="5"/>
        <v>0</v>
      </c>
      <c r="K14" s="68">
        <f t="shared" si="6"/>
        <v>0</v>
      </c>
    </row>
    <row r="16" spans="2:13">
      <c r="C16" s="60">
        <f>SUM(C2:C15)</f>
        <v>449934.02178571426</v>
      </c>
      <c r="D16" s="60">
        <f>SUM(D2:D15)</f>
        <v>425474.50071428576</v>
      </c>
      <c r="E16" s="60">
        <f>SUM(E2:E15)</f>
        <v>446082.38357142854</v>
      </c>
      <c r="F16" s="60">
        <f>SUM(F2:F15)</f>
        <v>1321490.9060714284</v>
      </c>
      <c r="H16" s="60">
        <f>SUM(H2:H15)</f>
        <v>14566.087364285713</v>
      </c>
      <c r="I16" s="60">
        <f>SUM(I2:I15)</f>
        <v>14346.317746428571</v>
      </c>
      <c r="J16" s="60">
        <f>SUM(J2:J15)</f>
        <v>14386.733478571428</v>
      </c>
      <c r="K16" s="60">
        <f>SUM(K2:K15)</f>
        <v>43299.138589285707</v>
      </c>
      <c r="M16" s="68"/>
    </row>
    <row r="18" spans="10:11">
      <c r="J18" t="s">
        <v>139</v>
      </c>
      <c r="K18" s="60">
        <v>14087.65</v>
      </c>
    </row>
    <row r="19" spans="10:11">
      <c r="J19" t="s">
        <v>140</v>
      </c>
      <c r="K19" s="60">
        <v>12463.6</v>
      </c>
    </row>
    <row r="21" spans="10:11">
      <c r="K21" s="68">
        <f>+K16-K18-K19</f>
        <v>16747.888589285707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27"/>
  <sheetViews>
    <sheetView workbookViewId="0">
      <pane xSplit="6" ySplit="6" topLeftCell="L59" activePane="bottomRight" state="frozen"/>
      <selection pane="topRight" activeCell="G1" sqref="G1"/>
      <selection pane="bottomLeft" activeCell="A7" sqref="A7"/>
      <selection pane="bottomRight" activeCell="P92" sqref="P92"/>
    </sheetView>
  </sheetViews>
  <sheetFormatPr defaultRowHeight="10.199999999999999"/>
  <cols>
    <col min="1" max="1" width="9" style="2" bestFit="1" customWidth="1"/>
    <col min="2" max="2" width="8.88671875" style="2"/>
    <col min="3" max="3" width="10.44140625" style="2" bestFit="1" customWidth="1"/>
    <col min="4" max="4" width="9.33203125" style="2" bestFit="1" customWidth="1"/>
    <col min="5" max="5" width="33.21875" style="2" bestFit="1" customWidth="1"/>
    <col min="6" max="6" width="36.6640625" style="2" bestFit="1" customWidth="1"/>
    <col min="7" max="8" width="16.5546875" style="104" customWidth="1"/>
    <col min="9" max="19" width="16.5546875" style="2" customWidth="1"/>
    <col min="20" max="20" width="8.88671875" style="2"/>
    <col min="21" max="21" width="10.44140625" style="2" bestFit="1" customWidth="1"/>
    <col min="22" max="16384" width="8.88671875" style="2"/>
  </cols>
  <sheetData>
    <row r="1" spans="1:22">
      <c r="A1" s="1" t="s">
        <v>0</v>
      </c>
    </row>
    <row r="2" spans="1:22">
      <c r="A2" s="1" t="s">
        <v>1</v>
      </c>
    </row>
    <row r="3" spans="1:22">
      <c r="A3" s="1" t="s">
        <v>2</v>
      </c>
    </row>
    <row r="5" spans="1:22" s="100" customFormat="1" ht="20.399999999999999">
      <c r="A5" s="98"/>
      <c r="B5" s="98"/>
      <c r="C5" s="98"/>
      <c r="D5" s="98"/>
      <c r="E5" s="98"/>
      <c r="F5" s="98"/>
      <c r="G5" s="133" t="str">
        <f>INDEX(WTB!$A:$B,MATCH(G$6,WTB!$A:$A,),2)</f>
        <v>Cash in Bank</v>
      </c>
      <c r="H5" s="133" t="str">
        <f>INDEX(WTB!$A:$B,MATCH(H$6,WTB!$A:$A,),2)</f>
        <v>Accounts Payable</v>
      </c>
      <c r="I5" s="75" t="str">
        <f>INDEX(WTB!$A:$B,MATCH(I$6,WTB!$A:$A,),2)</f>
        <v>SSS Premium Payable</v>
      </c>
      <c r="J5" s="75" t="str">
        <f>INDEX(WTB!$A:$B,MATCH(J$6,WTB!$A:$A,),2)</f>
        <v>SSS Loan Payable</v>
      </c>
      <c r="K5" s="75" t="str">
        <f>INDEX(WTB!$A:$B,MATCH(K$6,WTB!$A:$A,),2)</f>
        <v>PHIC Premium Payable</v>
      </c>
      <c r="L5" s="75" t="str">
        <f>INDEX(WTB!$A:$B,MATCH(L$6,WTB!$A:$A,),2)</f>
        <v>HDMF Premium Payable</v>
      </c>
      <c r="M5" s="75" t="str">
        <f>INDEX(WTB!$A:$B,MATCH(M$6,WTB!$A:$A,),2)</f>
        <v>HDMF Loan Payable</v>
      </c>
      <c r="N5" s="75" t="str">
        <f>INDEX(WTB!$A:$B,MATCH(N$6,WTB!$A:$A,),2)</f>
        <v>Employee Bank Loan</v>
      </c>
      <c r="O5" s="75" t="str">
        <f>INDEX(WTB!$A:$B,MATCH(O$6,WTB!$A:$A,),2)</f>
        <v>Service Charge Payable</v>
      </c>
      <c r="P5" s="75" t="str">
        <f>INDEX(WTB!$A:$B,MATCH(P$6,WTB!$A:$A,),2)</f>
        <v>Petty Cash</v>
      </c>
      <c r="Q5" s="75" t="str">
        <f>INDEX(WTB!$A:$B,MATCH(Q$6,WTB!$A:$A,),2)</f>
        <v>Salaries Payable</v>
      </c>
      <c r="R5" s="75" t="str">
        <f>INDEX(WTB!$A:$B,MATCH(R$6,WTB!$A:$A,),2)</f>
        <v>Withholding Tax - E</v>
      </c>
      <c r="S5" s="75" t="str">
        <f>INDEX(WTB!$A:$B,MATCH(S$6,WTB!$A:$A,),2)</f>
        <v>VAT Payable</v>
      </c>
      <c r="T5" s="99"/>
      <c r="U5" s="75" t="s">
        <v>3</v>
      </c>
      <c r="V5" s="98"/>
    </row>
    <row r="6" spans="1:22">
      <c r="A6" s="7" t="s">
        <v>3</v>
      </c>
      <c r="B6" s="7" t="s">
        <v>24</v>
      </c>
      <c r="C6" s="7" t="s">
        <v>5</v>
      </c>
      <c r="D6" s="7" t="s">
        <v>4</v>
      </c>
      <c r="E6" s="7" t="s">
        <v>6</v>
      </c>
      <c r="F6" s="7" t="s">
        <v>7</v>
      </c>
      <c r="G6" s="134">
        <v>1101</v>
      </c>
      <c r="H6" s="134">
        <v>2101</v>
      </c>
      <c r="I6" s="76">
        <v>2301</v>
      </c>
      <c r="J6" s="76">
        <v>2302</v>
      </c>
      <c r="K6" s="76">
        <v>2303</v>
      </c>
      <c r="L6" s="76">
        <v>2304</v>
      </c>
      <c r="M6" s="76">
        <v>2305</v>
      </c>
      <c r="N6" s="76">
        <v>2306</v>
      </c>
      <c r="O6" s="76">
        <v>2401</v>
      </c>
      <c r="P6" s="76">
        <v>1111</v>
      </c>
      <c r="Q6" s="76">
        <v>2300</v>
      </c>
      <c r="R6" s="76">
        <v>2201</v>
      </c>
      <c r="S6" s="76">
        <v>2205</v>
      </c>
      <c r="T6" s="8"/>
      <c r="U6" s="7" t="s">
        <v>8</v>
      </c>
      <c r="V6" s="7" t="s">
        <v>11</v>
      </c>
    </row>
    <row r="7" spans="1:22">
      <c r="A7" s="129">
        <v>43409</v>
      </c>
      <c r="B7" s="130">
        <v>13343</v>
      </c>
      <c r="C7" s="129">
        <v>43409</v>
      </c>
      <c r="D7" s="130">
        <v>1289375</v>
      </c>
      <c r="E7" s="131" t="s">
        <v>277</v>
      </c>
      <c r="F7" s="130" t="s">
        <v>674</v>
      </c>
      <c r="G7" s="135">
        <f>-SUM(H7:T7)</f>
        <v>-26548.12</v>
      </c>
      <c r="H7" s="135"/>
      <c r="I7" s="13"/>
      <c r="J7" s="13"/>
      <c r="K7" s="13"/>
      <c r="L7" s="13"/>
      <c r="M7" s="13"/>
      <c r="N7" s="13"/>
      <c r="O7" s="13">
        <v>26548.12</v>
      </c>
      <c r="P7" s="13"/>
      <c r="Q7" s="13"/>
      <c r="R7" s="13"/>
      <c r="S7" s="13"/>
      <c r="U7" s="9"/>
      <c r="V7" s="10"/>
    </row>
    <row r="8" spans="1:22">
      <c r="A8" s="132">
        <v>43409</v>
      </c>
      <c r="B8" s="102">
        <v>13344</v>
      </c>
      <c r="C8" s="132">
        <v>43425</v>
      </c>
      <c r="D8" s="102">
        <v>1289376</v>
      </c>
      <c r="E8" s="102" t="s">
        <v>280</v>
      </c>
      <c r="F8" s="102" t="s">
        <v>675</v>
      </c>
      <c r="G8" s="135">
        <f t="shared" ref="G8:G71" si="0">-SUM(H8:T8)</f>
        <v>-7360.31</v>
      </c>
      <c r="H8" s="103">
        <v>7360.31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U8" s="17"/>
      <c r="V8" s="14"/>
    </row>
    <row r="9" spans="1:22">
      <c r="A9" s="132">
        <v>43409</v>
      </c>
      <c r="B9" s="102">
        <v>13345</v>
      </c>
      <c r="C9" s="132">
        <v>43409</v>
      </c>
      <c r="D9" s="102">
        <v>1289377</v>
      </c>
      <c r="E9" s="102" t="s">
        <v>272</v>
      </c>
      <c r="F9" s="102" t="s">
        <v>676</v>
      </c>
      <c r="G9" s="135">
        <f t="shared" si="0"/>
        <v>-10320</v>
      </c>
      <c r="H9" s="103"/>
      <c r="I9" s="13">
        <v>10320</v>
      </c>
      <c r="J9" s="13"/>
      <c r="K9" s="13"/>
      <c r="L9" s="13"/>
      <c r="M9" s="13"/>
      <c r="N9" s="13"/>
      <c r="O9" s="13"/>
      <c r="P9" s="13"/>
      <c r="Q9" s="13"/>
      <c r="R9" s="13"/>
      <c r="S9" s="13"/>
      <c r="U9" s="17"/>
      <c r="V9" s="14"/>
    </row>
    <row r="10" spans="1:22">
      <c r="A10" s="132">
        <v>43409</v>
      </c>
      <c r="B10" s="102">
        <v>13346</v>
      </c>
      <c r="C10" s="132">
        <v>43409</v>
      </c>
      <c r="D10" s="102">
        <v>1289378</v>
      </c>
      <c r="E10" s="102" t="s">
        <v>272</v>
      </c>
      <c r="F10" s="102" t="s">
        <v>677</v>
      </c>
      <c r="G10" s="135">
        <f t="shared" si="0"/>
        <v>-6645.12</v>
      </c>
      <c r="H10" s="103"/>
      <c r="I10" s="13"/>
      <c r="J10" s="13">
        <v>6645.12</v>
      </c>
      <c r="K10" s="13"/>
      <c r="L10" s="13"/>
      <c r="M10" s="13"/>
      <c r="N10" s="13"/>
      <c r="O10" s="13"/>
      <c r="P10" s="13"/>
      <c r="Q10" s="13"/>
      <c r="R10" s="13"/>
      <c r="S10" s="13"/>
      <c r="U10" s="17"/>
      <c r="V10" s="14"/>
    </row>
    <row r="11" spans="1:22">
      <c r="A11" s="132">
        <v>43409</v>
      </c>
      <c r="B11" s="102">
        <v>13347</v>
      </c>
      <c r="C11" s="132">
        <v>43409</v>
      </c>
      <c r="D11" s="102">
        <v>1289379</v>
      </c>
      <c r="E11" s="102" t="s">
        <v>274</v>
      </c>
      <c r="F11" s="102" t="s">
        <v>678</v>
      </c>
      <c r="G11" s="135">
        <f t="shared" si="0"/>
        <v>-2691.47</v>
      </c>
      <c r="H11" s="103"/>
      <c r="I11" s="13"/>
      <c r="J11" s="13"/>
      <c r="K11" s="13">
        <v>2691.47</v>
      </c>
      <c r="L11" s="13"/>
      <c r="M11" s="13"/>
      <c r="N11" s="13"/>
      <c r="O11" s="13"/>
      <c r="P11" s="13"/>
      <c r="Q11" s="13"/>
      <c r="R11" s="13"/>
      <c r="S11" s="13"/>
      <c r="U11" s="17"/>
      <c r="V11" s="14"/>
    </row>
    <row r="12" spans="1:22">
      <c r="A12" s="132">
        <v>43409</v>
      </c>
      <c r="B12" s="102">
        <v>13348</v>
      </c>
      <c r="C12" s="132">
        <v>43409</v>
      </c>
      <c r="D12" s="102">
        <v>1289380</v>
      </c>
      <c r="E12" s="102" t="s">
        <v>273</v>
      </c>
      <c r="F12" s="102" t="s">
        <v>679</v>
      </c>
      <c r="G12" s="135">
        <f t="shared" si="0"/>
        <v>-1400</v>
      </c>
      <c r="H12" s="103"/>
      <c r="I12" s="13"/>
      <c r="J12" s="13"/>
      <c r="K12" s="13"/>
      <c r="L12" s="13">
        <v>1400</v>
      </c>
      <c r="M12" s="13"/>
      <c r="N12" s="13"/>
      <c r="O12" s="13"/>
      <c r="P12" s="13"/>
      <c r="Q12" s="13"/>
      <c r="R12" s="13"/>
      <c r="S12" s="13"/>
      <c r="U12" s="17"/>
      <c r="V12" s="14"/>
    </row>
    <row r="13" spans="1:22">
      <c r="A13" s="132">
        <v>43409</v>
      </c>
      <c r="B13" s="102">
        <v>13349</v>
      </c>
      <c r="C13" s="132">
        <v>43409</v>
      </c>
      <c r="D13" s="102">
        <v>1289381</v>
      </c>
      <c r="E13" s="102" t="s">
        <v>273</v>
      </c>
      <c r="F13" s="102" t="s">
        <v>680</v>
      </c>
      <c r="G13" s="135">
        <f t="shared" si="0"/>
        <v>-6019.57</v>
      </c>
      <c r="H13" s="103"/>
      <c r="I13" s="13"/>
      <c r="J13" s="13"/>
      <c r="K13" s="13"/>
      <c r="L13" s="13"/>
      <c r="M13" s="13">
        <v>6019.57</v>
      </c>
      <c r="N13" s="13"/>
      <c r="O13" s="13"/>
      <c r="P13" s="13"/>
      <c r="Q13" s="13"/>
      <c r="R13" s="13"/>
      <c r="S13" s="13"/>
      <c r="U13" s="17"/>
      <c r="V13" s="14"/>
    </row>
    <row r="14" spans="1:22">
      <c r="A14" s="132">
        <v>43409</v>
      </c>
      <c r="B14" s="102">
        <v>13350</v>
      </c>
      <c r="C14" s="132">
        <v>43409</v>
      </c>
      <c r="D14" s="102">
        <v>1289382</v>
      </c>
      <c r="E14" s="102" t="s">
        <v>276</v>
      </c>
      <c r="F14" s="102" t="s">
        <v>681</v>
      </c>
      <c r="G14" s="135">
        <f t="shared" si="0"/>
        <v>-6277.45</v>
      </c>
      <c r="H14" s="103"/>
      <c r="I14" s="13"/>
      <c r="J14" s="13"/>
      <c r="K14" s="13"/>
      <c r="L14" s="13"/>
      <c r="M14" s="13"/>
      <c r="N14" s="13">
        <v>6277.45</v>
      </c>
      <c r="O14" s="13"/>
      <c r="P14" s="13"/>
      <c r="Q14" s="13"/>
      <c r="R14" s="13"/>
      <c r="S14" s="13"/>
      <c r="U14" s="17"/>
      <c r="V14" s="14"/>
    </row>
    <row r="15" spans="1:22">
      <c r="A15" s="132">
        <v>43409</v>
      </c>
      <c r="B15" s="102">
        <v>13351</v>
      </c>
      <c r="C15" s="132">
        <v>43409</v>
      </c>
      <c r="D15" s="102">
        <v>1289383</v>
      </c>
      <c r="E15" s="102" t="s">
        <v>287</v>
      </c>
      <c r="F15" s="102" t="s">
        <v>299</v>
      </c>
      <c r="G15" s="135">
        <f t="shared" si="0"/>
        <v>-7420.15</v>
      </c>
      <c r="H15" s="103">
        <v>7420.15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U15" s="17"/>
      <c r="V15" s="14"/>
    </row>
    <row r="16" spans="1:22">
      <c r="A16" s="132">
        <v>43409</v>
      </c>
      <c r="B16" s="102">
        <v>13352</v>
      </c>
      <c r="C16" s="132">
        <v>43409</v>
      </c>
      <c r="D16" s="102">
        <v>1289384</v>
      </c>
      <c r="E16" s="102" t="s">
        <v>288</v>
      </c>
      <c r="F16" s="102" t="s">
        <v>293</v>
      </c>
      <c r="G16" s="135">
        <f t="shared" si="0"/>
        <v>-9179.5400000000009</v>
      </c>
      <c r="H16" s="103">
        <v>9179.5400000000009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U16" s="17"/>
      <c r="V16" s="14"/>
    </row>
    <row r="17" spans="1:22">
      <c r="A17" s="132">
        <v>43409</v>
      </c>
      <c r="B17" s="102">
        <v>13353</v>
      </c>
      <c r="C17" s="132">
        <v>43409</v>
      </c>
      <c r="D17" s="102">
        <v>1289385</v>
      </c>
      <c r="E17" s="102" t="s">
        <v>653</v>
      </c>
      <c r="F17" s="102" t="s">
        <v>682</v>
      </c>
      <c r="G17" s="135">
        <f t="shared" si="0"/>
        <v>-6088.5</v>
      </c>
      <c r="H17" s="103">
        <v>6088.5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U17" s="17"/>
      <c r="V17" s="14"/>
    </row>
    <row r="18" spans="1:22">
      <c r="A18" s="132">
        <v>43409</v>
      </c>
      <c r="B18" s="102">
        <v>13354</v>
      </c>
      <c r="C18" s="132">
        <v>43409</v>
      </c>
      <c r="D18" s="102">
        <v>1289386</v>
      </c>
      <c r="E18" s="102" t="s">
        <v>653</v>
      </c>
      <c r="F18" s="102" t="s">
        <v>682</v>
      </c>
      <c r="G18" s="135">
        <f t="shared" si="0"/>
        <v>-4603.5</v>
      </c>
      <c r="H18" s="103">
        <v>4603.5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U18" s="17"/>
      <c r="V18" s="14"/>
    </row>
    <row r="19" spans="1:22">
      <c r="A19" s="132">
        <v>43409</v>
      </c>
      <c r="B19" s="102">
        <v>13355</v>
      </c>
      <c r="C19" s="132">
        <v>43409</v>
      </c>
      <c r="D19" s="102">
        <v>1289387</v>
      </c>
      <c r="E19" s="102" t="s">
        <v>281</v>
      </c>
      <c r="F19" s="102" t="s">
        <v>294</v>
      </c>
      <c r="G19" s="135">
        <f t="shared" si="0"/>
        <v>-8282.34</v>
      </c>
      <c r="H19" s="103">
        <v>8282.34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U19" s="17"/>
      <c r="V19" s="14"/>
    </row>
    <row r="20" spans="1:22">
      <c r="A20" s="132">
        <v>43409</v>
      </c>
      <c r="B20" s="102">
        <v>13356</v>
      </c>
      <c r="C20" s="132">
        <v>43409</v>
      </c>
      <c r="D20" s="102">
        <v>1289388</v>
      </c>
      <c r="E20" s="102" t="s">
        <v>281</v>
      </c>
      <c r="F20" s="102" t="s">
        <v>177</v>
      </c>
      <c r="G20" s="135">
        <f t="shared" si="0"/>
        <v>-2883.37</v>
      </c>
      <c r="H20" s="103">
        <v>2883.37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U20" s="17"/>
      <c r="V20" s="14"/>
    </row>
    <row r="21" spans="1:22">
      <c r="A21" s="132">
        <v>43409</v>
      </c>
      <c r="B21" s="102">
        <v>13357</v>
      </c>
      <c r="C21" s="132">
        <v>43409</v>
      </c>
      <c r="D21" s="102">
        <v>1289389</v>
      </c>
      <c r="E21" s="102" t="s">
        <v>654</v>
      </c>
      <c r="F21" s="102" t="s">
        <v>199</v>
      </c>
      <c r="G21" s="135">
        <f t="shared" si="0"/>
        <v>-7722</v>
      </c>
      <c r="H21" s="103">
        <v>7722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U21" s="17"/>
      <c r="V21" s="14"/>
    </row>
    <row r="22" spans="1:22">
      <c r="A22" s="132">
        <v>43409</v>
      </c>
      <c r="B22" s="102">
        <v>13358</v>
      </c>
      <c r="C22" s="132">
        <v>43409</v>
      </c>
      <c r="D22" s="102">
        <v>1289390</v>
      </c>
      <c r="E22" s="102" t="s">
        <v>286</v>
      </c>
      <c r="F22" s="102" t="s">
        <v>298</v>
      </c>
      <c r="G22" s="135">
        <f t="shared" si="0"/>
        <v>-6065.36</v>
      </c>
      <c r="H22" s="103">
        <v>6065.36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U22" s="17"/>
      <c r="V22" s="14"/>
    </row>
    <row r="23" spans="1:22">
      <c r="A23" s="132">
        <v>43409</v>
      </c>
      <c r="B23" s="102">
        <v>13359</v>
      </c>
      <c r="C23" s="132">
        <v>43409</v>
      </c>
      <c r="D23" s="102">
        <v>1289391</v>
      </c>
      <c r="E23" s="102" t="s">
        <v>655</v>
      </c>
      <c r="F23" s="102" t="s">
        <v>295</v>
      </c>
      <c r="G23" s="135">
        <f t="shared" si="0"/>
        <v>-2438.04</v>
      </c>
      <c r="H23" s="103">
        <v>2438.04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U23" s="17"/>
      <c r="V23" s="14"/>
    </row>
    <row r="24" spans="1:22">
      <c r="A24" s="132">
        <v>43409</v>
      </c>
      <c r="B24" s="102">
        <v>13360</v>
      </c>
      <c r="C24" s="132">
        <v>43409</v>
      </c>
      <c r="D24" s="102">
        <v>1289392</v>
      </c>
      <c r="E24" s="102" t="s">
        <v>278</v>
      </c>
      <c r="F24" s="102" t="s">
        <v>291</v>
      </c>
      <c r="G24" s="135">
        <f t="shared" si="0"/>
        <v>-3920</v>
      </c>
      <c r="H24" s="103">
        <v>3920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U24" s="17"/>
      <c r="V24" s="14"/>
    </row>
    <row r="25" spans="1:22">
      <c r="A25" s="132">
        <v>43409</v>
      </c>
      <c r="B25" s="102">
        <v>13361</v>
      </c>
      <c r="C25" s="132">
        <v>43409</v>
      </c>
      <c r="D25" s="102">
        <v>1289393</v>
      </c>
      <c r="E25" s="102" t="s">
        <v>656</v>
      </c>
      <c r="F25" s="102" t="s">
        <v>683</v>
      </c>
      <c r="G25" s="135">
        <f t="shared" si="0"/>
        <v>-15033</v>
      </c>
      <c r="H25" s="103">
        <v>15033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U25" s="17"/>
      <c r="V25" s="14"/>
    </row>
    <row r="26" spans="1:22">
      <c r="A26" s="132">
        <v>43409</v>
      </c>
      <c r="B26" s="102">
        <v>13362</v>
      </c>
      <c r="C26" s="132">
        <v>43409</v>
      </c>
      <c r="D26" s="102">
        <v>1289394</v>
      </c>
      <c r="E26" s="102" t="s">
        <v>277</v>
      </c>
      <c r="F26" s="102" t="s">
        <v>684</v>
      </c>
      <c r="G26" s="135">
        <f t="shared" si="0"/>
        <v>-19222.919999999998</v>
      </c>
      <c r="H26" s="103"/>
      <c r="I26" s="13"/>
      <c r="J26" s="13"/>
      <c r="K26" s="13"/>
      <c r="L26" s="13"/>
      <c r="M26" s="13"/>
      <c r="N26" s="13"/>
      <c r="O26" s="13"/>
      <c r="P26" s="13">
        <v>19222.919999999998</v>
      </c>
      <c r="Q26" s="13"/>
      <c r="R26" s="13"/>
      <c r="S26" s="13"/>
      <c r="U26" s="17"/>
      <c r="V26" s="14"/>
    </row>
    <row r="27" spans="1:22">
      <c r="A27" s="132">
        <v>43409</v>
      </c>
      <c r="B27" s="102">
        <v>13363</v>
      </c>
      <c r="C27" s="132">
        <v>43409</v>
      </c>
      <c r="D27" s="102">
        <v>1289395</v>
      </c>
      <c r="E27" s="102" t="s">
        <v>277</v>
      </c>
      <c r="F27" s="102" t="s">
        <v>685</v>
      </c>
      <c r="G27" s="135">
        <f t="shared" si="0"/>
        <v>-6059</v>
      </c>
      <c r="H27" s="103"/>
      <c r="I27" s="13"/>
      <c r="J27" s="13"/>
      <c r="K27" s="13"/>
      <c r="L27" s="13"/>
      <c r="M27" s="13"/>
      <c r="N27" s="13"/>
      <c r="O27" s="13"/>
      <c r="P27" s="13">
        <v>6059</v>
      </c>
      <c r="Q27" s="13"/>
      <c r="R27" s="13"/>
      <c r="S27" s="13"/>
      <c r="U27" s="17"/>
      <c r="V27" s="14"/>
    </row>
    <row r="28" spans="1:22">
      <c r="A28" s="132">
        <v>43413</v>
      </c>
      <c r="B28" s="102">
        <v>13364</v>
      </c>
      <c r="C28" s="132">
        <v>43423</v>
      </c>
      <c r="D28" s="102">
        <v>1289396</v>
      </c>
      <c r="E28" s="102" t="s">
        <v>198</v>
      </c>
      <c r="F28" s="102" t="s">
        <v>686</v>
      </c>
      <c r="G28" s="135">
        <f t="shared" si="0"/>
        <v>-21521.119999999999</v>
      </c>
      <c r="H28" s="103">
        <v>21521.119999999999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U28" s="17"/>
      <c r="V28" s="14"/>
    </row>
    <row r="29" spans="1:22">
      <c r="A29" s="132">
        <v>43413</v>
      </c>
      <c r="B29" s="102">
        <v>13365</v>
      </c>
      <c r="C29" s="132">
        <v>43423</v>
      </c>
      <c r="D29" s="102">
        <v>1289397</v>
      </c>
      <c r="E29" s="102" t="s">
        <v>279</v>
      </c>
      <c r="F29" s="102" t="s">
        <v>687</v>
      </c>
      <c r="G29" s="135">
        <f t="shared" si="0"/>
        <v>-14087.65</v>
      </c>
      <c r="H29" s="103"/>
      <c r="I29" s="13"/>
      <c r="J29" s="13"/>
      <c r="K29" s="13"/>
      <c r="L29" s="13"/>
      <c r="M29" s="13"/>
      <c r="N29" s="13"/>
      <c r="O29" s="13"/>
      <c r="P29" s="13"/>
      <c r="Q29" s="13"/>
      <c r="R29" s="13">
        <v>14087.65</v>
      </c>
      <c r="S29" s="13"/>
      <c r="U29" s="17"/>
      <c r="V29" s="14"/>
    </row>
    <row r="30" spans="1:22">
      <c r="A30" s="132">
        <v>43413</v>
      </c>
      <c r="B30" s="102">
        <v>13366</v>
      </c>
      <c r="C30" s="132">
        <v>43419</v>
      </c>
      <c r="D30" s="102">
        <v>1289398</v>
      </c>
      <c r="E30" s="102" t="s">
        <v>277</v>
      </c>
      <c r="F30" s="102" t="s">
        <v>688</v>
      </c>
      <c r="G30" s="135">
        <f t="shared" si="0"/>
        <v>-38833.85</v>
      </c>
      <c r="H30" s="103"/>
      <c r="I30" s="13"/>
      <c r="J30" s="13"/>
      <c r="K30" s="13"/>
      <c r="L30" s="13"/>
      <c r="M30" s="13"/>
      <c r="N30" s="13"/>
      <c r="O30" s="13"/>
      <c r="P30" s="13"/>
      <c r="Q30" s="13">
        <v>38833.85</v>
      </c>
      <c r="R30" s="13"/>
      <c r="S30" s="13"/>
      <c r="U30" s="17"/>
      <c r="V30" s="14"/>
    </row>
    <row r="31" spans="1:22">
      <c r="A31" s="132">
        <v>43413</v>
      </c>
      <c r="B31" s="102">
        <v>13367</v>
      </c>
      <c r="C31" s="132">
        <v>43419</v>
      </c>
      <c r="D31" s="102">
        <v>1289399</v>
      </c>
      <c r="E31" s="102" t="s">
        <v>282</v>
      </c>
      <c r="F31" s="102" t="s">
        <v>689</v>
      </c>
      <c r="G31" s="135">
        <f t="shared" si="0"/>
        <v>-10918.94</v>
      </c>
      <c r="H31" s="103"/>
      <c r="I31" s="13"/>
      <c r="J31" s="13"/>
      <c r="K31" s="13"/>
      <c r="L31" s="13"/>
      <c r="M31" s="13"/>
      <c r="N31" s="13"/>
      <c r="O31" s="13"/>
      <c r="P31" s="13"/>
      <c r="Q31" s="13">
        <v>10918.94</v>
      </c>
      <c r="R31" s="13"/>
      <c r="S31" s="13"/>
      <c r="U31" s="17"/>
      <c r="V31" s="14"/>
    </row>
    <row r="32" spans="1:22">
      <c r="A32" s="107">
        <v>43413</v>
      </c>
      <c r="B32" s="108">
        <v>13368</v>
      </c>
      <c r="C32" s="107">
        <v>43419</v>
      </c>
      <c r="D32" s="108">
        <v>1289400</v>
      </c>
      <c r="E32" s="108" t="s">
        <v>657</v>
      </c>
      <c r="F32" s="108" t="s">
        <v>690</v>
      </c>
      <c r="G32" s="135">
        <f t="shared" si="0"/>
        <v>-40815.15</v>
      </c>
      <c r="H32" s="103">
        <v>40815.15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U32" s="17"/>
      <c r="V32" s="14"/>
    </row>
    <row r="33" spans="1:22">
      <c r="A33" s="107">
        <v>43413</v>
      </c>
      <c r="B33" s="108">
        <v>13369</v>
      </c>
      <c r="C33" s="107">
        <v>43419</v>
      </c>
      <c r="D33" s="108">
        <v>1289401</v>
      </c>
      <c r="E33" s="108" t="s">
        <v>657</v>
      </c>
      <c r="F33" s="108" t="s">
        <v>691</v>
      </c>
      <c r="G33" s="135">
        <f t="shared" si="0"/>
        <v>-40651.089999999997</v>
      </c>
      <c r="H33" s="103">
        <v>40651.089999999997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U33" s="17"/>
      <c r="V33" s="14"/>
    </row>
    <row r="34" spans="1:22">
      <c r="A34" s="132">
        <v>43413</v>
      </c>
      <c r="B34" s="102">
        <v>13370</v>
      </c>
      <c r="C34" s="132">
        <v>43423</v>
      </c>
      <c r="D34" s="102">
        <v>1289402</v>
      </c>
      <c r="E34" s="102" t="s">
        <v>281</v>
      </c>
      <c r="F34" s="102" t="s">
        <v>294</v>
      </c>
      <c r="G34" s="135">
        <f t="shared" si="0"/>
        <v>-8040.78</v>
      </c>
      <c r="H34" s="103">
        <v>8040.78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U34" s="17"/>
      <c r="V34" s="14"/>
    </row>
    <row r="35" spans="1:22">
      <c r="A35" s="132">
        <v>43413</v>
      </c>
      <c r="B35" s="102">
        <v>13371</v>
      </c>
      <c r="C35" s="132">
        <v>43423</v>
      </c>
      <c r="D35" s="102">
        <v>1289403</v>
      </c>
      <c r="E35" s="102" t="s">
        <v>658</v>
      </c>
      <c r="F35" s="102" t="s">
        <v>295</v>
      </c>
      <c r="G35" s="135">
        <f t="shared" si="0"/>
        <v>-2428.13</v>
      </c>
      <c r="H35" s="103">
        <v>2428.13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U35" s="17"/>
      <c r="V35" s="14"/>
    </row>
    <row r="36" spans="1:22">
      <c r="A36" s="132">
        <v>43413</v>
      </c>
      <c r="B36" s="102">
        <v>13372</v>
      </c>
      <c r="C36" s="132">
        <v>43423</v>
      </c>
      <c r="D36" s="102">
        <v>1289404</v>
      </c>
      <c r="E36" s="102" t="s">
        <v>290</v>
      </c>
      <c r="F36" s="102" t="s">
        <v>692</v>
      </c>
      <c r="G36" s="135">
        <f t="shared" si="0"/>
        <v>-6550.98</v>
      </c>
      <c r="H36" s="103">
        <v>6550.98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U36" s="17"/>
      <c r="V36" s="14"/>
    </row>
    <row r="37" spans="1:22">
      <c r="A37" s="132">
        <v>43413</v>
      </c>
      <c r="B37" s="102">
        <v>13373</v>
      </c>
      <c r="C37" s="132">
        <v>43423</v>
      </c>
      <c r="D37" s="102">
        <v>1289405</v>
      </c>
      <c r="E37" s="102" t="s">
        <v>659</v>
      </c>
      <c r="F37" s="102" t="s">
        <v>693</v>
      </c>
      <c r="G37" s="135">
        <f t="shared" si="0"/>
        <v>-13238.73</v>
      </c>
      <c r="H37" s="103">
        <v>13238.73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U37" s="17"/>
      <c r="V37" s="14"/>
    </row>
    <row r="38" spans="1:22">
      <c r="A38" s="132">
        <v>43413</v>
      </c>
      <c r="B38" s="102">
        <v>13374</v>
      </c>
      <c r="C38" s="132">
        <v>43419</v>
      </c>
      <c r="D38" s="102">
        <v>1289406</v>
      </c>
      <c r="E38" s="102" t="s">
        <v>660</v>
      </c>
      <c r="F38" s="102" t="s">
        <v>694</v>
      </c>
      <c r="G38" s="135">
        <f t="shared" si="0"/>
        <v>-5000</v>
      </c>
      <c r="H38" s="103"/>
      <c r="I38" s="13"/>
      <c r="J38" s="13"/>
      <c r="K38" s="13"/>
      <c r="L38" s="13"/>
      <c r="M38" s="13"/>
      <c r="N38" s="13"/>
      <c r="O38" s="13"/>
      <c r="P38" s="13"/>
      <c r="Q38" s="13">
        <v>5000</v>
      </c>
      <c r="R38" s="13"/>
      <c r="S38" s="13"/>
      <c r="U38" s="17"/>
      <c r="V38" s="14"/>
    </row>
    <row r="39" spans="1:22">
      <c r="A39" s="132">
        <v>43413</v>
      </c>
      <c r="B39" s="102">
        <v>13375</v>
      </c>
      <c r="C39" s="132">
        <v>43419</v>
      </c>
      <c r="D39" s="102">
        <v>1289407</v>
      </c>
      <c r="E39" s="102" t="s">
        <v>277</v>
      </c>
      <c r="F39" s="102" t="s">
        <v>694</v>
      </c>
      <c r="G39" s="135">
        <f t="shared" si="0"/>
        <v>-5000</v>
      </c>
      <c r="H39" s="103"/>
      <c r="I39" s="13"/>
      <c r="J39" s="13"/>
      <c r="K39" s="13"/>
      <c r="L39" s="13"/>
      <c r="M39" s="13"/>
      <c r="N39" s="13"/>
      <c r="O39" s="13"/>
      <c r="P39" s="13"/>
      <c r="Q39" s="13">
        <v>5000</v>
      </c>
      <c r="R39" s="13"/>
      <c r="S39" s="13"/>
      <c r="U39" s="17"/>
      <c r="V39" s="14"/>
    </row>
    <row r="40" spans="1:22">
      <c r="A40" s="132">
        <v>43413</v>
      </c>
      <c r="B40" s="102">
        <v>13376</v>
      </c>
      <c r="C40" s="132">
        <v>43423</v>
      </c>
      <c r="D40" s="102">
        <v>1289408</v>
      </c>
      <c r="E40" s="102" t="s">
        <v>275</v>
      </c>
      <c r="F40" s="102"/>
      <c r="G40" s="135">
        <f t="shared" si="0"/>
        <v>0</v>
      </c>
      <c r="H40" s="103">
        <v>0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U40" s="17"/>
      <c r="V40" s="14"/>
    </row>
    <row r="41" spans="1:22">
      <c r="A41" s="132">
        <v>43413</v>
      </c>
      <c r="B41" s="102">
        <v>13376</v>
      </c>
      <c r="C41" s="132">
        <v>43423</v>
      </c>
      <c r="D41" s="102">
        <v>1289409</v>
      </c>
      <c r="E41" s="102" t="s">
        <v>277</v>
      </c>
      <c r="F41" s="102" t="s">
        <v>695</v>
      </c>
      <c r="G41" s="135">
        <f t="shared" si="0"/>
        <v>-10508.33</v>
      </c>
      <c r="H41" s="103"/>
      <c r="I41" s="13"/>
      <c r="J41" s="13"/>
      <c r="K41" s="13"/>
      <c r="L41" s="13"/>
      <c r="M41" s="13"/>
      <c r="N41" s="13"/>
      <c r="O41" s="13"/>
      <c r="P41" s="13">
        <v>10508.33</v>
      </c>
      <c r="Q41" s="13"/>
      <c r="R41" s="13"/>
      <c r="S41" s="13"/>
      <c r="U41" s="17"/>
      <c r="V41" s="14"/>
    </row>
    <row r="42" spans="1:22">
      <c r="A42" s="132">
        <v>43413</v>
      </c>
      <c r="B42" s="102">
        <v>13377</v>
      </c>
      <c r="C42" s="132">
        <v>43423</v>
      </c>
      <c r="D42" s="102">
        <v>1289410</v>
      </c>
      <c r="E42" s="102" t="s">
        <v>277</v>
      </c>
      <c r="F42" s="102" t="s">
        <v>696</v>
      </c>
      <c r="G42" s="135">
        <f t="shared" si="0"/>
        <v>-4903.75</v>
      </c>
      <c r="H42" s="103"/>
      <c r="I42" s="13"/>
      <c r="J42" s="13"/>
      <c r="K42" s="13"/>
      <c r="L42" s="13"/>
      <c r="M42" s="13"/>
      <c r="N42" s="13"/>
      <c r="O42" s="13"/>
      <c r="P42" s="13">
        <v>4903.75</v>
      </c>
      <c r="Q42" s="13"/>
      <c r="R42" s="13"/>
      <c r="S42" s="13"/>
      <c r="U42" s="17"/>
      <c r="V42" s="14"/>
    </row>
    <row r="43" spans="1:22">
      <c r="A43" s="132">
        <v>43413</v>
      </c>
      <c r="B43" s="102">
        <v>13378</v>
      </c>
      <c r="C43" s="132">
        <v>43423</v>
      </c>
      <c r="D43" s="102">
        <v>1289411</v>
      </c>
      <c r="E43" s="102" t="s">
        <v>198</v>
      </c>
      <c r="F43" s="102" t="s">
        <v>686</v>
      </c>
      <c r="G43" s="135">
        <f t="shared" si="0"/>
        <v>-22554.81</v>
      </c>
      <c r="H43" s="103">
        <v>22554.81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U43" s="17"/>
      <c r="V43" s="14"/>
    </row>
    <row r="44" spans="1:22">
      <c r="A44" s="132">
        <v>43413</v>
      </c>
      <c r="B44" s="102">
        <v>13379</v>
      </c>
      <c r="C44" s="132">
        <v>43423</v>
      </c>
      <c r="D44" s="102">
        <v>1289412</v>
      </c>
      <c r="E44" s="102" t="s">
        <v>277</v>
      </c>
      <c r="F44" s="102" t="s">
        <v>697</v>
      </c>
      <c r="G44" s="135">
        <f t="shared" si="0"/>
        <v>-26297.63</v>
      </c>
      <c r="H44" s="103"/>
      <c r="I44" s="13"/>
      <c r="J44" s="13"/>
      <c r="K44" s="13"/>
      <c r="L44" s="13"/>
      <c r="M44" s="13"/>
      <c r="N44" s="13"/>
      <c r="O44" s="13">
        <v>26297.63</v>
      </c>
      <c r="P44" s="13"/>
      <c r="Q44" s="13"/>
      <c r="R44" s="13"/>
      <c r="S44" s="13"/>
      <c r="U44" s="17"/>
      <c r="V44" s="14"/>
    </row>
    <row r="45" spans="1:22">
      <c r="A45" s="132">
        <v>43423</v>
      </c>
      <c r="B45" s="102">
        <v>13380</v>
      </c>
      <c r="C45" s="132">
        <v>43427</v>
      </c>
      <c r="D45" s="102">
        <v>1289413</v>
      </c>
      <c r="E45" s="102" t="s">
        <v>661</v>
      </c>
      <c r="F45" s="102" t="s">
        <v>698</v>
      </c>
      <c r="G45" s="135">
        <f t="shared" si="0"/>
        <v>-6088.4</v>
      </c>
      <c r="H45" s="103">
        <v>6088.4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U45" s="17"/>
      <c r="V45" s="14"/>
    </row>
    <row r="46" spans="1:22">
      <c r="A46" s="132">
        <v>43423</v>
      </c>
      <c r="B46" s="102">
        <v>13381</v>
      </c>
      <c r="C46" s="132">
        <v>43427</v>
      </c>
      <c r="D46" s="102">
        <v>1289414</v>
      </c>
      <c r="E46" s="102" t="s">
        <v>661</v>
      </c>
      <c r="F46" s="102" t="s">
        <v>698</v>
      </c>
      <c r="G46" s="135">
        <f t="shared" si="0"/>
        <v>-6943.12</v>
      </c>
      <c r="H46" s="103">
        <v>6943.12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U46" s="17"/>
      <c r="V46" s="14"/>
    </row>
    <row r="47" spans="1:22">
      <c r="A47" s="132">
        <v>43423</v>
      </c>
      <c r="B47" s="102">
        <v>13382</v>
      </c>
      <c r="C47" s="132">
        <v>43427</v>
      </c>
      <c r="D47" s="102">
        <v>1289415</v>
      </c>
      <c r="E47" s="102" t="s">
        <v>661</v>
      </c>
      <c r="F47" s="102" t="s">
        <v>698</v>
      </c>
      <c r="G47" s="135">
        <f t="shared" si="0"/>
        <v>-860.71</v>
      </c>
      <c r="H47" s="103">
        <v>860.71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U47" s="17"/>
      <c r="V47" s="14"/>
    </row>
    <row r="48" spans="1:22">
      <c r="A48" s="132">
        <v>43423</v>
      </c>
      <c r="B48" s="102">
        <v>13383</v>
      </c>
      <c r="C48" s="132">
        <v>43427</v>
      </c>
      <c r="D48" s="102">
        <v>1289416</v>
      </c>
      <c r="E48" s="102" t="s">
        <v>198</v>
      </c>
      <c r="F48" s="102" t="s">
        <v>699</v>
      </c>
      <c r="G48" s="135">
        <f t="shared" si="0"/>
        <v>-17788.740000000002</v>
      </c>
      <c r="H48" s="103">
        <v>17788.740000000002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U48" s="17"/>
      <c r="V48" s="14"/>
    </row>
    <row r="49" spans="1:22">
      <c r="A49" s="132">
        <v>43423</v>
      </c>
      <c r="B49" s="102">
        <v>13384</v>
      </c>
      <c r="C49" s="132">
        <v>43427</v>
      </c>
      <c r="D49" s="102">
        <v>1289417</v>
      </c>
      <c r="E49" s="102" t="s">
        <v>284</v>
      </c>
      <c r="F49" s="102" t="s">
        <v>296</v>
      </c>
      <c r="G49" s="135">
        <f t="shared" si="0"/>
        <v>-9038.57</v>
      </c>
      <c r="H49" s="103">
        <v>9038.57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U49" s="17"/>
      <c r="V49" s="14"/>
    </row>
    <row r="50" spans="1:22">
      <c r="A50" s="132">
        <v>43423</v>
      </c>
      <c r="B50" s="102">
        <v>13385</v>
      </c>
      <c r="C50" s="132">
        <v>43427</v>
      </c>
      <c r="D50" s="102">
        <v>1289418</v>
      </c>
      <c r="E50" s="102" t="s">
        <v>286</v>
      </c>
      <c r="F50" s="102" t="s">
        <v>298</v>
      </c>
      <c r="G50" s="135">
        <f t="shared" si="0"/>
        <v>-4162.5</v>
      </c>
      <c r="H50" s="103">
        <v>4162.5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U50" s="17"/>
      <c r="V50" s="14"/>
    </row>
    <row r="51" spans="1:22">
      <c r="A51" s="132">
        <v>43423</v>
      </c>
      <c r="B51" s="102">
        <v>13386</v>
      </c>
      <c r="C51" s="132">
        <v>43427</v>
      </c>
      <c r="D51" s="102">
        <v>1289419</v>
      </c>
      <c r="E51" s="102" t="s">
        <v>287</v>
      </c>
      <c r="F51" s="102" t="s">
        <v>299</v>
      </c>
      <c r="G51" s="135">
        <f t="shared" si="0"/>
        <v>-7984.07</v>
      </c>
      <c r="H51" s="103">
        <v>7984.07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U51" s="17"/>
      <c r="V51" s="14"/>
    </row>
    <row r="52" spans="1:22">
      <c r="A52" s="132">
        <v>43423</v>
      </c>
      <c r="B52" s="102">
        <v>13387</v>
      </c>
      <c r="C52" s="132">
        <v>43427</v>
      </c>
      <c r="D52" s="102">
        <v>1289420</v>
      </c>
      <c r="E52" s="102" t="s">
        <v>662</v>
      </c>
      <c r="F52" s="102" t="s">
        <v>700</v>
      </c>
      <c r="G52" s="135">
        <f t="shared" si="0"/>
        <v>-6788.84</v>
      </c>
      <c r="H52" s="103">
        <v>6788.84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U52" s="17"/>
      <c r="V52" s="14"/>
    </row>
    <row r="53" spans="1:22">
      <c r="A53" s="132">
        <v>43423</v>
      </c>
      <c r="B53" s="102">
        <v>13388</v>
      </c>
      <c r="C53" s="132">
        <v>43427</v>
      </c>
      <c r="D53" s="102">
        <v>1289421</v>
      </c>
      <c r="E53" s="102" t="s">
        <v>285</v>
      </c>
      <c r="F53" s="102" t="s">
        <v>297</v>
      </c>
      <c r="G53" s="135">
        <f t="shared" si="0"/>
        <v>-972.5</v>
      </c>
      <c r="H53" s="103">
        <v>972.5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U53" s="17"/>
      <c r="V53" s="14"/>
    </row>
    <row r="54" spans="1:22">
      <c r="A54" s="132">
        <v>43423</v>
      </c>
      <c r="B54" s="102">
        <v>13389</v>
      </c>
      <c r="C54" s="132">
        <v>43427</v>
      </c>
      <c r="D54" s="102">
        <v>1289422</v>
      </c>
      <c r="E54" s="102" t="s">
        <v>663</v>
      </c>
      <c r="F54" s="102" t="s">
        <v>701</v>
      </c>
      <c r="G54" s="135">
        <f t="shared" si="0"/>
        <v>-545.09</v>
      </c>
      <c r="H54" s="103">
        <v>545.09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U54" s="17"/>
      <c r="V54" s="14"/>
    </row>
    <row r="55" spans="1:22">
      <c r="A55" s="132">
        <v>43423</v>
      </c>
      <c r="B55" s="102">
        <v>13390</v>
      </c>
      <c r="C55" s="132">
        <v>43427</v>
      </c>
      <c r="D55" s="102">
        <v>1289423</v>
      </c>
      <c r="E55" s="102" t="s">
        <v>664</v>
      </c>
      <c r="F55" s="102" t="s">
        <v>702</v>
      </c>
      <c r="G55" s="135">
        <f t="shared" si="0"/>
        <v>-2962.51</v>
      </c>
      <c r="H55" s="103">
        <v>2962.51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U55" s="17"/>
      <c r="V55" s="14"/>
    </row>
    <row r="56" spans="1:22">
      <c r="A56" s="132">
        <v>43423</v>
      </c>
      <c r="B56" s="102">
        <v>13391</v>
      </c>
      <c r="C56" s="132">
        <v>43427</v>
      </c>
      <c r="D56" s="102">
        <v>1289424</v>
      </c>
      <c r="E56" s="102" t="s">
        <v>665</v>
      </c>
      <c r="F56" s="102" t="s">
        <v>703</v>
      </c>
      <c r="G56" s="135">
        <f t="shared" si="0"/>
        <v>-2492.0500000000002</v>
      </c>
      <c r="H56" s="103">
        <v>2492.0500000000002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U56" s="17"/>
      <c r="V56" s="14"/>
    </row>
    <row r="57" spans="1:22">
      <c r="A57" s="132">
        <v>43423</v>
      </c>
      <c r="B57" s="102">
        <v>13392</v>
      </c>
      <c r="C57" s="132">
        <v>43427</v>
      </c>
      <c r="D57" s="102">
        <v>1289425</v>
      </c>
      <c r="E57" s="102" t="s">
        <v>666</v>
      </c>
      <c r="F57" s="102"/>
      <c r="G57" s="135">
        <f t="shared" si="0"/>
        <v>-1033.68</v>
      </c>
      <c r="H57" s="103">
        <v>1033.68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U57" s="17"/>
      <c r="V57" s="14"/>
    </row>
    <row r="58" spans="1:22">
      <c r="A58" s="132">
        <v>43423</v>
      </c>
      <c r="B58" s="102">
        <v>13393</v>
      </c>
      <c r="C58" s="132">
        <v>43427</v>
      </c>
      <c r="D58" s="102">
        <v>1289426</v>
      </c>
      <c r="E58" s="102" t="s">
        <v>281</v>
      </c>
      <c r="F58" s="102" t="s">
        <v>294</v>
      </c>
      <c r="G58" s="135">
        <f t="shared" si="0"/>
        <v>-7473.51</v>
      </c>
      <c r="H58" s="103">
        <v>7473.51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U58" s="17"/>
      <c r="V58" s="14"/>
    </row>
    <row r="59" spans="1:22">
      <c r="A59" s="132">
        <v>43423</v>
      </c>
      <c r="B59" s="102">
        <v>13394</v>
      </c>
      <c r="C59" s="132">
        <v>43427</v>
      </c>
      <c r="D59" s="102">
        <v>1289427</v>
      </c>
      <c r="E59" s="102" t="s">
        <v>281</v>
      </c>
      <c r="F59" s="102" t="s">
        <v>177</v>
      </c>
      <c r="G59" s="135">
        <f t="shared" si="0"/>
        <v>-1633.5</v>
      </c>
      <c r="H59" s="103">
        <v>1633.5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U59" s="17"/>
      <c r="V59" s="14"/>
    </row>
    <row r="60" spans="1:22">
      <c r="A60" s="132">
        <v>43423</v>
      </c>
      <c r="B60" s="102">
        <v>13395</v>
      </c>
      <c r="C60" s="132">
        <v>43425</v>
      </c>
      <c r="D60" s="102">
        <v>1289428</v>
      </c>
      <c r="E60" s="102" t="s">
        <v>279</v>
      </c>
      <c r="F60" s="102" t="s">
        <v>704</v>
      </c>
      <c r="G60" s="135">
        <f t="shared" si="0"/>
        <v>-62219.28</v>
      </c>
      <c r="H60" s="10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>
        <v>62219.28</v>
      </c>
      <c r="U60" s="17"/>
      <c r="V60" s="14"/>
    </row>
    <row r="61" spans="1:22">
      <c r="A61" s="132">
        <v>43423</v>
      </c>
      <c r="B61" s="102">
        <v>13396</v>
      </c>
      <c r="C61" s="132">
        <v>43427</v>
      </c>
      <c r="D61" s="102">
        <v>1289429</v>
      </c>
      <c r="E61" s="102" t="s">
        <v>283</v>
      </c>
      <c r="F61" s="102" t="s">
        <v>705</v>
      </c>
      <c r="G61" s="135">
        <f t="shared" si="0"/>
        <v>-27087.59</v>
      </c>
      <c r="H61" s="103">
        <v>27087.59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U61" s="17"/>
      <c r="V61" s="14"/>
    </row>
    <row r="62" spans="1:22">
      <c r="A62" s="132">
        <v>43423</v>
      </c>
      <c r="B62" s="102">
        <v>13397</v>
      </c>
      <c r="C62" s="132">
        <v>43427</v>
      </c>
      <c r="D62" s="102">
        <v>1289430</v>
      </c>
      <c r="E62" s="102" t="s">
        <v>283</v>
      </c>
      <c r="F62" s="102" t="s">
        <v>706</v>
      </c>
      <c r="G62" s="135">
        <f t="shared" si="0"/>
        <v>-3879.62</v>
      </c>
      <c r="H62" s="103">
        <v>3879.62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U62" s="17"/>
      <c r="V62" s="14"/>
    </row>
    <row r="63" spans="1:22">
      <c r="A63" s="132">
        <v>43423</v>
      </c>
      <c r="B63" s="102">
        <v>13398</v>
      </c>
      <c r="C63" s="132">
        <v>43427</v>
      </c>
      <c r="D63" s="102">
        <v>1289431</v>
      </c>
      <c r="E63" s="102" t="s">
        <v>277</v>
      </c>
      <c r="F63" s="102" t="s">
        <v>707</v>
      </c>
      <c r="G63" s="135">
        <f t="shared" si="0"/>
        <v>-7838.56</v>
      </c>
      <c r="H63" s="103"/>
      <c r="I63" s="13"/>
      <c r="J63" s="13"/>
      <c r="K63" s="13"/>
      <c r="L63" s="13"/>
      <c r="M63" s="13"/>
      <c r="N63" s="13"/>
      <c r="O63" s="13"/>
      <c r="P63" s="13">
        <v>7838.56</v>
      </c>
      <c r="Q63" s="13"/>
      <c r="R63" s="13"/>
      <c r="S63" s="13"/>
      <c r="U63" s="17"/>
      <c r="V63" s="14"/>
    </row>
    <row r="64" spans="1:22">
      <c r="A64" s="132">
        <v>43423</v>
      </c>
      <c r="B64" s="102">
        <v>13399</v>
      </c>
      <c r="C64" s="132">
        <v>43427</v>
      </c>
      <c r="D64" s="102">
        <v>1289432</v>
      </c>
      <c r="E64" s="102" t="s">
        <v>277</v>
      </c>
      <c r="F64" s="102" t="s">
        <v>708</v>
      </c>
      <c r="G64" s="135">
        <f t="shared" si="0"/>
        <v>-7250.33</v>
      </c>
      <c r="H64" s="103"/>
      <c r="I64" s="13"/>
      <c r="J64" s="13"/>
      <c r="K64" s="13"/>
      <c r="L64" s="13"/>
      <c r="M64" s="13"/>
      <c r="N64" s="13"/>
      <c r="O64" s="13"/>
      <c r="P64" s="13">
        <v>7250.33</v>
      </c>
      <c r="Q64" s="13"/>
      <c r="R64" s="13"/>
      <c r="S64" s="13"/>
      <c r="U64" s="17"/>
      <c r="V64" s="14"/>
    </row>
    <row r="65" spans="1:22">
      <c r="A65" s="132">
        <v>43423</v>
      </c>
      <c r="B65" s="102">
        <v>13400</v>
      </c>
      <c r="C65" s="132">
        <v>43428</v>
      </c>
      <c r="D65" s="102">
        <v>1289433</v>
      </c>
      <c r="E65" s="102" t="s">
        <v>198</v>
      </c>
      <c r="F65" s="102" t="s">
        <v>292</v>
      </c>
      <c r="G65" s="135">
        <f t="shared" si="0"/>
        <v>-16792.73</v>
      </c>
      <c r="H65" s="103">
        <v>16792.73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U65" s="17"/>
      <c r="V65" s="14"/>
    </row>
    <row r="66" spans="1:22">
      <c r="A66" s="132">
        <v>43428</v>
      </c>
      <c r="B66" s="102">
        <v>13401</v>
      </c>
      <c r="C66" s="132">
        <v>43433</v>
      </c>
      <c r="D66" s="102">
        <v>1289434</v>
      </c>
      <c r="E66" s="102" t="s">
        <v>667</v>
      </c>
      <c r="F66" s="102" t="s">
        <v>709</v>
      </c>
      <c r="G66" s="135">
        <f t="shared" si="0"/>
        <v>-5855</v>
      </c>
      <c r="H66" s="103">
        <v>5855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U66" s="17"/>
      <c r="V66" s="14"/>
    </row>
    <row r="67" spans="1:22">
      <c r="A67" s="132">
        <v>43428</v>
      </c>
      <c r="B67" s="102">
        <v>13402</v>
      </c>
      <c r="C67" s="132">
        <v>43433</v>
      </c>
      <c r="D67" s="102">
        <v>1289435</v>
      </c>
      <c r="E67" s="102" t="s">
        <v>668</v>
      </c>
      <c r="F67" s="102" t="s">
        <v>295</v>
      </c>
      <c r="G67" s="135">
        <f t="shared" si="0"/>
        <v>-1219.02</v>
      </c>
      <c r="H67" s="103">
        <v>1219.02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U67" s="17"/>
      <c r="V67" s="14"/>
    </row>
    <row r="68" spans="1:22">
      <c r="A68" s="132">
        <v>43428</v>
      </c>
      <c r="B68" s="102">
        <v>13403</v>
      </c>
      <c r="C68" s="132">
        <v>43433</v>
      </c>
      <c r="D68" s="102">
        <v>1289436</v>
      </c>
      <c r="E68" s="102" t="s">
        <v>286</v>
      </c>
      <c r="F68" s="102" t="s">
        <v>298</v>
      </c>
      <c r="G68" s="135">
        <f t="shared" si="0"/>
        <v>-4162.5</v>
      </c>
      <c r="H68" s="103">
        <v>4162.5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U68" s="17"/>
      <c r="V68" s="14"/>
    </row>
    <row r="69" spans="1:22">
      <c r="A69" s="132">
        <v>43428</v>
      </c>
      <c r="B69" s="102">
        <v>13404</v>
      </c>
      <c r="C69" s="132">
        <v>43433</v>
      </c>
      <c r="D69" s="102">
        <v>1289437</v>
      </c>
      <c r="E69" s="102" t="s">
        <v>289</v>
      </c>
      <c r="F69" s="102" t="s">
        <v>300</v>
      </c>
      <c r="G69" s="135">
        <f t="shared" si="0"/>
        <v>-6259.99</v>
      </c>
      <c r="H69" s="103">
        <v>6259.99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U69" s="17"/>
      <c r="V69" s="14"/>
    </row>
    <row r="70" spans="1:22">
      <c r="A70" s="132">
        <v>43428</v>
      </c>
      <c r="B70" s="102">
        <v>13405</v>
      </c>
      <c r="C70" s="132">
        <v>43433</v>
      </c>
      <c r="D70" s="102">
        <v>1289438</v>
      </c>
      <c r="E70" s="102" t="s">
        <v>669</v>
      </c>
      <c r="F70" s="102" t="s">
        <v>710</v>
      </c>
      <c r="G70" s="135">
        <f t="shared" si="0"/>
        <v>-22740.03</v>
      </c>
      <c r="H70" s="103">
        <v>22740.03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U70" s="17"/>
      <c r="V70" s="14"/>
    </row>
    <row r="71" spans="1:22">
      <c r="A71" s="132">
        <v>43428</v>
      </c>
      <c r="B71" s="102">
        <v>13406</v>
      </c>
      <c r="C71" s="132">
        <v>43433</v>
      </c>
      <c r="D71" s="102">
        <v>1289439</v>
      </c>
      <c r="E71" s="102" t="s">
        <v>290</v>
      </c>
      <c r="F71" s="102" t="s">
        <v>692</v>
      </c>
      <c r="G71" s="135">
        <f t="shared" si="0"/>
        <v>-768.08</v>
      </c>
      <c r="H71" s="103">
        <v>768.08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U71" s="17"/>
      <c r="V71" s="14"/>
    </row>
    <row r="72" spans="1:22">
      <c r="A72" s="132">
        <v>43428</v>
      </c>
      <c r="B72" s="102">
        <v>13407</v>
      </c>
      <c r="C72" s="132">
        <v>43433</v>
      </c>
      <c r="D72" s="102">
        <v>1289440</v>
      </c>
      <c r="E72" s="102" t="s">
        <v>670</v>
      </c>
      <c r="F72" s="102" t="s">
        <v>711</v>
      </c>
      <c r="G72" s="135">
        <f t="shared" ref="G72:G135" si="1">-SUM(H72:T72)</f>
        <v>-1783.93</v>
      </c>
      <c r="H72" s="103">
        <v>1783.93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U72" s="17"/>
      <c r="V72" s="14"/>
    </row>
    <row r="73" spans="1:22">
      <c r="A73" s="132">
        <v>43428</v>
      </c>
      <c r="B73" s="102">
        <v>13408</v>
      </c>
      <c r="C73" s="132">
        <v>43433</v>
      </c>
      <c r="D73" s="102">
        <v>1289441</v>
      </c>
      <c r="E73" s="102" t="s">
        <v>671</v>
      </c>
      <c r="F73" s="102" t="s">
        <v>293</v>
      </c>
      <c r="G73" s="135">
        <f t="shared" si="1"/>
        <v>-2896.16</v>
      </c>
      <c r="H73" s="103">
        <v>2896.16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U73" s="17"/>
      <c r="V73" s="14"/>
    </row>
    <row r="74" spans="1:22">
      <c r="A74" s="132">
        <v>43428</v>
      </c>
      <c r="B74" s="102">
        <v>13409</v>
      </c>
      <c r="C74" s="132">
        <v>43433</v>
      </c>
      <c r="D74" s="102">
        <v>1289442</v>
      </c>
      <c r="E74" s="102" t="s">
        <v>287</v>
      </c>
      <c r="F74" s="102" t="s">
        <v>299</v>
      </c>
      <c r="G74" s="135">
        <f t="shared" si="1"/>
        <v>-4816.3599999999997</v>
      </c>
      <c r="H74" s="103">
        <v>4816.3599999999997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U74" s="17"/>
      <c r="V74" s="14"/>
    </row>
    <row r="75" spans="1:22">
      <c r="A75" s="107">
        <v>43428</v>
      </c>
      <c r="B75" s="108">
        <v>13410</v>
      </c>
      <c r="C75" s="107">
        <v>43433</v>
      </c>
      <c r="D75" s="108">
        <v>1289443</v>
      </c>
      <c r="E75" s="108" t="s">
        <v>672</v>
      </c>
      <c r="F75" s="108" t="s">
        <v>301</v>
      </c>
      <c r="G75" s="109">
        <f t="shared" si="1"/>
        <v>-16879.560000000001</v>
      </c>
      <c r="H75" s="103">
        <v>16879.560000000001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U75" s="17"/>
      <c r="V75" s="14"/>
    </row>
    <row r="76" spans="1:22">
      <c r="A76" s="107">
        <v>43428</v>
      </c>
      <c r="B76" s="108">
        <v>13411</v>
      </c>
      <c r="C76" s="107">
        <v>43433</v>
      </c>
      <c r="D76" s="108">
        <v>1289444</v>
      </c>
      <c r="E76" s="108" t="s">
        <v>673</v>
      </c>
      <c r="F76" s="108" t="s">
        <v>712</v>
      </c>
      <c r="G76" s="109">
        <f t="shared" si="1"/>
        <v>-5356.25</v>
      </c>
      <c r="H76" s="103">
        <v>5356.25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U76" s="17"/>
      <c r="V76" s="14"/>
    </row>
    <row r="77" spans="1:22">
      <c r="A77" s="17">
        <v>43428</v>
      </c>
      <c r="B77" s="14">
        <v>13412</v>
      </c>
      <c r="C77" s="17">
        <v>43432</v>
      </c>
      <c r="D77" s="14">
        <v>1289445</v>
      </c>
      <c r="E77" s="14" t="s">
        <v>277</v>
      </c>
      <c r="F77" s="14" t="s">
        <v>713</v>
      </c>
      <c r="G77" s="135">
        <f t="shared" si="1"/>
        <v>-38846.94</v>
      </c>
      <c r="H77" s="103"/>
      <c r="I77" s="16"/>
      <c r="J77" s="16"/>
      <c r="K77" s="16"/>
      <c r="L77" s="16"/>
      <c r="M77" s="16"/>
      <c r="N77" s="16"/>
      <c r="O77" s="16"/>
      <c r="P77" s="16"/>
      <c r="Q77" s="16">
        <v>38846.94</v>
      </c>
      <c r="R77" s="16"/>
      <c r="S77" s="16"/>
      <c r="U77" s="17"/>
      <c r="V77" s="14"/>
    </row>
    <row r="78" spans="1:22">
      <c r="A78" s="17">
        <v>43428</v>
      </c>
      <c r="B78" s="14">
        <v>13413</v>
      </c>
      <c r="C78" s="17">
        <v>43433</v>
      </c>
      <c r="D78" s="14">
        <v>1289446</v>
      </c>
      <c r="E78" s="14" t="s">
        <v>282</v>
      </c>
      <c r="F78" s="14" t="s">
        <v>714</v>
      </c>
      <c r="G78" s="135">
        <f t="shared" si="1"/>
        <v>-12743.05</v>
      </c>
      <c r="H78" s="103"/>
      <c r="I78" s="16"/>
      <c r="J78" s="16"/>
      <c r="K78" s="16"/>
      <c r="L78" s="16"/>
      <c r="M78" s="16"/>
      <c r="N78" s="16"/>
      <c r="O78" s="16"/>
      <c r="P78" s="16"/>
      <c r="Q78" s="16">
        <v>12743.05</v>
      </c>
      <c r="R78" s="16"/>
      <c r="S78" s="16"/>
      <c r="U78" s="17"/>
      <c r="V78" s="14"/>
    </row>
    <row r="79" spans="1:22">
      <c r="A79" s="17">
        <v>43428</v>
      </c>
      <c r="B79" s="14">
        <v>13414</v>
      </c>
      <c r="C79" s="17">
        <v>43433</v>
      </c>
      <c r="D79" s="14">
        <v>1289447</v>
      </c>
      <c r="E79" s="14" t="s">
        <v>275</v>
      </c>
      <c r="F79" s="14"/>
      <c r="G79" s="135">
        <f t="shared" si="1"/>
        <v>0</v>
      </c>
      <c r="H79" s="103">
        <v>0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U79" s="17"/>
      <c r="V79" s="14"/>
    </row>
    <row r="80" spans="1:22">
      <c r="A80" s="17">
        <v>43428</v>
      </c>
      <c r="B80" s="14">
        <v>13414</v>
      </c>
      <c r="C80" s="17">
        <v>43435</v>
      </c>
      <c r="D80" s="14">
        <v>1289448</v>
      </c>
      <c r="E80" s="14" t="s">
        <v>198</v>
      </c>
      <c r="F80" s="14" t="s">
        <v>292</v>
      </c>
      <c r="G80" s="135">
        <f t="shared" si="1"/>
        <v>-17671</v>
      </c>
      <c r="H80" s="103">
        <v>17671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U80" s="17"/>
      <c r="V80" s="14"/>
    </row>
    <row r="81" spans="1:22">
      <c r="A81" s="17">
        <v>43428</v>
      </c>
      <c r="B81" s="14">
        <v>13415</v>
      </c>
      <c r="C81" s="17">
        <v>43433</v>
      </c>
      <c r="D81" s="14">
        <v>1289449</v>
      </c>
      <c r="E81" s="14" t="s">
        <v>277</v>
      </c>
      <c r="F81" s="14" t="s">
        <v>715</v>
      </c>
      <c r="G81" s="135">
        <f t="shared" si="1"/>
        <v>-6970.88</v>
      </c>
      <c r="H81" s="103"/>
      <c r="I81" s="16"/>
      <c r="J81" s="16"/>
      <c r="K81" s="16"/>
      <c r="L81" s="16"/>
      <c r="M81" s="16"/>
      <c r="N81" s="16"/>
      <c r="O81" s="16"/>
      <c r="P81" s="16">
        <v>6970.88</v>
      </c>
      <c r="Q81" s="16"/>
      <c r="R81" s="16"/>
      <c r="S81" s="16"/>
      <c r="U81" s="17"/>
      <c r="V81" s="14"/>
    </row>
    <row r="82" spans="1:22">
      <c r="A82" s="17">
        <v>43428</v>
      </c>
      <c r="B82" s="14">
        <v>13416</v>
      </c>
      <c r="C82" s="17">
        <v>43433</v>
      </c>
      <c r="D82" s="14">
        <v>1289450</v>
      </c>
      <c r="E82" s="14" t="s">
        <v>275</v>
      </c>
      <c r="F82" s="14"/>
      <c r="G82" s="135">
        <f t="shared" si="1"/>
        <v>0</v>
      </c>
      <c r="H82" s="103">
        <v>0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U82" s="17"/>
      <c r="V82" s="14"/>
    </row>
    <row r="83" spans="1:22">
      <c r="A83" s="17">
        <v>43428</v>
      </c>
      <c r="B83" s="14">
        <v>13416</v>
      </c>
      <c r="C83" s="17">
        <v>43433</v>
      </c>
      <c r="D83" s="14">
        <v>1289451</v>
      </c>
      <c r="E83" s="14" t="s">
        <v>277</v>
      </c>
      <c r="F83" s="14" t="s">
        <v>716</v>
      </c>
      <c r="G83" s="135">
        <f t="shared" si="1"/>
        <v>-3172</v>
      </c>
      <c r="H83" s="103"/>
      <c r="I83" s="16"/>
      <c r="J83" s="16"/>
      <c r="K83" s="16"/>
      <c r="L83" s="16"/>
      <c r="M83" s="16"/>
      <c r="N83" s="16"/>
      <c r="O83" s="16"/>
      <c r="P83" s="16">
        <v>3172</v>
      </c>
      <c r="Q83" s="16"/>
      <c r="R83" s="16"/>
      <c r="S83" s="16"/>
      <c r="U83" s="17"/>
      <c r="V83" s="14"/>
    </row>
    <row r="84" spans="1:22">
      <c r="A84" s="17"/>
      <c r="B84" s="14"/>
      <c r="C84" s="17"/>
      <c r="D84" s="14"/>
      <c r="E84" s="14"/>
      <c r="F84" s="14"/>
      <c r="G84" s="135">
        <f t="shared" si="1"/>
        <v>0</v>
      </c>
      <c r="H84" s="103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U84" s="17"/>
      <c r="V84" s="14"/>
    </row>
    <row r="85" spans="1:22">
      <c r="A85" s="17"/>
      <c r="B85" s="14"/>
      <c r="C85" s="17"/>
      <c r="D85" s="14"/>
      <c r="E85" s="14"/>
      <c r="F85" s="14"/>
      <c r="G85" s="135">
        <f t="shared" si="1"/>
        <v>0</v>
      </c>
      <c r="H85" s="103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U85" s="17"/>
      <c r="V85" s="14"/>
    </row>
    <row r="86" spans="1:22">
      <c r="A86" s="17"/>
      <c r="B86" s="14"/>
      <c r="C86" s="17"/>
      <c r="D86" s="14"/>
      <c r="E86" s="14"/>
      <c r="F86" s="14"/>
      <c r="G86" s="135">
        <f t="shared" si="1"/>
        <v>0</v>
      </c>
      <c r="H86" s="103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U86" s="17"/>
      <c r="V86" s="14"/>
    </row>
    <row r="87" spans="1:22">
      <c r="A87" s="17"/>
      <c r="B87" s="14"/>
      <c r="C87" s="17"/>
      <c r="D87" s="14"/>
      <c r="E87" s="14"/>
      <c r="F87" s="14"/>
      <c r="G87" s="135">
        <f t="shared" si="1"/>
        <v>0</v>
      </c>
      <c r="H87" s="103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U87" s="17"/>
      <c r="V87" s="14"/>
    </row>
    <row r="88" spans="1:22">
      <c r="A88" s="17"/>
      <c r="B88" s="14"/>
      <c r="C88" s="17"/>
      <c r="D88" s="14"/>
      <c r="E88" s="14"/>
      <c r="F88" s="14"/>
      <c r="G88" s="135">
        <f t="shared" si="1"/>
        <v>0</v>
      </c>
      <c r="H88" s="103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U88" s="17"/>
      <c r="V88" s="14"/>
    </row>
    <row r="89" spans="1:22">
      <c r="A89" s="17"/>
      <c r="B89" s="14"/>
      <c r="C89" s="17"/>
      <c r="D89" s="14"/>
      <c r="E89" s="14"/>
      <c r="F89" s="14"/>
      <c r="G89" s="135">
        <f t="shared" si="1"/>
        <v>0</v>
      </c>
      <c r="H89" s="103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U89" s="17"/>
      <c r="V89" s="14"/>
    </row>
    <row r="90" spans="1:22">
      <c r="A90" s="17"/>
      <c r="B90" s="14"/>
      <c r="C90" s="17"/>
      <c r="D90" s="14"/>
      <c r="E90" s="14"/>
      <c r="F90" s="14"/>
      <c r="G90" s="135">
        <f t="shared" si="1"/>
        <v>0</v>
      </c>
      <c r="H90" s="103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U90" s="17"/>
      <c r="V90" s="14"/>
    </row>
    <row r="91" spans="1:22">
      <c r="A91" s="17"/>
      <c r="B91" s="14"/>
      <c r="C91" s="17"/>
      <c r="D91" s="14"/>
      <c r="E91" s="14"/>
      <c r="F91" s="14"/>
      <c r="G91" s="135">
        <f t="shared" si="1"/>
        <v>0</v>
      </c>
      <c r="H91" s="103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U91" s="17"/>
      <c r="V91" s="14"/>
    </row>
    <row r="92" spans="1:22">
      <c r="A92" s="18"/>
      <c r="B92" s="19"/>
      <c r="C92" s="18"/>
      <c r="D92" s="19"/>
      <c r="E92" s="19"/>
      <c r="F92" s="19"/>
      <c r="G92" s="135">
        <f t="shared" si="1"/>
        <v>0</v>
      </c>
      <c r="H92" s="136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U92" s="18"/>
      <c r="V92" s="19"/>
    </row>
    <row r="93" spans="1:22">
      <c r="A93" s="18"/>
      <c r="B93" s="19"/>
      <c r="C93" s="18"/>
      <c r="D93" s="19"/>
      <c r="E93" s="19"/>
      <c r="F93" s="19"/>
      <c r="G93" s="135">
        <f t="shared" si="1"/>
        <v>0</v>
      </c>
      <c r="H93" s="136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U93" s="18"/>
      <c r="V93" s="19"/>
    </row>
    <row r="94" spans="1:22">
      <c r="A94" s="18"/>
      <c r="B94" s="19"/>
      <c r="C94" s="18"/>
      <c r="D94" s="19"/>
      <c r="E94" s="19"/>
      <c r="F94" s="19"/>
      <c r="G94" s="135">
        <f t="shared" si="1"/>
        <v>0</v>
      </c>
      <c r="H94" s="136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U94" s="18"/>
      <c r="V94" s="19"/>
    </row>
    <row r="95" spans="1:22">
      <c r="A95" s="18"/>
      <c r="B95" s="19"/>
      <c r="C95" s="18"/>
      <c r="D95" s="19"/>
      <c r="E95" s="19"/>
      <c r="F95" s="19"/>
      <c r="G95" s="135">
        <f t="shared" si="1"/>
        <v>0</v>
      </c>
      <c r="H95" s="136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U95" s="18"/>
      <c r="V95" s="19"/>
    </row>
    <row r="96" spans="1:22">
      <c r="A96" s="18"/>
      <c r="B96" s="19"/>
      <c r="C96" s="18"/>
      <c r="D96" s="19"/>
      <c r="E96" s="19"/>
      <c r="F96" s="19"/>
      <c r="G96" s="135">
        <f t="shared" si="1"/>
        <v>0</v>
      </c>
      <c r="H96" s="136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U96" s="18"/>
      <c r="V96" s="19"/>
    </row>
    <row r="97" spans="1:22">
      <c r="A97" s="18"/>
      <c r="B97" s="19"/>
      <c r="C97" s="18"/>
      <c r="D97" s="19"/>
      <c r="E97" s="19"/>
      <c r="F97" s="19"/>
      <c r="G97" s="135">
        <f t="shared" si="1"/>
        <v>0</v>
      </c>
      <c r="H97" s="136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U97" s="18"/>
      <c r="V97" s="19"/>
    </row>
    <row r="98" spans="1:22">
      <c r="A98" s="18"/>
      <c r="B98" s="19"/>
      <c r="C98" s="18"/>
      <c r="D98" s="19"/>
      <c r="E98" s="19"/>
      <c r="F98" s="19"/>
      <c r="G98" s="135">
        <f t="shared" si="1"/>
        <v>0</v>
      </c>
      <c r="H98" s="136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U98" s="18"/>
      <c r="V98" s="19"/>
    </row>
    <row r="99" spans="1:22">
      <c r="A99" s="18"/>
      <c r="B99" s="19"/>
      <c r="C99" s="18"/>
      <c r="D99" s="19"/>
      <c r="E99" s="19"/>
      <c r="F99" s="19"/>
      <c r="G99" s="135">
        <f t="shared" si="1"/>
        <v>0</v>
      </c>
      <c r="H99" s="136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U99" s="18"/>
      <c r="V99" s="19"/>
    </row>
    <row r="100" spans="1:22">
      <c r="A100" s="18"/>
      <c r="B100" s="19"/>
      <c r="C100" s="18"/>
      <c r="D100" s="19"/>
      <c r="E100" s="19"/>
      <c r="F100" s="19"/>
      <c r="G100" s="135">
        <f t="shared" si="1"/>
        <v>0</v>
      </c>
      <c r="H100" s="136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U100" s="18"/>
      <c r="V100" s="19"/>
    </row>
    <row r="101" spans="1:22">
      <c r="A101" s="18"/>
      <c r="B101" s="19"/>
      <c r="C101" s="18"/>
      <c r="D101" s="19"/>
      <c r="E101" s="19"/>
      <c r="F101" s="19"/>
      <c r="G101" s="135">
        <f t="shared" si="1"/>
        <v>0</v>
      </c>
      <c r="H101" s="136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U101" s="18"/>
      <c r="V101" s="19"/>
    </row>
    <row r="102" spans="1:22">
      <c r="A102" s="18"/>
      <c r="B102" s="19"/>
      <c r="C102" s="18"/>
      <c r="D102" s="19"/>
      <c r="E102" s="19"/>
      <c r="F102" s="19"/>
      <c r="G102" s="135">
        <f t="shared" si="1"/>
        <v>0</v>
      </c>
      <c r="H102" s="136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U102" s="18"/>
      <c r="V102" s="19"/>
    </row>
    <row r="103" spans="1:22">
      <c r="A103" s="18"/>
      <c r="B103" s="19"/>
      <c r="C103" s="18"/>
      <c r="D103" s="19"/>
      <c r="E103" s="19"/>
      <c r="F103" s="19"/>
      <c r="G103" s="135">
        <f t="shared" si="1"/>
        <v>0</v>
      </c>
      <c r="H103" s="136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U103" s="18"/>
      <c r="V103" s="19"/>
    </row>
    <row r="104" spans="1:22">
      <c r="A104" s="18"/>
      <c r="B104" s="19"/>
      <c r="C104" s="18"/>
      <c r="D104" s="19"/>
      <c r="E104" s="19"/>
      <c r="F104" s="19"/>
      <c r="G104" s="135">
        <f t="shared" si="1"/>
        <v>0</v>
      </c>
      <c r="H104" s="136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U104" s="18"/>
      <c r="V104" s="19"/>
    </row>
    <row r="105" spans="1:22">
      <c r="A105" s="18"/>
      <c r="B105" s="19"/>
      <c r="C105" s="18"/>
      <c r="D105" s="19"/>
      <c r="E105" s="19"/>
      <c r="F105" s="19"/>
      <c r="G105" s="135">
        <f t="shared" si="1"/>
        <v>0</v>
      </c>
      <c r="H105" s="136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U105" s="18"/>
      <c r="V105" s="19"/>
    </row>
    <row r="106" spans="1:22">
      <c r="A106" s="18"/>
      <c r="B106" s="19"/>
      <c r="C106" s="18"/>
      <c r="D106" s="19"/>
      <c r="E106" s="19"/>
      <c r="F106" s="19"/>
      <c r="G106" s="135">
        <f t="shared" si="1"/>
        <v>0</v>
      </c>
      <c r="H106" s="136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U106" s="18"/>
      <c r="V106" s="19"/>
    </row>
    <row r="107" spans="1:22">
      <c r="A107" s="18"/>
      <c r="B107" s="19"/>
      <c r="C107" s="18"/>
      <c r="D107" s="19"/>
      <c r="E107" s="19"/>
      <c r="F107" s="19"/>
      <c r="G107" s="135">
        <f t="shared" si="1"/>
        <v>0</v>
      </c>
      <c r="H107" s="136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U107" s="18"/>
      <c r="V107" s="19"/>
    </row>
    <row r="108" spans="1:22">
      <c r="A108" s="18"/>
      <c r="B108" s="19"/>
      <c r="C108" s="18"/>
      <c r="D108" s="19"/>
      <c r="E108" s="19"/>
      <c r="F108" s="19"/>
      <c r="G108" s="135">
        <f t="shared" si="1"/>
        <v>0</v>
      </c>
      <c r="H108" s="136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U108" s="18"/>
      <c r="V108" s="19"/>
    </row>
    <row r="109" spans="1:22">
      <c r="A109" s="18"/>
      <c r="B109" s="19"/>
      <c r="C109" s="18"/>
      <c r="D109" s="19"/>
      <c r="E109" s="19"/>
      <c r="F109" s="19"/>
      <c r="G109" s="135">
        <f t="shared" si="1"/>
        <v>0</v>
      </c>
      <c r="H109" s="136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U109" s="18"/>
      <c r="V109" s="19"/>
    </row>
    <row r="110" spans="1:22">
      <c r="A110" s="18"/>
      <c r="B110" s="19"/>
      <c r="C110" s="18"/>
      <c r="D110" s="19"/>
      <c r="E110" s="19"/>
      <c r="F110" s="19"/>
      <c r="G110" s="135">
        <f t="shared" si="1"/>
        <v>0</v>
      </c>
      <c r="H110" s="136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U110" s="18"/>
      <c r="V110" s="19"/>
    </row>
    <row r="111" spans="1:22">
      <c r="A111" s="18"/>
      <c r="B111" s="19"/>
      <c r="C111" s="18"/>
      <c r="D111" s="19"/>
      <c r="E111" s="19"/>
      <c r="F111" s="19"/>
      <c r="G111" s="135">
        <f t="shared" si="1"/>
        <v>0</v>
      </c>
      <c r="H111" s="136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U111" s="18"/>
      <c r="V111" s="19"/>
    </row>
    <row r="112" spans="1:22">
      <c r="A112" s="18"/>
      <c r="B112" s="19"/>
      <c r="C112" s="18"/>
      <c r="D112" s="19"/>
      <c r="E112" s="19"/>
      <c r="F112" s="19"/>
      <c r="G112" s="135">
        <f t="shared" si="1"/>
        <v>0</v>
      </c>
      <c r="H112" s="136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U112" s="18"/>
      <c r="V112" s="19"/>
    </row>
    <row r="113" spans="1:22">
      <c r="A113" s="18"/>
      <c r="B113" s="19"/>
      <c r="C113" s="18"/>
      <c r="D113" s="19"/>
      <c r="E113" s="19"/>
      <c r="F113" s="19"/>
      <c r="G113" s="135">
        <f t="shared" si="1"/>
        <v>0</v>
      </c>
      <c r="H113" s="136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U113" s="18"/>
      <c r="V113" s="19"/>
    </row>
    <row r="114" spans="1:22">
      <c r="A114" s="18"/>
      <c r="B114" s="19"/>
      <c r="C114" s="18"/>
      <c r="D114" s="19"/>
      <c r="E114" s="19"/>
      <c r="F114" s="19"/>
      <c r="G114" s="135">
        <f t="shared" si="1"/>
        <v>0</v>
      </c>
      <c r="H114" s="136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U114" s="18"/>
      <c r="V114" s="19"/>
    </row>
    <row r="115" spans="1:22">
      <c r="A115" s="18"/>
      <c r="B115" s="19"/>
      <c r="C115" s="18"/>
      <c r="D115" s="19"/>
      <c r="E115" s="19"/>
      <c r="F115" s="19"/>
      <c r="G115" s="135">
        <f t="shared" si="1"/>
        <v>0</v>
      </c>
      <c r="H115" s="136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U115" s="18"/>
      <c r="V115" s="19"/>
    </row>
    <row r="116" spans="1:22">
      <c r="A116" s="18"/>
      <c r="B116" s="19"/>
      <c r="C116" s="18"/>
      <c r="D116" s="19"/>
      <c r="E116" s="19"/>
      <c r="F116" s="19"/>
      <c r="G116" s="135">
        <f t="shared" si="1"/>
        <v>0</v>
      </c>
      <c r="H116" s="136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U116" s="18"/>
      <c r="V116" s="19"/>
    </row>
    <row r="117" spans="1:22">
      <c r="A117" s="18"/>
      <c r="B117" s="19"/>
      <c r="C117" s="18"/>
      <c r="D117" s="19"/>
      <c r="E117" s="19"/>
      <c r="F117" s="19"/>
      <c r="G117" s="135">
        <f t="shared" si="1"/>
        <v>0</v>
      </c>
      <c r="H117" s="136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U117" s="18"/>
      <c r="V117" s="19"/>
    </row>
    <row r="118" spans="1:22">
      <c r="A118" s="18"/>
      <c r="B118" s="19"/>
      <c r="C118" s="18"/>
      <c r="D118" s="19"/>
      <c r="E118" s="19"/>
      <c r="F118" s="19"/>
      <c r="G118" s="135">
        <f t="shared" si="1"/>
        <v>0</v>
      </c>
      <c r="H118" s="136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U118" s="18"/>
      <c r="V118" s="19"/>
    </row>
    <row r="119" spans="1:22">
      <c r="A119" s="18"/>
      <c r="B119" s="19"/>
      <c r="C119" s="18"/>
      <c r="D119" s="19"/>
      <c r="E119" s="19"/>
      <c r="F119" s="19"/>
      <c r="G119" s="135">
        <f t="shared" si="1"/>
        <v>0</v>
      </c>
      <c r="H119" s="136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U119" s="18"/>
      <c r="V119" s="19"/>
    </row>
    <row r="120" spans="1:22">
      <c r="A120" s="18"/>
      <c r="B120" s="19"/>
      <c r="C120" s="18"/>
      <c r="D120" s="19"/>
      <c r="E120" s="19"/>
      <c r="F120" s="19"/>
      <c r="G120" s="135">
        <f t="shared" si="1"/>
        <v>0</v>
      </c>
      <c r="H120" s="136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U120" s="18"/>
      <c r="V120" s="19"/>
    </row>
    <row r="121" spans="1:22">
      <c r="A121" s="18"/>
      <c r="B121" s="19"/>
      <c r="C121" s="18"/>
      <c r="D121" s="19"/>
      <c r="E121" s="19"/>
      <c r="F121" s="19"/>
      <c r="G121" s="135">
        <f t="shared" si="1"/>
        <v>0</v>
      </c>
      <c r="H121" s="136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U121" s="18"/>
      <c r="V121" s="19"/>
    </row>
    <row r="122" spans="1:22">
      <c r="A122" s="18"/>
      <c r="B122" s="19"/>
      <c r="C122" s="18"/>
      <c r="D122" s="19"/>
      <c r="E122" s="19"/>
      <c r="F122" s="19"/>
      <c r="G122" s="135">
        <f t="shared" si="1"/>
        <v>0</v>
      </c>
      <c r="H122" s="136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U122" s="18"/>
      <c r="V122" s="19"/>
    </row>
    <row r="123" spans="1:22">
      <c r="A123" s="18"/>
      <c r="B123" s="19"/>
      <c r="C123" s="18"/>
      <c r="D123" s="19"/>
      <c r="E123" s="19"/>
      <c r="F123" s="19"/>
      <c r="G123" s="135">
        <f t="shared" si="1"/>
        <v>0</v>
      </c>
      <c r="H123" s="136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U123" s="18"/>
      <c r="V123" s="19"/>
    </row>
    <row r="124" spans="1:22">
      <c r="A124" s="18"/>
      <c r="B124" s="19"/>
      <c r="C124" s="18"/>
      <c r="D124" s="19"/>
      <c r="E124" s="19"/>
      <c r="F124" s="19"/>
      <c r="G124" s="135">
        <f t="shared" si="1"/>
        <v>0</v>
      </c>
      <c r="H124" s="136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U124" s="18"/>
      <c r="V124" s="19"/>
    </row>
    <row r="125" spans="1:22">
      <c r="A125" s="18"/>
      <c r="B125" s="19"/>
      <c r="C125" s="18"/>
      <c r="D125" s="19"/>
      <c r="E125" s="19"/>
      <c r="F125" s="19"/>
      <c r="G125" s="135">
        <f t="shared" si="1"/>
        <v>0</v>
      </c>
      <c r="H125" s="136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U125" s="18"/>
      <c r="V125" s="19"/>
    </row>
    <row r="126" spans="1:22">
      <c r="A126" s="18"/>
      <c r="B126" s="19"/>
      <c r="C126" s="18"/>
      <c r="D126" s="19"/>
      <c r="E126" s="19"/>
      <c r="F126" s="19"/>
      <c r="G126" s="135">
        <f t="shared" si="1"/>
        <v>0</v>
      </c>
      <c r="H126" s="136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U126" s="18"/>
      <c r="V126" s="19"/>
    </row>
    <row r="127" spans="1:22">
      <c r="A127" s="18"/>
      <c r="B127" s="19"/>
      <c r="C127" s="18"/>
      <c r="D127" s="19"/>
      <c r="E127" s="19"/>
      <c r="F127" s="19"/>
      <c r="G127" s="135">
        <f t="shared" si="1"/>
        <v>0</v>
      </c>
      <c r="H127" s="136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U127" s="18"/>
      <c r="V127" s="19"/>
    </row>
    <row r="128" spans="1:22">
      <c r="A128" s="18"/>
      <c r="B128" s="19"/>
      <c r="C128" s="18"/>
      <c r="D128" s="19"/>
      <c r="E128" s="19"/>
      <c r="F128" s="19"/>
      <c r="G128" s="135">
        <f t="shared" si="1"/>
        <v>0</v>
      </c>
      <c r="H128" s="136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U128" s="18"/>
      <c r="V128" s="19"/>
    </row>
    <row r="129" spans="1:22">
      <c r="A129" s="18"/>
      <c r="B129" s="19"/>
      <c r="C129" s="18"/>
      <c r="D129" s="19"/>
      <c r="E129" s="19"/>
      <c r="F129" s="19"/>
      <c r="G129" s="135">
        <f t="shared" si="1"/>
        <v>0</v>
      </c>
      <c r="H129" s="136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U129" s="18"/>
      <c r="V129" s="19"/>
    </row>
    <row r="130" spans="1:22">
      <c r="A130" s="18"/>
      <c r="B130" s="19"/>
      <c r="C130" s="18"/>
      <c r="D130" s="19"/>
      <c r="E130" s="19"/>
      <c r="F130" s="19"/>
      <c r="G130" s="135">
        <f t="shared" si="1"/>
        <v>0</v>
      </c>
      <c r="H130" s="136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U130" s="18"/>
      <c r="V130" s="19"/>
    </row>
    <row r="131" spans="1:22">
      <c r="A131" s="18"/>
      <c r="B131" s="19"/>
      <c r="C131" s="18"/>
      <c r="D131" s="19"/>
      <c r="E131" s="19"/>
      <c r="F131" s="19"/>
      <c r="G131" s="135">
        <f t="shared" si="1"/>
        <v>0</v>
      </c>
      <c r="H131" s="136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U131" s="18"/>
      <c r="V131" s="19"/>
    </row>
    <row r="132" spans="1:22">
      <c r="A132" s="18"/>
      <c r="B132" s="19"/>
      <c r="C132" s="18"/>
      <c r="D132" s="19"/>
      <c r="E132" s="19"/>
      <c r="F132" s="19"/>
      <c r="G132" s="135">
        <f t="shared" si="1"/>
        <v>0</v>
      </c>
      <c r="H132" s="136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U132" s="18"/>
      <c r="V132" s="19"/>
    </row>
    <row r="133" spans="1:22">
      <c r="A133" s="18"/>
      <c r="B133" s="19"/>
      <c r="C133" s="18"/>
      <c r="D133" s="19"/>
      <c r="E133" s="19"/>
      <c r="F133" s="19"/>
      <c r="G133" s="135">
        <f t="shared" si="1"/>
        <v>0</v>
      </c>
      <c r="H133" s="136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U133" s="18"/>
      <c r="V133" s="19"/>
    </row>
    <row r="134" spans="1:22">
      <c r="A134" s="18"/>
      <c r="B134" s="19"/>
      <c r="C134" s="18"/>
      <c r="D134" s="19"/>
      <c r="E134" s="19"/>
      <c r="F134" s="19"/>
      <c r="G134" s="135">
        <f t="shared" si="1"/>
        <v>0</v>
      </c>
      <c r="H134" s="136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U134" s="18"/>
      <c r="V134" s="19"/>
    </row>
    <row r="135" spans="1:22">
      <c r="A135" s="18"/>
      <c r="B135" s="19"/>
      <c r="C135" s="18"/>
      <c r="D135" s="19"/>
      <c r="E135" s="19"/>
      <c r="F135" s="19"/>
      <c r="G135" s="135">
        <f t="shared" si="1"/>
        <v>0</v>
      </c>
      <c r="H135" s="136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U135" s="18"/>
      <c r="V135" s="19"/>
    </row>
    <row r="136" spans="1:22">
      <c r="A136" s="18"/>
      <c r="B136" s="19"/>
      <c r="C136" s="18"/>
      <c r="D136" s="19"/>
      <c r="E136" s="19"/>
      <c r="F136" s="19"/>
      <c r="G136" s="135">
        <f t="shared" ref="G136:G199" si="2">-SUM(H136:T136)</f>
        <v>0</v>
      </c>
      <c r="H136" s="136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U136" s="18"/>
      <c r="V136" s="19"/>
    </row>
    <row r="137" spans="1:22">
      <c r="A137" s="18"/>
      <c r="B137" s="19"/>
      <c r="C137" s="18"/>
      <c r="D137" s="19"/>
      <c r="E137" s="19"/>
      <c r="F137" s="19"/>
      <c r="G137" s="135">
        <f t="shared" si="2"/>
        <v>0</v>
      </c>
      <c r="H137" s="136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U137" s="18"/>
      <c r="V137" s="19"/>
    </row>
    <row r="138" spans="1:22">
      <c r="A138" s="18"/>
      <c r="B138" s="19"/>
      <c r="C138" s="18"/>
      <c r="D138" s="19"/>
      <c r="E138" s="19"/>
      <c r="F138" s="19"/>
      <c r="G138" s="135">
        <f t="shared" si="2"/>
        <v>0</v>
      </c>
      <c r="H138" s="136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U138" s="18"/>
      <c r="V138" s="19"/>
    </row>
    <row r="139" spans="1:22">
      <c r="A139" s="18"/>
      <c r="B139" s="19"/>
      <c r="C139" s="18"/>
      <c r="D139" s="19"/>
      <c r="E139" s="19"/>
      <c r="F139" s="19"/>
      <c r="G139" s="135">
        <f t="shared" si="2"/>
        <v>0</v>
      </c>
      <c r="H139" s="136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U139" s="18"/>
      <c r="V139" s="19"/>
    </row>
    <row r="140" spans="1:22">
      <c r="A140" s="18"/>
      <c r="B140" s="19"/>
      <c r="C140" s="18"/>
      <c r="D140" s="19"/>
      <c r="E140" s="19"/>
      <c r="F140" s="19"/>
      <c r="G140" s="135">
        <f t="shared" si="2"/>
        <v>0</v>
      </c>
      <c r="H140" s="136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U140" s="18"/>
      <c r="V140" s="19"/>
    </row>
    <row r="141" spans="1:22">
      <c r="A141" s="18"/>
      <c r="B141" s="19"/>
      <c r="C141" s="18"/>
      <c r="D141" s="19"/>
      <c r="E141" s="19"/>
      <c r="F141" s="19"/>
      <c r="G141" s="135">
        <f t="shared" si="2"/>
        <v>0</v>
      </c>
      <c r="H141" s="136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U141" s="18"/>
      <c r="V141" s="19"/>
    </row>
    <row r="142" spans="1:22">
      <c r="A142" s="18"/>
      <c r="B142" s="19"/>
      <c r="C142" s="18"/>
      <c r="D142" s="19"/>
      <c r="E142" s="19"/>
      <c r="F142" s="19"/>
      <c r="G142" s="135">
        <f t="shared" si="2"/>
        <v>0</v>
      </c>
      <c r="H142" s="136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U142" s="18"/>
      <c r="V142" s="19"/>
    </row>
    <row r="143" spans="1:22">
      <c r="A143" s="18"/>
      <c r="B143" s="19"/>
      <c r="C143" s="18"/>
      <c r="D143" s="19"/>
      <c r="E143" s="19"/>
      <c r="F143" s="19"/>
      <c r="G143" s="135">
        <f t="shared" si="2"/>
        <v>0</v>
      </c>
      <c r="H143" s="136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U143" s="18"/>
      <c r="V143" s="19"/>
    </row>
    <row r="144" spans="1:22">
      <c r="A144" s="18"/>
      <c r="B144" s="19"/>
      <c r="C144" s="18"/>
      <c r="D144" s="19"/>
      <c r="E144" s="19"/>
      <c r="F144" s="19"/>
      <c r="G144" s="135">
        <f t="shared" si="2"/>
        <v>0</v>
      </c>
      <c r="H144" s="136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U144" s="18"/>
      <c r="V144" s="19"/>
    </row>
    <row r="145" spans="1:22">
      <c r="A145" s="18"/>
      <c r="B145" s="19"/>
      <c r="C145" s="18"/>
      <c r="D145" s="19"/>
      <c r="E145" s="19"/>
      <c r="F145" s="19"/>
      <c r="G145" s="135">
        <f t="shared" si="2"/>
        <v>0</v>
      </c>
      <c r="H145" s="136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U145" s="18"/>
      <c r="V145" s="19"/>
    </row>
    <row r="146" spans="1:22">
      <c r="A146" s="18"/>
      <c r="B146" s="19"/>
      <c r="C146" s="18"/>
      <c r="D146" s="19"/>
      <c r="E146" s="19"/>
      <c r="F146" s="19"/>
      <c r="G146" s="135">
        <f t="shared" si="2"/>
        <v>0</v>
      </c>
      <c r="H146" s="136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U146" s="18"/>
      <c r="V146" s="19"/>
    </row>
    <row r="147" spans="1:22">
      <c r="A147" s="18"/>
      <c r="B147" s="19"/>
      <c r="C147" s="18"/>
      <c r="D147" s="19"/>
      <c r="E147" s="19"/>
      <c r="F147" s="19"/>
      <c r="G147" s="135">
        <f t="shared" si="2"/>
        <v>0</v>
      </c>
      <c r="H147" s="136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U147" s="18"/>
      <c r="V147" s="19"/>
    </row>
    <row r="148" spans="1:22">
      <c r="A148" s="18"/>
      <c r="B148" s="19"/>
      <c r="C148" s="18"/>
      <c r="D148" s="19"/>
      <c r="E148" s="19"/>
      <c r="F148" s="19"/>
      <c r="G148" s="135">
        <f t="shared" si="2"/>
        <v>0</v>
      </c>
      <c r="H148" s="136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U148" s="18"/>
      <c r="V148" s="19"/>
    </row>
    <row r="149" spans="1:22">
      <c r="A149" s="18"/>
      <c r="B149" s="19"/>
      <c r="C149" s="18"/>
      <c r="D149" s="19"/>
      <c r="E149" s="19"/>
      <c r="F149" s="19"/>
      <c r="G149" s="135">
        <f t="shared" si="2"/>
        <v>0</v>
      </c>
      <c r="H149" s="136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U149" s="18"/>
      <c r="V149" s="19"/>
    </row>
    <row r="150" spans="1:22">
      <c r="A150" s="18"/>
      <c r="B150" s="19"/>
      <c r="C150" s="18"/>
      <c r="D150" s="19"/>
      <c r="E150" s="19"/>
      <c r="F150" s="19"/>
      <c r="G150" s="135">
        <f t="shared" si="2"/>
        <v>0</v>
      </c>
      <c r="H150" s="136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U150" s="18"/>
      <c r="V150" s="19"/>
    </row>
    <row r="151" spans="1:22">
      <c r="A151" s="18"/>
      <c r="B151" s="19"/>
      <c r="C151" s="18"/>
      <c r="D151" s="19"/>
      <c r="E151" s="19"/>
      <c r="F151" s="19"/>
      <c r="G151" s="135">
        <f t="shared" si="2"/>
        <v>0</v>
      </c>
      <c r="H151" s="136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U151" s="18"/>
      <c r="V151" s="19"/>
    </row>
    <row r="152" spans="1:22">
      <c r="A152" s="18"/>
      <c r="B152" s="19"/>
      <c r="C152" s="18"/>
      <c r="D152" s="19"/>
      <c r="E152" s="19"/>
      <c r="F152" s="19"/>
      <c r="G152" s="135">
        <f t="shared" si="2"/>
        <v>0</v>
      </c>
      <c r="H152" s="136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U152" s="18"/>
      <c r="V152" s="19"/>
    </row>
    <row r="153" spans="1:22">
      <c r="A153" s="18"/>
      <c r="B153" s="19"/>
      <c r="C153" s="18"/>
      <c r="D153" s="19"/>
      <c r="E153" s="19"/>
      <c r="F153" s="19"/>
      <c r="G153" s="135">
        <f t="shared" si="2"/>
        <v>0</v>
      </c>
      <c r="H153" s="136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U153" s="18"/>
      <c r="V153" s="19"/>
    </row>
    <row r="154" spans="1:22">
      <c r="A154" s="18"/>
      <c r="B154" s="19"/>
      <c r="C154" s="18"/>
      <c r="D154" s="19"/>
      <c r="E154" s="19"/>
      <c r="F154" s="19"/>
      <c r="G154" s="135">
        <f t="shared" si="2"/>
        <v>0</v>
      </c>
      <c r="H154" s="136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U154" s="18"/>
      <c r="V154" s="19"/>
    </row>
    <row r="155" spans="1:22">
      <c r="A155" s="18"/>
      <c r="B155" s="19"/>
      <c r="C155" s="18"/>
      <c r="D155" s="19"/>
      <c r="E155" s="19"/>
      <c r="F155" s="19"/>
      <c r="G155" s="135">
        <f t="shared" si="2"/>
        <v>0</v>
      </c>
      <c r="H155" s="136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U155" s="18"/>
      <c r="V155" s="19"/>
    </row>
    <row r="156" spans="1:22">
      <c r="A156" s="18"/>
      <c r="B156" s="19"/>
      <c r="C156" s="18"/>
      <c r="D156" s="19"/>
      <c r="E156" s="19"/>
      <c r="F156" s="19"/>
      <c r="G156" s="135">
        <f t="shared" si="2"/>
        <v>0</v>
      </c>
      <c r="H156" s="136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U156" s="18"/>
      <c r="V156" s="19"/>
    </row>
    <row r="157" spans="1:22">
      <c r="A157" s="18"/>
      <c r="B157" s="19"/>
      <c r="C157" s="18"/>
      <c r="D157" s="19"/>
      <c r="E157" s="19"/>
      <c r="F157" s="19"/>
      <c r="G157" s="135">
        <f t="shared" si="2"/>
        <v>0</v>
      </c>
      <c r="H157" s="136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U157" s="18"/>
      <c r="V157" s="19"/>
    </row>
    <row r="158" spans="1:22">
      <c r="A158" s="18"/>
      <c r="B158" s="19"/>
      <c r="C158" s="18"/>
      <c r="D158" s="19"/>
      <c r="E158" s="19"/>
      <c r="F158" s="19"/>
      <c r="G158" s="135">
        <f t="shared" si="2"/>
        <v>0</v>
      </c>
      <c r="H158" s="136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U158" s="18"/>
      <c r="V158" s="19"/>
    </row>
    <row r="159" spans="1:22">
      <c r="A159" s="18"/>
      <c r="B159" s="19"/>
      <c r="C159" s="18"/>
      <c r="D159" s="19"/>
      <c r="E159" s="19"/>
      <c r="F159" s="19"/>
      <c r="G159" s="135">
        <f t="shared" si="2"/>
        <v>0</v>
      </c>
      <c r="H159" s="136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U159" s="18"/>
      <c r="V159" s="19"/>
    </row>
    <row r="160" spans="1:22">
      <c r="A160" s="18"/>
      <c r="B160" s="19"/>
      <c r="C160" s="18"/>
      <c r="D160" s="19"/>
      <c r="E160" s="19"/>
      <c r="F160" s="19"/>
      <c r="G160" s="135">
        <f t="shared" si="2"/>
        <v>0</v>
      </c>
      <c r="H160" s="136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U160" s="18"/>
      <c r="V160" s="19"/>
    </row>
    <row r="161" spans="1:22">
      <c r="A161" s="18"/>
      <c r="B161" s="19"/>
      <c r="C161" s="18"/>
      <c r="D161" s="19"/>
      <c r="E161" s="19"/>
      <c r="F161" s="19"/>
      <c r="G161" s="135">
        <f t="shared" si="2"/>
        <v>0</v>
      </c>
      <c r="H161" s="136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U161" s="18"/>
      <c r="V161" s="19"/>
    </row>
    <row r="162" spans="1:22">
      <c r="A162" s="18"/>
      <c r="B162" s="19"/>
      <c r="C162" s="18"/>
      <c r="D162" s="19"/>
      <c r="E162" s="19"/>
      <c r="F162" s="19"/>
      <c r="G162" s="135">
        <f t="shared" si="2"/>
        <v>0</v>
      </c>
      <c r="H162" s="136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U162" s="18"/>
      <c r="V162" s="19"/>
    </row>
    <row r="163" spans="1:22">
      <c r="A163" s="18"/>
      <c r="B163" s="19"/>
      <c r="C163" s="18"/>
      <c r="D163" s="19"/>
      <c r="E163" s="19"/>
      <c r="F163" s="19"/>
      <c r="G163" s="135">
        <f t="shared" si="2"/>
        <v>0</v>
      </c>
      <c r="H163" s="136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U163" s="18"/>
      <c r="V163" s="19"/>
    </row>
    <row r="164" spans="1:22">
      <c r="A164" s="18"/>
      <c r="B164" s="19"/>
      <c r="C164" s="18"/>
      <c r="D164" s="19"/>
      <c r="E164" s="19"/>
      <c r="F164" s="19"/>
      <c r="G164" s="135">
        <f t="shared" si="2"/>
        <v>0</v>
      </c>
      <c r="H164" s="136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U164" s="18"/>
      <c r="V164" s="19"/>
    </row>
    <row r="165" spans="1:22">
      <c r="A165" s="18"/>
      <c r="B165" s="19"/>
      <c r="C165" s="18"/>
      <c r="D165" s="19"/>
      <c r="E165" s="19"/>
      <c r="F165" s="19"/>
      <c r="G165" s="135">
        <f t="shared" si="2"/>
        <v>0</v>
      </c>
      <c r="H165" s="136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U165" s="18"/>
      <c r="V165" s="19"/>
    </row>
    <row r="166" spans="1:22">
      <c r="A166" s="18"/>
      <c r="B166" s="19"/>
      <c r="C166" s="18"/>
      <c r="D166" s="19"/>
      <c r="E166" s="19"/>
      <c r="F166" s="19"/>
      <c r="G166" s="135">
        <f t="shared" si="2"/>
        <v>0</v>
      </c>
      <c r="H166" s="136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U166" s="18"/>
      <c r="V166" s="19"/>
    </row>
    <row r="167" spans="1:22">
      <c r="A167" s="18"/>
      <c r="B167" s="19"/>
      <c r="C167" s="18"/>
      <c r="D167" s="19"/>
      <c r="E167" s="19"/>
      <c r="F167" s="19"/>
      <c r="G167" s="135">
        <f t="shared" si="2"/>
        <v>0</v>
      </c>
      <c r="H167" s="136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U167" s="18"/>
      <c r="V167" s="19"/>
    </row>
    <row r="168" spans="1:22">
      <c r="A168" s="18"/>
      <c r="B168" s="19"/>
      <c r="C168" s="18"/>
      <c r="D168" s="19"/>
      <c r="E168" s="19"/>
      <c r="F168" s="19"/>
      <c r="G168" s="135">
        <f t="shared" si="2"/>
        <v>0</v>
      </c>
      <c r="H168" s="136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U168" s="18"/>
      <c r="V168" s="19"/>
    </row>
    <row r="169" spans="1:22">
      <c r="A169" s="18"/>
      <c r="B169" s="19"/>
      <c r="C169" s="18"/>
      <c r="D169" s="19"/>
      <c r="E169" s="19"/>
      <c r="F169" s="19"/>
      <c r="G169" s="135">
        <f t="shared" si="2"/>
        <v>0</v>
      </c>
      <c r="H169" s="136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U169" s="18"/>
      <c r="V169" s="19"/>
    </row>
    <row r="170" spans="1:22">
      <c r="A170" s="18"/>
      <c r="B170" s="19"/>
      <c r="C170" s="18"/>
      <c r="D170" s="19"/>
      <c r="E170" s="19"/>
      <c r="F170" s="19"/>
      <c r="G170" s="135">
        <f t="shared" si="2"/>
        <v>0</v>
      </c>
      <c r="H170" s="136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U170" s="18"/>
      <c r="V170" s="19"/>
    </row>
    <row r="171" spans="1:22">
      <c r="A171" s="18"/>
      <c r="B171" s="19"/>
      <c r="C171" s="18"/>
      <c r="D171" s="19"/>
      <c r="E171" s="19"/>
      <c r="F171" s="19"/>
      <c r="G171" s="135">
        <f t="shared" si="2"/>
        <v>0</v>
      </c>
      <c r="H171" s="136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U171" s="18"/>
      <c r="V171" s="19"/>
    </row>
    <row r="172" spans="1:22">
      <c r="A172" s="18"/>
      <c r="B172" s="19"/>
      <c r="C172" s="18"/>
      <c r="D172" s="19"/>
      <c r="E172" s="19"/>
      <c r="F172" s="19"/>
      <c r="G172" s="135">
        <f t="shared" si="2"/>
        <v>0</v>
      </c>
      <c r="H172" s="136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U172" s="18"/>
      <c r="V172" s="19"/>
    </row>
    <row r="173" spans="1:22">
      <c r="A173" s="18"/>
      <c r="B173" s="19"/>
      <c r="C173" s="18"/>
      <c r="D173" s="19"/>
      <c r="E173" s="19"/>
      <c r="F173" s="19"/>
      <c r="G173" s="135">
        <f t="shared" si="2"/>
        <v>0</v>
      </c>
      <c r="H173" s="136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U173" s="18"/>
      <c r="V173" s="19"/>
    </row>
    <row r="174" spans="1:22">
      <c r="A174" s="18"/>
      <c r="B174" s="19"/>
      <c r="C174" s="18"/>
      <c r="D174" s="19"/>
      <c r="E174" s="19"/>
      <c r="F174" s="19"/>
      <c r="G174" s="135">
        <f t="shared" si="2"/>
        <v>0</v>
      </c>
      <c r="H174" s="136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U174" s="18"/>
      <c r="V174" s="19"/>
    </row>
    <row r="175" spans="1:22">
      <c r="A175" s="18"/>
      <c r="B175" s="19"/>
      <c r="C175" s="18"/>
      <c r="D175" s="19"/>
      <c r="E175" s="19"/>
      <c r="F175" s="19"/>
      <c r="G175" s="135">
        <f t="shared" si="2"/>
        <v>0</v>
      </c>
      <c r="H175" s="136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U175" s="18"/>
      <c r="V175" s="19"/>
    </row>
    <row r="176" spans="1:22">
      <c r="A176" s="18"/>
      <c r="B176" s="19"/>
      <c r="C176" s="18"/>
      <c r="D176" s="19"/>
      <c r="E176" s="19"/>
      <c r="F176" s="19"/>
      <c r="G176" s="135">
        <f t="shared" si="2"/>
        <v>0</v>
      </c>
      <c r="H176" s="136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U176" s="18"/>
      <c r="V176" s="19"/>
    </row>
    <row r="177" spans="1:22">
      <c r="A177" s="18"/>
      <c r="B177" s="19"/>
      <c r="C177" s="18"/>
      <c r="D177" s="19"/>
      <c r="E177" s="19"/>
      <c r="F177" s="19"/>
      <c r="G177" s="135">
        <f t="shared" si="2"/>
        <v>0</v>
      </c>
      <c r="H177" s="136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U177" s="18"/>
      <c r="V177" s="19"/>
    </row>
    <row r="178" spans="1:22">
      <c r="A178" s="18"/>
      <c r="B178" s="19"/>
      <c r="C178" s="18"/>
      <c r="D178" s="19"/>
      <c r="E178" s="19"/>
      <c r="F178" s="19"/>
      <c r="G178" s="135">
        <f t="shared" si="2"/>
        <v>0</v>
      </c>
      <c r="H178" s="136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U178" s="18"/>
      <c r="V178" s="19"/>
    </row>
    <row r="179" spans="1:22">
      <c r="A179" s="18"/>
      <c r="B179" s="19"/>
      <c r="C179" s="18"/>
      <c r="D179" s="19"/>
      <c r="E179" s="19"/>
      <c r="F179" s="19"/>
      <c r="G179" s="135">
        <f t="shared" si="2"/>
        <v>0</v>
      </c>
      <c r="H179" s="136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U179" s="18"/>
      <c r="V179" s="19"/>
    </row>
    <row r="180" spans="1:22">
      <c r="A180" s="18"/>
      <c r="B180" s="19"/>
      <c r="C180" s="18"/>
      <c r="D180" s="19"/>
      <c r="E180" s="19"/>
      <c r="F180" s="19"/>
      <c r="G180" s="135">
        <f t="shared" si="2"/>
        <v>0</v>
      </c>
      <c r="H180" s="136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U180" s="18"/>
      <c r="V180" s="19"/>
    </row>
    <row r="181" spans="1:22">
      <c r="A181" s="18"/>
      <c r="B181" s="19"/>
      <c r="C181" s="18"/>
      <c r="D181" s="19"/>
      <c r="E181" s="19"/>
      <c r="F181" s="19"/>
      <c r="G181" s="135">
        <f t="shared" si="2"/>
        <v>0</v>
      </c>
      <c r="H181" s="136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U181" s="18"/>
      <c r="V181" s="19"/>
    </row>
    <row r="182" spans="1:22">
      <c r="A182" s="18"/>
      <c r="B182" s="19"/>
      <c r="C182" s="18"/>
      <c r="D182" s="19"/>
      <c r="E182" s="19"/>
      <c r="F182" s="19"/>
      <c r="G182" s="135">
        <f t="shared" si="2"/>
        <v>0</v>
      </c>
      <c r="H182" s="136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U182" s="18"/>
      <c r="V182" s="19"/>
    </row>
    <row r="183" spans="1:22">
      <c r="A183" s="18"/>
      <c r="B183" s="19"/>
      <c r="C183" s="18"/>
      <c r="D183" s="19"/>
      <c r="E183" s="19"/>
      <c r="F183" s="19"/>
      <c r="G183" s="135">
        <f t="shared" si="2"/>
        <v>0</v>
      </c>
      <c r="H183" s="136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U183" s="18"/>
      <c r="V183" s="19"/>
    </row>
    <row r="184" spans="1:22">
      <c r="A184" s="18"/>
      <c r="B184" s="19"/>
      <c r="C184" s="18"/>
      <c r="D184" s="19"/>
      <c r="E184" s="19"/>
      <c r="F184" s="19"/>
      <c r="G184" s="135">
        <f t="shared" si="2"/>
        <v>0</v>
      </c>
      <c r="H184" s="136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U184" s="18"/>
      <c r="V184" s="19"/>
    </row>
    <row r="185" spans="1:22">
      <c r="A185" s="18"/>
      <c r="B185" s="19"/>
      <c r="C185" s="18"/>
      <c r="D185" s="19"/>
      <c r="E185" s="19"/>
      <c r="F185" s="19"/>
      <c r="G185" s="135">
        <f t="shared" si="2"/>
        <v>0</v>
      </c>
      <c r="H185" s="136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U185" s="18"/>
      <c r="V185" s="19"/>
    </row>
    <row r="186" spans="1:22">
      <c r="A186" s="18"/>
      <c r="B186" s="19"/>
      <c r="C186" s="18"/>
      <c r="D186" s="19"/>
      <c r="E186" s="19"/>
      <c r="F186" s="19"/>
      <c r="G186" s="135">
        <f t="shared" si="2"/>
        <v>0</v>
      </c>
      <c r="H186" s="136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U186" s="18"/>
      <c r="V186" s="19"/>
    </row>
    <row r="187" spans="1:22">
      <c r="A187" s="18"/>
      <c r="B187" s="19"/>
      <c r="C187" s="18"/>
      <c r="D187" s="19"/>
      <c r="E187" s="19"/>
      <c r="F187" s="19"/>
      <c r="G187" s="135">
        <f t="shared" si="2"/>
        <v>0</v>
      </c>
      <c r="H187" s="136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U187" s="18"/>
      <c r="V187" s="19"/>
    </row>
    <row r="188" spans="1:22">
      <c r="A188" s="18"/>
      <c r="B188" s="19"/>
      <c r="C188" s="18"/>
      <c r="D188" s="19"/>
      <c r="E188" s="19"/>
      <c r="F188" s="19"/>
      <c r="G188" s="135">
        <f t="shared" si="2"/>
        <v>0</v>
      </c>
      <c r="H188" s="136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U188" s="18"/>
      <c r="V188" s="19"/>
    </row>
    <row r="189" spans="1:22">
      <c r="A189" s="18"/>
      <c r="B189" s="19"/>
      <c r="C189" s="18"/>
      <c r="D189" s="19"/>
      <c r="E189" s="19"/>
      <c r="F189" s="19"/>
      <c r="G189" s="135">
        <f t="shared" si="2"/>
        <v>0</v>
      </c>
      <c r="H189" s="136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U189" s="18"/>
      <c r="V189" s="19"/>
    </row>
    <row r="190" spans="1:22">
      <c r="A190" s="18"/>
      <c r="B190" s="19"/>
      <c r="C190" s="18"/>
      <c r="D190" s="19"/>
      <c r="E190" s="19"/>
      <c r="F190" s="19"/>
      <c r="G190" s="135">
        <f t="shared" si="2"/>
        <v>0</v>
      </c>
      <c r="H190" s="136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U190" s="18"/>
      <c r="V190" s="19"/>
    </row>
    <row r="191" spans="1:22">
      <c r="A191" s="18"/>
      <c r="B191" s="19"/>
      <c r="C191" s="18"/>
      <c r="D191" s="19"/>
      <c r="E191" s="19"/>
      <c r="F191" s="19"/>
      <c r="G191" s="135">
        <f t="shared" si="2"/>
        <v>0</v>
      </c>
      <c r="H191" s="136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U191" s="18"/>
      <c r="V191" s="19"/>
    </row>
    <row r="192" spans="1:22">
      <c r="A192" s="18"/>
      <c r="B192" s="19"/>
      <c r="C192" s="18"/>
      <c r="D192" s="19"/>
      <c r="E192" s="19"/>
      <c r="F192" s="19"/>
      <c r="G192" s="135">
        <f t="shared" si="2"/>
        <v>0</v>
      </c>
      <c r="H192" s="136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U192" s="18"/>
      <c r="V192" s="19"/>
    </row>
    <row r="193" spans="1:22">
      <c r="A193" s="18"/>
      <c r="B193" s="19"/>
      <c r="C193" s="18"/>
      <c r="D193" s="19"/>
      <c r="E193" s="19"/>
      <c r="F193" s="19"/>
      <c r="G193" s="135">
        <f t="shared" si="2"/>
        <v>0</v>
      </c>
      <c r="H193" s="136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U193" s="18"/>
      <c r="V193" s="19"/>
    </row>
    <row r="194" spans="1:22">
      <c r="A194" s="18"/>
      <c r="B194" s="19"/>
      <c r="C194" s="18"/>
      <c r="D194" s="19"/>
      <c r="E194" s="19"/>
      <c r="F194" s="19"/>
      <c r="G194" s="135">
        <f t="shared" si="2"/>
        <v>0</v>
      </c>
      <c r="H194" s="136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U194" s="18"/>
      <c r="V194" s="19"/>
    </row>
    <row r="195" spans="1:22">
      <c r="A195" s="18"/>
      <c r="B195" s="19"/>
      <c r="C195" s="18"/>
      <c r="D195" s="19"/>
      <c r="E195" s="19"/>
      <c r="F195" s="19"/>
      <c r="G195" s="135">
        <f t="shared" si="2"/>
        <v>0</v>
      </c>
      <c r="H195" s="136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U195" s="18"/>
      <c r="V195" s="19"/>
    </row>
    <row r="196" spans="1:22">
      <c r="A196" s="18"/>
      <c r="B196" s="19"/>
      <c r="C196" s="18"/>
      <c r="D196" s="19"/>
      <c r="E196" s="19"/>
      <c r="F196" s="19"/>
      <c r="G196" s="135">
        <f t="shared" si="2"/>
        <v>0</v>
      </c>
      <c r="H196" s="136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U196" s="18"/>
      <c r="V196" s="19"/>
    </row>
    <row r="197" spans="1:22">
      <c r="A197" s="18"/>
      <c r="B197" s="19"/>
      <c r="C197" s="18"/>
      <c r="D197" s="19"/>
      <c r="E197" s="19"/>
      <c r="F197" s="19"/>
      <c r="G197" s="135">
        <f t="shared" si="2"/>
        <v>0</v>
      </c>
      <c r="H197" s="136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U197" s="18"/>
      <c r="V197" s="19"/>
    </row>
    <row r="198" spans="1:22">
      <c r="A198" s="18"/>
      <c r="B198" s="19"/>
      <c r="C198" s="18"/>
      <c r="D198" s="19"/>
      <c r="E198" s="19"/>
      <c r="F198" s="19"/>
      <c r="G198" s="135">
        <f t="shared" si="2"/>
        <v>0</v>
      </c>
      <c r="H198" s="136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U198" s="18"/>
      <c r="V198" s="19"/>
    </row>
    <row r="199" spans="1:22">
      <c r="A199" s="18"/>
      <c r="B199" s="19"/>
      <c r="C199" s="18"/>
      <c r="D199" s="19"/>
      <c r="E199" s="19"/>
      <c r="F199" s="19"/>
      <c r="G199" s="135">
        <f t="shared" si="2"/>
        <v>0</v>
      </c>
      <c r="H199" s="136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U199" s="18"/>
      <c r="V199" s="19"/>
    </row>
    <row r="200" spans="1:22">
      <c r="A200" s="18"/>
      <c r="B200" s="19"/>
      <c r="C200" s="18"/>
      <c r="D200" s="19"/>
      <c r="E200" s="19"/>
      <c r="F200" s="19"/>
      <c r="G200" s="135">
        <f t="shared" ref="G200:G224" si="3">-SUM(H200:T200)</f>
        <v>0</v>
      </c>
      <c r="H200" s="136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U200" s="18"/>
      <c r="V200" s="19"/>
    </row>
    <row r="201" spans="1:22">
      <c r="A201" s="18"/>
      <c r="B201" s="19"/>
      <c r="C201" s="18"/>
      <c r="D201" s="19"/>
      <c r="E201" s="19"/>
      <c r="F201" s="19"/>
      <c r="G201" s="135">
        <f t="shared" si="3"/>
        <v>0</v>
      </c>
      <c r="H201" s="136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U201" s="18"/>
      <c r="V201" s="19"/>
    </row>
    <row r="202" spans="1:22">
      <c r="A202" s="18"/>
      <c r="B202" s="19"/>
      <c r="C202" s="18"/>
      <c r="D202" s="19"/>
      <c r="E202" s="19"/>
      <c r="F202" s="19"/>
      <c r="G202" s="135">
        <f t="shared" si="3"/>
        <v>0</v>
      </c>
      <c r="H202" s="136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U202" s="18"/>
      <c r="V202" s="19"/>
    </row>
    <row r="203" spans="1:22">
      <c r="A203" s="18"/>
      <c r="B203" s="19"/>
      <c r="C203" s="18"/>
      <c r="D203" s="19"/>
      <c r="E203" s="19"/>
      <c r="F203" s="19"/>
      <c r="G203" s="135">
        <f t="shared" si="3"/>
        <v>0</v>
      </c>
      <c r="H203" s="136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U203" s="18"/>
      <c r="V203" s="19"/>
    </row>
    <row r="204" spans="1:22">
      <c r="A204" s="18"/>
      <c r="B204" s="19"/>
      <c r="C204" s="18"/>
      <c r="D204" s="19"/>
      <c r="E204" s="19"/>
      <c r="F204" s="19"/>
      <c r="G204" s="135">
        <f t="shared" si="3"/>
        <v>0</v>
      </c>
      <c r="H204" s="136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U204" s="18"/>
      <c r="V204" s="19"/>
    </row>
    <row r="205" spans="1:22">
      <c r="A205" s="18"/>
      <c r="B205" s="19"/>
      <c r="C205" s="18"/>
      <c r="D205" s="19"/>
      <c r="E205" s="19"/>
      <c r="F205" s="19"/>
      <c r="G205" s="135">
        <f t="shared" si="3"/>
        <v>0</v>
      </c>
      <c r="H205" s="136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U205" s="18"/>
      <c r="V205" s="19"/>
    </row>
    <row r="206" spans="1:22">
      <c r="A206" s="18"/>
      <c r="B206" s="19"/>
      <c r="C206" s="18"/>
      <c r="D206" s="19"/>
      <c r="E206" s="19"/>
      <c r="F206" s="19"/>
      <c r="G206" s="135">
        <f t="shared" si="3"/>
        <v>0</v>
      </c>
      <c r="H206" s="136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U206" s="18"/>
      <c r="V206" s="19"/>
    </row>
    <row r="207" spans="1:22">
      <c r="A207" s="18"/>
      <c r="B207" s="19"/>
      <c r="C207" s="18"/>
      <c r="D207" s="19"/>
      <c r="E207" s="19"/>
      <c r="F207" s="19"/>
      <c r="G207" s="135">
        <f t="shared" si="3"/>
        <v>0</v>
      </c>
      <c r="H207" s="136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U207" s="18"/>
      <c r="V207" s="19"/>
    </row>
    <row r="208" spans="1:22">
      <c r="A208" s="18"/>
      <c r="B208" s="19"/>
      <c r="C208" s="18"/>
      <c r="D208" s="19"/>
      <c r="E208" s="19"/>
      <c r="F208" s="19"/>
      <c r="G208" s="135">
        <f t="shared" si="3"/>
        <v>0</v>
      </c>
      <c r="H208" s="136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U208" s="18"/>
      <c r="V208" s="19"/>
    </row>
    <row r="209" spans="1:22">
      <c r="A209" s="18"/>
      <c r="B209" s="19"/>
      <c r="C209" s="18"/>
      <c r="D209" s="19"/>
      <c r="E209" s="19"/>
      <c r="F209" s="19"/>
      <c r="G209" s="135">
        <f t="shared" si="3"/>
        <v>0</v>
      </c>
      <c r="H209" s="136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U209" s="18"/>
      <c r="V209" s="19"/>
    </row>
    <row r="210" spans="1:22">
      <c r="A210" s="18"/>
      <c r="B210" s="19"/>
      <c r="C210" s="18"/>
      <c r="D210" s="19"/>
      <c r="E210" s="19"/>
      <c r="F210" s="19"/>
      <c r="G210" s="135">
        <f t="shared" si="3"/>
        <v>0</v>
      </c>
      <c r="H210" s="136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U210" s="18"/>
      <c r="V210" s="19"/>
    </row>
    <row r="211" spans="1:22">
      <c r="A211" s="18"/>
      <c r="B211" s="19"/>
      <c r="C211" s="18"/>
      <c r="D211" s="19"/>
      <c r="E211" s="19"/>
      <c r="F211" s="19"/>
      <c r="G211" s="135">
        <f t="shared" si="3"/>
        <v>0</v>
      </c>
      <c r="H211" s="136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U211" s="18"/>
      <c r="V211" s="19"/>
    </row>
    <row r="212" spans="1:22">
      <c r="A212" s="18"/>
      <c r="B212" s="19"/>
      <c r="C212" s="18"/>
      <c r="D212" s="19"/>
      <c r="E212" s="19"/>
      <c r="F212" s="19"/>
      <c r="G212" s="135">
        <f t="shared" si="3"/>
        <v>0</v>
      </c>
      <c r="H212" s="136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U212" s="18"/>
      <c r="V212" s="19"/>
    </row>
    <row r="213" spans="1:22">
      <c r="A213" s="18"/>
      <c r="B213" s="19"/>
      <c r="C213" s="18"/>
      <c r="D213" s="19"/>
      <c r="E213" s="19"/>
      <c r="F213" s="19"/>
      <c r="G213" s="135">
        <f t="shared" si="3"/>
        <v>0</v>
      </c>
      <c r="H213" s="136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U213" s="18"/>
      <c r="V213" s="19"/>
    </row>
    <row r="214" spans="1:22">
      <c r="A214" s="18"/>
      <c r="B214" s="19"/>
      <c r="C214" s="18"/>
      <c r="D214" s="19"/>
      <c r="E214" s="19"/>
      <c r="F214" s="19"/>
      <c r="G214" s="135">
        <f t="shared" si="3"/>
        <v>0</v>
      </c>
      <c r="H214" s="136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U214" s="18"/>
      <c r="V214" s="19"/>
    </row>
    <row r="215" spans="1:22">
      <c r="A215" s="18"/>
      <c r="B215" s="19"/>
      <c r="C215" s="18"/>
      <c r="D215" s="19"/>
      <c r="E215" s="19"/>
      <c r="F215" s="19"/>
      <c r="G215" s="135">
        <f t="shared" si="3"/>
        <v>0</v>
      </c>
      <c r="H215" s="136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U215" s="18"/>
      <c r="V215" s="19"/>
    </row>
    <row r="216" spans="1:22">
      <c r="A216" s="18"/>
      <c r="B216" s="19"/>
      <c r="C216" s="18"/>
      <c r="D216" s="19"/>
      <c r="E216" s="19"/>
      <c r="F216" s="19"/>
      <c r="G216" s="135">
        <f t="shared" si="3"/>
        <v>0</v>
      </c>
      <c r="H216" s="136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U216" s="18"/>
      <c r="V216" s="19"/>
    </row>
    <row r="217" spans="1:22">
      <c r="A217" s="18"/>
      <c r="B217" s="19"/>
      <c r="C217" s="18"/>
      <c r="D217" s="19"/>
      <c r="E217" s="19"/>
      <c r="F217" s="19"/>
      <c r="G217" s="135">
        <f t="shared" si="3"/>
        <v>0</v>
      </c>
      <c r="H217" s="136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U217" s="18"/>
      <c r="V217" s="19"/>
    </row>
    <row r="218" spans="1:22">
      <c r="A218" s="18"/>
      <c r="B218" s="19"/>
      <c r="C218" s="18"/>
      <c r="D218" s="19"/>
      <c r="E218" s="19"/>
      <c r="F218" s="19"/>
      <c r="G218" s="135">
        <f t="shared" si="3"/>
        <v>0</v>
      </c>
      <c r="H218" s="136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U218" s="18"/>
      <c r="V218" s="19"/>
    </row>
    <row r="219" spans="1:22">
      <c r="A219" s="18"/>
      <c r="B219" s="19"/>
      <c r="C219" s="18"/>
      <c r="D219" s="19"/>
      <c r="E219" s="19"/>
      <c r="F219" s="19"/>
      <c r="G219" s="135">
        <f t="shared" si="3"/>
        <v>0</v>
      </c>
      <c r="H219" s="136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U219" s="18"/>
      <c r="V219" s="19"/>
    </row>
    <row r="220" spans="1:22">
      <c r="A220" s="18"/>
      <c r="B220" s="19"/>
      <c r="C220" s="18"/>
      <c r="D220" s="19"/>
      <c r="E220" s="19"/>
      <c r="F220" s="19"/>
      <c r="G220" s="135">
        <f t="shared" si="3"/>
        <v>0</v>
      </c>
      <c r="H220" s="136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U220" s="18"/>
      <c r="V220" s="19"/>
    </row>
    <row r="221" spans="1:22">
      <c r="A221" s="18"/>
      <c r="B221" s="19"/>
      <c r="C221" s="18"/>
      <c r="D221" s="19"/>
      <c r="E221" s="19"/>
      <c r="F221" s="19"/>
      <c r="G221" s="135">
        <f t="shared" si="3"/>
        <v>0</v>
      </c>
      <c r="H221" s="136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U221" s="18"/>
      <c r="V221" s="19"/>
    </row>
    <row r="222" spans="1:22">
      <c r="A222" s="18"/>
      <c r="B222" s="19"/>
      <c r="C222" s="18"/>
      <c r="D222" s="19"/>
      <c r="E222" s="19"/>
      <c r="F222" s="19"/>
      <c r="G222" s="135">
        <f t="shared" si="3"/>
        <v>0</v>
      </c>
      <c r="H222" s="136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U222" s="18"/>
      <c r="V222" s="19"/>
    </row>
    <row r="223" spans="1:22">
      <c r="A223" s="18"/>
      <c r="B223" s="19"/>
      <c r="C223" s="18"/>
      <c r="D223" s="19"/>
      <c r="E223" s="19"/>
      <c r="F223" s="19"/>
      <c r="G223" s="135">
        <f t="shared" si="3"/>
        <v>0</v>
      </c>
      <c r="H223" s="136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U223" s="18"/>
      <c r="V223" s="19"/>
    </row>
    <row r="224" spans="1:22">
      <c r="A224" s="18"/>
      <c r="B224" s="19"/>
      <c r="C224" s="18"/>
      <c r="D224" s="19"/>
      <c r="E224" s="19"/>
      <c r="F224" s="19"/>
      <c r="G224" s="135">
        <f t="shared" si="3"/>
        <v>0</v>
      </c>
      <c r="H224" s="136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U224" s="18"/>
      <c r="V224" s="19"/>
    </row>
    <row r="225" spans="1:22">
      <c r="A225" s="18"/>
      <c r="B225" s="19"/>
      <c r="C225" s="18"/>
      <c r="D225" s="19"/>
      <c r="E225" s="19"/>
      <c r="F225" s="19"/>
      <c r="G225" s="136"/>
      <c r="H225" s="136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U225" s="18"/>
      <c r="V225" s="19"/>
    </row>
    <row r="226" spans="1:22" ht="10.8" thickBot="1">
      <c r="A226" s="23" t="s">
        <v>9</v>
      </c>
      <c r="B226" s="23"/>
      <c r="C226" s="22"/>
      <c r="D226" s="23"/>
      <c r="E226" s="23"/>
      <c r="F226" s="23"/>
      <c r="G226" s="137">
        <f>SUM(G10:G225)</f>
        <v>-747278.92000000027</v>
      </c>
      <c r="H226" s="137">
        <f>SUM(H10:H225)</f>
        <v>444372.20000000007</v>
      </c>
      <c r="I226" s="25">
        <f>SUM(I10:I225)</f>
        <v>0</v>
      </c>
      <c r="J226" s="25">
        <f t="shared" ref="J226:N226" si="4">SUM(J10:J225)</f>
        <v>6645.12</v>
      </c>
      <c r="K226" s="25">
        <f t="shared" si="4"/>
        <v>2691.47</v>
      </c>
      <c r="L226" s="25">
        <f t="shared" si="4"/>
        <v>1400</v>
      </c>
      <c r="M226" s="25">
        <f t="shared" si="4"/>
        <v>6019.57</v>
      </c>
      <c r="N226" s="25">
        <f t="shared" si="4"/>
        <v>6277.45</v>
      </c>
      <c r="O226" s="25">
        <f t="shared" ref="O226" si="5">SUM(O10:O225)</f>
        <v>26297.63</v>
      </c>
      <c r="P226" s="25">
        <f t="shared" ref="P226" si="6">SUM(P10:P225)</f>
        <v>65925.76999999999</v>
      </c>
      <c r="Q226" s="25">
        <f t="shared" ref="Q226" si="7">SUM(Q10:Q225)</f>
        <v>111342.78000000001</v>
      </c>
      <c r="R226" s="25">
        <f t="shared" ref="R226" si="8">SUM(R10:R225)</f>
        <v>14087.65</v>
      </c>
      <c r="S226" s="25">
        <f t="shared" ref="S226" si="9">SUM(S10:S225)</f>
        <v>62219.28</v>
      </c>
      <c r="U226" s="25"/>
      <c r="V226" s="25"/>
    </row>
    <row r="227" spans="1:22" ht="10.8" thickTop="1"/>
  </sheetData>
  <sortState ref="A7:G87">
    <sortCondition ref="B7:B8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210"/>
  <sheetViews>
    <sheetView topLeftCell="AI1" workbookViewId="0">
      <pane ySplit="6" topLeftCell="A170" activePane="bottomLeft" state="frozen"/>
      <selection pane="bottomLeft" activeCell="AK208" sqref="AK208"/>
    </sheetView>
  </sheetViews>
  <sheetFormatPr defaultRowHeight="10.199999999999999"/>
  <cols>
    <col min="1" max="1" width="10.5546875" style="2" customWidth="1"/>
    <col min="2" max="2" width="8.88671875" style="2" customWidth="1"/>
    <col min="3" max="3" width="10.44140625" style="2" customWidth="1"/>
    <col min="4" max="6" width="9.33203125" style="2" customWidth="1"/>
    <col min="7" max="7" width="33.21875" style="2" bestFit="1" customWidth="1"/>
    <col min="8" max="8" width="15.109375" style="2" bestFit="1" customWidth="1"/>
    <col min="9" max="9" width="36.6640625" style="2" bestFit="1" customWidth="1"/>
    <col min="10" max="10" width="0.5546875" style="2" customWidth="1"/>
    <col min="11" max="15" width="13" style="2" customWidth="1"/>
    <col min="16" max="16" width="6.44140625" style="2" bestFit="1" customWidth="1"/>
    <col min="17" max="17" width="6.44140625" style="33" customWidth="1"/>
    <col min="18" max="18" width="0.5546875" style="2" customWidth="1"/>
    <col min="19" max="45" width="16.5546875" style="2" customWidth="1"/>
    <col min="46" max="46" width="0.44140625" style="2" customWidth="1"/>
    <col min="47" max="47" width="16.5546875" style="2" customWidth="1"/>
    <col min="48" max="48" width="8.88671875" style="2"/>
    <col min="49" max="49" width="10.44140625" style="2" bestFit="1" customWidth="1"/>
    <col min="50" max="16384" width="8.88671875" style="2"/>
  </cols>
  <sheetData>
    <row r="1" spans="1:51">
      <c r="A1" s="1" t="s">
        <v>0</v>
      </c>
    </row>
    <row r="2" spans="1:51">
      <c r="A2" s="1" t="s">
        <v>1</v>
      </c>
    </row>
    <row r="3" spans="1:51">
      <c r="A3" s="1" t="s">
        <v>22</v>
      </c>
    </row>
    <row r="5" spans="1:51" s="6" customFormat="1" ht="20.399999999999999">
      <c r="A5" s="3"/>
      <c r="B5" s="3"/>
      <c r="C5" s="3"/>
      <c r="D5" s="3"/>
      <c r="E5" s="3"/>
      <c r="F5" s="3"/>
      <c r="G5" s="3"/>
      <c r="H5" s="3"/>
      <c r="I5" s="3"/>
      <c r="J5" s="3"/>
      <c r="K5" s="139" t="s">
        <v>40</v>
      </c>
      <c r="L5" s="139" t="s">
        <v>41</v>
      </c>
      <c r="M5" s="139" t="s">
        <v>42</v>
      </c>
      <c r="N5" s="139" t="s">
        <v>43</v>
      </c>
      <c r="O5" s="139" t="s">
        <v>44</v>
      </c>
      <c r="P5" s="4"/>
      <c r="Q5" s="4"/>
      <c r="R5" s="3"/>
      <c r="S5" s="4" t="str">
        <f>INDEX(WTB!$A:$B,MATCH(S$6,WTB!$A:$A,),2)</f>
        <v>Input Tax</v>
      </c>
      <c r="T5" s="4" t="str">
        <f>INDEX(WTB!$A:$B,MATCH(T$6,WTB!$A:$A,),2)</f>
        <v>Withholding Tax - E</v>
      </c>
      <c r="U5" s="4" t="str">
        <f>INDEX(WTB!$A:$B,MATCH(U$6,WTB!$A:$A,),2)</f>
        <v>Advances from Suppliers</v>
      </c>
      <c r="V5" s="4" t="str">
        <f>INDEX(WTB!$A:$B,MATCH(V$6,WTB!$A:$A,),2)</f>
        <v>Contractual Salaries and Wages</v>
      </c>
      <c r="W5" s="4" t="str">
        <f>INDEX(WTB!$A:$B,MATCH(W$6,WTB!$A:$A,),2)</f>
        <v>Space Rent</v>
      </c>
      <c r="X5" s="4" t="str">
        <f>INDEX(WTB!$A:$B,MATCH(X$6,WTB!$A:$A,),2)</f>
        <v>Equipment Rent</v>
      </c>
      <c r="Y5" s="4" t="str">
        <f>INDEX(WTB!$A:$B,MATCH(Y$6,WTB!$A:$A,),2)</f>
        <v>Director's Fee</v>
      </c>
      <c r="Z5" s="4" t="str">
        <f>INDEX(WTB!$A:$B,MATCH(Z$6,WTB!$A:$A,),2)</f>
        <v>Accounting Services</v>
      </c>
      <c r="AA5" s="75" t="str">
        <f>INDEX(WTB!$A:$B,MATCH(AA$6,WTB!$A:$A,),2)</f>
        <v>RAW MATS FOOD</v>
      </c>
      <c r="AB5" s="72" t="str">
        <f>INDEX(WTB!$A:$B,MATCH(AB$6,WTB!$A:$A,),2)</f>
        <v>RAW MATS BEVERAGES</v>
      </c>
      <c r="AC5" s="72" t="str">
        <f>INDEX(WTB!$A:$B,MATCH(AC$6,WTB!$A:$A,),2)</f>
        <v>BAR SUPPLIES</v>
      </c>
      <c r="AD5" s="72" t="str">
        <f>INDEX(WTB!$A:$B,MATCH(AD$6,WTB!$A:$A,),2)</f>
        <v>OFFICE SUPPLIES</v>
      </c>
      <c r="AE5" s="72" t="str">
        <f>INDEX(WTB!$A:$B,MATCH(AE$6,WTB!$A:$A,),2)</f>
        <v>DINING SUPPLIES</v>
      </c>
      <c r="AF5" s="72" t="str">
        <f>INDEX(WTB!$A:$B,MATCH(AF$6,WTB!$A:$A,),2)</f>
        <v>GUEST SUPPLIES</v>
      </c>
      <c r="AG5" s="72" t="str">
        <f>INDEX(WTB!$A:$B,MATCH(AG$6,WTB!$A:$A,),2)</f>
        <v>CLEANING SUPPLIES</v>
      </c>
      <c r="AH5" s="72" t="str">
        <f>INDEX(WTB!$A:$B,MATCH(AH$6,WTB!$A:$A,),2)</f>
        <v>PACKAGING SUPPLIES</v>
      </c>
      <c r="AI5" s="72" t="str">
        <f>INDEX(WTB!$A:$B,MATCH(AI$6,WTB!$A:$A,),2)</f>
        <v>MEDICAL SUPPLIES</v>
      </c>
      <c r="AJ5" s="72" t="str">
        <f>INDEX(WTB!$A:$B,MATCH(AJ$6,WTB!$A:$A,),2)</f>
        <v>UTENSILS / EQUIPMENT</v>
      </c>
      <c r="AK5" s="72" t="str">
        <f>INDEX(WTB!$A:$B,MATCH(AK$6,WTB!$A:$A,),2)</f>
        <v>Employees Meal</v>
      </c>
      <c r="AL5" s="72" t="str">
        <f>INDEX(WTB!$A:$B,MATCH(AL$6,WTB!$A:$A,),2)</f>
        <v>Insurance</v>
      </c>
      <c r="AM5" s="72" t="str">
        <f>INDEX(WTB!$A:$B,MATCH(AM$6,WTB!$A:$A,),2)</f>
        <v>Accounting Fee</v>
      </c>
      <c r="AN5" s="72" t="str">
        <f>INDEX(WTB!$A:$B,MATCH(AN$6,WTB!$A:$A,),2)</f>
        <v>Security Services</v>
      </c>
      <c r="AO5" s="72" t="str">
        <f>INDEX(WTB!$A:$B,MATCH(AO$6,WTB!$A:$A,),2)</f>
        <v>Pest Control</v>
      </c>
      <c r="AP5" s="72" t="str">
        <f>INDEX(WTB!$A:$B,MATCH(AP$6,WTB!$A:$A,),2)</f>
        <v>Marketing Support</v>
      </c>
      <c r="AQ5" s="72" t="str">
        <f>INDEX(WTB!$A:$B,MATCH(AQ$6,WTB!$A:$A,),2)</f>
        <v>Consultancy</v>
      </c>
      <c r="AR5" s="72" t="str">
        <f>INDEX(WTB!$A:$B,MATCH(AR$6,WTB!$A:$A,),2)</f>
        <v>Telephone</v>
      </c>
      <c r="AS5" s="72" t="str">
        <f>INDEX(WTB!$A:$B,MATCH(AS$6,WTB!$A:$A,),2)</f>
        <v>Fuel and Gas</v>
      </c>
      <c r="AT5" s="5" t="e">
        <f>INDEX(WTB!$A:$B,MATCH(AT$6,WTB!$A:$A,),2)</f>
        <v>#N/A</v>
      </c>
      <c r="AU5" s="4" t="str">
        <f>INDEX(WTB!$A:$B,MATCH(AU$6,WTB!$A:$A,),2)</f>
        <v>Accounts Payable</v>
      </c>
      <c r="AV5" s="5"/>
      <c r="AW5" s="4" t="s">
        <v>3</v>
      </c>
      <c r="AX5" s="3"/>
      <c r="AY5" s="3"/>
    </row>
    <row r="6" spans="1:51">
      <c r="A6" s="7" t="s">
        <v>3</v>
      </c>
      <c r="B6" s="7" t="s">
        <v>11</v>
      </c>
      <c r="C6" s="7" t="s">
        <v>25</v>
      </c>
      <c r="D6" s="7" t="s">
        <v>26</v>
      </c>
      <c r="E6" s="7" t="s">
        <v>38</v>
      </c>
      <c r="F6" s="7" t="s">
        <v>39</v>
      </c>
      <c r="G6" s="7" t="s">
        <v>34</v>
      </c>
      <c r="H6" s="7" t="s">
        <v>29</v>
      </c>
      <c r="I6" s="7" t="s">
        <v>7</v>
      </c>
      <c r="J6" s="7"/>
      <c r="K6" s="140"/>
      <c r="L6" s="140"/>
      <c r="M6" s="140"/>
      <c r="N6" s="140"/>
      <c r="O6" s="140"/>
      <c r="P6" s="32" t="s">
        <v>45</v>
      </c>
      <c r="Q6" s="32" t="s">
        <v>50</v>
      </c>
      <c r="R6" s="7"/>
      <c r="S6" s="7">
        <v>1501</v>
      </c>
      <c r="T6" s="7">
        <v>2201</v>
      </c>
      <c r="U6" s="7">
        <v>2110</v>
      </c>
      <c r="V6" s="7">
        <v>6110</v>
      </c>
      <c r="W6" s="7">
        <v>6201</v>
      </c>
      <c r="X6" s="7">
        <v>6202</v>
      </c>
      <c r="Y6" s="7">
        <v>6401</v>
      </c>
      <c r="Z6" s="7">
        <v>6402</v>
      </c>
      <c r="AA6" s="73">
        <v>5001</v>
      </c>
      <c r="AB6" s="73">
        <v>5002</v>
      </c>
      <c r="AC6" s="73">
        <v>6214</v>
      </c>
      <c r="AD6" s="73">
        <v>6212</v>
      </c>
      <c r="AE6" s="73">
        <v>6218</v>
      </c>
      <c r="AF6" s="73">
        <v>6217</v>
      </c>
      <c r="AG6" s="73">
        <v>6219</v>
      </c>
      <c r="AH6" s="73">
        <v>6220</v>
      </c>
      <c r="AI6" s="73">
        <v>6229</v>
      </c>
      <c r="AJ6" s="73">
        <v>6211</v>
      </c>
      <c r="AK6" s="73">
        <v>6109</v>
      </c>
      <c r="AL6" s="73">
        <v>6308</v>
      </c>
      <c r="AM6" s="73">
        <v>6312</v>
      </c>
      <c r="AN6" s="73">
        <v>6313</v>
      </c>
      <c r="AO6" s="73">
        <v>6234</v>
      </c>
      <c r="AP6" s="73">
        <v>6315</v>
      </c>
      <c r="AQ6" s="73">
        <v>6316</v>
      </c>
      <c r="AR6" s="73">
        <v>6204</v>
      </c>
      <c r="AS6" s="73">
        <v>5101</v>
      </c>
      <c r="AT6" s="8"/>
      <c r="AU6" s="7">
        <v>2101</v>
      </c>
      <c r="AV6" s="8"/>
      <c r="AW6" s="7" t="s">
        <v>23</v>
      </c>
      <c r="AX6" s="7" t="s">
        <v>24</v>
      </c>
      <c r="AY6" s="76" t="s">
        <v>196</v>
      </c>
    </row>
    <row r="7" spans="1:51">
      <c r="A7" s="17">
        <v>43409</v>
      </c>
      <c r="B7" s="14" t="s">
        <v>550</v>
      </c>
      <c r="C7" s="15">
        <v>142482</v>
      </c>
      <c r="D7" s="15"/>
      <c r="E7" s="15">
        <v>11518</v>
      </c>
      <c r="F7" s="15">
        <v>1957</v>
      </c>
      <c r="G7" s="14" t="s">
        <v>142</v>
      </c>
      <c r="H7" s="14" t="s">
        <v>155</v>
      </c>
      <c r="I7" s="14" t="s">
        <v>164</v>
      </c>
      <c r="J7" s="14"/>
      <c r="K7" s="14"/>
      <c r="L7" s="14"/>
      <c r="M7" s="16">
        <v>1100</v>
      </c>
      <c r="N7" s="16">
        <v>0</v>
      </c>
      <c r="O7" s="31">
        <f>N7/1.12+M7+L7+K7</f>
        <v>1100</v>
      </c>
      <c r="P7" s="31"/>
      <c r="Q7" s="36">
        <v>0.01</v>
      </c>
      <c r="R7" s="14"/>
      <c r="S7" s="16">
        <v>0</v>
      </c>
      <c r="T7" s="16">
        <v>-11</v>
      </c>
      <c r="U7" s="16"/>
      <c r="V7" s="16"/>
      <c r="W7" s="16"/>
      <c r="X7" s="16"/>
      <c r="Y7" s="16"/>
      <c r="Z7" s="16"/>
      <c r="AA7" s="16">
        <v>1100</v>
      </c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U7" s="16">
        <f>-SUM(R7:AT7)</f>
        <v>-1089</v>
      </c>
      <c r="AW7" s="17"/>
      <c r="AX7" s="14"/>
      <c r="AY7" s="14"/>
    </row>
    <row r="8" spans="1:51">
      <c r="A8" s="17">
        <v>43409</v>
      </c>
      <c r="B8" s="14" t="s">
        <v>492</v>
      </c>
      <c r="C8" s="15">
        <v>69581</v>
      </c>
      <c r="D8" s="15"/>
      <c r="E8" s="15">
        <v>11519</v>
      </c>
      <c r="F8" s="15">
        <v>1958</v>
      </c>
      <c r="G8" s="14" t="s">
        <v>143</v>
      </c>
      <c r="H8" s="14" t="s">
        <v>155</v>
      </c>
      <c r="I8" s="14" t="s">
        <v>165</v>
      </c>
      <c r="J8" s="14"/>
      <c r="K8" s="14"/>
      <c r="L8" s="14"/>
      <c r="M8" s="16">
        <v>3520</v>
      </c>
      <c r="N8" s="16">
        <v>0</v>
      </c>
      <c r="O8" s="31">
        <f t="shared" ref="O8:O71" si="0">N8/1.12+M8+L8+K8</f>
        <v>3520</v>
      </c>
      <c r="P8" s="31"/>
      <c r="Q8" s="36">
        <v>0.01</v>
      </c>
      <c r="R8" s="14"/>
      <c r="S8" s="16">
        <v>0</v>
      </c>
      <c r="T8" s="16">
        <v>-35.200000000000003</v>
      </c>
      <c r="U8" s="16"/>
      <c r="V8" s="16"/>
      <c r="W8" s="16"/>
      <c r="X8" s="16"/>
      <c r="Y8" s="16"/>
      <c r="Z8" s="16"/>
      <c r="AA8" s="16">
        <v>3520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U8" s="16">
        <f t="shared" ref="AU8:AU71" si="1">-SUM(R8:AT8)</f>
        <v>-3484.8</v>
      </c>
      <c r="AW8" s="17"/>
      <c r="AX8" s="14"/>
      <c r="AY8" s="14"/>
    </row>
    <row r="9" spans="1:51">
      <c r="A9" s="17">
        <v>43409</v>
      </c>
      <c r="B9" s="14" t="s">
        <v>493</v>
      </c>
      <c r="C9" s="15">
        <v>69582</v>
      </c>
      <c r="D9" s="15"/>
      <c r="E9" s="15">
        <v>11520</v>
      </c>
      <c r="F9" s="15">
        <v>1959</v>
      </c>
      <c r="G9" s="14" t="s">
        <v>143</v>
      </c>
      <c r="H9" s="14" t="s">
        <v>156</v>
      </c>
      <c r="I9" s="14" t="s">
        <v>165</v>
      </c>
      <c r="J9" s="14"/>
      <c r="K9" s="14"/>
      <c r="L9" s="14"/>
      <c r="M9" s="16">
        <v>2172.5</v>
      </c>
      <c r="N9" s="16">
        <v>0</v>
      </c>
      <c r="O9" s="31">
        <f t="shared" si="0"/>
        <v>2172.5</v>
      </c>
      <c r="P9" s="31"/>
      <c r="Q9" s="36">
        <v>0.01</v>
      </c>
      <c r="R9" s="14"/>
      <c r="S9" s="16">
        <v>0</v>
      </c>
      <c r="T9" s="16">
        <v>-21.725000000000001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>
        <v>2172.5</v>
      </c>
      <c r="AL9" s="16"/>
      <c r="AM9" s="16"/>
      <c r="AN9" s="16"/>
      <c r="AO9" s="16"/>
      <c r="AP9" s="16"/>
      <c r="AQ9" s="16"/>
      <c r="AR9" s="16"/>
      <c r="AS9" s="16"/>
      <c r="AU9" s="16">
        <f t="shared" si="1"/>
        <v>-2150.7750000000001</v>
      </c>
      <c r="AW9" s="17"/>
      <c r="AX9" s="14"/>
      <c r="AY9" s="14"/>
    </row>
    <row r="10" spans="1:51">
      <c r="A10" s="17">
        <v>43409</v>
      </c>
      <c r="B10" s="14" t="s">
        <v>494</v>
      </c>
      <c r="C10" s="15">
        <v>9756</v>
      </c>
      <c r="D10" s="15"/>
      <c r="E10" s="15">
        <v>11521</v>
      </c>
      <c r="F10" s="15">
        <v>1960</v>
      </c>
      <c r="G10" s="14" t="s">
        <v>144</v>
      </c>
      <c r="H10" s="14" t="s">
        <v>156</v>
      </c>
      <c r="I10" s="14" t="s">
        <v>164</v>
      </c>
      <c r="J10" s="14"/>
      <c r="K10" s="14"/>
      <c r="L10" s="14"/>
      <c r="M10" s="16">
        <v>257</v>
      </c>
      <c r="N10" s="16">
        <v>0</v>
      </c>
      <c r="O10" s="31">
        <f t="shared" si="0"/>
        <v>257</v>
      </c>
      <c r="P10" s="31"/>
      <c r="Q10" s="36">
        <v>0.01</v>
      </c>
      <c r="R10" s="14"/>
      <c r="S10" s="16">
        <v>0</v>
      </c>
      <c r="T10" s="16">
        <v>-2.57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>
        <v>257</v>
      </c>
      <c r="AL10" s="16"/>
      <c r="AM10" s="16"/>
      <c r="AN10" s="16"/>
      <c r="AO10" s="16"/>
      <c r="AP10" s="16"/>
      <c r="AQ10" s="16"/>
      <c r="AR10" s="16"/>
      <c r="AS10" s="16"/>
      <c r="AU10" s="16">
        <f t="shared" si="1"/>
        <v>-254.43</v>
      </c>
      <c r="AW10" s="17"/>
      <c r="AX10" s="14"/>
      <c r="AY10" s="14"/>
    </row>
    <row r="11" spans="1:51">
      <c r="A11" s="17">
        <v>43409</v>
      </c>
      <c r="B11" s="14" t="s">
        <v>495</v>
      </c>
      <c r="C11" s="15">
        <v>9756</v>
      </c>
      <c r="D11" s="15"/>
      <c r="E11" s="15">
        <v>11521</v>
      </c>
      <c r="F11" s="15">
        <v>1960</v>
      </c>
      <c r="G11" s="14" t="s">
        <v>144</v>
      </c>
      <c r="H11" s="14" t="s">
        <v>159</v>
      </c>
      <c r="I11" s="14" t="s">
        <v>167</v>
      </c>
      <c r="J11" s="14"/>
      <c r="K11" s="14"/>
      <c r="L11" s="14"/>
      <c r="M11" s="16">
        <v>2342.1999999999998</v>
      </c>
      <c r="N11" s="16">
        <v>0</v>
      </c>
      <c r="O11" s="31">
        <f t="shared" si="0"/>
        <v>2342.1999999999998</v>
      </c>
      <c r="P11" s="31"/>
      <c r="Q11" s="36">
        <v>0.01</v>
      </c>
      <c r="R11" s="14"/>
      <c r="S11" s="16">
        <v>0</v>
      </c>
      <c r="T11" s="16">
        <v>-23.421999999999997</v>
      </c>
      <c r="U11" s="16"/>
      <c r="V11" s="16"/>
      <c r="W11" s="16"/>
      <c r="X11" s="16"/>
      <c r="Y11" s="16"/>
      <c r="Z11" s="16"/>
      <c r="AA11" s="16">
        <v>2342.1999999999998</v>
      </c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U11" s="16">
        <f t="shared" si="1"/>
        <v>-2318.7779999999998</v>
      </c>
      <c r="AW11" s="17"/>
      <c r="AX11" s="14"/>
      <c r="AY11" s="14"/>
    </row>
    <row r="12" spans="1:51">
      <c r="A12" s="17">
        <v>43409</v>
      </c>
      <c r="B12" s="14" t="s">
        <v>496</v>
      </c>
      <c r="C12" s="15">
        <v>30734</v>
      </c>
      <c r="D12" s="15"/>
      <c r="E12" s="15">
        <v>11524</v>
      </c>
      <c r="F12" s="15">
        <v>1961</v>
      </c>
      <c r="G12" s="14" t="s">
        <v>147</v>
      </c>
      <c r="H12" s="14" t="s">
        <v>159</v>
      </c>
      <c r="I12" s="14" t="s">
        <v>167</v>
      </c>
      <c r="J12" s="14"/>
      <c r="K12" s="14"/>
      <c r="L12" s="14"/>
      <c r="M12" s="16"/>
      <c r="N12" s="16">
        <v>4179.75</v>
      </c>
      <c r="O12" s="31">
        <f t="shared" si="0"/>
        <v>3731.9196428571427</v>
      </c>
      <c r="P12" s="31"/>
      <c r="Q12" s="36">
        <v>0.01</v>
      </c>
      <c r="R12" s="14"/>
      <c r="S12" s="16">
        <v>447.83035714285711</v>
      </c>
      <c r="T12" s="16">
        <v>-37.319196428571431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>
        <v>3731.9196428571427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>
        <f t="shared" si="1"/>
        <v>-4142.4308035714284</v>
      </c>
      <c r="AW12" s="17"/>
      <c r="AX12" s="14"/>
      <c r="AY12" s="14"/>
    </row>
    <row r="13" spans="1:51">
      <c r="A13" s="17">
        <v>43409</v>
      </c>
      <c r="B13" s="14" t="s">
        <v>497</v>
      </c>
      <c r="C13" s="15">
        <v>30734</v>
      </c>
      <c r="D13" s="15"/>
      <c r="E13" s="15">
        <v>11524</v>
      </c>
      <c r="F13" s="15">
        <v>1961</v>
      </c>
      <c r="G13" s="14" t="s">
        <v>147</v>
      </c>
      <c r="H13" s="14" t="s">
        <v>157</v>
      </c>
      <c r="I13" s="14" t="s">
        <v>164</v>
      </c>
      <c r="J13" s="14"/>
      <c r="K13" s="14"/>
      <c r="L13" s="14"/>
      <c r="M13" s="16"/>
      <c r="N13" s="16">
        <v>680</v>
      </c>
      <c r="O13" s="31">
        <f t="shared" si="0"/>
        <v>607.14285714285711</v>
      </c>
      <c r="P13" s="31"/>
      <c r="Q13" s="36">
        <v>0.01</v>
      </c>
      <c r="R13" s="14"/>
      <c r="S13" s="16">
        <v>72.857142857142847</v>
      </c>
      <c r="T13" s="16">
        <v>-6.0714285714285712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>
        <v>607.14285714285711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>
        <f t="shared" si="1"/>
        <v>-673.92857142857133</v>
      </c>
      <c r="AW13" s="17"/>
      <c r="AX13" s="14"/>
      <c r="AY13" s="14"/>
    </row>
    <row r="14" spans="1:51">
      <c r="A14" s="17">
        <v>43410</v>
      </c>
      <c r="B14" s="14" t="s">
        <v>498</v>
      </c>
      <c r="C14" s="15">
        <v>58282</v>
      </c>
      <c r="D14" s="15"/>
      <c r="E14" s="15">
        <v>11525</v>
      </c>
      <c r="F14" s="15">
        <v>1962</v>
      </c>
      <c r="G14" s="14" t="s">
        <v>145</v>
      </c>
      <c r="H14" s="14" t="s">
        <v>725</v>
      </c>
      <c r="I14" s="14" t="s">
        <v>164</v>
      </c>
      <c r="J14" s="14"/>
      <c r="K14" s="14"/>
      <c r="L14" s="14"/>
      <c r="M14" s="16"/>
      <c r="N14" s="16">
        <v>13358</v>
      </c>
      <c r="O14" s="31">
        <f t="shared" si="0"/>
        <v>11926.785714285714</v>
      </c>
      <c r="P14" s="31"/>
      <c r="Q14" s="36">
        <v>0.01</v>
      </c>
      <c r="R14" s="14"/>
      <c r="S14" s="16">
        <v>1431.2142857142856</v>
      </c>
      <c r="T14" s="16">
        <v>-119.26785714285714</v>
      </c>
      <c r="U14" s="16"/>
      <c r="V14" s="16"/>
      <c r="W14" s="16"/>
      <c r="X14" s="16"/>
      <c r="Y14" s="16"/>
      <c r="Z14" s="16"/>
      <c r="AA14" s="16">
        <v>11926.785714285714</v>
      </c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>
        <f t="shared" si="1"/>
        <v>-13238.732142857141</v>
      </c>
      <c r="AW14" s="17"/>
      <c r="AX14" s="14"/>
      <c r="AY14" s="14"/>
    </row>
    <row r="15" spans="1:51">
      <c r="A15" s="17">
        <v>43410</v>
      </c>
      <c r="B15" s="14" t="s">
        <v>499</v>
      </c>
      <c r="C15" s="15">
        <v>212946</v>
      </c>
      <c r="D15" s="15"/>
      <c r="E15" s="15">
        <v>11526</v>
      </c>
      <c r="F15" s="15">
        <v>1953</v>
      </c>
      <c r="G15" s="14" t="s">
        <v>717</v>
      </c>
      <c r="H15" s="14" t="s">
        <v>158</v>
      </c>
      <c r="I15" s="14" t="s">
        <v>166</v>
      </c>
      <c r="J15" s="14"/>
      <c r="K15" s="14"/>
      <c r="L15" s="14"/>
      <c r="M15" s="16"/>
      <c r="N15" s="16">
        <v>7426.62</v>
      </c>
      <c r="O15" s="31">
        <f t="shared" si="0"/>
        <v>6630.9107142857138</v>
      </c>
      <c r="P15" s="31"/>
      <c r="Q15" s="36">
        <v>0.01</v>
      </c>
      <c r="R15" s="14"/>
      <c r="S15" s="16">
        <v>795.70928571428567</v>
      </c>
      <c r="T15" s="16">
        <v>-66.309107142857144</v>
      </c>
      <c r="U15" s="16"/>
      <c r="V15" s="16"/>
      <c r="W15" s="16"/>
      <c r="X15" s="16"/>
      <c r="Y15" s="16"/>
      <c r="Z15" s="16"/>
      <c r="AA15" s="16">
        <v>6630.9107142857138</v>
      </c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>
        <f t="shared" si="1"/>
        <v>-7360.3108928571419</v>
      </c>
      <c r="AW15" s="17"/>
      <c r="AX15" s="14"/>
      <c r="AY15" s="14"/>
    </row>
    <row r="16" spans="1:51">
      <c r="A16" s="17">
        <v>43411</v>
      </c>
      <c r="B16" s="14" t="s">
        <v>500</v>
      </c>
      <c r="C16" s="15">
        <v>120001246718</v>
      </c>
      <c r="D16" s="15"/>
      <c r="E16" s="15">
        <v>11527</v>
      </c>
      <c r="F16" s="15">
        <v>1963</v>
      </c>
      <c r="G16" s="14" t="s">
        <v>146</v>
      </c>
      <c r="H16" s="14" t="s">
        <v>155</v>
      </c>
      <c r="I16" s="14" t="s">
        <v>164</v>
      </c>
      <c r="J16" s="14"/>
      <c r="K16" s="14"/>
      <c r="L16" s="14"/>
      <c r="M16" s="16"/>
      <c r="N16" s="16">
        <v>6316</v>
      </c>
      <c r="O16" s="31">
        <f t="shared" si="0"/>
        <v>5639.2857142857138</v>
      </c>
      <c r="P16" s="31"/>
      <c r="Q16" s="36">
        <v>0.01</v>
      </c>
      <c r="R16" s="14"/>
      <c r="S16" s="16">
        <v>676.71428571428567</v>
      </c>
      <c r="T16" s="16">
        <v>-56.392857142857139</v>
      </c>
      <c r="U16" s="16"/>
      <c r="V16" s="16"/>
      <c r="W16" s="16"/>
      <c r="X16" s="16"/>
      <c r="Y16" s="16"/>
      <c r="Z16" s="16"/>
      <c r="AA16" s="16"/>
      <c r="AB16" s="16">
        <v>5639.2857142857138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>
        <f t="shared" si="1"/>
        <v>-6259.6071428571422</v>
      </c>
      <c r="AW16" s="17"/>
      <c r="AX16" s="14"/>
      <c r="AY16" s="14"/>
    </row>
    <row r="17" spans="1:51">
      <c r="A17" s="17">
        <v>43411</v>
      </c>
      <c r="B17" s="14" t="s">
        <v>501</v>
      </c>
      <c r="C17" s="15">
        <v>69586</v>
      </c>
      <c r="D17" s="15"/>
      <c r="E17" s="15">
        <v>11529</v>
      </c>
      <c r="F17" s="15">
        <v>1964</v>
      </c>
      <c r="G17" s="14" t="s">
        <v>143</v>
      </c>
      <c r="H17" s="14" t="s">
        <v>156</v>
      </c>
      <c r="I17" s="14" t="s">
        <v>164</v>
      </c>
      <c r="J17" s="14"/>
      <c r="K17" s="14"/>
      <c r="L17" s="14"/>
      <c r="M17" s="16">
        <v>7395</v>
      </c>
      <c r="N17" s="16">
        <v>0</v>
      </c>
      <c r="O17" s="31">
        <f t="shared" si="0"/>
        <v>7395</v>
      </c>
      <c r="P17" s="31"/>
      <c r="Q17" s="36">
        <v>0.01</v>
      </c>
      <c r="R17" s="14"/>
      <c r="S17" s="16">
        <v>0</v>
      </c>
      <c r="T17" s="16">
        <v>-73.95</v>
      </c>
      <c r="U17" s="16"/>
      <c r="V17" s="16"/>
      <c r="W17" s="16"/>
      <c r="X17" s="16"/>
      <c r="Y17" s="16"/>
      <c r="Z17" s="16"/>
      <c r="AA17" s="16">
        <v>7395</v>
      </c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>
        <f t="shared" si="1"/>
        <v>-7321.05</v>
      </c>
      <c r="AW17" s="17"/>
      <c r="AX17" s="14"/>
      <c r="AY17" s="14"/>
    </row>
    <row r="18" spans="1:51">
      <c r="A18" s="17">
        <v>43412</v>
      </c>
      <c r="B18" s="14" t="s">
        <v>502</v>
      </c>
      <c r="C18" s="15">
        <v>9836</v>
      </c>
      <c r="D18" s="15"/>
      <c r="E18" s="15">
        <v>11528</v>
      </c>
      <c r="F18" s="15">
        <v>1965</v>
      </c>
      <c r="G18" s="14" t="s">
        <v>144</v>
      </c>
      <c r="H18" s="14" t="s">
        <v>163</v>
      </c>
      <c r="I18" s="14" t="s">
        <v>164</v>
      </c>
      <c r="J18" s="14"/>
      <c r="K18" s="14"/>
      <c r="L18" s="14"/>
      <c r="M18" s="16">
        <v>692</v>
      </c>
      <c r="N18" s="16">
        <v>0</v>
      </c>
      <c r="O18" s="31">
        <f t="shared" si="0"/>
        <v>692</v>
      </c>
      <c r="P18" s="31"/>
      <c r="Q18" s="36">
        <v>0.01</v>
      </c>
      <c r="R18" s="14"/>
      <c r="S18" s="16">
        <v>0</v>
      </c>
      <c r="T18" s="16">
        <v>-6.92</v>
      </c>
      <c r="U18" s="16"/>
      <c r="V18" s="16"/>
      <c r="W18" s="16"/>
      <c r="X18" s="16"/>
      <c r="Y18" s="16"/>
      <c r="Z18" s="16"/>
      <c r="AA18" s="16">
        <v>692</v>
      </c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U18" s="16">
        <f t="shared" si="1"/>
        <v>-685.08</v>
      </c>
      <c r="AW18" s="17"/>
      <c r="AX18" s="14"/>
      <c r="AY18" s="14"/>
    </row>
    <row r="19" spans="1:51">
      <c r="A19" s="17">
        <v>43412</v>
      </c>
      <c r="B19" s="14" t="s">
        <v>503</v>
      </c>
      <c r="C19" s="15">
        <v>36947</v>
      </c>
      <c r="D19" s="15"/>
      <c r="E19" s="15">
        <v>11530</v>
      </c>
      <c r="F19" s="15">
        <v>1954</v>
      </c>
      <c r="G19" s="14" t="s">
        <v>152</v>
      </c>
      <c r="H19" s="14" t="s">
        <v>726</v>
      </c>
      <c r="I19" s="14" t="s">
        <v>174</v>
      </c>
      <c r="J19" s="14"/>
      <c r="K19" s="14"/>
      <c r="L19" s="14"/>
      <c r="M19" s="16"/>
      <c r="N19" s="16">
        <v>22947</v>
      </c>
      <c r="O19" s="31">
        <f t="shared" si="0"/>
        <v>20488.392857142855</v>
      </c>
      <c r="P19" s="31"/>
      <c r="Q19" s="36">
        <v>0.01</v>
      </c>
      <c r="R19" s="14"/>
      <c r="S19" s="16">
        <v>2458.6071428571427</v>
      </c>
      <c r="T19" s="16">
        <v>-204.88392857142856</v>
      </c>
      <c r="U19" s="16"/>
      <c r="V19" s="16"/>
      <c r="W19" s="16"/>
      <c r="X19" s="16"/>
      <c r="Y19" s="16"/>
      <c r="Z19" s="16"/>
      <c r="AA19" s="16">
        <v>20488.392857142855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>
        <f t="shared" si="1"/>
        <v>-22742.116071428569</v>
      </c>
      <c r="AW19" s="17"/>
      <c r="AX19" s="14"/>
      <c r="AY19" s="14"/>
    </row>
    <row r="20" spans="1:51">
      <c r="A20" s="17">
        <v>43413</v>
      </c>
      <c r="B20" s="14" t="s">
        <v>504</v>
      </c>
      <c r="C20" s="15">
        <v>75133</v>
      </c>
      <c r="D20" s="15"/>
      <c r="E20" s="15">
        <v>11532</v>
      </c>
      <c r="F20" s="15">
        <v>1956</v>
      </c>
      <c r="G20" s="14" t="s">
        <v>718</v>
      </c>
      <c r="H20" s="14" t="s">
        <v>162</v>
      </c>
      <c r="I20" s="14" t="s">
        <v>164</v>
      </c>
      <c r="J20" s="14"/>
      <c r="K20" s="14"/>
      <c r="L20" s="14"/>
      <c r="M20" s="16"/>
      <c r="N20" s="16">
        <v>981.31</v>
      </c>
      <c r="O20" s="31">
        <f t="shared" si="0"/>
        <v>876.16964285714278</v>
      </c>
      <c r="P20" s="31"/>
      <c r="Q20" s="36">
        <v>0.01</v>
      </c>
      <c r="R20" s="14"/>
      <c r="S20" s="16">
        <v>105.14035714285713</v>
      </c>
      <c r="T20" s="16">
        <v>-8.7616964285714278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>
        <v>876.16964285714278</v>
      </c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>
        <f t="shared" si="1"/>
        <v>-972.54830357142851</v>
      </c>
      <c r="AW20" s="17"/>
      <c r="AX20" s="14"/>
      <c r="AY20" s="14"/>
    </row>
    <row r="21" spans="1:51">
      <c r="A21" s="17">
        <v>43414</v>
      </c>
      <c r="B21" s="14" t="s">
        <v>505</v>
      </c>
      <c r="C21" s="15">
        <v>21322</v>
      </c>
      <c r="D21" s="15"/>
      <c r="E21" s="15">
        <v>11533</v>
      </c>
      <c r="F21" s="15">
        <v>1966</v>
      </c>
      <c r="G21" s="14" t="s">
        <v>151</v>
      </c>
      <c r="H21" s="14" t="s">
        <v>161</v>
      </c>
      <c r="I21" s="14" t="s">
        <v>166</v>
      </c>
      <c r="J21" s="14"/>
      <c r="K21" s="14"/>
      <c r="L21" s="14"/>
      <c r="M21" s="16"/>
      <c r="N21" s="16">
        <v>21715</v>
      </c>
      <c r="O21" s="31">
        <f t="shared" si="0"/>
        <v>19388.392857142855</v>
      </c>
      <c r="P21" s="31"/>
      <c r="Q21" s="36">
        <v>0.01</v>
      </c>
      <c r="R21" s="14"/>
      <c r="S21" s="16">
        <v>2326.6071428571427</v>
      </c>
      <c r="T21" s="16">
        <v>-193.88392857142856</v>
      </c>
      <c r="U21" s="16"/>
      <c r="V21" s="16"/>
      <c r="W21" s="16"/>
      <c r="X21" s="16"/>
      <c r="Y21" s="16"/>
      <c r="Z21" s="16"/>
      <c r="AA21" s="16">
        <v>19388.392857142855</v>
      </c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>
        <f t="shared" si="1"/>
        <v>-21521.116071428569</v>
      </c>
      <c r="AW21" s="17"/>
      <c r="AX21" s="14"/>
      <c r="AY21" s="14"/>
    </row>
    <row r="22" spans="1:51">
      <c r="A22" s="17">
        <v>43414</v>
      </c>
      <c r="B22" s="14" t="s">
        <v>506</v>
      </c>
      <c r="C22" s="15">
        <v>510699379</v>
      </c>
      <c r="D22" s="15"/>
      <c r="E22" s="15">
        <v>11535</v>
      </c>
      <c r="F22" s="15">
        <v>1968</v>
      </c>
      <c r="G22" s="14" t="s">
        <v>150</v>
      </c>
      <c r="H22" s="14" t="s">
        <v>154</v>
      </c>
      <c r="I22" s="14" t="s">
        <v>164</v>
      </c>
      <c r="J22" s="14"/>
      <c r="K22" s="14"/>
      <c r="L22" s="14"/>
      <c r="M22" s="16"/>
      <c r="N22" s="16">
        <v>6610</v>
      </c>
      <c r="O22" s="31">
        <f t="shared" si="0"/>
        <v>5901.7857142857138</v>
      </c>
      <c r="P22" s="31"/>
      <c r="Q22" s="36">
        <v>0.01</v>
      </c>
      <c r="R22" s="14"/>
      <c r="S22" s="16">
        <v>708.21428571428567</v>
      </c>
      <c r="T22" s="16">
        <v>-59.017857142857139</v>
      </c>
      <c r="U22" s="16"/>
      <c r="V22" s="16"/>
      <c r="W22" s="16"/>
      <c r="X22" s="16"/>
      <c r="Y22" s="16"/>
      <c r="Z22" s="16"/>
      <c r="AA22" s="16"/>
      <c r="AB22" s="16">
        <v>5901.7857142857138</v>
      </c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>
        <f t="shared" si="1"/>
        <v>-6550.9821428571422</v>
      </c>
      <c r="AW22" s="17"/>
      <c r="AX22" s="14"/>
      <c r="AY22" s="14"/>
    </row>
    <row r="23" spans="1:51">
      <c r="A23" s="17">
        <v>43416</v>
      </c>
      <c r="B23" s="14" t="s">
        <v>507</v>
      </c>
      <c r="C23" s="15">
        <v>145734</v>
      </c>
      <c r="D23" s="15"/>
      <c r="E23" s="15">
        <v>11537</v>
      </c>
      <c r="F23" s="15">
        <v>1969</v>
      </c>
      <c r="G23" s="14" t="s">
        <v>142</v>
      </c>
      <c r="H23" s="14" t="s">
        <v>155</v>
      </c>
      <c r="I23" s="14" t="s">
        <v>164</v>
      </c>
      <c r="J23" s="14"/>
      <c r="K23" s="14"/>
      <c r="L23" s="14"/>
      <c r="M23" s="16">
        <v>4050</v>
      </c>
      <c r="N23" s="16">
        <v>0</v>
      </c>
      <c r="O23" s="31">
        <f t="shared" si="0"/>
        <v>4050</v>
      </c>
      <c r="P23" s="31"/>
      <c r="Q23" s="36">
        <v>0.01</v>
      </c>
      <c r="R23" s="14"/>
      <c r="S23" s="16">
        <v>0</v>
      </c>
      <c r="T23" s="16">
        <v>-40.5</v>
      </c>
      <c r="U23" s="16"/>
      <c r="V23" s="16"/>
      <c r="W23" s="16"/>
      <c r="X23" s="16"/>
      <c r="Y23" s="16"/>
      <c r="Z23" s="16"/>
      <c r="AA23" s="16">
        <v>4050</v>
      </c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>
        <f t="shared" si="1"/>
        <v>-4009.5</v>
      </c>
      <c r="AW23" s="17"/>
      <c r="AX23" s="14"/>
      <c r="AY23" s="14"/>
    </row>
    <row r="24" spans="1:51">
      <c r="A24" s="17">
        <v>43416</v>
      </c>
      <c r="B24" s="14" t="s">
        <v>508</v>
      </c>
      <c r="C24" s="15">
        <v>69591</v>
      </c>
      <c r="D24" s="15"/>
      <c r="E24" s="15">
        <v>11538</v>
      </c>
      <c r="F24" s="15">
        <v>1970</v>
      </c>
      <c r="G24" s="14" t="s">
        <v>143</v>
      </c>
      <c r="H24" s="14" t="s">
        <v>155</v>
      </c>
      <c r="I24" s="14" t="s">
        <v>165</v>
      </c>
      <c r="J24" s="14"/>
      <c r="K24" s="14"/>
      <c r="L24" s="14"/>
      <c r="M24" s="16">
        <v>6790</v>
      </c>
      <c r="N24" s="16">
        <v>0</v>
      </c>
      <c r="O24" s="31">
        <f t="shared" si="0"/>
        <v>6790</v>
      </c>
      <c r="P24" s="31"/>
      <c r="Q24" s="36">
        <v>0.01</v>
      </c>
      <c r="R24" s="14"/>
      <c r="S24" s="16">
        <v>0</v>
      </c>
      <c r="T24" s="16">
        <v>-67.900000000000006</v>
      </c>
      <c r="U24" s="16"/>
      <c r="V24" s="16"/>
      <c r="W24" s="16"/>
      <c r="X24" s="16"/>
      <c r="Y24" s="16"/>
      <c r="Z24" s="16"/>
      <c r="AA24" s="16">
        <v>6790</v>
      </c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>
        <f t="shared" si="1"/>
        <v>-6722.1</v>
      </c>
      <c r="AW24" s="17"/>
      <c r="AX24" s="14"/>
      <c r="AY24" s="14"/>
    </row>
    <row r="25" spans="1:51">
      <c r="A25" s="17">
        <v>43416</v>
      </c>
      <c r="B25" s="14" t="s">
        <v>509</v>
      </c>
      <c r="C25" s="15">
        <v>69592</v>
      </c>
      <c r="D25" s="15"/>
      <c r="E25" s="15">
        <v>11539</v>
      </c>
      <c r="F25" s="15">
        <v>1971</v>
      </c>
      <c r="G25" s="14" t="s">
        <v>143</v>
      </c>
      <c r="H25" s="14" t="s">
        <v>156</v>
      </c>
      <c r="I25" s="14" t="s">
        <v>165</v>
      </c>
      <c r="J25" s="14"/>
      <c r="K25" s="14"/>
      <c r="L25" s="14"/>
      <c r="M25" s="16">
        <v>2160</v>
      </c>
      <c r="N25" s="16">
        <v>0</v>
      </c>
      <c r="O25" s="31">
        <f t="shared" si="0"/>
        <v>2160</v>
      </c>
      <c r="P25" s="31"/>
      <c r="Q25" s="36">
        <v>0.01</v>
      </c>
      <c r="R25" s="14"/>
      <c r="S25" s="16">
        <v>0</v>
      </c>
      <c r="T25" s="16">
        <v>-21.6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2160</v>
      </c>
      <c r="AL25" s="16"/>
      <c r="AM25" s="16"/>
      <c r="AN25" s="16"/>
      <c r="AO25" s="16"/>
      <c r="AP25" s="16"/>
      <c r="AQ25" s="16"/>
      <c r="AR25" s="16"/>
      <c r="AS25" s="16"/>
      <c r="AU25" s="16">
        <f t="shared" si="1"/>
        <v>-2138.4</v>
      </c>
      <c r="AW25" s="17"/>
      <c r="AX25" s="14"/>
      <c r="AY25" s="14"/>
    </row>
    <row r="26" spans="1:51">
      <c r="A26" s="17">
        <v>43416</v>
      </c>
      <c r="B26" s="14" t="s">
        <v>510</v>
      </c>
      <c r="C26" s="15">
        <v>9965</v>
      </c>
      <c r="D26" s="15"/>
      <c r="E26" s="15">
        <v>11540</v>
      </c>
      <c r="F26" s="15">
        <v>1972</v>
      </c>
      <c r="G26" s="14" t="s">
        <v>144</v>
      </c>
      <c r="H26" s="14" t="s">
        <v>156</v>
      </c>
      <c r="I26" s="14" t="s">
        <v>164</v>
      </c>
      <c r="J26" s="14"/>
      <c r="K26" s="14"/>
      <c r="L26" s="14"/>
      <c r="M26" s="16">
        <v>715.5</v>
      </c>
      <c r="N26" s="16">
        <v>0</v>
      </c>
      <c r="O26" s="31">
        <f t="shared" si="0"/>
        <v>715.5</v>
      </c>
      <c r="P26" s="31"/>
      <c r="Q26" s="36">
        <v>0.01</v>
      </c>
      <c r="R26" s="14"/>
      <c r="S26" s="16">
        <v>0</v>
      </c>
      <c r="T26" s="16">
        <v>-7.1550000000000002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715.5</v>
      </c>
      <c r="AL26" s="16"/>
      <c r="AM26" s="16"/>
      <c r="AN26" s="16"/>
      <c r="AO26" s="16"/>
      <c r="AP26" s="16"/>
      <c r="AQ26" s="16"/>
      <c r="AR26" s="16"/>
      <c r="AS26" s="16"/>
      <c r="AU26" s="16">
        <f t="shared" si="1"/>
        <v>-708.34500000000003</v>
      </c>
      <c r="AW26" s="17"/>
      <c r="AX26" s="14"/>
      <c r="AY26" s="14"/>
    </row>
    <row r="27" spans="1:51">
      <c r="A27" s="17">
        <v>43416</v>
      </c>
      <c r="B27" s="14" t="s">
        <v>511</v>
      </c>
      <c r="C27" s="15">
        <v>9965</v>
      </c>
      <c r="D27" s="15"/>
      <c r="E27" s="15">
        <v>11540</v>
      </c>
      <c r="F27" s="15">
        <v>1972</v>
      </c>
      <c r="G27" s="14" t="s">
        <v>144</v>
      </c>
      <c r="H27" s="14" t="s">
        <v>727</v>
      </c>
      <c r="I27" s="14" t="s">
        <v>164</v>
      </c>
      <c r="J27" s="14"/>
      <c r="K27" s="14"/>
      <c r="L27" s="14"/>
      <c r="M27" s="16">
        <v>3543.5</v>
      </c>
      <c r="N27" s="16">
        <v>0</v>
      </c>
      <c r="O27" s="31">
        <f t="shared" si="0"/>
        <v>3543.5</v>
      </c>
      <c r="P27" s="31"/>
      <c r="Q27" s="36">
        <v>0.01</v>
      </c>
      <c r="R27" s="14"/>
      <c r="S27" s="16">
        <v>0</v>
      </c>
      <c r="T27" s="16">
        <v>-35.435000000000002</v>
      </c>
      <c r="U27" s="16"/>
      <c r="V27" s="16"/>
      <c r="W27" s="16"/>
      <c r="X27" s="16"/>
      <c r="Y27" s="16"/>
      <c r="Z27" s="16"/>
      <c r="AA27" s="16">
        <v>3543.5</v>
      </c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>
        <f t="shared" si="1"/>
        <v>-3508.0650000000001</v>
      </c>
      <c r="AW27" s="17"/>
      <c r="AX27" s="14"/>
      <c r="AY27" s="14"/>
    </row>
    <row r="28" spans="1:51">
      <c r="A28" s="17">
        <v>43417</v>
      </c>
      <c r="B28" s="14" t="s">
        <v>512</v>
      </c>
      <c r="C28" s="15">
        <v>152260</v>
      </c>
      <c r="D28" s="15"/>
      <c r="E28" s="15">
        <v>11536</v>
      </c>
      <c r="F28" s="15">
        <v>1950</v>
      </c>
      <c r="G28" s="14" t="s">
        <v>719</v>
      </c>
      <c r="H28" s="14" t="s">
        <v>160</v>
      </c>
      <c r="I28" s="14" t="s">
        <v>164</v>
      </c>
      <c r="J28" s="14"/>
      <c r="K28" s="14"/>
      <c r="L28" s="14"/>
      <c r="M28" s="16"/>
      <c r="N28" s="16">
        <v>6850</v>
      </c>
      <c r="O28" s="31">
        <f t="shared" si="0"/>
        <v>6116.0714285714284</v>
      </c>
      <c r="P28" s="31"/>
      <c r="Q28" s="36">
        <v>0.01</v>
      </c>
      <c r="R28" s="14"/>
      <c r="S28" s="16">
        <v>733.92857142857133</v>
      </c>
      <c r="T28" s="16">
        <v>-61.160714285714285</v>
      </c>
      <c r="U28" s="16"/>
      <c r="V28" s="16"/>
      <c r="W28" s="16"/>
      <c r="X28" s="16"/>
      <c r="Y28" s="16"/>
      <c r="Z28" s="16"/>
      <c r="AA28" s="16">
        <v>6116.0714285714284</v>
      </c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>
        <f t="shared" si="1"/>
        <v>-6788.8392857142853</v>
      </c>
      <c r="AW28" s="17"/>
      <c r="AX28" s="14"/>
      <c r="AY28" s="14"/>
    </row>
    <row r="29" spans="1:51">
      <c r="A29" s="17">
        <v>43418</v>
      </c>
      <c r="B29" s="14" t="s">
        <v>513</v>
      </c>
      <c r="C29" s="15">
        <v>5920</v>
      </c>
      <c r="D29" s="15"/>
      <c r="E29" s="15">
        <v>11542</v>
      </c>
      <c r="F29" s="15">
        <v>1975</v>
      </c>
      <c r="G29" s="14" t="s">
        <v>149</v>
      </c>
      <c r="H29" s="14">
        <v>139564</v>
      </c>
      <c r="I29" s="14" t="s">
        <v>168</v>
      </c>
      <c r="J29" s="14"/>
      <c r="K29" s="14"/>
      <c r="L29" s="14"/>
      <c r="M29" s="16"/>
      <c r="N29" s="16">
        <v>5600</v>
      </c>
      <c r="O29" s="31">
        <f t="shared" si="0"/>
        <v>4999.9999999999991</v>
      </c>
      <c r="P29" s="31"/>
      <c r="Q29" s="36">
        <v>0.01</v>
      </c>
      <c r="R29" s="14"/>
      <c r="S29" s="16">
        <v>599.99999999999989</v>
      </c>
      <c r="T29" s="16">
        <v>-49.999999999999993</v>
      </c>
      <c r="U29" s="16"/>
      <c r="V29" s="16"/>
      <c r="W29" s="16"/>
      <c r="X29" s="16"/>
      <c r="Y29" s="16"/>
      <c r="Z29" s="16"/>
      <c r="AA29" s="16">
        <v>4999.9999999999991</v>
      </c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>
        <f t="shared" si="1"/>
        <v>-5549.9999999999991</v>
      </c>
      <c r="AW29" s="17"/>
      <c r="AX29" s="14"/>
      <c r="AY29" s="14"/>
    </row>
    <row r="30" spans="1:51">
      <c r="A30" s="17">
        <v>43419</v>
      </c>
      <c r="B30" s="14" t="s">
        <v>514</v>
      </c>
      <c r="C30" s="15">
        <v>233226</v>
      </c>
      <c r="D30" s="15"/>
      <c r="E30" s="15">
        <v>11543</v>
      </c>
      <c r="F30" s="15">
        <v>1978</v>
      </c>
      <c r="G30" s="14" t="s">
        <v>148</v>
      </c>
      <c r="H30" s="14" t="s">
        <v>154</v>
      </c>
      <c r="I30" s="14" t="s">
        <v>164</v>
      </c>
      <c r="J30" s="14"/>
      <c r="K30" s="14"/>
      <c r="L30" s="14"/>
      <c r="M30" s="16"/>
      <c r="N30" s="16">
        <v>3925.62</v>
      </c>
      <c r="O30" s="31">
        <f t="shared" si="0"/>
        <v>3505.0178571428569</v>
      </c>
      <c r="P30" s="31"/>
      <c r="Q30" s="36">
        <v>0.01</v>
      </c>
      <c r="R30" s="14"/>
      <c r="S30" s="16">
        <v>420.60214285714284</v>
      </c>
      <c r="T30" s="16">
        <v>-35.050178571428567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>
        <v>3505.0178571428569</v>
      </c>
      <c r="AU30" s="16">
        <f t="shared" si="1"/>
        <v>-3890.5698214285712</v>
      </c>
      <c r="AW30" s="17"/>
      <c r="AX30" s="14"/>
      <c r="AY30" s="14"/>
    </row>
    <row r="31" spans="1:51">
      <c r="A31" s="17">
        <v>43419</v>
      </c>
      <c r="B31" s="14" t="s">
        <v>515</v>
      </c>
      <c r="C31" s="15">
        <v>146106</v>
      </c>
      <c r="D31" s="15"/>
      <c r="E31" s="15">
        <v>11544</v>
      </c>
      <c r="F31" s="15">
        <v>1979</v>
      </c>
      <c r="G31" s="14" t="s">
        <v>142</v>
      </c>
      <c r="H31" s="14" t="s">
        <v>153</v>
      </c>
      <c r="I31" s="14" t="s">
        <v>164</v>
      </c>
      <c r="J31" s="14"/>
      <c r="K31" s="14"/>
      <c r="L31" s="14"/>
      <c r="M31" s="16">
        <v>2700</v>
      </c>
      <c r="N31" s="16">
        <v>0</v>
      </c>
      <c r="O31" s="31">
        <f t="shared" si="0"/>
        <v>2700</v>
      </c>
      <c r="P31" s="31"/>
      <c r="Q31" s="36">
        <v>0.01</v>
      </c>
      <c r="R31" s="14"/>
      <c r="S31" s="16">
        <v>0</v>
      </c>
      <c r="T31" s="16">
        <v>-27</v>
      </c>
      <c r="U31" s="16"/>
      <c r="V31" s="16"/>
      <c r="W31" s="16"/>
      <c r="X31" s="16"/>
      <c r="Y31" s="16"/>
      <c r="Z31" s="16"/>
      <c r="AA31" s="16">
        <v>2700</v>
      </c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>
        <f t="shared" si="1"/>
        <v>-2673</v>
      </c>
      <c r="AW31" s="17"/>
      <c r="AX31" s="14"/>
      <c r="AY31" s="14"/>
    </row>
    <row r="32" spans="1:51">
      <c r="A32" s="17">
        <v>43419</v>
      </c>
      <c r="B32" s="14" t="s">
        <v>516</v>
      </c>
      <c r="C32" s="15">
        <v>16199</v>
      </c>
      <c r="D32" s="15"/>
      <c r="E32" s="15">
        <v>11546</v>
      </c>
      <c r="F32" s="15">
        <v>1984</v>
      </c>
      <c r="G32" s="14" t="s">
        <v>141</v>
      </c>
      <c r="H32" s="14" t="s">
        <v>156</v>
      </c>
      <c r="I32" s="14" t="s">
        <v>164</v>
      </c>
      <c r="J32" s="14"/>
      <c r="K32" s="14"/>
      <c r="L32" s="14"/>
      <c r="M32" s="16"/>
      <c r="N32" s="16">
        <v>2540</v>
      </c>
      <c r="O32" s="31">
        <f t="shared" si="0"/>
        <v>2267.8571428571427</v>
      </c>
      <c r="P32" s="31"/>
      <c r="Q32" s="36">
        <v>0.01</v>
      </c>
      <c r="R32" s="14"/>
      <c r="S32" s="16">
        <v>272.14285714285711</v>
      </c>
      <c r="T32" s="16">
        <v>-22.678571428571427</v>
      </c>
      <c r="U32" s="16"/>
      <c r="V32" s="16"/>
      <c r="W32" s="16"/>
      <c r="X32" s="16"/>
      <c r="Y32" s="16"/>
      <c r="Z32" s="16"/>
      <c r="AA32" s="16">
        <v>2267.8571428571427</v>
      </c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>
        <f t="shared" si="1"/>
        <v>-2517.3214285714284</v>
      </c>
      <c r="AW32" s="17"/>
      <c r="AX32" s="14"/>
      <c r="AY32" s="14"/>
    </row>
    <row r="33" spans="1:51">
      <c r="A33" s="17">
        <v>43420</v>
      </c>
      <c r="B33" s="14" t="s">
        <v>517</v>
      </c>
      <c r="C33" s="15">
        <v>15066</v>
      </c>
      <c r="D33" s="15"/>
      <c r="E33" s="15">
        <v>11545</v>
      </c>
      <c r="F33" s="15">
        <v>1980</v>
      </c>
      <c r="G33" s="14" t="s">
        <v>144</v>
      </c>
      <c r="H33" s="14" t="s">
        <v>159</v>
      </c>
      <c r="I33" s="14" t="s">
        <v>173</v>
      </c>
      <c r="J33" s="14"/>
      <c r="K33" s="14"/>
      <c r="L33" s="14"/>
      <c r="M33" s="16">
        <v>460</v>
      </c>
      <c r="N33" s="16">
        <v>0</v>
      </c>
      <c r="O33" s="31">
        <f t="shared" si="0"/>
        <v>460</v>
      </c>
      <c r="P33" s="31"/>
      <c r="Q33" s="36">
        <v>0.01</v>
      </c>
      <c r="R33" s="14"/>
      <c r="S33" s="16">
        <v>0</v>
      </c>
      <c r="T33" s="16">
        <v>-4.6000000000000005</v>
      </c>
      <c r="U33" s="16"/>
      <c r="V33" s="16"/>
      <c r="W33" s="16"/>
      <c r="X33" s="16"/>
      <c r="Y33" s="16"/>
      <c r="Z33" s="16"/>
      <c r="AA33" s="16">
        <v>460</v>
      </c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>
        <f t="shared" si="1"/>
        <v>-455.4</v>
      </c>
      <c r="AW33" s="17"/>
      <c r="AX33" s="14"/>
      <c r="AY33" s="14"/>
    </row>
    <row r="34" spans="1:51">
      <c r="A34" s="17">
        <v>43420</v>
      </c>
      <c r="B34" s="14" t="s">
        <v>518</v>
      </c>
      <c r="C34" s="15">
        <v>30811</v>
      </c>
      <c r="D34" s="15"/>
      <c r="E34" s="15">
        <v>11547</v>
      </c>
      <c r="F34" s="15">
        <v>1976</v>
      </c>
      <c r="G34" s="14" t="s">
        <v>147</v>
      </c>
      <c r="H34" s="14" t="s">
        <v>159</v>
      </c>
      <c r="I34" s="14" t="s">
        <v>167</v>
      </c>
      <c r="J34" s="14"/>
      <c r="K34" s="14"/>
      <c r="L34" s="14"/>
      <c r="M34" s="16"/>
      <c r="N34" s="16">
        <v>412</v>
      </c>
      <c r="O34" s="31">
        <f t="shared" si="0"/>
        <v>367.85714285714283</v>
      </c>
      <c r="P34" s="31"/>
      <c r="Q34" s="36">
        <v>0.01</v>
      </c>
      <c r="R34" s="14"/>
      <c r="S34" s="16">
        <v>44.142857142857139</v>
      </c>
      <c r="T34" s="16">
        <v>-3.6785714285714284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>
        <v>367.85714285714283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>
        <f t="shared" si="1"/>
        <v>-408.32142857142856</v>
      </c>
      <c r="AW34" s="17"/>
      <c r="AX34" s="14"/>
      <c r="AY34" s="14"/>
    </row>
    <row r="35" spans="1:51">
      <c r="A35" s="17">
        <v>43420</v>
      </c>
      <c r="B35" s="14" t="s">
        <v>519</v>
      </c>
      <c r="C35" s="15">
        <v>30811</v>
      </c>
      <c r="D35" s="15"/>
      <c r="E35" s="15">
        <v>11547</v>
      </c>
      <c r="F35" s="15">
        <v>1976</v>
      </c>
      <c r="G35" s="14" t="s">
        <v>147</v>
      </c>
      <c r="H35" s="14" t="s">
        <v>154</v>
      </c>
      <c r="I35" s="14" t="s">
        <v>164</v>
      </c>
      <c r="J35" s="14"/>
      <c r="K35" s="14"/>
      <c r="L35" s="14"/>
      <c r="M35" s="16"/>
      <c r="N35" s="16">
        <v>6656</v>
      </c>
      <c r="O35" s="31">
        <f t="shared" si="0"/>
        <v>5942.8571428571422</v>
      </c>
      <c r="P35" s="31"/>
      <c r="Q35" s="36">
        <v>0.01</v>
      </c>
      <c r="R35" s="14"/>
      <c r="S35" s="16">
        <v>713.142857142857</v>
      </c>
      <c r="T35" s="16">
        <v>-59.428571428571423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>
        <v>5942.8571428571422</v>
      </c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>
        <f t="shared" si="1"/>
        <v>-6596.5714285714275</v>
      </c>
      <c r="AW35" s="17"/>
      <c r="AX35" s="14"/>
      <c r="AY35" s="14"/>
    </row>
    <row r="36" spans="1:51">
      <c r="A36" s="17">
        <v>43423</v>
      </c>
      <c r="B36" s="14" t="s">
        <v>520</v>
      </c>
      <c r="C36" s="15">
        <v>144110</v>
      </c>
      <c r="D36" s="15"/>
      <c r="E36" s="15">
        <v>11548</v>
      </c>
      <c r="F36" s="15">
        <v>1985</v>
      </c>
      <c r="G36" s="14" t="s">
        <v>142</v>
      </c>
      <c r="H36" s="14" t="s">
        <v>155</v>
      </c>
      <c r="I36" s="14" t="s">
        <v>164</v>
      </c>
      <c r="J36" s="14"/>
      <c r="K36" s="14"/>
      <c r="L36" s="14"/>
      <c r="M36" s="16">
        <v>3200</v>
      </c>
      <c r="N36" s="16">
        <v>0</v>
      </c>
      <c r="O36" s="31">
        <f t="shared" si="0"/>
        <v>3200</v>
      </c>
      <c r="P36" s="31"/>
      <c r="Q36" s="36">
        <v>0.01</v>
      </c>
      <c r="R36" s="14"/>
      <c r="S36" s="16">
        <v>0</v>
      </c>
      <c r="T36" s="16">
        <v>-32</v>
      </c>
      <c r="U36" s="16"/>
      <c r="V36" s="16"/>
      <c r="W36" s="16"/>
      <c r="X36" s="16"/>
      <c r="Y36" s="16"/>
      <c r="Z36" s="16"/>
      <c r="AA36" s="16">
        <v>3200</v>
      </c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>
        <f t="shared" si="1"/>
        <v>-3168</v>
      </c>
      <c r="AW36" s="17"/>
      <c r="AX36" s="14"/>
      <c r="AY36" s="14"/>
    </row>
    <row r="37" spans="1:51">
      <c r="A37" s="17">
        <v>43423</v>
      </c>
      <c r="B37" s="14" t="s">
        <v>521</v>
      </c>
      <c r="C37" s="15">
        <v>69599</v>
      </c>
      <c r="D37" s="15"/>
      <c r="E37" s="15">
        <v>11549</v>
      </c>
      <c r="F37" s="15">
        <v>1986</v>
      </c>
      <c r="G37" s="14" t="s">
        <v>143</v>
      </c>
      <c r="H37" s="14" t="s">
        <v>155</v>
      </c>
      <c r="I37" s="14" t="s">
        <v>165</v>
      </c>
      <c r="J37" s="14"/>
      <c r="K37" s="14"/>
      <c r="L37" s="14"/>
      <c r="M37" s="16">
        <v>5400</v>
      </c>
      <c r="N37" s="16">
        <v>0</v>
      </c>
      <c r="O37" s="31">
        <f t="shared" si="0"/>
        <v>5400</v>
      </c>
      <c r="P37" s="31"/>
      <c r="Q37" s="36">
        <v>0.01</v>
      </c>
      <c r="R37" s="14"/>
      <c r="S37" s="16">
        <v>0</v>
      </c>
      <c r="T37" s="16">
        <v>-54</v>
      </c>
      <c r="U37" s="16"/>
      <c r="V37" s="16"/>
      <c r="W37" s="16"/>
      <c r="X37" s="16"/>
      <c r="Y37" s="16"/>
      <c r="Z37" s="16"/>
      <c r="AA37" s="16">
        <v>5400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>
        <f t="shared" si="1"/>
        <v>-5346</v>
      </c>
      <c r="AW37" s="17"/>
      <c r="AX37" s="14"/>
      <c r="AY37" s="14"/>
    </row>
    <row r="38" spans="1:51">
      <c r="A38" s="17">
        <v>43423</v>
      </c>
      <c r="B38" s="14" t="s">
        <v>522</v>
      </c>
      <c r="C38" s="15">
        <v>69600</v>
      </c>
      <c r="D38" s="15"/>
      <c r="E38" s="15">
        <v>11550</v>
      </c>
      <c r="F38" s="15">
        <v>1987</v>
      </c>
      <c r="G38" s="14" t="s">
        <v>143</v>
      </c>
      <c r="H38" s="14" t="s">
        <v>161</v>
      </c>
      <c r="I38" s="14" t="s">
        <v>166</v>
      </c>
      <c r="J38" s="14"/>
      <c r="K38" s="14"/>
      <c r="L38" s="14"/>
      <c r="M38" s="16">
        <v>1295</v>
      </c>
      <c r="N38" s="16">
        <v>0</v>
      </c>
      <c r="O38" s="31">
        <f t="shared" si="0"/>
        <v>1295</v>
      </c>
      <c r="P38" s="31"/>
      <c r="Q38" s="36">
        <v>0.01</v>
      </c>
      <c r="R38" s="14"/>
      <c r="S38" s="16">
        <v>0</v>
      </c>
      <c r="T38" s="16">
        <v>-12.950000000000001</v>
      </c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>
        <v>1295</v>
      </c>
      <c r="AL38" s="16"/>
      <c r="AM38" s="16"/>
      <c r="AN38" s="16"/>
      <c r="AO38" s="16"/>
      <c r="AP38" s="16"/>
      <c r="AQ38" s="16"/>
      <c r="AR38" s="16"/>
      <c r="AS38" s="16"/>
      <c r="AU38" s="16">
        <f t="shared" si="1"/>
        <v>-1282.05</v>
      </c>
      <c r="AW38" s="17"/>
      <c r="AX38" s="14"/>
      <c r="AY38" s="14"/>
    </row>
    <row r="39" spans="1:51">
      <c r="A39" s="17">
        <v>43423</v>
      </c>
      <c r="B39" s="14" t="s">
        <v>523</v>
      </c>
      <c r="C39" s="15">
        <v>510668243</v>
      </c>
      <c r="D39" s="15"/>
      <c r="E39" s="15">
        <v>11551</v>
      </c>
      <c r="F39" s="15">
        <v>1991</v>
      </c>
      <c r="G39" s="14" t="s">
        <v>150</v>
      </c>
      <c r="H39" s="14" t="s">
        <v>156</v>
      </c>
      <c r="I39" s="14" t="s">
        <v>165</v>
      </c>
      <c r="J39" s="14"/>
      <c r="K39" s="14"/>
      <c r="L39" s="14"/>
      <c r="M39" s="16"/>
      <c r="N39" s="16">
        <v>655</v>
      </c>
      <c r="O39" s="31">
        <f t="shared" si="0"/>
        <v>584.82142857142856</v>
      </c>
      <c r="P39" s="31"/>
      <c r="Q39" s="36">
        <v>0.01</v>
      </c>
      <c r="R39" s="14"/>
      <c r="S39" s="16">
        <v>70.178571428571431</v>
      </c>
      <c r="T39" s="16">
        <v>-5.8482142857142856</v>
      </c>
      <c r="U39" s="16"/>
      <c r="V39" s="16"/>
      <c r="W39" s="16"/>
      <c r="X39" s="16"/>
      <c r="Y39" s="16"/>
      <c r="Z39" s="16"/>
      <c r="AA39" s="16"/>
      <c r="AB39" s="16">
        <v>584.82142857142856</v>
      </c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U39" s="16">
        <f t="shared" si="1"/>
        <v>-649.15178571428567</v>
      </c>
      <c r="AW39" s="17"/>
      <c r="AX39" s="14"/>
      <c r="AY39" s="14"/>
    </row>
    <row r="40" spans="1:51">
      <c r="A40" s="17">
        <v>43423</v>
      </c>
      <c r="B40" s="14" t="s">
        <v>524</v>
      </c>
      <c r="C40" s="15">
        <v>15123</v>
      </c>
      <c r="D40" s="15"/>
      <c r="E40" s="15">
        <v>11555</v>
      </c>
      <c r="F40" s="15">
        <v>1988</v>
      </c>
      <c r="G40" s="14" t="s">
        <v>144</v>
      </c>
      <c r="H40" s="14" t="s">
        <v>156</v>
      </c>
      <c r="I40" s="14" t="s">
        <v>164</v>
      </c>
      <c r="J40" s="14"/>
      <c r="K40" s="14"/>
      <c r="L40" s="14"/>
      <c r="M40" s="16">
        <v>247</v>
      </c>
      <c r="N40" s="16">
        <v>0</v>
      </c>
      <c r="O40" s="31">
        <f t="shared" si="0"/>
        <v>247</v>
      </c>
      <c r="P40" s="31"/>
      <c r="Q40" s="36">
        <v>0.01</v>
      </c>
      <c r="R40" s="14"/>
      <c r="S40" s="16">
        <v>0</v>
      </c>
      <c r="T40" s="16">
        <v>-2.4700000000000002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>
        <v>247</v>
      </c>
      <c r="AL40" s="16"/>
      <c r="AM40" s="16"/>
      <c r="AN40" s="16"/>
      <c r="AO40" s="16"/>
      <c r="AP40" s="16"/>
      <c r="AQ40" s="16"/>
      <c r="AR40" s="16"/>
      <c r="AS40" s="16"/>
      <c r="AU40" s="16">
        <f t="shared" si="1"/>
        <v>-244.53</v>
      </c>
      <c r="AW40" s="17"/>
      <c r="AX40" s="14"/>
      <c r="AY40" s="14"/>
    </row>
    <row r="41" spans="1:51">
      <c r="A41" s="17">
        <v>43423</v>
      </c>
      <c r="B41" s="14" t="s">
        <v>525</v>
      </c>
      <c r="C41" s="15">
        <v>15123</v>
      </c>
      <c r="D41" s="15"/>
      <c r="E41" s="15">
        <v>11555</v>
      </c>
      <c r="F41" s="15">
        <v>1988</v>
      </c>
      <c r="G41" s="14" t="s">
        <v>144</v>
      </c>
      <c r="H41" s="14" t="s">
        <v>155</v>
      </c>
      <c r="I41" s="14" t="s">
        <v>164</v>
      </c>
      <c r="J41" s="14"/>
      <c r="K41" s="14"/>
      <c r="L41" s="14"/>
      <c r="M41" s="16">
        <v>3086.5</v>
      </c>
      <c r="N41" s="16">
        <v>0</v>
      </c>
      <c r="O41" s="31">
        <f t="shared" si="0"/>
        <v>3086.5</v>
      </c>
      <c r="P41" s="31"/>
      <c r="Q41" s="36">
        <v>0.01</v>
      </c>
      <c r="R41" s="14"/>
      <c r="S41" s="16">
        <v>0</v>
      </c>
      <c r="T41" s="16">
        <v>-30.865000000000002</v>
      </c>
      <c r="U41" s="16"/>
      <c r="V41" s="16"/>
      <c r="W41" s="16"/>
      <c r="X41" s="16"/>
      <c r="Y41" s="16"/>
      <c r="Z41" s="16"/>
      <c r="AA41" s="16">
        <v>3086.5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>
        <f t="shared" si="1"/>
        <v>-3055.6350000000002</v>
      </c>
      <c r="AW41" s="17"/>
      <c r="AX41" s="14"/>
      <c r="AY41" s="14"/>
    </row>
    <row r="42" spans="1:51">
      <c r="A42" s="17">
        <v>43425</v>
      </c>
      <c r="B42" s="14" t="s">
        <v>526</v>
      </c>
      <c r="C42" s="15">
        <v>70002</v>
      </c>
      <c r="D42" s="15"/>
      <c r="E42" s="15">
        <v>11552</v>
      </c>
      <c r="F42" s="15">
        <v>1990</v>
      </c>
      <c r="G42" s="14" t="s">
        <v>143</v>
      </c>
      <c r="H42" s="14" t="s">
        <v>728</v>
      </c>
      <c r="I42" s="14" t="s">
        <v>732</v>
      </c>
      <c r="J42" s="14"/>
      <c r="K42" s="14"/>
      <c r="L42" s="14"/>
      <c r="M42" s="16">
        <v>2235</v>
      </c>
      <c r="N42" s="16">
        <v>0</v>
      </c>
      <c r="O42" s="31">
        <f t="shared" si="0"/>
        <v>2235</v>
      </c>
      <c r="P42" s="31"/>
      <c r="Q42" s="36">
        <v>0.01</v>
      </c>
      <c r="R42" s="14"/>
      <c r="S42" s="16">
        <v>0</v>
      </c>
      <c r="T42" s="16">
        <v>-22.35</v>
      </c>
      <c r="U42" s="16"/>
      <c r="V42" s="16"/>
      <c r="W42" s="16"/>
      <c r="X42" s="16"/>
      <c r="Y42" s="16"/>
      <c r="Z42" s="16"/>
      <c r="AA42" s="16">
        <v>2235</v>
      </c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U42" s="16">
        <f t="shared" si="1"/>
        <v>-2212.65</v>
      </c>
      <c r="AW42" s="17"/>
      <c r="AX42" s="14"/>
      <c r="AY42" s="14"/>
    </row>
    <row r="43" spans="1:51">
      <c r="A43" s="17">
        <v>43425</v>
      </c>
      <c r="B43" s="14" t="s">
        <v>527</v>
      </c>
      <c r="C43" s="15">
        <v>28265</v>
      </c>
      <c r="D43" s="15"/>
      <c r="E43" s="15">
        <v>11553</v>
      </c>
      <c r="F43" s="15">
        <v>1983</v>
      </c>
      <c r="G43" s="14" t="s">
        <v>720</v>
      </c>
      <c r="H43" s="14">
        <v>11</v>
      </c>
      <c r="I43" s="14" t="s">
        <v>164</v>
      </c>
      <c r="J43" s="14"/>
      <c r="K43" s="14"/>
      <c r="L43" s="14"/>
      <c r="M43" s="16"/>
      <c r="N43" s="16">
        <v>1800</v>
      </c>
      <c r="O43" s="31">
        <f t="shared" si="0"/>
        <v>1607.1428571428569</v>
      </c>
      <c r="P43" s="31"/>
      <c r="Q43" s="36">
        <v>0.01</v>
      </c>
      <c r="R43" s="14"/>
      <c r="S43" s="16">
        <v>192.85714285714283</v>
      </c>
      <c r="T43" s="16">
        <v>-16.071428571428569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>
        <v>1607.1428571428569</v>
      </c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>
        <f t="shared" si="1"/>
        <v>-1783.9285714285711</v>
      </c>
      <c r="AW43" s="17"/>
      <c r="AX43" s="14"/>
      <c r="AY43" s="14"/>
    </row>
    <row r="44" spans="1:51">
      <c r="A44" s="17">
        <v>43425</v>
      </c>
      <c r="B44" s="14" t="s">
        <v>528</v>
      </c>
      <c r="C44" s="15">
        <v>867467</v>
      </c>
      <c r="D44" s="15"/>
      <c r="E44" s="15">
        <v>11554</v>
      </c>
      <c r="F44" s="15">
        <v>1983</v>
      </c>
      <c r="G44" s="14" t="s">
        <v>721</v>
      </c>
      <c r="H44" s="14" t="s">
        <v>156</v>
      </c>
      <c r="I44" s="14" t="s">
        <v>164</v>
      </c>
      <c r="J44" s="14"/>
      <c r="K44" s="14"/>
      <c r="L44" s="14"/>
      <c r="M44" s="16"/>
      <c r="N44" s="16">
        <v>4560</v>
      </c>
      <c r="O44" s="31">
        <f t="shared" si="0"/>
        <v>4071.4285714285711</v>
      </c>
      <c r="P44" s="31"/>
      <c r="Q44" s="36">
        <v>0.01</v>
      </c>
      <c r="R44" s="14"/>
      <c r="S44" s="16">
        <v>488.5714285714285</v>
      </c>
      <c r="T44" s="16">
        <v>-40.714285714285715</v>
      </c>
      <c r="U44" s="16"/>
      <c r="V44" s="16"/>
      <c r="W44" s="16"/>
      <c r="X44" s="16"/>
      <c r="Y44" s="16"/>
      <c r="Z44" s="16"/>
      <c r="AA44" s="16">
        <v>4071.4285714285711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>
        <f t="shared" si="1"/>
        <v>-4519.2857142857138</v>
      </c>
      <c r="AW44" s="17"/>
      <c r="AX44" s="14"/>
      <c r="AY44" s="14"/>
    </row>
    <row r="45" spans="1:51">
      <c r="A45" s="17">
        <v>43426</v>
      </c>
      <c r="B45" s="14" t="s">
        <v>529</v>
      </c>
      <c r="C45" s="15">
        <v>15195</v>
      </c>
      <c r="D45" s="15"/>
      <c r="E45" s="15">
        <v>11557</v>
      </c>
      <c r="F45" s="15">
        <v>1992</v>
      </c>
      <c r="G45" s="14" t="s">
        <v>144</v>
      </c>
      <c r="H45" s="14" t="s">
        <v>729</v>
      </c>
      <c r="I45" s="14" t="s">
        <v>166</v>
      </c>
      <c r="J45" s="14"/>
      <c r="K45" s="14"/>
      <c r="L45" s="14"/>
      <c r="M45" s="16">
        <v>420</v>
      </c>
      <c r="N45" s="16">
        <v>0</v>
      </c>
      <c r="O45" s="31">
        <f t="shared" si="0"/>
        <v>420</v>
      </c>
      <c r="P45" s="31"/>
      <c r="Q45" s="36">
        <v>0.01</v>
      </c>
      <c r="R45" s="14"/>
      <c r="S45" s="16">
        <v>0</v>
      </c>
      <c r="T45" s="16">
        <v>-4.2</v>
      </c>
      <c r="U45" s="16"/>
      <c r="V45" s="16"/>
      <c r="W45" s="16"/>
      <c r="X45" s="16"/>
      <c r="Y45" s="16"/>
      <c r="Z45" s="16"/>
      <c r="AA45" s="16">
        <v>420</v>
      </c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>
        <f t="shared" si="1"/>
        <v>-415.8</v>
      </c>
      <c r="AW45" s="17"/>
      <c r="AX45" s="14"/>
      <c r="AY45" s="14"/>
    </row>
    <row r="46" spans="1:51">
      <c r="A46" s="17">
        <v>43426</v>
      </c>
      <c r="B46" s="14" t="s">
        <v>530</v>
      </c>
      <c r="C46" s="15">
        <v>90988</v>
      </c>
      <c r="D46" s="15"/>
      <c r="E46" s="15">
        <v>11559</v>
      </c>
      <c r="F46" s="15">
        <v>1799</v>
      </c>
      <c r="G46" s="14" t="s">
        <v>722</v>
      </c>
      <c r="H46" s="14" t="s">
        <v>730</v>
      </c>
      <c r="I46" s="14" t="s">
        <v>164</v>
      </c>
      <c r="J46" s="14"/>
      <c r="K46" s="14"/>
      <c r="L46" s="14"/>
      <c r="M46" s="16"/>
      <c r="N46" s="16">
        <v>4023.2</v>
      </c>
      <c r="O46" s="31">
        <f t="shared" si="0"/>
        <v>3592.1428571428564</v>
      </c>
      <c r="P46" s="31"/>
      <c r="Q46" s="36">
        <v>0.01</v>
      </c>
      <c r="R46" s="14"/>
      <c r="S46" s="16">
        <v>431.05714285714276</v>
      </c>
      <c r="T46" s="16">
        <v>-35.921428571428564</v>
      </c>
      <c r="U46" s="16"/>
      <c r="V46" s="16"/>
      <c r="W46" s="16"/>
      <c r="X46" s="16"/>
      <c r="Y46" s="16"/>
      <c r="Z46" s="16"/>
      <c r="AA46" s="16"/>
      <c r="AB46" s="16">
        <v>3592.1428571428564</v>
      </c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>
        <f t="shared" si="1"/>
        <v>-3987.2785714285706</v>
      </c>
      <c r="AW46" s="17"/>
      <c r="AX46" s="14"/>
      <c r="AY46" s="14"/>
    </row>
    <row r="47" spans="1:51">
      <c r="A47" s="17">
        <v>43427</v>
      </c>
      <c r="B47" s="14" t="s">
        <v>531</v>
      </c>
      <c r="C47" s="15">
        <v>30153002281</v>
      </c>
      <c r="D47" s="15"/>
      <c r="E47" s="15">
        <v>11558</v>
      </c>
      <c r="F47" s="15">
        <v>1993</v>
      </c>
      <c r="G47" s="14" t="s">
        <v>723</v>
      </c>
      <c r="H47" s="14">
        <v>139564</v>
      </c>
      <c r="I47" s="14" t="s">
        <v>168</v>
      </c>
      <c r="J47" s="14"/>
      <c r="K47" s="14"/>
      <c r="L47" s="14"/>
      <c r="M47" s="16"/>
      <c r="N47" s="16">
        <v>2280.2399999999998</v>
      </c>
      <c r="O47" s="31">
        <f t="shared" si="0"/>
        <v>2035.9285714285711</v>
      </c>
      <c r="P47" s="31"/>
      <c r="Q47" s="36">
        <v>0.01</v>
      </c>
      <c r="R47" s="14"/>
      <c r="S47" s="16">
        <v>244.31142857142854</v>
      </c>
      <c r="T47" s="16">
        <v>-20.359285714285711</v>
      </c>
      <c r="U47" s="16"/>
      <c r="V47" s="16"/>
      <c r="W47" s="16"/>
      <c r="X47" s="16"/>
      <c r="Y47" s="16"/>
      <c r="Z47" s="16"/>
      <c r="AA47" s="16">
        <v>2035.9285714285711</v>
      </c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>
        <f t="shared" si="1"/>
        <v>-2259.880714285714</v>
      </c>
      <c r="AW47" s="17"/>
      <c r="AX47" s="14"/>
      <c r="AY47" s="14"/>
    </row>
    <row r="48" spans="1:51">
      <c r="A48" s="17">
        <v>43430</v>
      </c>
      <c r="B48" s="14" t="s">
        <v>532</v>
      </c>
      <c r="C48" s="15">
        <v>234303</v>
      </c>
      <c r="D48" s="15"/>
      <c r="E48" s="15">
        <v>11560</v>
      </c>
      <c r="F48" s="15">
        <v>1994</v>
      </c>
      <c r="G48" s="14" t="s">
        <v>148</v>
      </c>
      <c r="H48" s="14" t="s">
        <v>154</v>
      </c>
      <c r="I48" s="14" t="s">
        <v>164</v>
      </c>
      <c r="J48" s="14"/>
      <c r="K48" s="14"/>
      <c r="L48" s="14"/>
      <c r="M48" s="16"/>
      <c r="N48" s="16">
        <v>2473.66</v>
      </c>
      <c r="O48" s="31">
        <f t="shared" si="0"/>
        <v>2208.6249999999995</v>
      </c>
      <c r="P48" s="31"/>
      <c r="Q48" s="36">
        <v>0.01</v>
      </c>
      <c r="R48" s="14"/>
      <c r="S48" s="16">
        <v>265.03499999999991</v>
      </c>
      <c r="T48" s="16">
        <v>-22.086249999999996</v>
      </c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>
        <v>2208.6249999999995</v>
      </c>
      <c r="AU48" s="16">
        <f t="shared" si="1"/>
        <v>-2451.5737499999996</v>
      </c>
      <c r="AW48" s="17"/>
      <c r="AX48" s="14"/>
      <c r="AY48" s="14"/>
    </row>
    <row r="49" spans="1:51">
      <c r="A49" s="17">
        <v>43430</v>
      </c>
      <c r="B49" s="14" t="s">
        <v>533</v>
      </c>
      <c r="C49" s="15">
        <v>144871</v>
      </c>
      <c r="D49" s="15"/>
      <c r="E49" s="15">
        <v>11561</v>
      </c>
      <c r="F49" s="15">
        <v>1995</v>
      </c>
      <c r="G49" s="14" t="s">
        <v>142</v>
      </c>
      <c r="H49" s="14" t="s">
        <v>155</v>
      </c>
      <c r="I49" s="14" t="s">
        <v>164</v>
      </c>
      <c r="J49" s="14"/>
      <c r="K49" s="14"/>
      <c r="L49" s="14"/>
      <c r="M49" s="16">
        <v>3200</v>
      </c>
      <c r="N49" s="16">
        <v>0</v>
      </c>
      <c r="O49" s="31">
        <f t="shared" si="0"/>
        <v>3200</v>
      </c>
      <c r="P49" s="31"/>
      <c r="Q49" s="36">
        <v>0.01</v>
      </c>
      <c r="R49" s="14"/>
      <c r="S49" s="16">
        <v>0</v>
      </c>
      <c r="T49" s="16">
        <v>-32</v>
      </c>
      <c r="U49" s="16"/>
      <c r="V49" s="16"/>
      <c r="W49" s="16"/>
      <c r="X49" s="16"/>
      <c r="Y49" s="16"/>
      <c r="Z49" s="16"/>
      <c r="AA49" s="16">
        <v>3200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>
        <f t="shared" si="1"/>
        <v>-3168</v>
      </c>
      <c r="AW49" s="17"/>
      <c r="AX49" s="14"/>
      <c r="AY49" s="14"/>
    </row>
    <row r="50" spans="1:51">
      <c r="A50" s="17">
        <v>43430</v>
      </c>
      <c r="B50" s="14" t="s">
        <v>534</v>
      </c>
      <c r="C50" s="15">
        <v>70008</v>
      </c>
      <c r="D50" s="15"/>
      <c r="E50" s="15">
        <v>11562</v>
      </c>
      <c r="F50" s="15">
        <v>1996</v>
      </c>
      <c r="G50" s="14" t="s">
        <v>143</v>
      </c>
      <c r="H50" s="14" t="s">
        <v>155</v>
      </c>
      <c r="I50" s="14" t="s">
        <v>165</v>
      </c>
      <c r="J50" s="14"/>
      <c r="K50" s="14"/>
      <c r="L50" s="14"/>
      <c r="M50" s="16">
        <v>6274</v>
      </c>
      <c r="N50" s="16">
        <v>0</v>
      </c>
      <c r="O50" s="31">
        <f t="shared" si="0"/>
        <v>6274</v>
      </c>
      <c r="P50" s="31"/>
      <c r="Q50" s="36">
        <v>0.01</v>
      </c>
      <c r="R50" s="14"/>
      <c r="S50" s="16">
        <v>0</v>
      </c>
      <c r="T50" s="16">
        <v>-62.74</v>
      </c>
      <c r="U50" s="16"/>
      <c r="V50" s="16"/>
      <c r="W50" s="16"/>
      <c r="X50" s="16"/>
      <c r="Y50" s="16"/>
      <c r="Z50" s="16"/>
      <c r="AA50" s="16">
        <v>6274</v>
      </c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>
        <f t="shared" si="1"/>
        <v>-6211.26</v>
      </c>
      <c r="AW50" s="17"/>
      <c r="AX50" s="14"/>
      <c r="AY50" s="14"/>
    </row>
    <row r="51" spans="1:51">
      <c r="A51" s="17">
        <v>43430</v>
      </c>
      <c r="B51" s="14" t="s">
        <v>535</v>
      </c>
      <c r="C51" s="15">
        <v>70009</v>
      </c>
      <c r="D51" s="15"/>
      <c r="E51" s="15">
        <v>11563</v>
      </c>
      <c r="F51" s="15">
        <v>1997</v>
      </c>
      <c r="G51" s="14" t="s">
        <v>143</v>
      </c>
      <c r="H51" s="14" t="s">
        <v>156</v>
      </c>
      <c r="I51" s="14" t="s">
        <v>165</v>
      </c>
      <c r="J51" s="14"/>
      <c r="K51" s="14"/>
      <c r="L51" s="14"/>
      <c r="M51" s="16">
        <v>1465</v>
      </c>
      <c r="N51" s="16">
        <v>0</v>
      </c>
      <c r="O51" s="31">
        <f t="shared" si="0"/>
        <v>1465</v>
      </c>
      <c r="P51" s="31"/>
      <c r="Q51" s="36">
        <v>0.01</v>
      </c>
      <c r="R51" s="14"/>
      <c r="S51" s="16">
        <v>0</v>
      </c>
      <c r="T51" s="16">
        <v>-14.65</v>
      </c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>
        <v>1465</v>
      </c>
      <c r="AL51" s="16"/>
      <c r="AM51" s="16"/>
      <c r="AN51" s="16"/>
      <c r="AO51" s="16"/>
      <c r="AP51" s="16"/>
      <c r="AQ51" s="16"/>
      <c r="AR51" s="16"/>
      <c r="AS51" s="16"/>
      <c r="AU51" s="16">
        <f t="shared" si="1"/>
        <v>-1450.35</v>
      </c>
      <c r="AW51" s="17"/>
      <c r="AX51" s="14"/>
      <c r="AY51" s="14"/>
    </row>
    <row r="52" spans="1:51">
      <c r="A52" s="17">
        <v>43430</v>
      </c>
      <c r="B52" s="14" t="s">
        <v>536</v>
      </c>
      <c r="C52" s="15">
        <v>15279</v>
      </c>
      <c r="D52" s="15"/>
      <c r="E52" s="15">
        <v>11564</v>
      </c>
      <c r="F52" s="15">
        <v>1998</v>
      </c>
      <c r="G52" s="14" t="s">
        <v>144</v>
      </c>
      <c r="H52" s="14" t="s">
        <v>156</v>
      </c>
      <c r="I52" s="14" t="s">
        <v>164</v>
      </c>
      <c r="J52" s="14"/>
      <c r="K52" s="14"/>
      <c r="L52" s="14"/>
      <c r="M52" s="16">
        <v>347</v>
      </c>
      <c r="N52" s="16">
        <v>0</v>
      </c>
      <c r="O52" s="31">
        <f t="shared" si="0"/>
        <v>347</v>
      </c>
      <c r="P52" s="31"/>
      <c r="Q52" s="36">
        <v>0.01</v>
      </c>
      <c r="R52" s="14"/>
      <c r="S52" s="16">
        <v>0</v>
      </c>
      <c r="T52" s="16">
        <v>-3.47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>
        <v>347</v>
      </c>
      <c r="AL52" s="16"/>
      <c r="AM52" s="16"/>
      <c r="AN52" s="16"/>
      <c r="AO52" s="16"/>
      <c r="AP52" s="16"/>
      <c r="AQ52" s="16"/>
      <c r="AR52" s="16"/>
      <c r="AS52" s="16"/>
      <c r="AU52" s="16">
        <f t="shared" si="1"/>
        <v>-343.53</v>
      </c>
      <c r="AW52" s="17"/>
      <c r="AX52" s="14"/>
      <c r="AY52" s="14"/>
    </row>
    <row r="53" spans="1:51">
      <c r="A53" s="17">
        <v>43430</v>
      </c>
      <c r="B53" s="14" t="s">
        <v>537</v>
      </c>
      <c r="C53" s="15">
        <v>15279</v>
      </c>
      <c r="D53" s="15"/>
      <c r="E53" s="15">
        <v>11564</v>
      </c>
      <c r="F53" s="15">
        <v>1998</v>
      </c>
      <c r="G53" s="14" t="s">
        <v>144</v>
      </c>
      <c r="H53" s="14" t="s">
        <v>155</v>
      </c>
      <c r="I53" s="14" t="s">
        <v>164</v>
      </c>
      <c r="J53" s="14"/>
      <c r="K53" s="14"/>
      <c r="L53" s="14"/>
      <c r="M53" s="16">
        <v>2806</v>
      </c>
      <c r="N53" s="16">
        <v>0</v>
      </c>
      <c r="O53" s="31">
        <f t="shared" si="0"/>
        <v>2806</v>
      </c>
      <c r="P53" s="31"/>
      <c r="Q53" s="36">
        <v>0.01</v>
      </c>
      <c r="R53" s="14"/>
      <c r="S53" s="16">
        <v>0</v>
      </c>
      <c r="T53" s="16">
        <v>-28.060000000000002</v>
      </c>
      <c r="U53" s="16"/>
      <c r="V53" s="16"/>
      <c r="W53" s="16"/>
      <c r="X53" s="16"/>
      <c r="Y53" s="16"/>
      <c r="Z53" s="16"/>
      <c r="AA53" s="16">
        <v>2806</v>
      </c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>
        <f t="shared" si="1"/>
        <v>-2777.94</v>
      </c>
      <c r="AW53" s="17"/>
      <c r="AX53" s="14"/>
      <c r="AY53" s="14"/>
    </row>
    <row r="54" spans="1:51">
      <c r="A54" s="17">
        <v>43432</v>
      </c>
      <c r="B54" s="14" t="s">
        <v>538</v>
      </c>
      <c r="C54" s="15">
        <v>70013</v>
      </c>
      <c r="D54" s="15"/>
      <c r="E54" s="15">
        <v>11566</v>
      </c>
      <c r="F54" s="15">
        <v>2001</v>
      </c>
      <c r="G54" s="14" t="s">
        <v>143</v>
      </c>
      <c r="H54" s="14" t="s">
        <v>726</v>
      </c>
      <c r="I54" s="14" t="s">
        <v>733</v>
      </c>
      <c r="J54" s="14"/>
      <c r="K54" s="14"/>
      <c r="L54" s="14"/>
      <c r="M54" s="16">
        <v>594</v>
      </c>
      <c r="N54" s="16">
        <v>0</v>
      </c>
      <c r="O54" s="31">
        <f t="shared" si="0"/>
        <v>594</v>
      </c>
      <c r="P54" s="31"/>
      <c r="Q54" s="36">
        <v>0.01</v>
      </c>
      <c r="R54" s="14"/>
      <c r="S54" s="16">
        <v>0</v>
      </c>
      <c r="T54" s="16">
        <v>-5.94</v>
      </c>
      <c r="U54" s="16"/>
      <c r="V54" s="16"/>
      <c r="W54" s="16"/>
      <c r="X54" s="16"/>
      <c r="Y54" s="16"/>
      <c r="Z54" s="16"/>
      <c r="AA54" s="16">
        <v>594</v>
      </c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>
        <f t="shared" si="1"/>
        <v>-588.05999999999995</v>
      </c>
      <c r="AW54" s="17"/>
      <c r="AX54" s="14"/>
      <c r="AY54" s="14"/>
    </row>
    <row r="55" spans="1:51">
      <c r="A55" s="17">
        <v>43432</v>
      </c>
      <c r="B55" s="14" t="s">
        <v>539</v>
      </c>
      <c r="C55" s="15">
        <v>75394</v>
      </c>
      <c r="D55" s="15"/>
      <c r="E55" s="15">
        <v>11567</v>
      </c>
      <c r="F55" s="15">
        <v>2000</v>
      </c>
      <c r="G55" s="14" t="s">
        <v>718</v>
      </c>
      <c r="H55" s="14" t="s">
        <v>726</v>
      </c>
      <c r="I55" s="14" t="s">
        <v>733</v>
      </c>
      <c r="J55" s="14"/>
      <c r="K55" s="14"/>
      <c r="L55" s="14"/>
      <c r="M55" s="16"/>
      <c r="N55" s="16">
        <v>430.76</v>
      </c>
      <c r="O55" s="31">
        <f t="shared" si="0"/>
        <v>384.60714285714283</v>
      </c>
      <c r="P55" s="31"/>
      <c r="Q55" s="36">
        <v>0.01</v>
      </c>
      <c r="R55" s="14"/>
      <c r="S55" s="16">
        <v>46.152857142857137</v>
      </c>
      <c r="T55" s="16">
        <v>-3.8460714285714284</v>
      </c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>
        <v>384.60714285714283</v>
      </c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>
        <f t="shared" si="1"/>
        <v>-426.91392857142853</v>
      </c>
      <c r="AW55" s="17"/>
      <c r="AX55" s="14"/>
      <c r="AY55" s="14"/>
    </row>
    <row r="56" spans="1:51">
      <c r="A56" s="17">
        <v>43432</v>
      </c>
      <c r="B56" s="14" t="s">
        <v>540</v>
      </c>
      <c r="C56" s="15">
        <v>75394</v>
      </c>
      <c r="D56" s="15"/>
      <c r="E56" s="15">
        <v>11567</v>
      </c>
      <c r="F56" s="15">
        <v>2000</v>
      </c>
      <c r="G56" s="14" t="s">
        <v>718</v>
      </c>
      <c r="H56" s="14" t="s">
        <v>731</v>
      </c>
      <c r="I56" s="14" t="s">
        <v>164</v>
      </c>
      <c r="J56" s="14"/>
      <c r="K56" s="14"/>
      <c r="L56" s="14"/>
      <c r="M56" s="16"/>
      <c r="N56" s="16">
        <v>981.31</v>
      </c>
      <c r="O56" s="31">
        <f t="shared" si="0"/>
        <v>876.16964285714278</v>
      </c>
      <c r="P56" s="31"/>
      <c r="Q56" s="36">
        <v>0.01</v>
      </c>
      <c r="R56" s="14"/>
      <c r="S56" s="16">
        <v>105.14035714285713</v>
      </c>
      <c r="T56" s="16">
        <v>-8.7616964285714278</v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>
        <v>876.16964285714278</v>
      </c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>
        <f t="shared" si="1"/>
        <v>-972.54830357142851</v>
      </c>
      <c r="AW56" s="17"/>
      <c r="AX56" s="14"/>
      <c r="AY56" s="14"/>
    </row>
    <row r="57" spans="1:51">
      <c r="A57" s="17">
        <v>43432</v>
      </c>
      <c r="B57" s="14" t="s">
        <v>541</v>
      </c>
      <c r="C57" s="15">
        <v>84039</v>
      </c>
      <c r="D57" s="15"/>
      <c r="E57" s="15">
        <v>11568</v>
      </c>
      <c r="F57" s="15">
        <v>1981</v>
      </c>
      <c r="G57" s="14" t="s">
        <v>724</v>
      </c>
      <c r="H57" s="14"/>
      <c r="I57" s="14"/>
      <c r="J57" s="14"/>
      <c r="K57" s="14"/>
      <c r="L57" s="14"/>
      <c r="M57" s="16"/>
      <c r="N57" s="16">
        <v>1445</v>
      </c>
      <c r="O57" s="31">
        <f t="shared" si="0"/>
        <v>1290.1785714285713</v>
      </c>
      <c r="P57" s="31"/>
      <c r="Q57" s="36">
        <v>0.01</v>
      </c>
      <c r="R57" s="14"/>
      <c r="S57" s="16">
        <v>154.82142857142856</v>
      </c>
      <c r="T57" s="16">
        <v>-12.901785714285714</v>
      </c>
      <c r="U57" s="16"/>
      <c r="V57" s="16"/>
      <c r="W57" s="16"/>
      <c r="X57" s="16"/>
      <c r="Y57" s="16"/>
      <c r="Z57" s="16"/>
      <c r="AA57" s="16">
        <v>1290.1785714285713</v>
      </c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>
        <f t="shared" si="1"/>
        <v>-1432.0982142857142</v>
      </c>
      <c r="AW57" s="17"/>
      <c r="AX57" s="14"/>
      <c r="AY57" s="14"/>
    </row>
    <row r="58" spans="1:51">
      <c r="A58" s="17">
        <v>43432</v>
      </c>
      <c r="B58" s="14" t="s">
        <v>542</v>
      </c>
      <c r="C58" s="15"/>
      <c r="D58" s="15"/>
      <c r="E58" s="15"/>
      <c r="F58" s="15"/>
      <c r="G58" s="14" t="s">
        <v>187</v>
      </c>
      <c r="H58" s="14" t="s">
        <v>188</v>
      </c>
      <c r="I58" s="14"/>
      <c r="J58" s="14"/>
      <c r="K58" s="14"/>
      <c r="L58" s="14"/>
      <c r="M58" s="16"/>
      <c r="N58" s="16">
        <v>188721.2</v>
      </c>
      <c r="O58" s="31">
        <f t="shared" si="0"/>
        <v>168501.07142857142</v>
      </c>
      <c r="P58" s="31"/>
      <c r="Q58" s="36">
        <v>0.05</v>
      </c>
      <c r="R58" s="14"/>
      <c r="S58" s="16">
        <f>+O58*0.12</f>
        <v>20220.12857142857</v>
      </c>
      <c r="T58" s="16">
        <f t="shared" ref="T58:T63" si="2">-O58*Q58:Q58</f>
        <v>-8425.0535714285706</v>
      </c>
      <c r="U58" s="16"/>
      <c r="V58" s="16"/>
      <c r="W58" s="16">
        <f>+O58</f>
        <v>168501.07142857142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>
        <f t="shared" si="1"/>
        <v>-180296.14642857143</v>
      </c>
      <c r="AW58" s="17"/>
      <c r="AX58" s="14"/>
      <c r="AY58" s="14"/>
    </row>
    <row r="59" spans="1:51">
      <c r="A59" s="17">
        <v>43432</v>
      </c>
      <c r="B59" s="14" t="s">
        <v>543</v>
      </c>
      <c r="C59" s="15"/>
      <c r="D59" s="15"/>
      <c r="E59" s="15"/>
      <c r="F59" s="15"/>
      <c r="G59" s="14" t="s">
        <v>189</v>
      </c>
      <c r="H59" s="14" t="s">
        <v>190</v>
      </c>
      <c r="I59" s="14"/>
      <c r="J59" s="14"/>
      <c r="K59" s="14"/>
      <c r="L59" s="14"/>
      <c r="M59" s="16"/>
      <c r="N59" s="16">
        <v>3360</v>
      </c>
      <c r="O59" s="31">
        <f t="shared" si="0"/>
        <v>2999.9999999999995</v>
      </c>
      <c r="P59" s="31"/>
      <c r="Q59" s="36">
        <v>0.05</v>
      </c>
      <c r="R59" s="14"/>
      <c r="S59" s="16">
        <f>+O59*0.12</f>
        <v>359.99999999999994</v>
      </c>
      <c r="T59" s="16">
        <f t="shared" si="2"/>
        <v>-149.99999999999997</v>
      </c>
      <c r="U59" s="16"/>
      <c r="V59" s="16"/>
      <c r="W59" s="16"/>
      <c r="X59" s="16">
        <f>+O59</f>
        <v>2999.9999999999995</v>
      </c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>
        <f t="shared" si="1"/>
        <v>-3209.9999999999995</v>
      </c>
      <c r="AW59" s="17"/>
      <c r="AX59" s="14"/>
      <c r="AY59" s="14"/>
    </row>
    <row r="60" spans="1:51">
      <c r="A60" s="17">
        <v>43432</v>
      </c>
      <c r="B60" s="14" t="s">
        <v>544</v>
      </c>
      <c r="C60" s="15"/>
      <c r="D60" s="15"/>
      <c r="E60" s="15"/>
      <c r="F60" s="15"/>
      <c r="G60" s="14" t="s">
        <v>191</v>
      </c>
      <c r="H60" s="14" t="s">
        <v>192</v>
      </c>
      <c r="I60" s="14"/>
      <c r="J60" s="14"/>
      <c r="K60" s="14"/>
      <c r="L60" s="14"/>
      <c r="M60" s="14"/>
      <c r="N60" s="31">
        <v>16800</v>
      </c>
      <c r="O60" s="31">
        <f t="shared" si="0"/>
        <v>14999.999999999998</v>
      </c>
      <c r="P60" s="31"/>
      <c r="Q60" s="36">
        <v>0.05</v>
      </c>
      <c r="R60" s="14"/>
      <c r="S60" s="16">
        <f>+O60*0.12</f>
        <v>1799.9999999999998</v>
      </c>
      <c r="T60" s="16">
        <f t="shared" si="2"/>
        <v>-750</v>
      </c>
      <c r="U60" s="16"/>
      <c r="V60" s="16"/>
      <c r="W60" s="16"/>
      <c r="X60" s="16"/>
      <c r="Y60" s="16"/>
      <c r="Z60" s="16">
        <f>+O60</f>
        <v>14999.999999999998</v>
      </c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>
        <f t="shared" si="1"/>
        <v>-16049.999999999998</v>
      </c>
      <c r="AW60" s="17"/>
      <c r="AX60" s="14"/>
      <c r="AY60" s="14"/>
    </row>
    <row r="61" spans="1:51">
      <c r="A61" s="17">
        <v>43432</v>
      </c>
      <c r="B61" s="14" t="s">
        <v>545</v>
      </c>
      <c r="C61" s="15"/>
      <c r="D61" s="15"/>
      <c r="E61" s="15"/>
      <c r="F61" s="15"/>
      <c r="G61" s="14" t="s">
        <v>193</v>
      </c>
      <c r="H61" s="14" t="s">
        <v>194</v>
      </c>
      <c r="I61" s="14"/>
      <c r="J61" s="14"/>
      <c r="K61" s="14"/>
      <c r="L61" s="14"/>
      <c r="M61" s="14"/>
      <c r="N61" s="31">
        <v>29743.23</v>
      </c>
      <c r="O61" s="31">
        <f t="shared" si="0"/>
        <v>26556.455357142855</v>
      </c>
      <c r="P61" s="31"/>
      <c r="Q61" s="36">
        <v>0.1</v>
      </c>
      <c r="R61" s="14"/>
      <c r="S61" s="16">
        <f>+O61*0.12</f>
        <v>3186.7746428571427</v>
      </c>
      <c r="T61" s="16">
        <f t="shared" si="2"/>
        <v>-2655.6455357142859</v>
      </c>
      <c r="U61" s="16"/>
      <c r="V61" s="16"/>
      <c r="W61" s="16"/>
      <c r="X61" s="16"/>
      <c r="Y61" s="16">
        <f>+O61</f>
        <v>26556.455357142855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>
        <f t="shared" si="1"/>
        <v>-27087.584464285712</v>
      </c>
      <c r="AW61" s="17"/>
      <c r="AX61" s="14"/>
      <c r="AY61" s="14"/>
    </row>
    <row r="62" spans="1:51">
      <c r="A62" s="17">
        <v>43419</v>
      </c>
      <c r="B62" s="14" t="s">
        <v>546</v>
      </c>
      <c r="C62" s="15"/>
      <c r="D62" s="15"/>
      <c r="E62" s="15"/>
      <c r="F62" s="15"/>
      <c r="G62" s="14" t="s">
        <v>195</v>
      </c>
      <c r="H62" s="14"/>
      <c r="I62" s="14"/>
      <c r="J62" s="14"/>
      <c r="K62" s="14"/>
      <c r="L62" s="14"/>
      <c r="M62" s="16">
        <v>11141.78</v>
      </c>
      <c r="N62" s="31"/>
      <c r="O62" s="31">
        <f t="shared" si="0"/>
        <v>11141.78</v>
      </c>
      <c r="P62" s="31"/>
      <c r="Q62" s="36">
        <v>0.02</v>
      </c>
      <c r="R62" s="14"/>
      <c r="S62" s="16"/>
      <c r="T62" s="16">
        <f t="shared" si="2"/>
        <v>-222.83560000000003</v>
      </c>
      <c r="U62" s="16"/>
      <c r="V62" s="16">
        <f>+O62</f>
        <v>11141.78</v>
      </c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>
        <f t="shared" si="1"/>
        <v>-10918.9444</v>
      </c>
      <c r="AW62" s="17"/>
      <c r="AX62" s="14"/>
      <c r="AY62" s="14"/>
    </row>
    <row r="63" spans="1:51">
      <c r="A63" s="17">
        <v>43432</v>
      </c>
      <c r="B63" s="14" t="s">
        <v>547</v>
      </c>
      <c r="C63" s="15"/>
      <c r="D63" s="15"/>
      <c r="E63" s="15"/>
      <c r="F63" s="15"/>
      <c r="G63" s="14" t="s">
        <v>195</v>
      </c>
      <c r="H63" s="14"/>
      <c r="I63" s="14"/>
      <c r="J63" s="14"/>
      <c r="K63" s="14"/>
      <c r="L63" s="14"/>
      <c r="M63" s="16">
        <v>13003.11</v>
      </c>
      <c r="N63" s="31"/>
      <c r="O63" s="31">
        <f t="shared" si="0"/>
        <v>13003.11</v>
      </c>
      <c r="P63" s="31"/>
      <c r="Q63" s="36">
        <v>0.02</v>
      </c>
      <c r="R63" s="14"/>
      <c r="S63" s="16"/>
      <c r="T63" s="16">
        <f t="shared" si="2"/>
        <v>-260.06220000000002</v>
      </c>
      <c r="U63" s="16"/>
      <c r="V63" s="16">
        <f>+O63</f>
        <v>13003.11</v>
      </c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>
        <f t="shared" si="1"/>
        <v>-12743.0478</v>
      </c>
      <c r="AW63" s="17"/>
      <c r="AX63" s="14"/>
      <c r="AY63" s="14"/>
    </row>
    <row r="64" spans="1:51" hidden="1">
      <c r="A64" s="17"/>
      <c r="B64" s="14" t="s">
        <v>548</v>
      </c>
      <c r="C64" s="15"/>
      <c r="D64" s="15"/>
      <c r="E64" s="15"/>
      <c r="F64" s="15"/>
      <c r="G64" s="14"/>
      <c r="H64" s="14"/>
      <c r="I64" s="14"/>
      <c r="J64" s="14"/>
      <c r="K64" s="14"/>
      <c r="L64" s="14"/>
      <c r="M64" s="14"/>
      <c r="N64" s="31"/>
      <c r="O64" s="31">
        <f t="shared" si="0"/>
        <v>0</v>
      </c>
      <c r="P64" s="31"/>
      <c r="Q64" s="36"/>
      <c r="R64" s="14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>
        <f t="shared" si="1"/>
        <v>0</v>
      </c>
      <c r="AW64" s="17"/>
      <c r="AX64" s="14"/>
      <c r="AY64" s="14"/>
    </row>
    <row r="65" spans="1:51" hidden="1">
      <c r="A65" s="17"/>
      <c r="B65" s="14" t="s">
        <v>549</v>
      </c>
      <c r="C65" s="15"/>
      <c r="D65" s="15"/>
      <c r="E65" s="15"/>
      <c r="F65" s="15"/>
      <c r="G65" s="14"/>
      <c r="H65" s="14"/>
      <c r="I65" s="14"/>
      <c r="J65" s="14"/>
      <c r="K65" s="14"/>
      <c r="L65" s="14"/>
      <c r="M65" s="14"/>
      <c r="N65" s="31"/>
      <c r="O65" s="31">
        <f t="shared" si="0"/>
        <v>0</v>
      </c>
      <c r="P65" s="31"/>
      <c r="Q65" s="36"/>
      <c r="R65" s="14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>
        <f t="shared" si="1"/>
        <v>0</v>
      </c>
      <c r="AW65" s="17"/>
      <c r="AX65" s="14"/>
      <c r="AY65" s="14"/>
    </row>
    <row r="66" spans="1:51" hidden="1">
      <c r="A66" s="17"/>
      <c r="B66" s="14" t="s">
        <v>351</v>
      </c>
      <c r="C66" s="15"/>
      <c r="D66" s="15"/>
      <c r="E66" s="15"/>
      <c r="F66" s="15"/>
      <c r="G66" s="14"/>
      <c r="H66" s="14"/>
      <c r="I66" s="14"/>
      <c r="J66" s="14"/>
      <c r="K66" s="14"/>
      <c r="L66" s="14"/>
      <c r="M66" s="14"/>
      <c r="N66" s="31"/>
      <c r="O66" s="31">
        <f t="shared" si="0"/>
        <v>0</v>
      </c>
      <c r="P66" s="31"/>
      <c r="Q66" s="36"/>
      <c r="R66" s="14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>
        <f t="shared" si="1"/>
        <v>0</v>
      </c>
      <c r="AW66" s="17"/>
      <c r="AX66" s="14"/>
      <c r="AY66" s="14"/>
    </row>
    <row r="67" spans="1:51" hidden="1">
      <c r="A67" s="17"/>
      <c r="B67" s="14" t="s">
        <v>352</v>
      </c>
      <c r="C67" s="15"/>
      <c r="D67" s="15"/>
      <c r="E67" s="15"/>
      <c r="F67" s="15"/>
      <c r="G67" s="14"/>
      <c r="H67" s="14"/>
      <c r="I67" s="14"/>
      <c r="J67" s="14"/>
      <c r="K67" s="14"/>
      <c r="L67" s="14"/>
      <c r="M67" s="14"/>
      <c r="N67" s="31"/>
      <c r="O67" s="31">
        <f t="shared" si="0"/>
        <v>0</v>
      </c>
      <c r="P67" s="31"/>
      <c r="Q67" s="36"/>
      <c r="R67" s="14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>
        <f t="shared" si="1"/>
        <v>0</v>
      </c>
      <c r="AW67" s="17"/>
      <c r="AX67" s="14"/>
      <c r="AY67" s="14"/>
    </row>
    <row r="68" spans="1:51" hidden="1">
      <c r="A68" s="17"/>
      <c r="B68" s="14" t="s">
        <v>353</v>
      </c>
      <c r="C68" s="15"/>
      <c r="D68" s="15"/>
      <c r="E68" s="15"/>
      <c r="F68" s="15"/>
      <c r="G68" s="14"/>
      <c r="H68" s="14"/>
      <c r="I68" s="14"/>
      <c r="J68" s="14"/>
      <c r="K68" s="14"/>
      <c r="L68" s="14"/>
      <c r="M68" s="14"/>
      <c r="N68" s="31"/>
      <c r="O68" s="31">
        <f t="shared" si="0"/>
        <v>0</v>
      </c>
      <c r="P68" s="31"/>
      <c r="Q68" s="36"/>
      <c r="R68" s="14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>
        <f t="shared" si="1"/>
        <v>0</v>
      </c>
      <c r="AW68" s="17"/>
      <c r="AX68" s="14"/>
      <c r="AY68" s="14"/>
    </row>
    <row r="69" spans="1:51" hidden="1">
      <c r="A69" s="17"/>
      <c r="B69" s="14" t="s">
        <v>354</v>
      </c>
      <c r="C69" s="15"/>
      <c r="D69" s="15"/>
      <c r="E69" s="15"/>
      <c r="F69" s="15"/>
      <c r="G69" s="14"/>
      <c r="H69" s="14"/>
      <c r="I69" s="14"/>
      <c r="J69" s="14"/>
      <c r="K69" s="14"/>
      <c r="L69" s="14"/>
      <c r="M69" s="14"/>
      <c r="N69" s="31"/>
      <c r="O69" s="31">
        <f t="shared" si="0"/>
        <v>0</v>
      </c>
      <c r="P69" s="31"/>
      <c r="Q69" s="36"/>
      <c r="R69" s="14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>
        <f t="shared" si="1"/>
        <v>0</v>
      </c>
      <c r="AW69" s="17"/>
      <c r="AX69" s="14"/>
      <c r="AY69" s="14"/>
    </row>
    <row r="70" spans="1:51" hidden="1">
      <c r="A70" s="17"/>
      <c r="B70" s="14" t="s">
        <v>355</v>
      </c>
      <c r="C70" s="15"/>
      <c r="D70" s="15"/>
      <c r="E70" s="15"/>
      <c r="F70" s="15"/>
      <c r="G70" s="14"/>
      <c r="H70" s="14"/>
      <c r="I70" s="14"/>
      <c r="J70" s="14"/>
      <c r="K70" s="14"/>
      <c r="L70" s="14"/>
      <c r="M70" s="14"/>
      <c r="N70" s="31"/>
      <c r="O70" s="31">
        <f t="shared" si="0"/>
        <v>0</v>
      </c>
      <c r="P70" s="31"/>
      <c r="Q70" s="36"/>
      <c r="R70" s="14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>
        <f t="shared" si="1"/>
        <v>0</v>
      </c>
      <c r="AW70" s="17"/>
      <c r="AX70" s="14"/>
      <c r="AY70" s="14"/>
    </row>
    <row r="71" spans="1:51" hidden="1">
      <c r="A71" s="17"/>
      <c r="B71" s="14" t="s">
        <v>356</v>
      </c>
      <c r="C71" s="15"/>
      <c r="D71" s="15"/>
      <c r="E71" s="15"/>
      <c r="F71" s="15"/>
      <c r="G71" s="14"/>
      <c r="H71" s="14"/>
      <c r="I71" s="14"/>
      <c r="J71" s="14"/>
      <c r="K71" s="14"/>
      <c r="L71" s="14"/>
      <c r="M71" s="14"/>
      <c r="N71" s="31"/>
      <c r="O71" s="31">
        <f t="shared" si="0"/>
        <v>0</v>
      </c>
      <c r="P71" s="31"/>
      <c r="Q71" s="36"/>
      <c r="R71" s="14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>
        <f t="shared" si="1"/>
        <v>0</v>
      </c>
      <c r="AW71" s="17"/>
      <c r="AX71" s="14"/>
      <c r="AY71" s="14"/>
    </row>
    <row r="72" spans="1:51" hidden="1">
      <c r="A72" s="17"/>
      <c r="B72" s="14" t="s">
        <v>357</v>
      </c>
      <c r="C72" s="15"/>
      <c r="D72" s="15"/>
      <c r="E72" s="15"/>
      <c r="F72" s="15"/>
      <c r="G72" s="14"/>
      <c r="H72" s="14"/>
      <c r="I72" s="14"/>
      <c r="J72" s="14"/>
      <c r="K72" s="14"/>
      <c r="L72" s="14"/>
      <c r="M72" s="14"/>
      <c r="N72" s="31"/>
      <c r="O72" s="31">
        <f t="shared" ref="O72:O87" si="3">N72/1.12+M72+L72+K72</f>
        <v>0</v>
      </c>
      <c r="P72" s="31"/>
      <c r="Q72" s="36"/>
      <c r="R72" s="14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>
        <f t="shared" ref="AU72:AU135" si="4">-SUM(R72:AT72)</f>
        <v>0</v>
      </c>
      <c r="AW72" s="17"/>
      <c r="AX72" s="14"/>
      <c r="AY72" s="14"/>
    </row>
    <row r="73" spans="1:51" hidden="1">
      <c r="A73" s="17"/>
      <c r="B73" s="14" t="s">
        <v>358</v>
      </c>
      <c r="C73" s="15"/>
      <c r="D73" s="15"/>
      <c r="E73" s="15"/>
      <c r="F73" s="15"/>
      <c r="G73" s="14"/>
      <c r="H73" s="14"/>
      <c r="I73" s="14"/>
      <c r="J73" s="14"/>
      <c r="K73" s="14"/>
      <c r="L73" s="14"/>
      <c r="M73" s="14"/>
      <c r="N73" s="31"/>
      <c r="O73" s="31">
        <f t="shared" si="3"/>
        <v>0</v>
      </c>
      <c r="P73" s="31"/>
      <c r="Q73" s="36"/>
      <c r="R73" s="14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>
        <f t="shared" si="4"/>
        <v>0</v>
      </c>
      <c r="AW73" s="17"/>
      <c r="AX73" s="14"/>
      <c r="AY73" s="14"/>
    </row>
    <row r="74" spans="1:51" hidden="1">
      <c r="A74" s="17"/>
      <c r="B74" s="14" t="s">
        <v>359</v>
      </c>
      <c r="C74" s="15"/>
      <c r="D74" s="15"/>
      <c r="E74" s="15"/>
      <c r="F74" s="15"/>
      <c r="G74" s="14"/>
      <c r="H74" s="14"/>
      <c r="I74" s="14"/>
      <c r="J74" s="14"/>
      <c r="K74" s="14"/>
      <c r="L74" s="14"/>
      <c r="M74" s="14"/>
      <c r="N74" s="31"/>
      <c r="O74" s="31">
        <f t="shared" si="3"/>
        <v>0</v>
      </c>
      <c r="P74" s="31"/>
      <c r="Q74" s="36"/>
      <c r="R74" s="14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>
        <f t="shared" si="4"/>
        <v>0</v>
      </c>
      <c r="AW74" s="17"/>
      <c r="AX74" s="14"/>
      <c r="AY74" s="14"/>
    </row>
    <row r="75" spans="1:51" hidden="1">
      <c r="A75" s="17"/>
      <c r="B75" s="14" t="s">
        <v>360</v>
      </c>
      <c r="C75" s="15"/>
      <c r="D75" s="15"/>
      <c r="E75" s="15"/>
      <c r="F75" s="15"/>
      <c r="G75" s="14"/>
      <c r="H75" s="14"/>
      <c r="I75" s="14"/>
      <c r="J75" s="14"/>
      <c r="K75" s="14"/>
      <c r="L75" s="14"/>
      <c r="M75" s="14"/>
      <c r="N75" s="31"/>
      <c r="O75" s="31">
        <f t="shared" si="3"/>
        <v>0</v>
      </c>
      <c r="P75" s="31"/>
      <c r="Q75" s="36"/>
      <c r="R75" s="14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>
        <f t="shared" si="4"/>
        <v>0</v>
      </c>
      <c r="AW75" s="17"/>
      <c r="AX75" s="14"/>
      <c r="AY75" s="14"/>
    </row>
    <row r="76" spans="1:51" hidden="1">
      <c r="A76" s="17"/>
      <c r="B76" s="14" t="s">
        <v>361</v>
      </c>
      <c r="C76" s="15"/>
      <c r="D76" s="15"/>
      <c r="E76" s="15"/>
      <c r="F76" s="15"/>
      <c r="G76" s="14"/>
      <c r="H76" s="14"/>
      <c r="I76" s="14"/>
      <c r="J76" s="14"/>
      <c r="K76" s="14"/>
      <c r="L76" s="14"/>
      <c r="M76" s="14"/>
      <c r="N76" s="31"/>
      <c r="O76" s="31">
        <f t="shared" si="3"/>
        <v>0</v>
      </c>
      <c r="P76" s="31"/>
      <c r="Q76" s="36"/>
      <c r="R76" s="14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>
        <f t="shared" si="4"/>
        <v>0</v>
      </c>
      <c r="AW76" s="17"/>
      <c r="AX76" s="14"/>
      <c r="AY76" s="14"/>
    </row>
    <row r="77" spans="1:51" hidden="1">
      <c r="A77" s="17"/>
      <c r="B77" s="14" t="s">
        <v>362</v>
      </c>
      <c r="C77" s="15"/>
      <c r="D77" s="15"/>
      <c r="E77" s="15"/>
      <c r="F77" s="15"/>
      <c r="G77" s="14"/>
      <c r="H77" s="14"/>
      <c r="I77" s="14"/>
      <c r="J77" s="14"/>
      <c r="K77" s="14"/>
      <c r="L77" s="14"/>
      <c r="M77" s="14"/>
      <c r="N77" s="31"/>
      <c r="O77" s="31">
        <f t="shared" si="3"/>
        <v>0</v>
      </c>
      <c r="P77" s="31"/>
      <c r="Q77" s="36"/>
      <c r="R77" s="14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>
        <f t="shared" si="4"/>
        <v>0</v>
      </c>
      <c r="AW77" s="17"/>
      <c r="AX77" s="14"/>
      <c r="AY77" s="14"/>
    </row>
    <row r="78" spans="1:51" hidden="1">
      <c r="A78" s="17"/>
      <c r="B78" s="14" t="s">
        <v>363</v>
      </c>
      <c r="C78" s="15"/>
      <c r="D78" s="15"/>
      <c r="E78" s="15"/>
      <c r="F78" s="15"/>
      <c r="G78" s="14"/>
      <c r="H78" s="14"/>
      <c r="I78" s="14"/>
      <c r="J78" s="14"/>
      <c r="K78" s="14"/>
      <c r="L78" s="14"/>
      <c r="M78" s="14"/>
      <c r="N78" s="31"/>
      <c r="O78" s="31">
        <f t="shared" si="3"/>
        <v>0</v>
      </c>
      <c r="P78" s="31"/>
      <c r="Q78" s="36"/>
      <c r="R78" s="14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>
        <f t="shared" si="4"/>
        <v>0</v>
      </c>
      <c r="AW78" s="17"/>
      <c r="AX78" s="14"/>
      <c r="AY78" s="14"/>
    </row>
    <row r="79" spans="1:51" hidden="1">
      <c r="A79" s="17"/>
      <c r="B79" s="14" t="s">
        <v>364</v>
      </c>
      <c r="C79" s="15"/>
      <c r="D79" s="15"/>
      <c r="E79" s="15"/>
      <c r="F79" s="15"/>
      <c r="G79" s="14"/>
      <c r="H79" s="14"/>
      <c r="I79" s="14"/>
      <c r="J79" s="14"/>
      <c r="K79" s="14"/>
      <c r="L79" s="14"/>
      <c r="M79" s="14"/>
      <c r="N79" s="31"/>
      <c r="O79" s="31">
        <f t="shared" si="3"/>
        <v>0</v>
      </c>
      <c r="P79" s="31"/>
      <c r="Q79" s="36"/>
      <c r="R79" s="14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>
        <f t="shared" si="4"/>
        <v>0</v>
      </c>
      <c r="AW79" s="17"/>
      <c r="AX79" s="14"/>
      <c r="AY79" s="14"/>
    </row>
    <row r="80" spans="1:51" hidden="1">
      <c r="A80" s="17"/>
      <c r="B80" s="14" t="s">
        <v>365</v>
      </c>
      <c r="C80" s="15"/>
      <c r="D80" s="15"/>
      <c r="E80" s="15"/>
      <c r="F80" s="15"/>
      <c r="G80" s="14"/>
      <c r="H80" s="14"/>
      <c r="I80" s="14"/>
      <c r="J80" s="14"/>
      <c r="K80" s="14"/>
      <c r="L80" s="14"/>
      <c r="M80" s="14"/>
      <c r="N80" s="31"/>
      <c r="O80" s="31">
        <f t="shared" si="3"/>
        <v>0</v>
      </c>
      <c r="P80" s="31"/>
      <c r="Q80" s="36"/>
      <c r="R80" s="14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>
        <f t="shared" si="4"/>
        <v>0</v>
      </c>
      <c r="AW80" s="17"/>
      <c r="AX80" s="14"/>
      <c r="AY80" s="14"/>
    </row>
    <row r="81" spans="1:51" hidden="1">
      <c r="A81" s="17"/>
      <c r="B81" s="14" t="s">
        <v>366</v>
      </c>
      <c r="C81" s="15"/>
      <c r="D81" s="15"/>
      <c r="E81" s="15"/>
      <c r="F81" s="15"/>
      <c r="G81" s="14"/>
      <c r="H81" s="14"/>
      <c r="I81" s="14"/>
      <c r="J81" s="14"/>
      <c r="K81" s="14"/>
      <c r="L81" s="14"/>
      <c r="M81" s="14"/>
      <c r="N81" s="31"/>
      <c r="O81" s="31">
        <f t="shared" si="3"/>
        <v>0</v>
      </c>
      <c r="P81" s="31"/>
      <c r="Q81" s="36"/>
      <c r="R81" s="14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>
        <f t="shared" si="4"/>
        <v>0</v>
      </c>
      <c r="AW81" s="17"/>
      <c r="AX81" s="14"/>
      <c r="AY81" s="14"/>
    </row>
    <row r="82" spans="1:51" hidden="1">
      <c r="A82" s="17"/>
      <c r="B82" s="14" t="s">
        <v>367</v>
      </c>
      <c r="C82" s="15"/>
      <c r="D82" s="15"/>
      <c r="E82" s="15"/>
      <c r="F82" s="15"/>
      <c r="G82" s="14"/>
      <c r="H82" s="14"/>
      <c r="I82" s="14"/>
      <c r="J82" s="14"/>
      <c r="K82" s="14"/>
      <c r="L82" s="14"/>
      <c r="M82" s="14"/>
      <c r="N82" s="31"/>
      <c r="O82" s="31">
        <f t="shared" si="3"/>
        <v>0</v>
      </c>
      <c r="P82" s="31"/>
      <c r="Q82" s="36"/>
      <c r="R82" s="14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>
        <f t="shared" si="4"/>
        <v>0</v>
      </c>
      <c r="AW82" s="17"/>
      <c r="AX82" s="14"/>
      <c r="AY82" s="14"/>
    </row>
    <row r="83" spans="1:51" hidden="1">
      <c r="A83" s="17"/>
      <c r="B83" s="14" t="s">
        <v>368</v>
      </c>
      <c r="C83" s="15"/>
      <c r="D83" s="15"/>
      <c r="E83" s="15"/>
      <c r="F83" s="15"/>
      <c r="G83" s="14"/>
      <c r="H83" s="14"/>
      <c r="I83" s="14"/>
      <c r="J83" s="14"/>
      <c r="K83" s="14"/>
      <c r="L83" s="14"/>
      <c r="M83" s="14"/>
      <c r="N83" s="31"/>
      <c r="O83" s="31">
        <f t="shared" si="3"/>
        <v>0</v>
      </c>
      <c r="P83" s="31"/>
      <c r="Q83" s="36"/>
      <c r="R83" s="14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>
        <f t="shared" si="4"/>
        <v>0</v>
      </c>
      <c r="AW83" s="17"/>
      <c r="AX83" s="14"/>
      <c r="AY83" s="14"/>
    </row>
    <row r="84" spans="1:51" hidden="1">
      <c r="A84" s="17"/>
      <c r="B84" s="14" t="s">
        <v>369</v>
      </c>
      <c r="C84" s="15"/>
      <c r="D84" s="15"/>
      <c r="E84" s="15"/>
      <c r="F84" s="15"/>
      <c r="G84" s="14"/>
      <c r="H84" s="14"/>
      <c r="I84" s="14"/>
      <c r="J84" s="14"/>
      <c r="K84" s="14"/>
      <c r="L84" s="14"/>
      <c r="M84" s="14"/>
      <c r="N84" s="31"/>
      <c r="O84" s="31">
        <f t="shared" si="3"/>
        <v>0</v>
      </c>
      <c r="P84" s="31"/>
      <c r="Q84" s="36"/>
      <c r="R84" s="14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>
        <f t="shared" si="4"/>
        <v>0</v>
      </c>
      <c r="AW84" s="17"/>
      <c r="AX84" s="14"/>
      <c r="AY84" s="14"/>
    </row>
    <row r="85" spans="1:51" hidden="1">
      <c r="A85" s="17"/>
      <c r="B85" s="14" t="s">
        <v>370</v>
      </c>
      <c r="C85" s="15"/>
      <c r="D85" s="15"/>
      <c r="E85" s="15"/>
      <c r="F85" s="15"/>
      <c r="G85" s="14"/>
      <c r="H85" s="14"/>
      <c r="I85" s="14"/>
      <c r="J85" s="14"/>
      <c r="K85" s="14"/>
      <c r="L85" s="14"/>
      <c r="M85" s="14"/>
      <c r="N85" s="31"/>
      <c r="O85" s="31">
        <f t="shared" si="3"/>
        <v>0</v>
      </c>
      <c r="P85" s="31"/>
      <c r="Q85" s="36"/>
      <c r="R85" s="14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>
        <f t="shared" si="4"/>
        <v>0</v>
      </c>
      <c r="AW85" s="17"/>
      <c r="AX85" s="14"/>
      <c r="AY85" s="14"/>
    </row>
    <row r="86" spans="1:51" hidden="1">
      <c r="A86" s="17"/>
      <c r="B86" s="14" t="s">
        <v>371</v>
      </c>
      <c r="C86" s="15"/>
      <c r="D86" s="15"/>
      <c r="E86" s="15"/>
      <c r="F86" s="15"/>
      <c r="G86" s="14"/>
      <c r="H86" s="14"/>
      <c r="I86" s="14"/>
      <c r="J86" s="14"/>
      <c r="K86" s="14"/>
      <c r="L86" s="14"/>
      <c r="M86" s="14"/>
      <c r="N86" s="31"/>
      <c r="O86" s="31">
        <f t="shared" si="3"/>
        <v>0</v>
      </c>
      <c r="P86" s="31"/>
      <c r="Q86" s="36"/>
      <c r="R86" s="14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>
        <f t="shared" si="4"/>
        <v>0</v>
      </c>
      <c r="AW86" s="17"/>
      <c r="AX86" s="14"/>
      <c r="AY86" s="14"/>
    </row>
    <row r="87" spans="1:51" hidden="1">
      <c r="A87" s="17"/>
      <c r="B87" s="14" t="s">
        <v>372</v>
      </c>
      <c r="C87" s="15"/>
      <c r="D87" s="15"/>
      <c r="E87" s="15"/>
      <c r="F87" s="15"/>
      <c r="G87" s="14"/>
      <c r="H87" s="14"/>
      <c r="I87" s="14"/>
      <c r="J87" s="14"/>
      <c r="K87" s="14"/>
      <c r="L87" s="14"/>
      <c r="M87" s="14"/>
      <c r="N87" s="31"/>
      <c r="O87" s="31">
        <f t="shared" si="3"/>
        <v>0</v>
      </c>
      <c r="P87" s="31"/>
      <c r="Q87" s="36"/>
      <c r="R87" s="14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>
        <f t="shared" si="4"/>
        <v>0</v>
      </c>
      <c r="AW87" s="17"/>
      <c r="AX87" s="14"/>
      <c r="AY87" s="14"/>
    </row>
    <row r="88" spans="1:51" hidden="1">
      <c r="A88" s="18"/>
      <c r="B88" s="14" t="s">
        <v>373</v>
      </c>
      <c r="C88" s="20"/>
      <c r="D88" s="20"/>
      <c r="E88" s="20"/>
      <c r="F88" s="20"/>
      <c r="G88" s="19"/>
      <c r="H88" s="19"/>
      <c r="I88" s="19"/>
      <c r="J88" s="19"/>
      <c r="K88" s="19"/>
      <c r="L88" s="19"/>
      <c r="M88" s="19"/>
      <c r="N88" s="77"/>
      <c r="O88" s="77"/>
      <c r="P88" s="77"/>
      <c r="Q88" s="37"/>
      <c r="R88" s="19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U88" s="16">
        <f t="shared" si="4"/>
        <v>0</v>
      </c>
      <c r="AW88" s="18"/>
      <c r="AX88" s="19"/>
      <c r="AY88" s="19"/>
    </row>
    <row r="89" spans="1:51" hidden="1">
      <c r="A89" s="18"/>
      <c r="B89" s="14" t="s">
        <v>374</v>
      </c>
      <c r="C89" s="20"/>
      <c r="D89" s="20"/>
      <c r="E89" s="20"/>
      <c r="F89" s="20"/>
      <c r="G89" s="19"/>
      <c r="H89" s="19"/>
      <c r="I89" s="19"/>
      <c r="J89" s="19"/>
      <c r="K89" s="19"/>
      <c r="L89" s="19"/>
      <c r="M89" s="19"/>
      <c r="N89" s="77"/>
      <c r="O89" s="77"/>
      <c r="P89" s="77"/>
      <c r="Q89" s="37"/>
      <c r="R89" s="19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U89" s="16">
        <f t="shared" si="4"/>
        <v>0</v>
      </c>
      <c r="AW89" s="18"/>
      <c r="AX89" s="19"/>
      <c r="AY89" s="19"/>
    </row>
    <row r="90" spans="1:51" hidden="1">
      <c r="A90" s="18"/>
      <c r="B90" s="14" t="s">
        <v>375</v>
      </c>
      <c r="C90" s="20"/>
      <c r="D90" s="20"/>
      <c r="E90" s="20"/>
      <c r="F90" s="20"/>
      <c r="G90" s="19"/>
      <c r="H90" s="19"/>
      <c r="I90" s="19"/>
      <c r="J90" s="19"/>
      <c r="K90" s="19"/>
      <c r="L90" s="19"/>
      <c r="M90" s="19"/>
      <c r="N90" s="77"/>
      <c r="O90" s="77"/>
      <c r="P90" s="77"/>
      <c r="Q90" s="37"/>
      <c r="R90" s="19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U90" s="16">
        <f t="shared" si="4"/>
        <v>0</v>
      </c>
      <c r="AW90" s="18"/>
      <c r="AX90" s="19"/>
      <c r="AY90" s="19"/>
    </row>
    <row r="91" spans="1:51" hidden="1">
      <c r="A91" s="18"/>
      <c r="B91" s="14" t="s">
        <v>376</v>
      </c>
      <c r="C91" s="20"/>
      <c r="D91" s="20"/>
      <c r="E91" s="20"/>
      <c r="F91" s="20"/>
      <c r="G91" s="19"/>
      <c r="H91" s="19"/>
      <c r="I91" s="19"/>
      <c r="J91" s="19"/>
      <c r="K91" s="19"/>
      <c r="L91" s="19"/>
      <c r="M91" s="19"/>
      <c r="N91" s="77"/>
      <c r="O91" s="77"/>
      <c r="P91" s="77"/>
      <c r="Q91" s="37"/>
      <c r="R91" s="19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U91" s="16">
        <f t="shared" si="4"/>
        <v>0</v>
      </c>
      <c r="AW91" s="18"/>
      <c r="AX91" s="19"/>
      <c r="AY91" s="19"/>
    </row>
    <row r="92" spans="1:51" hidden="1">
      <c r="A92" s="18"/>
      <c r="B92" s="14" t="s">
        <v>377</v>
      </c>
      <c r="C92" s="20"/>
      <c r="D92" s="20"/>
      <c r="E92" s="20"/>
      <c r="F92" s="20"/>
      <c r="G92" s="19"/>
      <c r="H92" s="19"/>
      <c r="I92" s="19"/>
      <c r="J92" s="19"/>
      <c r="K92" s="19"/>
      <c r="L92" s="19"/>
      <c r="M92" s="19"/>
      <c r="N92" s="77"/>
      <c r="O92" s="77"/>
      <c r="P92" s="77"/>
      <c r="Q92" s="37"/>
      <c r="R92" s="19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U92" s="16">
        <f t="shared" si="4"/>
        <v>0</v>
      </c>
      <c r="AW92" s="18"/>
      <c r="AX92" s="19"/>
      <c r="AY92" s="19"/>
    </row>
    <row r="93" spans="1:51" hidden="1">
      <c r="A93" s="18"/>
      <c r="B93" s="14" t="s">
        <v>378</v>
      </c>
      <c r="C93" s="20"/>
      <c r="D93" s="20"/>
      <c r="E93" s="20"/>
      <c r="F93" s="20"/>
      <c r="G93" s="19"/>
      <c r="H93" s="19"/>
      <c r="I93" s="19"/>
      <c r="J93" s="19"/>
      <c r="K93" s="19"/>
      <c r="L93" s="19"/>
      <c r="M93" s="19"/>
      <c r="N93" s="77"/>
      <c r="O93" s="77"/>
      <c r="P93" s="77"/>
      <c r="Q93" s="37"/>
      <c r="R93" s="19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U93" s="16">
        <f t="shared" si="4"/>
        <v>0</v>
      </c>
      <c r="AW93" s="18"/>
      <c r="AX93" s="19"/>
      <c r="AY93" s="19"/>
    </row>
    <row r="94" spans="1:51" hidden="1">
      <c r="A94" s="18"/>
      <c r="B94" s="14" t="s">
        <v>379</v>
      </c>
      <c r="C94" s="20"/>
      <c r="D94" s="20"/>
      <c r="E94" s="20"/>
      <c r="F94" s="20"/>
      <c r="G94" s="19"/>
      <c r="H94" s="19"/>
      <c r="I94" s="19"/>
      <c r="J94" s="19"/>
      <c r="K94" s="19"/>
      <c r="L94" s="19"/>
      <c r="M94" s="19"/>
      <c r="N94" s="77"/>
      <c r="O94" s="77"/>
      <c r="P94" s="77"/>
      <c r="Q94" s="37"/>
      <c r="R94" s="19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U94" s="16">
        <f t="shared" si="4"/>
        <v>0</v>
      </c>
      <c r="AW94" s="18"/>
      <c r="AX94" s="19"/>
      <c r="AY94" s="19"/>
    </row>
    <row r="95" spans="1:51" hidden="1">
      <c r="A95" s="18"/>
      <c r="B95" s="14" t="s">
        <v>380</v>
      </c>
      <c r="C95" s="20"/>
      <c r="D95" s="20"/>
      <c r="E95" s="20"/>
      <c r="F95" s="20"/>
      <c r="G95" s="19"/>
      <c r="H95" s="19"/>
      <c r="I95" s="19"/>
      <c r="J95" s="19"/>
      <c r="K95" s="19"/>
      <c r="L95" s="19"/>
      <c r="M95" s="19"/>
      <c r="N95" s="77"/>
      <c r="O95" s="77"/>
      <c r="P95" s="77"/>
      <c r="Q95" s="37"/>
      <c r="R95" s="19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U95" s="16">
        <f t="shared" si="4"/>
        <v>0</v>
      </c>
      <c r="AW95" s="18"/>
      <c r="AX95" s="19"/>
      <c r="AY95" s="19"/>
    </row>
    <row r="96" spans="1:51" hidden="1">
      <c r="A96" s="18"/>
      <c r="B96" s="14" t="s">
        <v>381</v>
      </c>
      <c r="C96" s="20"/>
      <c r="D96" s="20"/>
      <c r="E96" s="20"/>
      <c r="F96" s="20"/>
      <c r="G96" s="19"/>
      <c r="H96" s="19"/>
      <c r="I96" s="19"/>
      <c r="J96" s="19"/>
      <c r="K96" s="19"/>
      <c r="L96" s="19"/>
      <c r="M96" s="19"/>
      <c r="N96" s="77"/>
      <c r="O96" s="77"/>
      <c r="P96" s="77"/>
      <c r="Q96" s="37"/>
      <c r="R96" s="19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U96" s="16">
        <f t="shared" si="4"/>
        <v>0</v>
      </c>
      <c r="AW96" s="18"/>
      <c r="AX96" s="19"/>
      <c r="AY96" s="19"/>
    </row>
    <row r="97" spans="1:51" hidden="1">
      <c r="A97" s="18"/>
      <c r="B97" s="14" t="s">
        <v>382</v>
      </c>
      <c r="C97" s="20"/>
      <c r="D97" s="20"/>
      <c r="E97" s="20"/>
      <c r="F97" s="20"/>
      <c r="G97" s="19"/>
      <c r="H97" s="19"/>
      <c r="I97" s="19"/>
      <c r="J97" s="19"/>
      <c r="K97" s="19"/>
      <c r="L97" s="19"/>
      <c r="M97" s="19"/>
      <c r="N97" s="77"/>
      <c r="O97" s="77"/>
      <c r="P97" s="77"/>
      <c r="Q97" s="37"/>
      <c r="R97" s="19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U97" s="16">
        <f t="shared" si="4"/>
        <v>0</v>
      </c>
      <c r="AW97" s="18"/>
      <c r="AX97" s="19"/>
      <c r="AY97" s="19"/>
    </row>
    <row r="98" spans="1:51" hidden="1">
      <c r="A98" s="18"/>
      <c r="B98" s="14" t="s">
        <v>383</v>
      </c>
      <c r="C98" s="20"/>
      <c r="D98" s="20"/>
      <c r="E98" s="20"/>
      <c r="F98" s="20"/>
      <c r="G98" s="19"/>
      <c r="H98" s="19"/>
      <c r="I98" s="19"/>
      <c r="J98" s="19"/>
      <c r="K98" s="19"/>
      <c r="L98" s="19"/>
      <c r="M98" s="19"/>
      <c r="N98" s="77"/>
      <c r="O98" s="77"/>
      <c r="P98" s="77"/>
      <c r="Q98" s="37"/>
      <c r="R98" s="19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U98" s="16">
        <f t="shared" si="4"/>
        <v>0</v>
      </c>
      <c r="AW98" s="18"/>
      <c r="AX98" s="19"/>
      <c r="AY98" s="19"/>
    </row>
    <row r="99" spans="1:51" hidden="1">
      <c r="A99" s="18"/>
      <c r="B99" s="14" t="s">
        <v>384</v>
      </c>
      <c r="C99" s="20"/>
      <c r="D99" s="20"/>
      <c r="E99" s="20"/>
      <c r="F99" s="20"/>
      <c r="G99" s="19"/>
      <c r="H99" s="19"/>
      <c r="I99" s="19"/>
      <c r="J99" s="19"/>
      <c r="K99" s="19"/>
      <c r="L99" s="19"/>
      <c r="M99" s="19"/>
      <c r="N99" s="77"/>
      <c r="O99" s="77"/>
      <c r="P99" s="77"/>
      <c r="Q99" s="37"/>
      <c r="R99" s="19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U99" s="16">
        <f t="shared" si="4"/>
        <v>0</v>
      </c>
      <c r="AW99" s="18"/>
      <c r="AX99" s="19"/>
      <c r="AY99" s="19"/>
    </row>
    <row r="100" spans="1:51" hidden="1">
      <c r="A100" s="18"/>
      <c r="B100" s="14" t="s">
        <v>385</v>
      </c>
      <c r="C100" s="20"/>
      <c r="D100" s="20"/>
      <c r="E100" s="20"/>
      <c r="F100" s="20"/>
      <c r="G100" s="19"/>
      <c r="H100" s="19"/>
      <c r="I100" s="19"/>
      <c r="J100" s="19"/>
      <c r="K100" s="19"/>
      <c r="L100" s="19"/>
      <c r="M100" s="19"/>
      <c r="N100" s="77"/>
      <c r="O100" s="77"/>
      <c r="P100" s="77"/>
      <c r="Q100" s="37"/>
      <c r="R100" s="19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U100" s="16">
        <f t="shared" si="4"/>
        <v>0</v>
      </c>
      <c r="AW100" s="18"/>
      <c r="AX100" s="19"/>
      <c r="AY100" s="19"/>
    </row>
    <row r="101" spans="1:51" hidden="1">
      <c r="A101" s="18"/>
      <c r="B101" s="14" t="s">
        <v>386</v>
      </c>
      <c r="C101" s="20"/>
      <c r="D101" s="20"/>
      <c r="E101" s="20"/>
      <c r="F101" s="20"/>
      <c r="G101" s="19"/>
      <c r="H101" s="19"/>
      <c r="I101" s="19"/>
      <c r="J101" s="19"/>
      <c r="K101" s="19"/>
      <c r="L101" s="19"/>
      <c r="M101" s="19"/>
      <c r="N101" s="77"/>
      <c r="O101" s="77"/>
      <c r="P101" s="77"/>
      <c r="Q101" s="37"/>
      <c r="R101" s="19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U101" s="16">
        <f t="shared" si="4"/>
        <v>0</v>
      </c>
      <c r="AW101" s="18"/>
      <c r="AX101" s="19"/>
      <c r="AY101" s="19"/>
    </row>
    <row r="102" spans="1:51" hidden="1">
      <c r="A102" s="18"/>
      <c r="B102" s="14" t="s">
        <v>387</v>
      </c>
      <c r="C102" s="20"/>
      <c r="D102" s="20"/>
      <c r="E102" s="20"/>
      <c r="F102" s="20"/>
      <c r="G102" s="19"/>
      <c r="H102" s="19"/>
      <c r="I102" s="19"/>
      <c r="J102" s="19"/>
      <c r="K102" s="19"/>
      <c r="L102" s="19"/>
      <c r="M102" s="19"/>
      <c r="N102" s="77"/>
      <c r="O102" s="77"/>
      <c r="P102" s="77"/>
      <c r="Q102" s="37"/>
      <c r="R102" s="19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U102" s="16">
        <f t="shared" si="4"/>
        <v>0</v>
      </c>
      <c r="AW102" s="18"/>
      <c r="AX102" s="19"/>
      <c r="AY102" s="19"/>
    </row>
    <row r="103" spans="1:51" hidden="1">
      <c r="A103" s="18"/>
      <c r="B103" s="14" t="s">
        <v>388</v>
      </c>
      <c r="C103" s="20"/>
      <c r="D103" s="20"/>
      <c r="E103" s="20"/>
      <c r="F103" s="20"/>
      <c r="G103" s="19"/>
      <c r="H103" s="19"/>
      <c r="I103" s="19"/>
      <c r="J103" s="19"/>
      <c r="K103" s="19"/>
      <c r="L103" s="19"/>
      <c r="M103" s="19"/>
      <c r="N103" s="77"/>
      <c r="O103" s="77"/>
      <c r="P103" s="77"/>
      <c r="Q103" s="37"/>
      <c r="R103" s="19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U103" s="16">
        <f t="shared" si="4"/>
        <v>0</v>
      </c>
      <c r="AW103" s="18"/>
      <c r="AX103" s="19"/>
      <c r="AY103" s="19"/>
    </row>
    <row r="104" spans="1:51" hidden="1">
      <c r="A104" s="18"/>
      <c r="B104" s="14" t="s">
        <v>389</v>
      </c>
      <c r="C104" s="20"/>
      <c r="D104" s="20"/>
      <c r="E104" s="20"/>
      <c r="F104" s="20"/>
      <c r="G104" s="19"/>
      <c r="H104" s="19"/>
      <c r="I104" s="19"/>
      <c r="J104" s="19"/>
      <c r="K104" s="19"/>
      <c r="L104" s="19"/>
      <c r="M104" s="19"/>
      <c r="N104" s="77"/>
      <c r="O104" s="77"/>
      <c r="P104" s="77"/>
      <c r="Q104" s="37"/>
      <c r="R104" s="19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U104" s="16">
        <f t="shared" si="4"/>
        <v>0</v>
      </c>
      <c r="AW104" s="18"/>
      <c r="AX104" s="19"/>
      <c r="AY104" s="19"/>
    </row>
    <row r="105" spans="1:51" hidden="1">
      <c r="A105" s="18"/>
      <c r="B105" s="14" t="s">
        <v>390</v>
      </c>
      <c r="C105" s="20"/>
      <c r="D105" s="20"/>
      <c r="E105" s="20"/>
      <c r="F105" s="20"/>
      <c r="G105" s="19"/>
      <c r="H105" s="19"/>
      <c r="I105" s="19"/>
      <c r="J105" s="19"/>
      <c r="K105" s="19"/>
      <c r="L105" s="19"/>
      <c r="M105" s="19"/>
      <c r="N105" s="77"/>
      <c r="O105" s="77"/>
      <c r="P105" s="77"/>
      <c r="Q105" s="37"/>
      <c r="R105" s="19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U105" s="16">
        <f t="shared" si="4"/>
        <v>0</v>
      </c>
      <c r="AW105" s="18"/>
      <c r="AX105" s="19"/>
      <c r="AY105" s="19"/>
    </row>
    <row r="106" spans="1:51" hidden="1">
      <c r="A106" s="18"/>
      <c r="B106" s="14" t="s">
        <v>391</v>
      </c>
      <c r="C106" s="20"/>
      <c r="D106" s="20"/>
      <c r="E106" s="20"/>
      <c r="F106" s="20"/>
      <c r="G106" s="19"/>
      <c r="H106" s="19"/>
      <c r="I106" s="19"/>
      <c r="J106" s="19"/>
      <c r="K106" s="19"/>
      <c r="L106" s="19"/>
      <c r="M106" s="19"/>
      <c r="N106" s="77"/>
      <c r="O106" s="77"/>
      <c r="P106" s="77"/>
      <c r="Q106" s="37"/>
      <c r="R106" s="19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U106" s="16">
        <f t="shared" si="4"/>
        <v>0</v>
      </c>
      <c r="AW106" s="18"/>
      <c r="AX106" s="19"/>
      <c r="AY106" s="19"/>
    </row>
    <row r="107" spans="1:51" hidden="1">
      <c r="A107" s="18"/>
      <c r="B107" s="14" t="s">
        <v>392</v>
      </c>
      <c r="C107" s="20"/>
      <c r="D107" s="20"/>
      <c r="E107" s="20"/>
      <c r="F107" s="20"/>
      <c r="G107" s="19"/>
      <c r="H107" s="19"/>
      <c r="I107" s="19"/>
      <c r="J107" s="19"/>
      <c r="K107" s="19"/>
      <c r="L107" s="19"/>
      <c r="M107" s="19"/>
      <c r="N107" s="77"/>
      <c r="O107" s="77"/>
      <c r="P107" s="77"/>
      <c r="Q107" s="37"/>
      <c r="R107" s="19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U107" s="16">
        <f t="shared" si="4"/>
        <v>0</v>
      </c>
      <c r="AW107" s="18"/>
      <c r="AX107" s="19"/>
      <c r="AY107" s="19"/>
    </row>
    <row r="108" spans="1:51" hidden="1">
      <c r="A108" s="18"/>
      <c r="B108" s="14" t="s">
        <v>393</v>
      </c>
      <c r="C108" s="20"/>
      <c r="D108" s="20"/>
      <c r="E108" s="20"/>
      <c r="F108" s="20"/>
      <c r="G108" s="19"/>
      <c r="H108" s="19"/>
      <c r="I108" s="19"/>
      <c r="J108" s="19"/>
      <c r="K108" s="19"/>
      <c r="L108" s="19"/>
      <c r="M108" s="19"/>
      <c r="N108" s="77"/>
      <c r="O108" s="77"/>
      <c r="P108" s="77"/>
      <c r="Q108" s="37"/>
      <c r="R108" s="19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U108" s="16">
        <f t="shared" si="4"/>
        <v>0</v>
      </c>
      <c r="AW108" s="18"/>
      <c r="AX108" s="19"/>
      <c r="AY108" s="19"/>
    </row>
    <row r="109" spans="1:51" hidden="1">
      <c r="A109" s="18"/>
      <c r="B109" s="14" t="s">
        <v>394</v>
      </c>
      <c r="C109" s="20"/>
      <c r="D109" s="20"/>
      <c r="E109" s="20"/>
      <c r="F109" s="20"/>
      <c r="G109" s="19"/>
      <c r="H109" s="19"/>
      <c r="I109" s="19"/>
      <c r="J109" s="19"/>
      <c r="K109" s="19"/>
      <c r="L109" s="19"/>
      <c r="M109" s="19"/>
      <c r="N109" s="77"/>
      <c r="O109" s="77"/>
      <c r="P109" s="77"/>
      <c r="Q109" s="37"/>
      <c r="R109" s="19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U109" s="16">
        <f t="shared" si="4"/>
        <v>0</v>
      </c>
      <c r="AW109" s="18"/>
      <c r="AX109" s="19"/>
      <c r="AY109" s="19"/>
    </row>
    <row r="110" spans="1:51" hidden="1">
      <c r="A110" s="18"/>
      <c r="B110" s="14" t="s">
        <v>395</v>
      </c>
      <c r="C110" s="20"/>
      <c r="D110" s="20"/>
      <c r="E110" s="20"/>
      <c r="F110" s="20"/>
      <c r="G110" s="19"/>
      <c r="H110" s="19"/>
      <c r="I110" s="19"/>
      <c r="J110" s="19"/>
      <c r="K110" s="19"/>
      <c r="L110" s="19"/>
      <c r="M110" s="19"/>
      <c r="N110" s="77"/>
      <c r="O110" s="77"/>
      <c r="P110" s="77"/>
      <c r="Q110" s="37"/>
      <c r="R110" s="19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U110" s="16">
        <f t="shared" si="4"/>
        <v>0</v>
      </c>
      <c r="AW110" s="18"/>
      <c r="AX110" s="19"/>
      <c r="AY110" s="19"/>
    </row>
    <row r="111" spans="1:51" hidden="1">
      <c r="A111" s="18"/>
      <c r="B111" s="14" t="s">
        <v>396</v>
      </c>
      <c r="C111" s="20"/>
      <c r="D111" s="20"/>
      <c r="E111" s="20"/>
      <c r="F111" s="20"/>
      <c r="G111" s="19"/>
      <c r="H111" s="19"/>
      <c r="I111" s="19"/>
      <c r="J111" s="19"/>
      <c r="K111" s="19"/>
      <c r="L111" s="19"/>
      <c r="M111" s="19"/>
      <c r="N111" s="77"/>
      <c r="O111" s="77"/>
      <c r="P111" s="77"/>
      <c r="Q111" s="37"/>
      <c r="R111" s="19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U111" s="16">
        <f t="shared" si="4"/>
        <v>0</v>
      </c>
      <c r="AW111" s="18"/>
      <c r="AX111" s="19"/>
      <c r="AY111" s="19"/>
    </row>
    <row r="112" spans="1:51" hidden="1">
      <c r="A112" s="18"/>
      <c r="B112" s="14" t="s">
        <v>397</v>
      </c>
      <c r="C112" s="20"/>
      <c r="D112" s="20"/>
      <c r="E112" s="20"/>
      <c r="F112" s="20"/>
      <c r="G112" s="19"/>
      <c r="H112" s="19"/>
      <c r="I112" s="19"/>
      <c r="J112" s="19"/>
      <c r="K112" s="19"/>
      <c r="L112" s="19"/>
      <c r="M112" s="19"/>
      <c r="N112" s="77"/>
      <c r="O112" s="77"/>
      <c r="P112" s="77"/>
      <c r="Q112" s="37"/>
      <c r="R112" s="19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U112" s="16">
        <f t="shared" si="4"/>
        <v>0</v>
      </c>
      <c r="AW112" s="18"/>
      <c r="AX112" s="19"/>
      <c r="AY112" s="19"/>
    </row>
    <row r="113" spans="1:51" hidden="1">
      <c r="A113" s="18"/>
      <c r="B113" s="14" t="s">
        <v>398</v>
      </c>
      <c r="C113" s="20"/>
      <c r="D113" s="20"/>
      <c r="E113" s="20"/>
      <c r="F113" s="20"/>
      <c r="G113" s="19"/>
      <c r="H113" s="19"/>
      <c r="I113" s="19"/>
      <c r="J113" s="19"/>
      <c r="K113" s="19"/>
      <c r="L113" s="19"/>
      <c r="M113" s="19"/>
      <c r="N113" s="77"/>
      <c r="O113" s="77"/>
      <c r="P113" s="77"/>
      <c r="Q113" s="37"/>
      <c r="R113" s="19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U113" s="16">
        <f t="shared" si="4"/>
        <v>0</v>
      </c>
      <c r="AW113" s="18"/>
      <c r="AX113" s="19"/>
      <c r="AY113" s="19"/>
    </row>
    <row r="114" spans="1:51" hidden="1">
      <c r="A114" s="18"/>
      <c r="B114" s="14" t="s">
        <v>399</v>
      </c>
      <c r="C114" s="20"/>
      <c r="D114" s="20"/>
      <c r="E114" s="20"/>
      <c r="F114" s="20"/>
      <c r="G114" s="19"/>
      <c r="H114" s="19"/>
      <c r="I114" s="19"/>
      <c r="J114" s="19"/>
      <c r="K114" s="19"/>
      <c r="L114" s="19"/>
      <c r="M114" s="19"/>
      <c r="N114" s="77"/>
      <c r="O114" s="77"/>
      <c r="P114" s="77"/>
      <c r="Q114" s="37"/>
      <c r="R114" s="19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U114" s="16">
        <f t="shared" si="4"/>
        <v>0</v>
      </c>
      <c r="AW114" s="18"/>
      <c r="AX114" s="19"/>
      <c r="AY114" s="19"/>
    </row>
    <row r="115" spans="1:51" hidden="1">
      <c r="A115" s="18"/>
      <c r="B115" s="14" t="s">
        <v>400</v>
      </c>
      <c r="C115" s="20"/>
      <c r="D115" s="20"/>
      <c r="E115" s="20"/>
      <c r="F115" s="20"/>
      <c r="G115" s="19"/>
      <c r="H115" s="19"/>
      <c r="I115" s="19"/>
      <c r="J115" s="19"/>
      <c r="K115" s="19"/>
      <c r="L115" s="19"/>
      <c r="M115" s="19"/>
      <c r="N115" s="77"/>
      <c r="O115" s="77"/>
      <c r="P115" s="77"/>
      <c r="Q115" s="37"/>
      <c r="R115" s="19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U115" s="16">
        <f t="shared" si="4"/>
        <v>0</v>
      </c>
      <c r="AW115" s="18"/>
      <c r="AX115" s="19"/>
      <c r="AY115" s="19"/>
    </row>
    <row r="116" spans="1:51" hidden="1">
      <c r="A116" s="18"/>
      <c r="B116" s="14" t="s">
        <v>401</v>
      </c>
      <c r="C116" s="20"/>
      <c r="D116" s="20"/>
      <c r="E116" s="20"/>
      <c r="F116" s="20"/>
      <c r="G116" s="19"/>
      <c r="H116" s="19"/>
      <c r="I116" s="19"/>
      <c r="J116" s="19"/>
      <c r="K116" s="19"/>
      <c r="L116" s="19"/>
      <c r="M116" s="19"/>
      <c r="N116" s="77"/>
      <c r="O116" s="77"/>
      <c r="P116" s="77"/>
      <c r="Q116" s="37"/>
      <c r="R116" s="19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U116" s="16">
        <f t="shared" si="4"/>
        <v>0</v>
      </c>
      <c r="AW116" s="18"/>
      <c r="AX116" s="19"/>
      <c r="AY116" s="19"/>
    </row>
    <row r="117" spans="1:51" hidden="1">
      <c r="A117" s="18"/>
      <c r="B117" s="14" t="s">
        <v>402</v>
      </c>
      <c r="C117" s="20"/>
      <c r="D117" s="20"/>
      <c r="E117" s="20"/>
      <c r="F117" s="20"/>
      <c r="G117" s="19"/>
      <c r="H117" s="19"/>
      <c r="I117" s="19"/>
      <c r="J117" s="19"/>
      <c r="K117" s="19"/>
      <c r="L117" s="19"/>
      <c r="M117" s="19"/>
      <c r="N117" s="77"/>
      <c r="O117" s="77"/>
      <c r="P117" s="77"/>
      <c r="Q117" s="37"/>
      <c r="R117" s="19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U117" s="16">
        <f t="shared" si="4"/>
        <v>0</v>
      </c>
      <c r="AW117" s="18"/>
      <c r="AX117" s="19"/>
      <c r="AY117" s="19"/>
    </row>
    <row r="118" spans="1:51" hidden="1">
      <c r="A118" s="18"/>
      <c r="B118" s="14" t="s">
        <v>403</v>
      </c>
      <c r="C118" s="20"/>
      <c r="D118" s="20"/>
      <c r="E118" s="20"/>
      <c r="F118" s="20"/>
      <c r="G118" s="19"/>
      <c r="H118" s="19"/>
      <c r="I118" s="19"/>
      <c r="J118" s="19"/>
      <c r="K118" s="19"/>
      <c r="L118" s="19"/>
      <c r="M118" s="19"/>
      <c r="N118" s="77"/>
      <c r="O118" s="77"/>
      <c r="P118" s="77"/>
      <c r="Q118" s="37"/>
      <c r="R118" s="19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U118" s="16">
        <f t="shared" si="4"/>
        <v>0</v>
      </c>
      <c r="AW118" s="18"/>
      <c r="AX118" s="19"/>
      <c r="AY118" s="19"/>
    </row>
    <row r="119" spans="1:51" hidden="1">
      <c r="A119" s="18"/>
      <c r="B119" s="14" t="s">
        <v>404</v>
      </c>
      <c r="C119" s="20"/>
      <c r="D119" s="20"/>
      <c r="E119" s="20"/>
      <c r="F119" s="20"/>
      <c r="G119" s="19"/>
      <c r="H119" s="19"/>
      <c r="I119" s="19"/>
      <c r="J119" s="19"/>
      <c r="K119" s="19"/>
      <c r="L119" s="19"/>
      <c r="M119" s="19"/>
      <c r="N119" s="77"/>
      <c r="O119" s="77"/>
      <c r="P119" s="77"/>
      <c r="Q119" s="37"/>
      <c r="R119" s="19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U119" s="16">
        <f t="shared" si="4"/>
        <v>0</v>
      </c>
      <c r="AW119" s="18"/>
      <c r="AX119" s="19"/>
      <c r="AY119" s="19"/>
    </row>
    <row r="120" spans="1:51" hidden="1">
      <c r="A120" s="18"/>
      <c r="B120" s="14" t="s">
        <v>405</v>
      </c>
      <c r="C120" s="20"/>
      <c r="D120" s="20"/>
      <c r="E120" s="20"/>
      <c r="F120" s="20"/>
      <c r="G120" s="19"/>
      <c r="H120" s="19"/>
      <c r="I120" s="19"/>
      <c r="J120" s="19"/>
      <c r="K120" s="19"/>
      <c r="L120" s="19"/>
      <c r="M120" s="19"/>
      <c r="N120" s="77"/>
      <c r="O120" s="77"/>
      <c r="P120" s="77"/>
      <c r="Q120" s="37"/>
      <c r="R120" s="19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U120" s="16">
        <f t="shared" si="4"/>
        <v>0</v>
      </c>
      <c r="AW120" s="18"/>
      <c r="AX120" s="19"/>
      <c r="AY120" s="19"/>
    </row>
    <row r="121" spans="1:51" hidden="1">
      <c r="A121" s="18"/>
      <c r="B121" s="14" t="s">
        <v>406</v>
      </c>
      <c r="C121" s="20"/>
      <c r="D121" s="20"/>
      <c r="E121" s="20"/>
      <c r="F121" s="20"/>
      <c r="G121" s="19"/>
      <c r="H121" s="19"/>
      <c r="I121" s="19"/>
      <c r="J121" s="19"/>
      <c r="K121" s="19"/>
      <c r="L121" s="19"/>
      <c r="M121" s="19"/>
      <c r="N121" s="77"/>
      <c r="O121" s="77"/>
      <c r="P121" s="77"/>
      <c r="Q121" s="37"/>
      <c r="R121" s="19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U121" s="16">
        <f t="shared" si="4"/>
        <v>0</v>
      </c>
      <c r="AW121" s="18"/>
      <c r="AX121" s="19"/>
      <c r="AY121" s="19"/>
    </row>
    <row r="122" spans="1:51" hidden="1">
      <c r="A122" s="18"/>
      <c r="B122" s="14" t="s">
        <v>407</v>
      </c>
      <c r="C122" s="20"/>
      <c r="D122" s="20"/>
      <c r="E122" s="20"/>
      <c r="F122" s="20"/>
      <c r="G122" s="19"/>
      <c r="H122" s="19"/>
      <c r="I122" s="19"/>
      <c r="J122" s="19"/>
      <c r="K122" s="19"/>
      <c r="L122" s="19"/>
      <c r="M122" s="19"/>
      <c r="N122" s="77"/>
      <c r="O122" s="77"/>
      <c r="P122" s="77"/>
      <c r="Q122" s="37"/>
      <c r="R122" s="19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U122" s="16">
        <f t="shared" si="4"/>
        <v>0</v>
      </c>
      <c r="AW122" s="18"/>
      <c r="AX122" s="19"/>
      <c r="AY122" s="19"/>
    </row>
    <row r="123" spans="1:51" hidden="1">
      <c r="A123" s="18"/>
      <c r="B123" s="14" t="s">
        <v>408</v>
      </c>
      <c r="C123" s="20"/>
      <c r="D123" s="20"/>
      <c r="E123" s="20"/>
      <c r="F123" s="20"/>
      <c r="G123" s="19"/>
      <c r="H123" s="19"/>
      <c r="I123" s="19"/>
      <c r="J123" s="19"/>
      <c r="K123" s="19"/>
      <c r="L123" s="19"/>
      <c r="M123" s="19"/>
      <c r="N123" s="77"/>
      <c r="O123" s="77"/>
      <c r="P123" s="77"/>
      <c r="Q123" s="37"/>
      <c r="R123" s="19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U123" s="16">
        <f t="shared" si="4"/>
        <v>0</v>
      </c>
      <c r="AW123" s="18"/>
      <c r="AX123" s="19"/>
      <c r="AY123" s="19"/>
    </row>
    <row r="124" spans="1:51" hidden="1">
      <c r="A124" s="18"/>
      <c r="B124" s="14" t="s">
        <v>409</v>
      </c>
      <c r="C124" s="20"/>
      <c r="D124" s="20"/>
      <c r="E124" s="20"/>
      <c r="F124" s="20"/>
      <c r="G124" s="19"/>
      <c r="H124" s="19"/>
      <c r="I124" s="19"/>
      <c r="J124" s="19"/>
      <c r="K124" s="19"/>
      <c r="L124" s="19"/>
      <c r="M124" s="19"/>
      <c r="N124" s="77"/>
      <c r="O124" s="77"/>
      <c r="P124" s="77"/>
      <c r="Q124" s="37"/>
      <c r="R124" s="19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U124" s="16">
        <f t="shared" si="4"/>
        <v>0</v>
      </c>
      <c r="AW124" s="18"/>
      <c r="AX124" s="19"/>
      <c r="AY124" s="19"/>
    </row>
    <row r="125" spans="1:51" hidden="1">
      <c r="A125" s="18"/>
      <c r="B125" s="14" t="s">
        <v>410</v>
      </c>
      <c r="C125" s="20"/>
      <c r="D125" s="20"/>
      <c r="E125" s="20"/>
      <c r="F125" s="20"/>
      <c r="G125" s="19"/>
      <c r="H125" s="19"/>
      <c r="I125" s="19"/>
      <c r="J125" s="19"/>
      <c r="K125" s="19"/>
      <c r="L125" s="19"/>
      <c r="M125" s="19"/>
      <c r="N125" s="77"/>
      <c r="O125" s="77"/>
      <c r="P125" s="77"/>
      <c r="Q125" s="37"/>
      <c r="R125" s="19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U125" s="16">
        <f t="shared" si="4"/>
        <v>0</v>
      </c>
      <c r="AW125" s="18"/>
      <c r="AX125" s="19"/>
      <c r="AY125" s="19"/>
    </row>
    <row r="126" spans="1:51" hidden="1">
      <c r="A126" s="18"/>
      <c r="B126" s="14" t="s">
        <v>411</v>
      </c>
      <c r="C126" s="20"/>
      <c r="D126" s="20"/>
      <c r="E126" s="20"/>
      <c r="F126" s="20"/>
      <c r="G126" s="19"/>
      <c r="H126" s="19"/>
      <c r="I126" s="19"/>
      <c r="J126" s="19"/>
      <c r="K126" s="19"/>
      <c r="L126" s="19"/>
      <c r="M126" s="19"/>
      <c r="N126" s="77"/>
      <c r="O126" s="77"/>
      <c r="P126" s="77"/>
      <c r="Q126" s="37"/>
      <c r="R126" s="19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U126" s="16">
        <f t="shared" si="4"/>
        <v>0</v>
      </c>
      <c r="AW126" s="18"/>
      <c r="AX126" s="19"/>
      <c r="AY126" s="19"/>
    </row>
    <row r="127" spans="1:51" hidden="1">
      <c r="A127" s="18"/>
      <c r="B127" s="14" t="s">
        <v>412</v>
      </c>
      <c r="C127" s="20"/>
      <c r="D127" s="20"/>
      <c r="E127" s="20"/>
      <c r="F127" s="20"/>
      <c r="G127" s="19"/>
      <c r="H127" s="19"/>
      <c r="I127" s="19"/>
      <c r="J127" s="19"/>
      <c r="K127" s="19"/>
      <c r="L127" s="19"/>
      <c r="M127" s="19"/>
      <c r="N127" s="77"/>
      <c r="O127" s="77"/>
      <c r="P127" s="77"/>
      <c r="Q127" s="37"/>
      <c r="R127" s="19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U127" s="16">
        <f t="shared" si="4"/>
        <v>0</v>
      </c>
      <c r="AW127" s="18"/>
      <c r="AX127" s="19"/>
      <c r="AY127" s="19"/>
    </row>
    <row r="128" spans="1:51" hidden="1">
      <c r="A128" s="18"/>
      <c r="B128" s="14" t="s">
        <v>413</v>
      </c>
      <c r="C128" s="20"/>
      <c r="D128" s="20"/>
      <c r="E128" s="20"/>
      <c r="F128" s="20"/>
      <c r="G128" s="19"/>
      <c r="H128" s="19"/>
      <c r="I128" s="19"/>
      <c r="J128" s="19"/>
      <c r="K128" s="19"/>
      <c r="L128" s="19"/>
      <c r="M128" s="19"/>
      <c r="N128" s="77"/>
      <c r="O128" s="77"/>
      <c r="P128" s="77"/>
      <c r="Q128" s="37"/>
      <c r="R128" s="19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U128" s="16">
        <f t="shared" si="4"/>
        <v>0</v>
      </c>
      <c r="AW128" s="18"/>
      <c r="AX128" s="19"/>
      <c r="AY128" s="19"/>
    </row>
    <row r="129" spans="1:51" hidden="1">
      <c r="A129" s="18"/>
      <c r="B129" s="14" t="s">
        <v>414</v>
      </c>
      <c r="C129" s="20"/>
      <c r="D129" s="20"/>
      <c r="E129" s="20"/>
      <c r="F129" s="20"/>
      <c r="G129" s="19"/>
      <c r="H129" s="19"/>
      <c r="I129" s="19"/>
      <c r="J129" s="19"/>
      <c r="K129" s="19"/>
      <c r="L129" s="19"/>
      <c r="M129" s="19"/>
      <c r="N129" s="77"/>
      <c r="O129" s="77"/>
      <c r="P129" s="77"/>
      <c r="Q129" s="37"/>
      <c r="R129" s="19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U129" s="16">
        <f t="shared" si="4"/>
        <v>0</v>
      </c>
      <c r="AW129" s="18"/>
      <c r="AX129" s="19"/>
      <c r="AY129" s="19"/>
    </row>
    <row r="130" spans="1:51" hidden="1">
      <c r="A130" s="18"/>
      <c r="B130" s="14" t="s">
        <v>415</v>
      </c>
      <c r="C130" s="20"/>
      <c r="D130" s="20"/>
      <c r="E130" s="20"/>
      <c r="F130" s="20"/>
      <c r="G130" s="19"/>
      <c r="H130" s="19"/>
      <c r="I130" s="19"/>
      <c r="J130" s="19"/>
      <c r="K130" s="19"/>
      <c r="L130" s="19"/>
      <c r="M130" s="19"/>
      <c r="N130" s="77"/>
      <c r="O130" s="77"/>
      <c r="P130" s="77"/>
      <c r="Q130" s="37"/>
      <c r="R130" s="19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U130" s="16">
        <f t="shared" si="4"/>
        <v>0</v>
      </c>
      <c r="AW130" s="18"/>
      <c r="AX130" s="19"/>
      <c r="AY130" s="19"/>
    </row>
    <row r="131" spans="1:51" hidden="1">
      <c r="A131" s="18"/>
      <c r="B131" s="14" t="s">
        <v>416</v>
      </c>
      <c r="C131" s="20"/>
      <c r="D131" s="20"/>
      <c r="E131" s="20"/>
      <c r="F131" s="20"/>
      <c r="G131" s="19"/>
      <c r="H131" s="19"/>
      <c r="I131" s="19"/>
      <c r="J131" s="19"/>
      <c r="K131" s="19"/>
      <c r="L131" s="19"/>
      <c r="M131" s="19"/>
      <c r="N131" s="77"/>
      <c r="O131" s="77"/>
      <c r="P131" s="77"/>
      <c r="Q131" s="37"/>
      <c r="R131" s="19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U131" s="16">
        <f t="shared" si="4"/>
        <v>0</v>
      </c>
      <c r="AW131" s="18"/>
      <c r="AX131" s="19"/>
      <c r="AY131" s="19"/>
    </row>
    <row r="132" spans="1:51" hidden="1">
      <c r="A132" s="18"/>
      <c r="B132" s="14" t="s">
        <v>417</v>
      </c>
      <c r="C132" s="20"/>
      <c r="D132" s="20"/>
      <c r="E132" s="20"/>
      <c r="F132" s="20"/>
      <c r="G132" s="19"/>
      <c r="H132" s="19"/>
      <c r="I132" s="19"/>
      <c r="J132" s="19"/>
      <c r="K132" s="19"/>
      <c r="L132" s="19"/>
      <c r="M132" s="19"/>
      <c r="N132" s="77"/>
      <c r="O132" s="77"/>
      <c r="P132" s="77"/>
      <c r="Q132" s="37"/>
      <c r="R132" s="19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U132" s="16">
        <f t="shared" si="4"/>
        <v>0</v>
      </c>
      <c r="AW132" s="18"/>
      <c r="AX132" s="19"/>
      <c r="AY132" s="19"/>
    </row>
    <row r="133" spans="1:51" hidden="1">
      <c r="A133" s="18"/>
      <c r="B133" s="14" t="s">
        <v>418</v>
      </c>
      <c r="C133" s="20"/>
      <c r="D133" s="20"/>
      <c r="E133" s="20"/>
      <c r="F133" s="20"/>
      <c r="G133" s="19"/>
      <c r="H133" s="19"/>
      <c r="I133" s="19"/>
      <c r="J133" s="19"/>
      <c r="K133" s="19"/>
      <c r="L133" s="19"/>
      <c r="M133" s="19"/>
      <c r="N133" s="77"/>
      <c r="O133" s="77"/>
      <c r="P133" s="77"/>
      <c r="Q133" s="37"/>
      <c r="R133" s="19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U133" s="16">
        <f t="shared" si="4"/>
        <v>0</v>
      </c>
      <c r="AW133" s="18"/>
      <c r="AX133" s="19"/>
      <c r="AY133" s="19"/>
    </row>
    <row r="134" spans="1:51" hidden="1">
      <c r="A134" s="18"/>
      <c r="B134" s="14" t="s">
        <v>419</v>
      </c>
      <c r="C134" s="20"/>
      <c r="D134" s="20"/>
      <c r="E134" s="20"/>
      <c r="F134" s="20"/>
      <c r="G134" s="19"/>
      <c r="H134" s="19"/>
      <c r="I134" s="19"/>
      <c r="J134" s="19"/>
      <c r="K134" s="19"/>
      <c r="L134" s="19"/>
      <c r="M134" s="19"/>
      <c r="N134" s="77"/>
      <c r="O134" s="77"/>
      <c r="P134" s="77"/>
      <c r="Q134" s="37"/>
      <c r="R134" s="19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U134" s="16">
        <f t="shared" si="4"/>
        <v>0</v>
      </c>
      <c r="AW134" s="18"/>
      <c r="AX134" s="19"/>
      <c r="AY134" s="19"/>
    </row>
    <row r="135" spans="1:51" hidden="1">
      <c r="A135" s="18"/>
      <c r="B135" s="14" t="s">
        <v>420</v>
      </c>
      <c r="C135" s="20"/>
      <c r="D135" s="20"/>
      <c r="E135" s="20"/>
      <c r="F135" s="20"/>
      <c r="G135" s="19"/>
      <c r="H135" s="19"/>
      <c r="I135" s="19"/>
      <c r="J135" s="19"/>
      <c r="K135" s="19"/>
      <c r="L135" s="19"/>
      <c r="M135" s="19"/>
      <c r="N135" s="77"/>
      <c r="O135" s="77"/>
      <c r="P135" s="77"/>
      <c r="Q135" s="37"/>
      <c r="R135" s="19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U135" s="16">
        <f t="shared" si="4"/>
        <v>0</v>
      </c>
      <c r="AW135" s="18"/>
      <c r="AX135" s="19"/>
      <c r="AY135" s="19"/>
    </row>
    <row r="136" spans="1:51" hidden="1">
      <c r="A136" s="18"/>
      <c r="B136" s="14" t="s">
        <v>421</v>
      </c>
      <c r="C136" s="20"/>
      <c r="D136" s="20"/>
      <c r="E136" s="20"/>
      <c r="F136" s="20"/>
      <c r="G136" s="19"/>
      <c r="H136" s="19"/>
      <c r="I136" s="19"/>
      <c r="J136" s="19"/>
      <c r="K136" s="19"/>
      <c r="L136" s="19"/>
      <c r="M136" s="19"/>
      <c r="N136" s="77"/>
      <c r="O136" s="77"/>
      <c r="P136" s="77"/>
      <c r="Q136" s="37"/>
      <c r="R136" s="19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U136" s="16">
        <f t="shared" ref="AU136:AU199" si="5">-SUM(R136:AT136)</f>
        <v>0</v>
      </c>
      <c r="AW136" s="18"/>
      <c r="AX136" s="19"/>
      <c r="AY136" s="19"/>
    </row>
    <row r="137" spans="1:51" hidden="1">
      <c r="A137" s="18"/>
      <c r="B137" s="14" t="s">
        <v>422</v>
      </c>
      <c r="C137" s="20"/>
      <c r="D137" s="20"/>
      <c r="E137" s="20"/>
      <c r="F137" s="20"/>
      <c r="G137" s="19"/>
      <c r="H137" s="19"/>
      <c r="I137" s="19"/>
      <c r="J137" s="19"/>
      <c r="K137" s="19"/>
      <c r="L137" s="19"/>
      <c r="M137" s="19"/>
      <c r="N137" s="77"/>
      <c r="O137" s="77"/>
      <c r="P137" s="77"/>
      <c r="Q137" s="37"/>
      <c r="R137" s="19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U137" s="16">
        <f t="shared" si="5"/>
        <v>0</v>
      </c>
      <c r="AW137" s="18"/>
      <c r="AX137" s="19"/>
      <c r="AY137" s="19"/>
    </row>
    <row r="138" spans="1:51" hidden="1">
      <c r="A138" s="18"/>
      <c r="B138" s="14" t="s">
        <v>423</v>
      </c>
      <c r="C138" s="20"/>
      <c r="D138" s="20"/>
      <c r="E138" s="20"/>
      <c r="F138" s="20"/>
      <c r="G138" s="19"/>
      <c r="H138" s="19"/>
      <c r="I138" s="19"/>
      <c r="J138" s="19"/>
      <c r="K138" s="19"/>
      <c r="L138" s="19"/>
      <c r="M138" s="19"/>
      <c r="N138" s="77"/>
      <c r="O138" s="77"/>
      <c r="P138" s="77"/>
      <c r="Q138" s="37"/>
      <c r="R138" s="19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U138" s="16">
        <f t="shared" si="5"/>
        <v>0</v>
      </c>
      <c r="AW138" s="18"/>
      <c r="AX138" s="19"/>
      <c r="AY138" s="19"/>
    </row>
    <row r="139" spans="1:51" hidden="1">
      <c r="A139" s="18"/>
      <c r="B139" s="14" t="s">
        <v>424</v>
      </c>
      <c r="C139" s="20"/>
      <c r="D139" s="20"/>
      <c r="E139" s="20"/>
      <c r="F139" s="20"/>
      <c r="G139" s="19"/>
      <c r="H139" s="19"/>
      <c r="I139" s="19"/>
      <c r="J139" s="19"/>
      <c r="K139" s="19"/>
      <c r="L139" s="19"/>
      <c r="M139" s="19"/>
      <c r="N139" s="77"/>
      <c r="O139" s="77"/>
      <c r="P139" s="77"/>
      <c r="Q139" s="37"/>
      <c r="R139" s="19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U139" s="16">
        <f t="shared" si="5"/>
        <v>0</v>
      </c>
      <c r="AW139" s="18"/>
      <c r="AX139" s="19"/>
      <c r="AY139" s="19"/>
    </row>
    <row r="140" spans="1:51" hidden="1">
      <c r="A140" s="18"/>
      <c r="B140" s="14" t="s">
        <v>425</v>
      </c>
      <c r="C140" s="20"/>
      <c r="D140" s="20"/>
      <c r="E140" s="20"/>
      <c r="F140" s="20"/>
      <c r="G140" s="19"/>
      <c r="H140" s="19"/>
      <c r="I140" s="19"/>
      <c r="J140" s="19"/>
      <c r="K140" s="19"/>
      <c r="L140" s="19"/>
      <c r="M140" s="19"/>
      <c r="N140" s="77"/>
      <c r="O140" s="77"/>
      <c r="P140" s="77"/>
      <c r="Q140" s="37"/>
      <c r="R140" s="19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U140" s="16">
        <f t="shared" si="5"/>
        <v>0</v>
      </c>
      <c r="AW140" s="18"/>
      <c r="AX140" s="19"/>
      <c r="AY140" s="19"/>
    </row>
    <row r="141" spans="1:51" hidden="1">
      <c r="A141" s="18"/>
      <c r="B141" s="14" t="s">
        <v>426</v>
      </c>
      <c r="C141" s="20"/>
      <c r="D141" s="20"/>
      <c r="E141" s="20"/>
      <c r="F141" s="20"/>
      <c r="G141" s="19"/>
      <c r="H141" s="19"/>
      <c r="I141" s="19"/>
      <c r="J141" s="19"/>
      <c r="K141" s="19"/>
      <c r="L141" s="19"/>
      <c r="M141" s="19"/>
      <c r="N141" s="77"/>
      <c r="O141" s="77"/>
      <c r="P141" s="77"/>
      <c r="Q141" s="37"/>
      <c r="R141" s="19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U141" s="16">
        <f t="shared" si="5"/>
        <v>0</v>
      </c>
      <c r="AW141" s="18"/>
      <c r="AX141" s="19"/>
      <c r="AY141" s="19"/>
    </row>
    <row r="142" spans="1:51" hidden="1">
      <c r="A142" s="18"/>
      <c r="B142" s="14" t="s">
        <v>427</v>
      </c>
      <c r="C142" s="20"/>
      <c r="D142" s="20"/>
      <c r="E142" s="20"/>
      <c r="F142" s="20"/>
      <c r="G142" s="19"/>
      <c r="H142" s="19"/>
      <c r="I142" s="19"/>
      <c r="J142" s="19"/>
      <c r="K142" s="19"/>
      <c r="L142" s="19"/>
      <c r="M142" s="19"/>
      <c r="N142" s="77"/>
      <c r="O142" s="77"/>
      <c r="P142" s="77"/>
      <c r="Q142" s="37"/>
      <c r="R142" s="19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U142" s="16">
        <f t="shared" si="5"/>
        <v>0</v>
      </c>
      <c r="AW142" s="18"/>
      <c r="AX142" s="19"/>
      <c r="AY142" s="19"/>
    </row>
    <row r="143" spans="1:51" hidden="1">
      <c r="A143" s="18"/>
      <c r="B143" s="14" t="s">
        <v>428</v>
      </c>
      <c r="C143" s="20"/>
      <c r="D143" s="20"/>
      <c r="E143" s="20"/>
      <c r="F143" s="20"/>
      <c r="G143" s="19"/>
      <c r="H143" s="19"/>
      <c r="I143" s="19"/>
      <c r="J143" s="19"/>
      <c r="K143" s="19"/>
      <c r="L143" s="19"/>
      <c r="M143" s="19"/>
      <c r="N143" s="77"/>
      <c r="O143" s="77"/>
      <c r="P143" s="77"/>
      <c r="Q143" s="37"/>
      <c r="R143" s="19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U143" s="16">
        <f t="shared" si="5"/>
        <v>0</v>
      </c>
      <c r="AW143" s="18"/>
      <c r="AX143" s="19"/>
      <c r="AY143" s="19"/>
    </row>
    <row r="144" spans="1:51" hidden="1">
      <c r="A144" s="18"/>
      <c r="B144" s="14" t="s">
        <v>429</v>
      </c>
      <c r="C144" s="20"/>
      <c r="D144" s="20"/>
      <c r="E144" s="20"/>
      <c r="F144" s="20"/>
      <c r="G144" s="19"/>
      <c r="H144" s="19"/>
      <c r="I144" s="19"/>
      <c r="J144" s="19"/>
      <c r="K144" s="19"/>
      <c r="L144" s="19"/>
      <c r="M144" s="19"/>
      <c r="N144" s="77"/>
      <c r="O144" s="77"/>
      <c r="P144" s="77"/>
      <c r="Q144" s="37"/>
      <c r="R144" s="19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U144" s="16">
        <f t="shared" si="5"/>
        <v>0</v>
      </c>
      <c r="AW144" s="18"/>
      <c r="AX144" s="19"/>
      <c r="AY144" s="19"/>
    </row>
    <row r="145" spans="1:51" hidden="1">
      <c r="A145" s="18"/>
      <c r="B145" s="14" t="s">
        <v>430</v>
      </c>
      <c r="C145" s="20"/>
      <c r="D145" s="20"/>
      <c r="E145" s="20"/>
      <c r="F145" s="20"/>
      <c r="G145" s="19"/>
      <c r="H145" s="19"/>
      <c r="I145" s="19"/>
      <c r="J145" s="19"/>
      <c r="K145" s="19"/>
      <c r="L145" s="19"/>
      <c r="M145" s="19"/>
      <c r="N145" s="77"/>
      <c r="O145" s="77"/>
      <c r="P145" s="77"/>
      <c r="Q145" s="37"/>
      <c r="R145" s="19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U145" s="16">
        <f t="shared" si="5"/>
        <v>0</v>
      </c>
      <c r="AW145" s="18"/>
      <c r="AX145" s="19"/>
      <c r="AY145" s="19"/>
    </row>
    <row r="146" spans="1:51" hidden="1">
      <c r="A146" s="18"/>
      <c r="B146" s="14" t="s">
        <v>431</v>
      </c>
      <c r="C146" s="20"/>
      <c r="D146" s="20"/>
      <c r="E146" s="20"/>
      <c r="F146" s="20"/>
      <c r="G146" s="19"/>
      <c r="H146" s="19"/>
      <c r="I146" s="19"/>
      <c r="J146" s="19"/>
      <c r="K146" s="19"/>
      <c r="L146" s="19"/>
      <c r="M146" s="19"/>
      <c r="N146" s="77"/>
      <c r="O146" s="77"/>
      <c r="P146" s="77"/>
      <c r="Q146" s="37"/>
      <c r="R146" s="19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U146" s="16">
        <f t="shared" si="5"/>
        <v>0</v>
      </c>
      <c r="AW146" s="18"/>
      <c r="AX146" s="19"/>
      <c r="AY146" s="19"/>
    </row>
    <row r="147" spans="1:51" hidden="1">
      <c r="A147" s="18"/>
      <c r="B147" s="14" t="s">
        <v>432</v>
      </c>
      <c r="C147" s="20"/>
      <c r="D147" s="20"/>
      <c r="E147" s="20"/>
      <c r="F147" s="20"/>
      <c r="G147" s="19"/>
      <c r="H147" s="19"/>
      <c r="I147" s="19"/>
      <c r="J147" s="19"/>
      <c r="K147" s="19"/>
      <c r="L147" s="19"/>
      <c r="M147" s="19"/>
      <c r="N147" s="77"/>
      <c r="O147" s="77"/>
      <c r="P147" s="77"/>
      <c r="Q147" s="37"/>
      <c r="R147" s="19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U147" s="16">
        <f t="shared" si="5"/>
        <v>0</v>
      </c>
      <c r="AW147" s="18"/>
      <c r="AX147" s="19"/>
      <c r="AY147" s="19"/>
    </row>
    <row r="148" spans="1:51" hidden="1">
      <c r="A148" s="18"/>
      <c r="B148" s="14" t="s">
        <v>433</v>
      </c>
      <c r="C148" s="20"/>
      <c r="D148" s="20"/>
      <c r="E148" s="20"/>
      <c r="F148" s="20"/>
      <c r="G148" s="19"/>
      <c r="H148" s="19"/>
      <c r="I148" s="19"/>
      <c r="J148" s="19"/>
      <c r="K148" s="19"/>
      <c r="L148" s="19"/>
      <c r="M148" s="19"/>
      <c r="N148" s="77"/>
      <c r="O148" s="77"/>
      <c r="P148" s="77"/>
      <c r="Q148" s="37"/>
      <c r="R148" s="19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U148" s="16">
        <f t="shared" si="5"/>
        <v>0</v>
      </c>
      <c r="AW148" s="18"/>
      <c r="AX148" s="19"/>
      <c r="AY148" s="19"/>
    </row>
    <row r="149" spans="1:51" hidden="1">
      <c r="A149" s="18"/>
      <c r="B149" s="14" t="s">
        <v>434</v>
      </c>
      <c r="C149" s="20"/>
      <c r="D149" s="20"/>
      <c r="E149" s="20"/>
      <c r="F149" s="20"/>
      <c r="G149" s="19"/>
      <c r="H149" s="19"/>
      <c r="I149" s="19"/>
      <c r="J149" s="19"/>
      <c r="K149" s="19"/>
      <c r="L149" s="19"/>
      <c r="M149" s="19"/>
      <c r="N149" s="77"/>
      <c r="O149" s="77"/>
      <c r="P149" s="77"/>
      <c r="Q149" s="37"/>
      <c r="R149" s="19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U149" s="16">
        <f t="shared" si="5"/>
        <v>0</v>
      </c>
      <c r="AW149" s="18"/>
      <c r="AX149" s="19"/>
      <c r="AY149" s="19"/>
    </row>
    <row r="150" spans="1:51" hidden="1">
      <c r="A150" s="18"/>
      <c r="B150" s="14" t="s">
        <v>435</v>
      </c>
      <c r="C150" s="20"/>
      <c r="D150" s="20"/>
      <c r="E150" s="20"/>
      <c r="F150" s="20"/>
      <c r="G150" s="19"/>
      <c r="H150" s="19"/>
      <c r="I150" s="19"/>
      <c r="J150" s="19"/>
      <c r="K150" s="19"/>
      <c r="L150" s="19"/>
      <c r="M150" s="19"/>
      <c r="N150" s="77"/>
      <c r="O150" s="77"/>
      <c r="P150" s="77"/>
      <c r="Q150" s="37"/>
      <c r="R150" s="19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U150" s="16">
        <f t="shared" si="5"/>
        <v>0</v>
      </c>
      <c r="AW150" s="18"/>
      <c r="AX150" s="19"/>
      <c r="AY150" s="19"/>
    </row>
    <row r="151" spans="1:51" hidden="1">
      <c r="A151" s="18"/>
      <c r="B151" s="14" t="s">
        <v>436</v>
      </c>
      <c r="C151" s="20"/>
      <c r="D151" s="20"/>
      <c r="E151" s="20"/>
      <c r="F151" s="20"/>
      <c r="G151" s="19"/>
      <c r="H151" s="19"/>
      <c r="I151" s="19"/>
      <c r="J151" s="19"/>
      <c r="K151" s="19"/>
      <c r="L151" s="19"/>
      <c r="M151" s="19"/>
      <c r="N151" s="77"/>
      <c r="O151" s="77"/>
      <c r="P151" s="77"/>
      <c r="Q151" s="37"/>
      <c r="R151" s="19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U151" s="16">
        <f t="shared" si="5"/>
        <v>0</v>
      </c>
      <c r="AW151" s="18"/>
      <c r="AX151" s="19"/>
      <c r="AY151" s="19"/>
    </row>
    <row r="152" spans="1:51" hidden="1">
      <c r="A152" s="18"/>
      <c r="B152" s="14" t="s">
        <v>437</v>
      </c>
      <c r="C152" s="20"/>
      <c r="D152" s="20"/>
      <c r="E152" s="20"/>
      <c r="F152" s="20"/>
      <c r="G152" s="19"/>
      <c r="H152" s="19"/>
      <c r="I152" s="19"/>
      <c r="J152" s="19"/>
      <c r="K152" s="19"/>
      <c r="L152" s="19"/>
      <c r="M152" s="19"/>
      <c r="N152" s="77"/>
      <c r="O152" s="77"/>
      <c r="P152" s="77"/>
      <c r="Q152" s="37"/>
      <c r="R152" s="19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U152" s="16">
        <f t="shared" si="5"/>
        <v>0</v>
      </c>
      <c r="AW152" s="18"/>
      <c r="AX152" s="19"/>
      <c r="AY152" s="19"/>
    </row>
    <row r="153" spans="1:51" hidden="1">
      <c r="A153" s="18"/>
      <c r="B153" s="14" t="s">
        <v>438</v>
      </c>
      <c r="C153" s="20"/>
      <c r="D153" s="20"/>
      <c r="E153" s="20"/>
      <c r="F153" s="20"/>
      <c r="G153" s="19"/>
      <c r="H153" s="19"/>
      <c r="I153" s="19"/>
      <c r="J153" s="19"/>
      <c r="K153" s="19"/>
      <c r="L153" s="19"/>
      <c r="M153" s="19"/>
      <c r="N153" s="77"/>
      <c r="O153" s="77"/>
      <c r="P153" s="77"/>
      <c r="Q153" s="37"/>
      <c r="R153" s="19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U153" s="16">
        <f t="shared" si="5"/>
        <v>0</v>
      </c>
      <c r="AW153" s="18"/>
      <c r="AX153" s="19"/>
      <c r="AY153" s="19"/>
    </row>
    <row r="154" spans="1:51" hidden="1">
      <c r="A154" s="18"/>
      <c r="B154" s="14" t="s">
        <v>439</v>
      </c>
      <c r="C154" s="20"/>
      <c r="D154" s="20"/>
      <c r="E154" s="20"/>
      <c r="F154" s="20"/>
      <c r="G154" s="19"/>
      <c r="H154" s="19"/>
      <c r="I154" s="19"/>
      <c r="J154" s="19"/>
      <c r="K154" s="19"/>
      <c r="L154" s="19"/>
      <c r="M154" s="19"/>
      <c r="N154" s="77"/>
      <c r="O154" s="77"/>
      <c r="P154" s="77"/>
      <c r="Q154" s="37"/>
      <c r="R154" s="19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U154" s="16">
        <f t="shared" si="5"/>
        <v>0</v>
      </c>
      <c r="AW154" s="18"/>
      <c r="AX154" s="19"/>
      <c r="AY154" s="19"/>
    </row>
    <row r="155" spans="1:51" hidden="1">
      <c r="A155" s="18"/>
      <c r="B155" s="14" t="s">
        <v>440</v>
      </c>
      <c r="C155" s="20"/>
      <c r="D155" s="20"/>
      <c r="E155" s="20"/>
      <c r="F155" s="20"/>
      <c r="G155" s="19"/>
      <c r="H155" s="19"/>
      <c r="I155" s="19"/>
      <c r="J155" s="19"/>
      <c r="K155" s="19"/>
      <c r="L155" s="19"/>
      <c r="M155" s="19"/>
      <c r="N155" s="77"/>
      <c r="O155" s="77"/>
      <c r="P155" s="77"/>
      <c r="Q155" s="37"/>
      <c r="R155" s="19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U155" s="16">
        <f t="shared" si="5"/>
        <v>0</v>
      </c>
      <c r="AW155" s="18"/>
      <c r="AX155" s="19"/>
      <c r="AY155" s="19"/>
    </row>
    <row r="156" spans="1:51" hidden="1">
      <c r="A156" s="18"/>
      <c r="B156" s="14" t="s">
        <v>441</v>
      </c>
      <c r="C156" s="20"/>
      <c r="D156" s="20"/>
      <c r="E156" s="20"/>
      <c r="F156" s="20"/>
      <c r="G156" s="19"/>
      <c r="H156" s="19"/>
      <c r="I156" s="19"/>
      <c r="J156" s="19"/>
      <c r="K156" s="19"/>
      <c r="L156" s="19"/>
      <c r="M156" s="19"/>
      <c r="N156" s="77"/>
      <c r="O156" s="77"/>
      <c r="P156" s="77"/>
      <c r="Q156" s="37"/>
      <c r="R156" s="19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U156" s="16">
        <f t="shared" si="5"/>
        <v>0</v>
      </c>
      <c r="AW156" s="18"/>
      <c r="AX156" s="19"/>
      <c r="AY156" s="19"/>
    </row>
    <row r="157" spans="1:51" hidden="1">
      <c r="A157" s="18"/>
      <c r="B157" s="14" t="s">
        <v>442</v>
      </c>
      <c r="C157" s="20"/>
      <c r="D157" s="20"/>
      <c r="E157" s="20"/>
      <c r="F157" s="20"/>
      <c r="G157" s="19"/>
      <c r="H157" s="19"/>
      <c r="I157" s="19"/>
      <c r="J157" s="19"/>
      <c r="K157" s="19"/>
      <c r="L157" s="19"/>
      <c r="M157" s="19"/>
      <c r="N157" s="77"/>
      <c r="O157" s="77"/>
      <c r="P157" s="77"/>
      <c r="Q157" s="37"/>
      <c r="R157" s="19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U157" s="16">
        <f t="shared" si="5"/>
        <v>0</v>
      </c>
      <c r="AW157" s="18"/>
      <c r="AX157" s="19"/>
      <c r="AY157" s="19"/>
    </row>
    <row r="158" spans="1:51" hidden="1">
      <c r="A158" s="18"/>
      <c r="B158" s="14" t="s">
        <v>443</v>
      </c>
      <c r="C158" s="20"/>
      <c r="D158" s="20"/>
      <c r="E158" s="20"/>
      <c r="F158" s="20"/>
      <c r="G158" s="19"/>
      <c r="H158" s="19"/>
      <c r="I158" s="19"/>
      <c r="J158" s="19"/>
      <c r="K158" s="19"/>
      <c r="L158" s="19"/>
      <c r="M158" s="19"/>
      <c r="N158" s="77"/>
      <c r="O158" s="77"/>
      <c r="P158" s="77"/>
      <c r="Q158" s="37"/>
      <c r="R158" s="19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U158" s="16">
        <f t="shared" si="5"/>
        <v>0</v>
      </c>
      <c r="AW158" s="18"/>
      <c r="AX158" s="19"/>
      <c r="AY158" s="19"/>
    </row>
    <row r="159" spans="1:51" hidden="1">
      <c r="A159" s="18"/>
      <c r="B159" s="14" t="s">
        <v>444</v>
      </c>
      <c r="C159" s="20"/>
      <c r="D159" s="20"/>
      <c r="E159" s="20"/>
      <c r="F159" s="20"/>
      <c r="G159" s="19"/>
      <c r="H159" s="19"/>
      <c r="I159" s="19"/>
      <c r="J159" s="19"/>
      <c r="K159" s="19"/>
      <c r="L159" s="19"/>
      <c r="M159" s="19"/>
      <c r="N159" s="77"/>
      <c r="O159" s="77"/>
      <c r="P159" s="77"/>
      <c r="Q159" s="37"/>
      <c r="R159" s="19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U159" s="16">
        <f t="shared" si="5"/>
        <v>0</v>
      </c>
      <c r="AW159" s="18"/>
      <c r="AX159" s="19"/>
      <c r="AY159" s="19"/>
    </row>
    <row r="160" spans="1:51" hidden="1">
      <c r="A160" s="18"/>
      <c r="B160" s="14" t="s">
        <v>445</v>
      </c>
      <c r="C160" s="20"/>
      <c r="D160" s="20"/>
      <c r="E160" s="20"/>
      <c r="F160" s="20"/>
      <c r="G160" s="19"/>
      <c r="H160" s="19"/>
      <c r="I160" s="19"/>
      <c r="J160" s="19"/>
      <c r="K160" s="19"/>
      <c r="L160" s="19"/>
      <c r="M160" s="19"/>
      <c r="N160" s="77"/>
      <c r="O160" s="77"/>
      <c r="P160" s="77"/>
      <c r="Q160" s="37"/>
      <c r="R160" s="19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U160" s="16">
        <f t="shared" si="5"/>
        <v>0</v>
      </c>
      <c r="AW160" s="18"/>
      <c r="AX160" s="19"/>
      <c r="AY160" s="19"/>
    </row>
    <row r="161" spans="1:51" hidden="1">
      <c r="A161" s="18"/>
      <c r="B161" s="14" t="s">
        <v>446</v>
      </c>
      <c r="C161" s="20"/>
      <c r="D161" s="20"/>
      <c r="E161" s="20"/>
      <c r="F161" s="20"/>
      <c r="G161" s="19"/>
      <c r="H161" s="19"/>
      <c r="I161" s="19"/>
      <c r="J161" s="19"/>
      <c r="K161" s="19"/>
      <c r="L161" s="19"/>
      <c r="M161" s="19"/>
      <c r="N161" s="77"/>
      <c r="O161" s="77"/>
      <c r="P161" s="77"/>
      <c r="Q161" s="37"/>
      <c r="R161" s="19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U161" s="16">
        <f t="shared" si="5"/>
        <v>0</v>
      </c>
      <c r="AW161" s="18"/>
      <c r="AX161" s="19"/>
      <c r="AY161" s="19"/>
    </row>
    <row r="162" spans="1:51" hidden="1">
      <c r="A162" s="18"/>
      <c r="B162" s="14" t="s">
        <v>447</v>
      </c>
      <c r="C162" s="20"/>
      <c r="D162" s="20"/>
      <c r="E162" s="20"/>
      <c r="F162" s="20"/>
      <c r="G162" s="19"/>
      <c r="H162" s="19"/>
      <c r="I162" s="19"/>
      <c r="J162" s="19"/>
      <c r="K162" s="19"/>
      <c r="L162" s="19"/>
      <c r="M162" s="19"/>
      <c r="N162" s="77"/>
      <c r="O162" s="77"/>
      <c r="P162" s="77"/>
      <c r="Q162" s="37"/>
      <c r="R162" s="19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U162" s="16">
        <f t="shared" si="5"/>
        <v>0</v>
      </c>
      <c r="AW162" s="18"/>
      <c r="AX162" s="19"/>
      <c r="AY162" s="19"/>
    </row>
    <row r="163" spans="1:51" hidden="1">
      <c r="A163" s="18"/>
      <c r="B163" s="14" t="s">
        <v>448</v>
      </c>
      <c r="C163" s="20"/>
      <c r="D163" s="20"/>
      <c r="E163" s="20"/>
      <c r="F163" s="20"/>
      <c r="G163" s="19"/>
      <c r="H163" s="19"/>
      <c r="I163" s="19"/>
      <c r="J163" s="19"/>
      <c r="K163" s="19"/>
      <c r="L163" s="19"/>
      <c r="M163" s="19"/>
      <c r="N163" s="77"/>
      <c r="O163" s="77"/>
      <c r="P163" s="77"/>
      <c r="Q163" s="37"/>
      <c r="R163" s="19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U163" s="16">
        <f t="shared" si="5"/>
        <v>0</v>
      </c>
      <c r="AW163" s="18"/>
      <c r="AX163" s="19"/>
      <c r="AY163" s="19"/>
    </row>
    <row r="164" spans="1:51" hidden="1">
      <c r="A164" s="18"/>
      <c r="B164" s="14" t="s">
        <v>449</v>
      </c>
      <c r="C164" s="20"/>
      <c r="D164" s="20"/>
      <c r="E164" s="20"/>
      <c r="F164" s="20"/>
      <c r="G164" s="19"/>
      <c r="H164" s="19"/>
      <c r="I164" s="19"/>
      <c r="J164" s="19"/>
      <c r="K164" s="19"/>
      <c r="L164" s="19"/>
      <c r="M164" s="19"/>
      <c r="N164" s="77"/>
      <c r="O164" s="77"/>
      <c r="P164" s="77"/>
      <c r="Q164" s="37"/>
      <c r="R164" s="19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U164" s="16">
        <f t="shared" si="5"/>
        <v>0</v>
      </c>
      <c r="AW164" s="18"/>
      <c r="AX164" s="19"/>
      <c r="AY164" s="19"/>
    </row>
    <row r="165" spans="1:51" hidden="1">
      <c r="A165" s="18"/>
      <c r="B165" s="14" t="s">
        <v>450</v>
      </c>
      <c r="C165" s="20"/>
      <c r="D165" s="20"/>
      <c r="E165" s="20"/>
      <c r="F165" s="20"/>
      <c r="G165" s="19"/>
      <c r="H165" s="19"/>
      <c r="I165" s="19"/>
      <c r="J165" s="19"/>
      <c r="K165" s="19"/>
      <c r="L165" s="19"/>
      <c r="M165" s="19"/>
      <c r="N165" s="77"/>
      <c r="O165" s="77"/>
      <c r="P165" s="77"/>
      <c r="Q165" s="37"/>
      <c r="R165" s="19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U165" s="16">
        <f t="shared" si="5"/>
        <v>0</v>
      </c>
      <c r="AW165" s="18"/>
      <c r="AX165" s="19"/>
      <c r="AY165" s="19"/>
    </row>
    <row r="166" spans="1:51" hidden="1">
      <c r="A166" s="18"/>
      <c r="B166" s="14" t="s">
        <v>451</v>
      </c>
      <c r="C166" s="20"/>
      <c r="D166" s="20"/>
      <c r="E166" s="20"/>
      <c r="F166" s="20"/>
      <c r="G166" s="19"/>
      <c r="H166" s="19"/>
      <c r="I166" s="19"/>
      <c r="J166" s="19"/>
      <c r="K166" s="19"/>
      <c r="L166" s="19"/>
      <c r="M166" s="19"/>
      <c r="N166" s="77"/>
      <c r="O166" s="77"/>
      <c r="P166" s="77"/>
      <c r="Q166" s="37"/>
      <c r="R166" s="19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U166" s="16">
        <f t="shared" si="5"/>
        <v>0</v>
      </c>
      <c r="AW166" s="18"/>
      <c r="AX166" s="19"/>
      <c r="AY166" s="19"/>
    </row>
    <row r="167" spans="1:51" hidden="1">
      <c r="A167" s="18"/>
      <c r="B167" s="14" t="s">
        <v>452</v>
      </c>
      <c r="C167" s="20"/>
      <c r="D167" s="20"/>
      <c r="E167" s="20"/>
      <c r="F167" s="20"/>
      <c r="G167" s="19"/>
      <c r="H167" s="19"/>
      <c r="I167" s="19"/>
      <c r="J167" s="19"/>
      <c r="K167" s="19"/>
      <c r="L167" s="19"/>
      <c r="M167" s="19"/>
      <c r="N167" s="77"/>
      <c r="O167" s="77"/>
      <c r="P167" s="77"/>
      <c r="Q167" s="37"/>
      <c r="R167" s="19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U167" s="16">
        <f t="shared" si="5"/>
        <v>0</v>
      </c>
      <c r="AW167" s="18"/>
      <c r="AX167" s="19"/>
      <c r="AY167" s="19"/>
    </row>
    <row r="168" spans="1:51" hidden="1">
      <c r="A168" s="18"/>
      <c r="B168" s="14" t="s">
        <v>453</v>
      </c>
      <c r="C168" s="20"/>
      <c r="D168" s="20"/>
      <c r="E168" s="20"/>
      <c r="F168" s="20"/>
      <c r="G168" s="19"/>
      <c r="H168" s="19"/>
      <c r="I168" s="19"/>
      <c r="J168" s="19"/>
      <c r="K168" s="19"/>
      <c r="L168" s="19"/>
      <c r="M168" s="19"/>
      <c r="N168" s="77"/>
      <c r="O168" s="77"/>
      <c r="P168" s="77"/>
      <c r="Q168" s="37"/>
      <c r="R168" s="19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U168" s="16">
        <f t="shared" si="5"/>
        <v>0</v>
      </c>
      <c r="AW168" s="18"/>
      <c r="AX168" s="19"/>
      <c r="AY168" s="19"/>
    </row>
    <row r="169" spans="1:51" hidden="1">
      <c r="A169" s="18"/>
      <c r="B169" s="14" t="s">
        <v>454</v>
      </c>
      <c r="C169" s="20"/>
      <c r="D169" s="20"/>
      <c r="E169" s="20"/>
      <c r="F169" s="20"/>
      <c r="G169" s="19"/>
      <c r="H169" s="19"/>
      <c r="I169" s="19"/>
      <c r="J169" s="19"/>
      <c r="K169" s="19"/>
      <c r="L169" s="19"/>
      <c r="M169" s="19"/>
      <c r="N169" s="77"/>
      <c r="O169" s="77"/>
      <c r="P169" s="77"/>
      <c r="Q169" s="37"/>
      <c r="R169" s="19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U169" s="16">
        <f t="shared" si="5"/>
        <v>0</v>
      </c>
      <c r="AW169" s="18"/>
      <c r="AX169" s="19"/>
      <c r="AY169" s="19"/>
    </row>
    <row r="170" spans="1:51" hidden="1">
      <c r="A170" s="18"/>
      <c r="B170" s="14" t="s">
        <v>455</v>
      </c>
      <c r="C170" s="20"/>
      <c r="D170" s="20"/>
      <c r="E170" s="20"/>
      <c r="F170" s="20"/>
      <c r="G170" s="19"/>
      <c r="H170" s="19"/>
      <c r="I170" s="19"/>
      <c r="J170" s="19"/>
      <c r="K170" s="19"/>
      <c r="L170" s="19"/>
      <c r="M170" s="19"/>
      <c r="N170" s="77"/>
      <c r="O170" s="77"/>
      <c r="P170" s="77"/>
      <c r="Q170" s="37"/>
      <c r="R170" s="19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U170" s="16">
        <f t="shared" si="5"/>
        <v>0</v>
      </c>
      <c r="AW170" s="18"/>
      <c r="AX170" s="19"/>
      <c r="AY170" s="19"/>
    </row>
    <row r="171" spans="1:51" hidden="1">
      <c r="A171" s="18"/>
      <c r="B171" s="14" t="s">
        <v>456</v>
      </c>
      <c r="C171" s="20"/>
      <c r="D171" s="20"/>
      <c r="E171" s="20"/>
      <c r="F171" s="20"/>
      <c r="G171" s="19"/>
      <c r="H171" s="19"/>
      <c r="I171" s="19"/>
      <c r="J171" s="19"/>
      <c r="K171" s="19"/>
      <c r="L171" s="19"/>
      <c r="M171" s="19"/>
      <c r="N171" s="77"/>
      <c r="O171" s="77"/>
      <c r="P171" s="77"/>
      <c r="Q171" s="37"/>
      <c r="R171" s="19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U171" s="16">
        <f t="shared" si="5"/>
        <v>0</v>
      </c>
      <c r="AW171" s="18"/>
      <c r="AX171" s="19"/>
      <c r="AY171" s="19"/>
    </row>
    <row r="172" spans="1:51" hidden="1">
      <c r="A172" s="18"/>
      <c r="B172" s="14" t="s">
        <v>457</v>
      </c>
      <c r="C172" s="20"/>
      <c r="D172" s="20"/>
      <c r="E172" s="20"/>
      <c r="F172" s="20"/>
      <c r="G172" s="19"/>
      <c r="H172" s="19"/>
      <c r="I172" s="19"/>
      <c r="J172" s="19"/>
      <c r="K172" s="19"/>
      <c r="L172" s="19"/>
      <c r="M172" s="19"/>
      <c r="N172" s="77"/>
      <c r="O172" s="77"/>
      <c r="P172" s="77"/>
      <c r="Q172" s="37"/>
      <c r="R172" s="19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U172" s="16">
        <f t="shared" si="5"/>
        <v>0</v>
      </c>
      <c r="AW172" s="18"/>
      <c r="AX172" s="19"/>
      <c r="AY172" s="19"/>
    </row>
    <row r="173" spans="1:51" hidden="1">
      <c r="A173" s="18"/>
      <c r="B173" s="14" t="s">
        <v>458</v>
      </c>
      <c r="C173" s="20"/>
      <c r="D173" s="20"/>
      <c r="E173" s="20"/>
      <c r="F173" s="20"/>
      <c r="G173" s="19"/>
      <c r="H173" s="19"/>
      <c r="I173" s="19"/>
      <c r="J173" s="19"/>
      <c r="K173" s="19"/>
      <c r="L173" s="19"/>
      <c r="M173" s="19"/>
      <c r="N173" s="77"/>
      <c r="O173" s="77"/>
      <c r="P173" s="77"/>
      <c r="Q173" s="37"/>
      <c r="R173" s="19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U173" s="16">
        <f t="shared" si="5"/>
        <v>0</v>
      </c>
      <c r="AW173" s="18"/>
      <c r="AX173" s="19"/>
      <c r="AY173" s="19"/>
    </row>
    <row r="174" spans="1:51" hidden="1">
      <c r="A174" s="18"/>
      <c r="B174" s="14" t="s">
        <v>459</v>
      </c>
      <c r="C174" s="20"/>
      <c r="D174" s="20"/>
      <c r="E174" s="20"/>
      <c r="F174" s="20"/>
      <c r="G174" s="19"/>
      <c r="H174" s="19"/>
      <c r="I174" s="19"/>
      <c r="J174" s="19"/>
      <c r="K174" s="19"/>
      <c r="L174" s="19"/>
      <c r="M174" s="19"/>
      <c r="N174" s="77"/>
      <c r="O174" s="77"/>
      <c r="P174" s="77"/>
      <c r="Q174" s="37"/>
      <c r="R174" s="19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U174" s="16">
        <f t="shared" si="5"/>
        <v>0</v>
      </c>
      <c r="AW174" s="18"/>
      <c r="AX174" s="19"/>
      <c r="AY174" s="19"/>
    </row>
    <row r="175" spans="1:51" hidden="1">
      <c r="A175" s="18"/>
      <c r="B175" s="14" t="s">
        <v>460</v>
      </c>
      <c r="C175" s="20"/>
      <c r="D175" s="20"/>
      <c r="E175" s="20"/>
      <c r="F175" s="20"/>
      <c r="G175" s="19"/>
      <c r="H175" s="19"/>
      <c r="I175" s="19"/>
      <c r="J175" s="19"/>
      <c r="K175" s="19"/>
      <c r="L175" s="19"/>
      <c r="M175" s="19"/>
      <c r="N175" s="77"/>
      <c r="O175" s="77"/>
      <c r="P175" s="77"/>
      <c r="Q175" s="37"/>
      <c r="R175" s="19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U175" s="16">
        <f t="shared" si="5"/>
        <v>0</v>
      </c>
      <c r="AW175" s="18"/>
      <c r="AX175" s="19"/>
      <c r="AY175" s="19"/>
    </row>
    <row r="176" spans="1:51" hidden="1">
      <c r="A176" s="18"/>
      <c r="B176" s="14" t="s">
        <v>461</v>
      </c>
      <c r="C176" s="20"/>
      <c r="D176" s="20"/>
      <c r="E176" s="20"/>
      <c r="F176" s="20"/>
      <c r="G176" s="19"/>
      <c r="H176" s="19"/>
      <c r="I176" s="19"/>
      <c r="J176" s="19"/>
      <c r="K176" s="19"/>
      <c r="L176" s="19"/>
      <c r="M176" s="19"/>
      <c r="N176" s="77"/>
      <c r="O176" s="77"/>
      <c r="P176" s="77"/>
      <c r="Q176" s="37"/>
      <c r="R176" s="19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U176" s="16">
        <f t="shared" si="5"/>
        <v>0</v>
      </c>
      <c r="AW176" s="18"/>
      <c r="AX176" s="19"/>
      <c r="AY176" s="19"/>
    </row>
    <row r="177" spans="1:51" hidden="1">
      <c r="A177" s="18"/>
      <c r="B177" s="14" t="s">
        <v>462</v>
      </c>
      <c r="C177" s="20"/>
      <c r="D177" s="20"/>
      <c r="E177" s="20"/>
      <c r="F177" s="20"/>
      <c r="G177" s="19"/>
      <c r="H177" s="19"/>
      <c r="I177" s="19"/>
      <c r="J177" s="19"/>
      <c r="K177" s="19"/>
      <c r="L177" s="19"/>
      <c r="M177" s="19"/>
      <c r="N177" s="77"/>
      <c r="O177" s="77"/>
      <c r="P177" s="77"/>
      <c r="Q177" s="37"/>
      <c r="R177" s="19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U177" s="16">
        <f t="shared" si="5"/>
        <v>0</v>
      </c>
      <c r="AW177" s="18"/>
      <c r="AX177" s="19"/>
      <c r="AY177" s="19"/>
    </row>
    <row r="178" spans="1:51" hidden="1">
      <c r="A178" s="18"/>
      <c r="B178" s="14" t="s">
        <v>463</v>
      </c>
      <c r="C178" s="20"/>
      <c r="D178" s="20"/>
      <c r="E178" s="20"/>
      <c r="F178" s="20"/>
      <c r="G178" s="19"/>
      <c r="H178" s="19"/>
      <c r="I178" s="19"/>
      <c r="J178" s="19"/>
      <c r="K178" s="19"/>
      <c r="L178" s="19"/>
      <c r="M178" s="19"/>
      <c r="N178" s="77"/>
      <c r="O178" s="77"/>
      <c r="P178" s="77"/>
      <c r="Q178" s="37"/>
      <c r="R178" s="19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U178" s="16">
        <f t="shared" si="5"/>
        <v>0</v>
      </c>
      <c r="AW178" s="18"/>
      <c r="AX178" s="19"/>
      <c r="AY178" s="19"/>
    </row>
    <row r="179" spans="1:51" hidden="1">
      <c r="A179" s="18"/>
      <c r="B179" s="14" t="s">
        <v>464</v>
      </c>
      <c r="C179" s="20"/>
      <c r="D179" s="20"/>
      <c r="E179" s="20"/>
      <c r="F179" s="20"/>
      <c r="G179" s="19"/>
      <c r="H179" s="19"/>
      <c r="I179" s="19"/>
      <c r="J179" s="19"/>
      <c r="K179" s="19"/>
      <c r="L179" s="19"/>
      <c r="M179" s="19"/>
      <c r="N179" s="77"/>
      <c r="O179" s="77"/>
      <c r="P179" s="77"/>
      <c r="Q179" s="37"/>
      <c r="R179" s="19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U179" s="16">
        <f t="shared" si="5"/>
        <v>0</v>
      </c>
      <c r="AW179" s="18"/>
      <c r="AX179" s="19"/>
      <c r="AY179" s="19"/>
    </row>
    <row r="180" spans="1:51" hidden="1">
      <c r="A180" s="18"/>
      <c r="B180" s="14" t="s">
        <v>465</v>
      </c>
      <c r="C180" s="20"/>
      <c r="D180" s="20"/>
      <c r="E180" s="20"/>
      <c r="F180" s="20"/>
      <c r="G180" s="19"/>
      <c r="H180" s="19"/>
      <c r="I180" s="19"/>
      <c r="J180" s="19"/>
      <c r="K180" s="19"/>
      <c r="L180" s="19"/>
      <c r="M180" s="19"/>
      <c r="N180" s="77"/>
      <c r="O180" s="77"/>
      <c r="P180" s="77"/>
      <c r="Q180" s="37"/>
      <c r="R180" s="19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U180" s="16">
        <f t="shared" si="5"/>
        <v>0</v>
      </c>
      <c r="AW180" s="18"/>
      <c r="AX180" s="19"/>
      <c r="AY180" s="19"/>
    </row>
    <row r="181" spans="1:51" hidden="1">
      <c r="A181" s="18"/>
      <c r="B181" s="14" t="s">
        <v>466</v>
      </c>
      <c r="C181" s="20"/>
      <c r="D181" s="20"/>
      <c r="E181" s="20"/>
      <c r="F181" s="20"/>
      <c r="G181" s="19"/>
      <c r="H181" s="19"/>
      <c r="I181" s="19"/>
      <c r="J181" s="19"/>
      <c r="K181" s="19"/>
      <c r="L181" s="19"/>
      <c r="M181" s="19"/>
      <c r="N181" s="77"/>
      <c r="O181" s="77"/>
      <c r="P181" s="77"/>
      <c r="Q181" s="37"/>
      <c r="R181" s="19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U181" s="16">
        <f t="shared" si="5"/>
        <v>0</v>
      </c>
      <c r="AW181" s="18"/>
      <c r="AX181" s="19"/>
      <c r="AY181" s="19"/>
    </row>
    <row r="182" spans="1:51" hidden="1">
      <c r="A182" s="18"/>
      <c r="B182" s="14" t="s">
        <v>467</v>
      </c>
      <c r="C182" s="20"/>
      <c r="D182" s="20"/>
      <c r="E182" s="20"/>
      <c r="F182" s="20"/>
      <c r="G182" s="19"/>
      <c r="H182" s="19"/>
      <c r="I182" s="19"/>
      <c r="J182" s="19"/>
      <c r="K182" s="19"/>
      <c r="L182" s="19"/>
      <c r="M182" s="19"/>
      <c r="N182" s="77"/>
      <c r="O182" s="77"/>
      <c r="P182" s="77"/>
      <c r="Q182" s="37"/>
      <c r="R182" s="19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U182" s="16">
        <f t="shared" si="5"/>
        <v>0</v>
      </c>
      <c r="AW182" s="18"/>
      <c r="AX182" s="19"/>
      <c r="AY182" s="19"/>
    </row>
    <row r="183" spans="1:51" hidden="1">
      <c r="A183" s="18"/>
      <c r="B183" s="14" t="s">
        <v>468</v>
      </c>
      <c r="C183" s="20"/>
      <c r="D183" s="20"/>
      <c r="E183" s="20"/>
      <c r="F183" s="20"/>
      <c r="G183" s="19"/>
      <c r="H183" s="19"/>
      <c r="I183" s="19"/>
      <c r="J183" s="19"/>
      <c r="K183" s="19"/>
      <c r="L183" s="19"/>
      <c r="M183" s="19"/>
      <c r="N183" s="77"/>
      <c r="O183" s="77"/>
      <c r="P183" s="77"/>
      <c r="Q183" s="37"/>
      <c r="R183" s="19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U183" s="16">
        <f t="shared" si="5"/>
        <v>0</v>
      </c>
      <c r="AW183" s="18"/>
      <c r="AX183" s="19"/>
      <c r="AY183" s="19"/>
    </row>
    <row r="184" spans="1:51" hidden="1">
      <c r="A184" s="18"/>
      <c r="B184" s="14" t="s">
        <v>469</v>
      </c>
      <c r="C184" s="20"/>
      <c r="D184" s="20"/>
      <c r="E184" s="20"/>
      <c r="F184" s="20"/>
      <c r="G184" s="19"/>
      <c r="H184" s="19"/>
      <c r="I184" s="19"/>
      <c r="J184" s="19"/>
      <c r="K184" s="19"/>
      <c r="L184" s="19"/>
      <c r="M184" s="19"/>
      <c r="N184" s="77"/>
      <c r="O184" s="77"/>
      <c r="P184" s="77"/>
      <c r="Q184" s="37"/>
      <c r="R184" s="19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U184" s="16">
        <f t="shared" si="5"/>
        <v>0</v>
      </c>
      <c r="AW184" s="18"/>
      <c r="AX184" s="19"/>
      <c r="AY184" s="19"/>
    </row>
    <row r="185" spans="1:51" hidden="1">
      <c r="A185" s="18"/>
      <c r="B185" s="14" t="s">
        <v>470</v>
      </c>
      <c r="C185" s="20"/>
      <c r="D185" s="20"/>
      <c r="E185" s="20"/>
      <c r="F185" s="20"/>
      <c r="G185" s="19"/>
      <c r="H185" s="19"/>
      <c r="I185" s="19"/>
      <c r="J185" s="19"/>
      <c r="K185" s="19"/>
      <c r="L185" s="19"/>
      <c r="M185" s="19"/>
      <c r="N185" s="77"/>
      <c r="O185" s="77"/>
      <c r="P185" s="77"/>
      <c r="Q185" s="37"/>
      <c r="R185" s="19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U185" s="16">
        <f t="shared" si="5"/>
        <v>0</v>
      </c>
      <c r="AW185" s="18"/>
      <c r="AX185" s="19"/>
      <c r="AY185" s="19"/>
    </row>
    <row r="186" spans="1:51" hidden="1">
      <c r="A186" s="18"/>
      <c r="B186" s="14" t="s">
        <v>471</v>
      </c>
      <c r="C186" s="20"/>
      <c r="D186" s="20"/>
      <c r="E186" s="20"/>
      <c r="F186" s="20"/>
      <c r="G186" s="19"/>
      <c r="H186" s="19"/>
      <c r="I186" s="19"/>
      <c r="J186" s="19"/>
      <c r="K186" s="19"/>
      <c r="L186" s="19"/>
      <c r="M186" s="19"/>
      <c r="N186" s="77"/>
      <c r="O186" s="77"/>
      <c r="P186" s="77"/>
      <c r="Q186" s="37"/>
      <c r="R186" s="19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U186" s="16">
        <f t="shared" si="5"/>
        <v>0</v>
      </c>
      <c r="AW186" s="18"/>
      <c r="AX186" s="19"/>
      <c r="AY186" s="19"/>
    </row>
    <row r="187" spans="1:51" hidden="1">
      <c r="A187" s="18"/>
      <c r="B187" s="14" t="s">
        <v>472</v>
      </c>
      <c r="C187" s="20"/>
      <c r="D187" s="20"/>
      <c r="E187" s="20"/>
      <c r="F187" s="20"/>
      <c r="G187" s="19"/>
      <c r="H187" s="19"/>
      <c r="I187" s="19"/>
      <c r="J187" s="19"/>
      <c r="K187" s="19"/>
      <c r="L187" s="19"/>
      <c r="M187" s="19"/>
      <c r="N187" s="77"/>
      <c r="O187" s="77"/>
      <c r="P187" s="77"/>
      <c r="Q187" s="37"/>
      <c r="R187" s="19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U187" s="16">
        <f t="shared" si="5"/>
        <v>0</v>
      </c>
      <c r="AW187" s="18"/>
      <c r="AX187" s="19"/>
      <c r="AY187" s="19"/>
    </row>
    <row r="188" spans="1:51" hidden="1">
      <c r="A188" s="18"/>
      <c r="B188" s="14" t="s">
        <v>473</v>
      </c>
      <c r="C188" s="20"/>
      <c r="D188" s="20"/>
      <c r="E188" s="20"/>
      <c r="F188" s="20"/>
      <c r="G188" s="19"/>
      <c r="H188" s="19"/>
      <c r="I188" s="19"/>
      <c r="J188" s="19"/>
      <c r="K188" s="19"/>
      <c r="L188" s="19"/>
      <c r="M188" s="19"/>
      <c r="N188" s="77"/>
      <c r="O188" s="77"/>
      <c r="P188" s="77"/>
      <c r="Q188" s="37"/>
      <c r="R188" s="19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U188" s="16">
        <f t="shared" si="5"/>
        <v>0</v>
      </c>
      <c r="AW188" s="18"/>
      <c r="AX188" s="19"/>
      <c r="AY188" s="19"/>
    </row>
    <row r="189" spans="1:51" hidden="1">
      <c r="A189" s="18"/>
      <c r="B189" s="14" t="s">
        <v>474</v>
      </c>
      <c r="C189" s="20"/>
      <c r="D189" s="20"/>
      <c r="E189" s="20"/>
      <c r="F189" s="20"/>
      <c r="G189" s="19"/>
      <c r="H189" s="19"/>
      <c r="I189" s="19"/>
      <c r="J189" s="19"/>
      <c r="K189" s="19"/>
      <c r="L189" s="19"/>
      <c r="M189" s="19"/>
      <c r="N189" s="77"/>
      <c r="O189" s="77"/>
      <c r="P189" s="77"/>
      <c r="Q189" s="37"/>
      <c r="R189" s="19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U189" s="16">
        <f t="shared" si="5"/>
        <v>0</v>
      </c>
      <c r="AW189" s="18"/>
      <c r="AX189" s="19"/>
      <c r="AY189" s="19"/>
    </row>
    <row r="190" spans="1:51" hidden="1">
      <c r="A190" s="18"/>
      <c r="B190" s="14" t="s">
        <v>475</v>
      </c>
      <c r="C190" s="20"/>
      <c r="D190" s="20"/>
      <c r="E190" s="20"/>
      <c r="F190" s="20"/>
      <c r="G190" s="19"/>
      <c r="H190" s="19"/>
      <c r="I190" s="19"/>
      <c r="J190" s="19"/>
      <c r="K190" s="19"/>
      <c r="L190" s="19"/>
      <c r="M190" s="19"/>
      <c r="N190" s="77"/>
      <c r="O190" s="77"/>
      <c r="P190" s="77"/>
      <c r="Q190" s="37"/>
      <c r="R190" s="19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U190" s="16">
        <f t="shared" si="5"/>
        <v>0</v>
      </c>
      <c r="AW190" s="18"/>
      <c r="AX190" s="19"/>
      <c r="AY190" s="19"/>
    </row>
    <row r="191" spans="1:51" hidden="1">
      <c r="A191" s="18"/>
      <c r="B191" s="14" t="s">
        <v>476</v>
      </c>
      <c r="C191" s="20"/>
      <c r="D191" s="20"/>
      <c r="E191" s="20"/>
      <c r="F191" s="20"/>
      <c r="G191" s="19"/>
      <c r="H191" s="19"/>
      <c r="I191" s="19"/>
      <c r="J191" s="19"/>
      <c r="K191" s="19"/>
      <c r="L191" s="19"/>
      <c r="M191" s="19"/>
      <c r="N191" s="77"/>
      <c r="O191" s="77"/>
      <c r="P191" s="77"/>
      <c r="Q191" s="37"/>
      <c r="R191" s="19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U191" s="16">
        <f t="shared" si="5"/>
        <v>0</v>
      </c>
      <c r="AW191" s="18"/>
      <c r="AX191" s="19"/>
      <c r="AY191" s="19"/>
    </row>
    <row r="192" spans="1:51" hidden="1">
      <c r="A192" s="18"/>
      <c r="B192" s="14" t="s">
        <v>477</v>
      </c>
      <c r="C192" s="20"/>
      <c r="D192" s="20"/>
      <c r="E192" s="20"/>
      <c r="F192" s="20"/>
      <c r="G192" s="19"/>
      <c r="H192" s="19"/>
      <c r="I192" s="19"/>
      <c r="J192" s="19"/>
      <c r="K192" s="19"/>
      <c r="L192" s="19"/>
      <c r="M192" s="19"/>
      <c r="N192" s="77"/>
      <c r="O192" s="77"/>
      <c r="P192" s="77"/>
      <c r="Q192" s="37"/>
      <c r="R192" s="19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U192" s="16">
        <f t="shared" si="5"/>
        <v>0</v>
      </c>
      <c r="AW192" s="18"/>
      <c r="AX192" s="19"/>
      <c r="AY192" s="19"/>
    </row>
    <row r="193" spans="1:51" hidden="1">
      <c r="A193" s="18"/>
      <c r="B193" s="14" t="s">
        <v>478</v>
      </c>
      <c r="C193" s="20"/>
      <c r="D193" s="20"/>
      <c r="E193" s="20"/>
      <c r="F193" s="20"/>
      <c r="G193" s="19"/>
      <c r="H193" s="19"/>
      <c r="I193" s="19"/>
      <c r="J193" s="19"/>
      <c r="K193" s="19"/>
      <c r="L193" s="19"/>
      <c r="M193" s="19"/>
      <c r="N193" s="77"/>
      <c r="O193" s="77"/>
      <c r="P193" s="77"/>
      <c r="Q193" s="37"/>
      <c r="R193" s="19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U193" s="16">
        <f t="shared" si="5"/>
        <v>0</v>
      </c>
      <c r="AW193" s="18"/>
      <c r="AX193" s="19"/>
      <c r="AY193" s="19"/>
    </row>
    <row r="194" spans="1:51" hidden="1">
      <c r="A194" s="18"/>
      <c r="B194" s="14" t="s">
        <v>479</v>
      </c>
      <c r="C194" s="20"/>
      <c r="D194" s="20"/>
      <c r="E194" s="20"/>
      <c r="F194" s="20"/>
      <c r="G194" s="19"/>
      <c r="H194" s="19"/>
      <c r="I194" s="19"/>
      <c r="J194" s="19"/>
      <c r="K194" s="19"/>
      <c r="L194" s="19"/>
      <c r="M194" s="19"/>
      <c r="N194" s="77"/>
      <c r="O194" s="77"/>
      <c r="P194" s="77"/>
      <c r="Q194" s="37"/>
      <c r="R194" s="19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U194" s="16">
        <f t="shared" si="5"/>
        <v>0</v>
      </c>
      <c r="AW194" s="18"/>
      <c r="AX194" s="19"/>
      <c r="AY194" s="19"/>
    </row>
    <row r="195" spans="1:51" hidden="1">
      <c r="A195" s="18"/>
      <c r="B195" s="14" t="s">
        <v>480</v>
      </c>
      <c r="C195" s="20"/>
      <c r="D195" s="20"/>
      <c r="E195" s="20"/>
      <c r="F195" s="20"/>
      <c r="G195" s="19"/>
      <c r="H195" s="19"/>
      <c r="I195" s="19"/>
      <c r="J195" s="19"/>
      <c r="K195" s="19"/>
      <c r="L195" s="19"/>
      <c r="M195" s="19"/>
      <c r="N195" s="77"/>
      <c r="O195" s="77"/>
      <c r="P195" s="77"/>
      <c r="Q195" s="37"/>
      <c r="R195" s="19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U195" s="16">
        <f t="shared" si="5"/>
        <v>0</v>
      </c>
      <c r="AW195" s="18"/>
      <c r="AX195" s="19"/>
      <c r="AY195" s="19"/>
    </row>
    <row r="196" spans="1:51" hidden="1">
      <c r="A196" s="18"/>
      <c r="B196" s="14" t="s">
        <v>481</v>
      </c>
      <c r="C196" s="20"/>
      <c r="D196" s="20"/>
      <c r="E196" s="20"/>
      <c r="F196" s="20"/>
      <c r="G196" s="19"/>
      <c r="H196" s="19"/>
      <c r="I196" s="19"/>
      <c r="J196" s="19"/>
      <c r="K196" s="19"/>
      <c r="L196" s="19"/>
      <c r="M196" s="19"/>
      <c r="N196" s="77"/>
      <c r="O196" s="77"/>
      <c r="P196" s="77"/>
      <c r="Q196" s="37"/>
      <c r="R196" s="19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U196" s="16">
        <f t="shared" si="5"/>
        <v>0</v>
      </c>
      <c r="AW196" s="18"/>
      <c r="AX196" s="19"/>
      <c r="AY196" s="19"/>
    </row>
    <row r="197" spans="1:51" hidden="1">
      <c r="A197" s="18"/>
      <c r="B197" s="14" t="s">
        <v>482</v>
      </c>
      <c r="C197" s="20"/>
      <c r="D197" s="20"/>
      <c r="E197" s="20"/>
      <c r="F197" s="20"/>
      <c r="G197" s="19"/>
      <c r="H197" s="19"/>
      <c r="I197" s="19"/>
      <c r="J197" s="19"/>
      <c r="K197" s="19"/>
      <c r="L197" s="19"/>
      <c r="M197" s="19"/>
      <c r="N197" s="77"/>
      <c r="O197" s="77"/>
      <c r="P197" s="77"/>
      <c r="Q197" s="37"/>
      <c r="R197" s="19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U197" s="16">
        <f t="shared" si="5"/>
        <v>0</v>
      </c>
      <c r="AW197" s="18"/>
      <c r="AX197" s="19"/>
      <c r="AY197" s="19"/>
    </row>
    <row r="198" spans="1:51" hidden="1">
      <c r="A198" s="18"/>
      <c r="B198" s="14" t="s">
        <v>483</v>
      </c>
      <c r="C198" s="20"/>
      <c r="D198" s="20"/>
      <c r="E198" s="20"/>
      <c r="F198" s="20"/>
      <c r="G198" s="19"/>
      <c r="H198" s="19"/>
      <c r="I198" s="19"/>
      <c r="J198" s="19"/>
      <c r="K198" s="19"/>
      <c r="L198" s="19"/>
      <c r="M198" s="19"/>
      <c r="N198" s="77"/>
      <c r="O198" s="77"/>
      <c r="P198" s="77"/>
      <c r="Q198" s="37"/>
      <c r="R198" s="19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U198" s="16">
        <f t="shared" si="5"/>
        <v>0</v>
      </c>
      <c r="AW198" s="18"/>
      <c r="AX198" s="19"/>
      <c r="AY198" s="19"/>
    </row>
    <row r="199" spans="1:51" hidden="1">
      <c r="A199" s="18"/>
      <c r="B199" s="14" t="s">
        <v>484</v>
      </c>
      <c r="C199" s="20"/>
      <c r="D199" s="20"/>
      <c r="E199" s="20"/>
      <c r="F199" s="20"/>
      <c r="G199" s="19"/>
      <c r="H199" s="19"/>
      <c r="I199" s="19"/>
      <c r="J199" s="19"/>
      <c r="K199" s="19"/>
      <c r="L199" s="19"/>
      <c r="M199" s="19"/>
      <c r="N199" s="77"/>
      <c r="O199" s="77"/>
      <c r="P199" s="77"/>
      <c r="Q199" s="37"/>
      <c r="R199" s="19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U199" s="16">
        <f t="shared" si="5"/>
        <v>0</v>
      </c>
      <c r="AW199" s="18"/>
      <c r="AX199" s="19"/>
      <c r="AY199" s="19"/>
    </row>
    <row r="200" spans="1:51" hidden="1">
      <c r="A200" s="18"/>
      <c r="B200" s="14" t="s">
        <v>485</v>
      </c>
      <c r="C200" s="20"/>
      <c r="D200" s="20"/>
      <c r="E200" s="20"/>
      <c r="F200" s="20"/>
      <c r="G200" s="19"/>
      <c r="H200" s="19"/>
      <c r="I200" s="19"/>
      <c r="J200" s="19"/>
      <c r="K200" s="19"/>
      <c r="L200" s="19"/>
      <c r="M200" s="19"/>
      <c r="N200" s="77"/>
      <c r="O200" s="77"/>
      <c r="P200" s="77"/>
      <c r="Q200" s="37"/>
      <c r="R200" s="19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U200" s="16">
        <f t="shared" ref="AU200:AU206" si="6">-SUM(R200:AT200)</f>
        <v>0</v>
      </c>
      <c r="AW200" s="18"/>
      <c r="AX200" s="19"/>
      <c r="AY200" s="19"/>
    </row>
    <row r="201" spans="1:51" hidden="1">
      <c r="A201" s="18"/>
      <c r="B201" s="14" t="s">
        <v>486</v>
      </c>
      <c r="C201" s="20"/>
      <c r="D201" s="20"/>
      <c r="E201" s="20"/>
      <c r="F201" s="20"/>
      <c r="G201" s="19"/>
      <c r="H201" s="19"/>
      <c r="I201" s="19"/>
      <c r="J201" s="19"/>
      <c r="K201" s="19"/>
      <c r="L201" s="19"/>
      <c r="M201" s="19"/>
      <c r="N201" s="77"/>
      <c r="O201" s="77"/>
      <c r="P201" s="77"/>
      <c r="Q201" s="37"/>
      <c r="R201" s="19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U201" s="16">
        <f t="shared" si="6"/>
        <v>0</v>
      </c>
      <c r="AW201" s="18"/>
      <c r="AX201" s="19"/>
      <c r="AY201" s="19"/>
    </row>
    <row r="202" spans="1:51" hidden="1">
      <c r="A202" s="18"/>
      <c r="B202" s="14" t="s">
        <v>487</v>
      </c>
      <c r="C202" s="20"/>
      <c r="D202" s="20"/>
      <c r="E202" s="20"/>
      <c r="F202" s="20"/>
      <c r="G202" s="19"/>
      <c r="H202" s="19"/>
      <c r="I202" s="19"/>
      <c r="J202" s="19"/>
      <c r="K202" s="19"/>
      <c r="L202" s="19"/>
      <c r="M202" s="19"/>
      <c r="N202" s="77"/>
      <c r="O202" s="77"/>
      <c r="P202" s="77"/>
      <c r="Q202" s="37"/>
      <c r="R202" s="19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U202" s="16">
        <f t="shared" si="6"/>
        <v>0</v>
      </c>
      <c r="AW202" s="18"/>
      <c r="AX202" s="19"/>
      <c r="AY202" s="19"/>
    </row>
    <row r="203" spans="1:51" hidden="1">
      <c r="A203" s="18"/>
      <c r="B203" s="14" t="s">
        <v>488</v>
      </c>
      <c r="C203" s="20"/>
      <c r="D203" s="20"/>
      <c r="E203" s="20"/>
      <c r="F203" s="20"/>
      <c r="G203" s="19"/>
      <c r="H203" s="19"/>
      <c r="I203" s="19"/>
      <c r="J203" s="19"/>
      <c r="K203" s="19"/>
      <c r="L203" s="19"/>
      <c r="M203" s="19"/>
      <c r="N203" s="77"/>
      <c r="O203" s="77"/>
      <c r="P203" s="77"/>
      <c r="Q203" s="37"/>
      <c r="R203" s="19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U203" s="16">
        <f t="shared" si="6"/>
        <v>0</v>
      </c>
      <c r="AW203" s="18"/>
      <c r="AX203" s="19"/>
      <c r="AY203" s="19"/>
    </row>
    <row r="204" spans="1:51" hidden="1">
      <c r="A204" s="18"/>
      <c r="B204" s="14" t="s">
        <v>489</v>
      </c>
      <c r="C204" s="20"/>
      <c r="D204" s="20"/>
      <c r="E204" s="20"/>
      <c r="F204" s="20"/>
      <c r="G204" s="19"/>
      <c r="H204" s="19"/>
      <c r="I204" s="19"/>
      <c r="J204" s="19"/>
      <c r="K204" s="19"/>
      <c r="L204" s="19"/>
      <c r="M204" s="19"/>
      <c r="N204" s="77"/>
      <c r="O204" s="77"/>
      <c r="P204" s="77"/>
      <c r="Q204" s="37"/>
      <c r="R204" s="19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U204" s="16">
        <f t="shared" si="6"/>
        <v>0</v>
      </c>
      <c r="AW204" s="18"/>
      <c r="AX204" s="19"/>
      <c r="AY204" s="19"/>
    </row>
    <row r="205" spans="1:51" hidden="1">
      <c r="A205" s="18"/>
      <c r="B205" s="14" t="s">
        <v>490</v>
      </c>
      <c r="C205" s="20"/>
      <c r="D205" s="20"/>
      <c r="E205" s="20"/>
      <c r="F205" s="20"/>
      <c r="G205" s="19"/>
      <c r="H205" s="19"/>
      <c r="I205" s="19"/>
      <c r="J205" s="19"/>
      <c r="K205" s="19"/>
      <c r="L205" s="19"/>
      <c r="M205" s="19"/>
      <c r="N205" s="77"/>
      <c r="O205" s="77"/>
      <c r="P205" s="77"/>
      <c r="Q205" s="37"/>
      <c r="R205" s="19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U205" s="16">
        <f t="shared" si="6"/>
        <v>0</v>
      </c>
      <c r="AW205" s="18"/>
      <c r="AX205" s="19"/>
      <c r="AY205" s="19"/>
    </row>
    <row r="206" spans="1:51" hidden="1">
      <c r="A206" s="18"/>
      <c r="B206" s="14" t="s">
        <v>491</v>
      </c>
      <c r="C206" s="20"/>
      <c r="D206" s="20"/>
      <c r="E206" s="20"/>
      <c r="F206" s="20"/>
      <c r="G206" s="19"/>
      <c r="H206" s="19"/>
      <c r="I206" s="19"/>
      <c r="J206" s="19"/>
      <c r="K206" s="19"/>
      <c r="L206" s="19"/>
      <c r="M206" s="19"/>
      <c r="N206" s="77"/>
      <c r="O206" s="77"/>
      <c r="P206" s="77"/>
      <c r="Q206" s="37"/>
      <c r="R206" s="19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U206" s="16">
        <f t="shared" si="6"/>
        <v>0</v>
      </c>
      <c r="AW206" s="18"/>
      <c r="AX206" s="19"/>
      <c r="AY206" s="19"/>
    </row>
    <row r="207" spans="1:51">
      <c r="A207" s="18"/>
      <c r="B207" s="19"/>
      <c r="C207" s="20"/>
      <c r="D207" s="20"/>
      <c r="E207" s="20"/>
      <c r="F207" s="20"/>
      <c r="G207" s="19"/>
      <c r="H207" s="19"/>
      <c r="I207" s="19"/>
      <c r="J207" s="19"/>
      <c r="K207" s="19"/>
      <c r="L207" s="19"/>
      <c r="M207" s="19"/>
      <c r="N207" s="77"/>
      <c r="O207" s="77"/>
      <c r="P207" s="77"/>
      <c r="Q207" s="37"/>
      <c r="R207" s="19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U207" s="21"/>
      <c r="AW207" s="18"/>
      <c r="AX207" s="19"/>
      <c r="AY207" s="19"/>
    </row>
    <row r="208" spans="1:51" ht="10.8" thickBot="1">
      <c r="A208" s="22" t="s">
        <v>9</v>
      </c>
      <c r="B208" s="23"/>
      <c r="C208" s="24"/>
      <c r="D208" s="24"/>
      <c r="E208" s="24"/>
      <c r="F208" s="24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35"/>
      <c r="R208" s="23"/>
      <c r="S208" s="25">
        <f t="shared" ref="S208:AS208" si="7">SUM(S7:S207)</f>
        <v>39371.882142857139</v>
      </c>
      <c r="T208" s="25">
        <f t="shared" si="7"/>
        <v>-14298.683817857143</v>
      </c>
      <c r="U208" s="25">
        <f t="shared" si="7"/>
        <v>0</v>
      </c>
      <c r="V208" s="25">
        <f t="shared" si="7"/>
        <v>24144.89</v>
      </c>
      <c r="W208" s="25">
        <f t="shared" si="7"/>
        <v>168501.07142857142</v>
      </c>
      <c r="X208" s="25">
        <f t="shared" si="7"/>
        <v>2999.9999999999995</v>
      </c>
      <c r="Y208" s="25">
        <f t="shared" si="7"/>
        <v>26556.455357142855</v>
      </c>
      <c r="Z208" s="25">
        <f t="shared" si="7"/>
        <v>14999.999999999998</v>
      </c>
      <c r="AA208" s="25">
        <f t="shared" si="7"/>
        <v>139024.14642857143</v>
      </c>
      <c r="AB208" s="25">
        <f t="shared" si="7"/>
        <v>15718.035714285714</v>
      </c>
      <c r="AC208" s="25">
        <f t="shared" si="7"/>
        <v>0</v>
      </c>
      <c r="AD208" s="25">
        <f t="shared" si="7"/>
        <v>0</v>
      </c>
      <c r="AE208" s="25">
        <f t="shared" si="7"/>
        <v>1607.1428571428569</v>
      </c>
      <c r="AF208" s="25">
        <f t="shared" si="7"/>
        <v>367.85714285714283</v>
      </c>
      <c r="AG208" s="25">
        <f t="shared" si="7"/>
        <v>2136.9464285714284</v>
      </c>
      <c r="AH208" s="25">
        <f t="shared" si="7"/>
        <v>10281.919642857141</v>
      </c>
      <c r="AI208" s="25">
        <f t="shared" si="7"/>
        <v>0</v>
      </c>
      <c r="AJ208" s="25">
        <f t="shared" si="7"/>
        <v>0</v>
      </c>
      <c r="AK208" s="25">
        <f t="shared" si="7"/>
        <v>8659</v>
      </c>
      <c r="AL208" s="25">
        <f t="shared" si="7"/>
        <v>0</v>
      </c>
      <c r="AM208" s="25">
        <f t="shared" si="7"/>
        <v>0</v>
      </c>
      <c r="AN208" s="25">
        <f t="shared" si="7"/>
        <v>0</v>
      </c>
      <c r="AO208" s="25">
        <f t="shared" si="7"/>
        <v>0</v>
      </c>
      <c r="AP208" s="25">
        <f t="shared" si="7"/>
        <v>0</v>
      </c>
      <c r="AQ208" s="25">
        <f t="shared" si="7"/>
        <v>0</v>
      </c>
      <c r="AR208" s="25">
        <f t="shared" si="7"/>
        <v>0</v>
      </c>
      <c r="AS208" s="25">
        <f t="shared" si="7"/>
        <v>5713.6428571428569</v>
      </c>
      <c r="AU208" s="25">
        <f>SUM(AU7:AU207)</f>
        <v>-445784.30618214275</v>
      </c>
      <c r="AW208" s="25" t="s">
        <v>197</v>
      </c>
      <c r="AX208" s="25" t="s">
        <v>197</v>
      </c>
      <c r="AY208" s="25">
        <f t="shared" ref="AY208" si="8">SUM(AY7:AY207)</f>
        <v>0</v>
      </c>
    </row>
    <row r="209" spans="47:47" ht="10.8" thickTop="1"/>
    <row r="210" spans="47:47">
      <c r="AU210" s="2">
        <f>SUM(R208:AU208)</f>
        <v>0</v>
      </c>
    </row>
  </sheetData>
  <mergeCells count="5">
    <mergeCell ref="K5:K6"/>
    <mergeCell ref="L5:L6"/>
    <mergeCell ref="M5:M6"/>
    <mergeCell ref="N5:N6"/>
    <mergeCell ref="O5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209"/>
  <sheetViews>
    <sheetView workbookViewId="0">
      <pane xSplit="2" ySplit="6" topLeftCell="G7" activePane="bottomRight" state="frozen"/>
      <selection pane="topRight" activeCell="C1" sqref="C1"/>
      <selection pane="bottomLeft" activeCell="A7" sqref="A7"/>
      <selection pane="bottomRight" activeCell="Q7" sqref="Q7:AI130"/>
    </sheetView>
  </sheetViews>
  <sheetFormatPr defaultRowHeight="10.199999999999999"/>
  <cols>
    <col min="1" max="1" width="10.5546875" style="2" customWidth="1"/>
    <col min="2" max="2" width="8.88671875" style="2"/>
    <col min="3" max="3" width="10.44140625" style="2" bestFit="1" customWidth="1"/>
    <col min="4" max="4" width="9.33203125" style="2" customWidth="1"/>
    <col min="5" max="5" width="33.21875" style="2" customWidth="1"/>
    <col min="6" max="6" width="15.109375" style="2" bestFit="1" customWidth="1"/>
    <col min="7" max="7" width="36.6640625" style="2" bestFit="1" customWidth="1"/>
    <col min="8" max="8" width="0.5546875" style="2" customWidth="1"/>
    <col min="9" max="13" width="13" style="2" customWidth="1"/>
    <col min="14" max="14" width="6.44140625" style="2" bestFit="1" customWidth="1"/>
    <col min="15" max="15" width="6.44140625" style="33" customWidth="1"/>
    <col min="16" max="16" width="0.5546875" style="2" customWidth="1"/>
    <col min="17" max="34" width="16.5546875" style="2" customWidth="1"/>
    <col min="35" max="35" width="0.44140625" style="2" customWidth="1"/>
    <col min="36" max="36" width="16.5546875" style="2" customWidth="1"/>
    <col min="37" max="16384" width="8.88671875" style="2"/>
  </cols>
  <sheetData>
    <row r="1" spans="1:37">
      <c r="A1" s="1" t="s">
        <v>0</v>
      </c>
    </row>
    <row r="2" spans="1:37">
      <c r="A2" s="1" t="s">
        <v>1</v>
      </c>
    </row>
    <row r="3" spans="1:37">
      <c r="A3" s="1" t="s">
        <v>54</v>
      </c>
    </row>
    <row r="5" spans="1:37" s="6" customFormat="1" ht="20.399999999999999">
      <c r="A5" s="79" t="s">
        <v>349</v>
      </c>
      <c r="B5" s="3"/>
      <c r="C5" s="3"/>
      <c r="D5" s="3"/>
      <c r="E5" s="3"/>
      <c r="F5" s="3"/>
      <c r="G5" s="3"/>
      <c r="H5" s="3"/>
      <c r="I5" s="139" t="s">
        <v>40</v>
      </c>
      <c r="J5" s="139" t="s">
        <v>41</v>
      </c>
      <c r="K5" s="139" t="s">
        <v>42</v>
      </c>
      <c r="L5" s="139" t="s">
        <v>43</v>
      </c>
      <c r="M5" s="139" t="s">
        <v>44</v>
      </c>
      <c r="N5" s="4"/>
      <c r="O5" s="4"/>
      <c r="P5" s="3"/>
      <c r="Q5" s="4" t="str">
        <f>INDEX(WTB!$A:$B,MATCH(Q$6,WTB!$A:$A,),2)</f>
        <v>Input Tax</v>
      </c>
      <c r="R5" s="4" t="str">
        <f>INDEX(WTB!$A:$B,MATCH(R$6,WTB!$A:$A,),2)</f>
        <v>Withholding Tax - E</v>
      </c>
      <c r="S5" s="4" t="str">
        <f>INDEX(WTB!$A:$B,MATCH(S$6,WTB!$A:$A,),2)</f>
        <v>RAW MATS FOOD</v>
      </c>
      <c r="T5" s="4" t="str">
        <f>INDEX(WTB!$A:$B,MATCH(T$6,WTB!$A:$A,),2)</f>
        <v>RAW MATS BEVERAGES</v>
      </c>
      <c r="U5" s="4" t="str">
        <f>INDEX(WTB!$A:$B,MATCH(U$6,WTB!$A:$A,),2)</f>
        <v>PACKAGING SUPPLIES</v>
      </c>
      <c r="V5" s="4" t="str">
        <f>INDEX(WTB!$A:$B,MATCH(V$6,WTB!$A:$A,),2)</f>
        <v>CLEANING SUPPLIES</v>
      </c>
      <c r="W5" s="4" t="str">
        <f>INDEX(WTB!$A:$B,MATCH(W$6,WTB!$A:$A,),2)</f>
        <v>OFFICE SUPPLIES</v>
      </c>
      <c r="X5" s="4" t="str">
        <f>INDEX(WTB!$A:$B,MATCH(X$6,WTB!$A:$A,),2)</f>
        <v>GUEST SUPPLIES</v>
      </c>
      <c r="Y5" s="4" t="str">
        <f>INDEX(WTB!$A:$B,MATCH(Y$6,WTB!$A:$A,),2)</f>
        <v>Décors</v>
      </c>
      <c r="Z5" s="4" t="str">
        <f>INDEX(WTB!$A:$B,MATCH(Z$6,WTB!$A:$A,),2)</f>
        <v>MEDICAL SUPPLIES</v>
      </c>
      <c r="AA5" s="75" t="str">
        <f>INDEX(WTB!$A:$B,MATCH(AA$6,WTB!$A:$A,),2)</f>
        <v>UTENSILS / EQUIPMENT</v>
      </c>
      <c r="AB5" s="75" t="str">
        <f>INDEX(WTB!$A:$B,MATCH(AB$6,WTB!$A:$A,),2)</f>
        <v>Repairs and Maintenance</v>
      </c>
      <c r="AC5" s="75" t="str">
        <f>INDEX(WTB!$A:$B,MATCH(AC$6,WTB!$A:$A,),2)</f>
        <v>Photocopy</v>
      </c>
      <c r="AD5" s="75" t="str">
        <f>INDEX(WTB!$A:$B,MATCH(AD$6,WTB!$A:$A,),2)</f>
        <v>TRANSPO</v>
      </c>
      <c r="AE5" s="75" t="str">
        <f>INDEX(WTB!$A:$B,MATCH(AE$6,WTB!$A:$A,),2)</f>
        <v>Salaries and Wages</v>
      </c>
      <c r="AF5" s="75" t="str">
        <f>INDEX(WTB!$A:$B,MATCH(AF$6,WTB!$A:$A,),2)</f>
        <v>Marketing Expense</v>
      </c>
      <c r="AG5" s="75" t="str">
        <f>INDEX(WTB!$A:$B,MATCH(AG$6,WTB!$A:$A,),2)</f>
        <v>Miscellaneous</v>
      </c>
      <c r="AH5" s="75" t="str">
        <f>INDEX(WTB!$A:$B,MATCH(AH$6,WTB!$A:$A,),2)</f>
        <v>Employees Meal</v>
      </c>
      <c r="AI5" s="5"/>
      <c r="AJ5" s="4" t="str">
        <f>INDEX(WTB!$A:$B,MATCH(AJ$6,WTB!$A:$A,),2)</f>
        <v>Petty Cash</v>
      </c>
      <c r="AK5" s="5"/>
    </row>
    <row r="6" spans="1:37">
      <c r="A6" s="7" t="s">
        <v>3</v>
      </c>
      <c r="B6" s="7" t="s">
        <v>51</v>
      </c>
      <c r="C6" s="7" t="s">
        <v>25</v>
      </c>
      <c r="D6" s="7" t="s">
        <v>26</v>
      </c>
      <c r="E6" s="7" t="s">
        <v>34</v>
      </c>
      <c r="F6" s="7" t="s">
        <v>29</v>
      </c>
      <c r="G6" s="7" t="s">
        <v>7</v>
      </c>
      <c r="H6" s="7"/>
      <c r="I6" s="140"/>
      <c r="J6" s="140"/>
      <c r="K6" s="140"/>
      <c r="L6" s="140"/>
      <c r="M6" s="140"/>
      <c r="N6" s="32" t="s">
        <v>45</v>
      </c>
      <c r="O6" s="32" t="s">
        <v>50</v>
      </c>
      <c r="P6" s="7"/>
      <c r="Q6" s="7">
        <v>1501</v>
      </c>
      <c r="R6" s="7">
        <v>2201</v>
      </c>
      <c r="S6" s="7">
        <v>5001</v>
      </c>
      <c r="T6" s="7">
        <v>5002</v>
      </c>
      <c r="U6" s="7">
        <v>6220</v>
      </c>
      <c r="V6" s="7">
        <v>6219</v>
      </c>
      <c r="W6" s="7">
        <v>6212</v>
      </c>
      <c r="X6" s="7">
        <v>6217</v>
      </c>
      <c r="Y6" s="7">
        <v>6232</v>
      </c>
      <c r="Z6" s="7">
        <v>6229</v>
      </c>
      <c r="AA6" s="76">
        <v>6211</v>
      </c>
      <c r="AB6" s="76">
        <v>6223</v>
      </c>
      <c r="AC6" s="76">
        <v>6231</v>
      </c>
      <c r="AD6" s="76">
        <v>6230</v>
      </c>
      <c r="AE6" s="76">
        <v>6101</v>
      </c>
      <c r="AF6" s="76">
        <v>6317</v>
      </c>
      <c r="AG6" s="76">
        <v>6999</v>
      </c>
      <c r="AH6" s="76">
        <v>6109</v>
      </c>
      <c r="AI6" s="8"/>
      <c r="AJ6" s="7">
        <v>1111</v>
      </c>
      <c r="AK6" s="8"/>
    </row>
    <row r="7" spans="1:37">
      <c r="A7" s="9">
        <v>43407</v>
      </c>
      <c r="B7" s="10" t="s">
        <v>551</v>
      </c>
      <c r="C7" s="11">
        <v>113870</v>
      </c>
      <c r="D7" s="11"/>
      <c r="E7" s="12" t="s">
        <v>745</v>
      </c>
      <c r="F7" s="12" t="s">
        <v>746</v>
      </c>
      <c r="G7" s="10" t="s">
        <v>792</v>
      </c>
      <c r="H7" s="10"/>
      <c r="I7" s="13"/>
      <c r="J7" s="13"/>
      <c r="K7" s="13"/>
      <c r="L7" s="13">
        <v>90</v>
      </c>
      <c r="M7" s="13">
        <f>I7+J7+K7+L7/1.12</f>
        <v>80.357142857142847</v>
      </c>
      <c r="N7" s="10"/>
      <c r="O7" s="34"/>
      <c r="P7" s="10"/>
      <c r="Q7" s="13">
        <v>9.6428571428571406</v>
      </c>
      <c r="R7" s="13">
        <v>0</v>
      </c>
      <c r="S7" s="13"/>
      <c r="T7" s="13">
        <v>80.36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J7" s="13">
        <f>-SUM(P7:AI7)</f>
        <v>-90.002857142857138</v>
      </c>
    </row>
    <row r="8" spans="1:37">
      <c r="A8" s="9">
        <v>43407</v>
      </c>
      <c r="B8" s="10" t="s">
        <v>552</v>
      </c>
      <c r="C8" s="11"/>
      <c r="D8" s="11"/>
      <c r="E8" s="12" t="s">
        <v>747</v>
      </c>
      <c r="F8" s="12"/>
      <c r="G8" s="10" t="s">
        <v>793</v>
      </c>
      <c r="H8" s="10"/>
      <c r="I8" s="13">
        <v>502</v>
      </c>
      <c r="J8" s="13"/>
      <c r="K8" s="13"/>
      <c r="L8" s="13"/>
      <c r="M8" s="13">
        <f t="shared" ref="M8:M71" si="0">I8+J8+K8+L8/1.12</f>
        <v>502</v>
      </c>
      <c r="N8" s="10"/>
      <c r="O8" s="34"/>
      <c r="P8" s="10"/>
      <c r="Q8" s="13">
        <v>0</v>
      </c>
      <c r="R8" s="13">
        <v>0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>
        <v>502</v>
      </c>
      <c r="AF8" s="13"/>
      <c r="AG8" s="13"/>
      <c r="AH8" s="13"/>
      <c r="AJ8" s="13">
        <f t="shared" ref="AJ8:AJ71" si="1">-SUM(P8:AI8)</f>
        <v>-502</v>
      </c>
    </row>
    <row r="9" spans="1:37">
      <c r="A9" s="9">
        <v>43407</v>
      </c>
      <c r="B9" s="10" t="s">
        <v>553</v>
      </c>
      <c r="C9" s="11">
        <v>32658</v>
      </c>
      <c r="D9" s="11"/>
      <c r="E9" s="12" t="s">
        <v>748</v>
      </c>
      <c r="F9" s="12" t="s">
        <v>749</v>
      </c>
      <c r="G9" s="10" t="s">
        <v>794</v>
      </c>
      <c r="H9" s="10"/>
      <c r="I9" s="13"/>
      <c r="J9" s="13"/>
      <c r="K9" s="13"/>
      <c r="L9" s="13">
        <v>830</v>
      </c>
      <c r="M9" s="13">
        <f t="shared" si="0"/>
        <v>741.07142857142856</v>
      </c>
      <c r="N9" s="10"/>
      <c r="O9" s="34"/>
      <c r="P9" s="10"/>
      <c r="Q9" s="13">
        <v>88.928571428571416</v>
      </c>
      <c r="R9" s="13">
        <v>0</v>
      </c>
      <c r="S9" s="13">
        <v>741.07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J9" s="13">
        <f t="shared" si="1"/>
        <v>-829.99857142857149</v>
      </c>
    </row>
    <row r="10" spans="1:37">
      <c r="A10" s="9">
        <v>43409</v>
      </c>
      <c r="B10" s="10" t="s">
        <v>554</v>
      </c>
      <c r="C10" s="11"/>
      <c r="D10" s="11"/>
      <c r="E10" s="12" t="s">
        <v>750</v>
      </c>
      <c r="F10" s="12"/>
      <c r="G10" s="10" t="s">
        <v>795</v>
      </c>
      <c r="H10" s="10"/>
      <c r="I10" s="13">
        <v>100</v>
      </c>
      <c r="J10" s="13"/>
      <c r="K10" s="13"/>
      <c r="L10" s="13"/>
      <c r="M10" s="13">
        <f t="shared" si="0"/>
        <v>100</v>
      </c>
      <c r="N10" s="10"/>
      <c r="O10" s="34"/>
      <c r="P10" s="10"/>
      <c r="Q10" s="13">
        <v>0</v>
      </c>
      <c r="R10" s="13">
        <v>0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>
        <v>100</v>
      </c>
      <c r="AD10" s="13"/>
      <c r="AE10" s="13"/>
      <c r="AF10" s="13"/>
      <c r="AG10" s="13"/>
      <c r="AH10" s="13"/>
      <c r="AJ10" s="13">
        <f t="shared" si="1"/>
        <v>-100</v>
      </c>
    </row>
    <row r="11" spans="1:37">
      <c r="A11" s="9">
        <v>43409</v>
      </c>
      <c r="B11" s="10" t="s">
        <v>555</v>
      </c>
      <c r="C11" s="11"/>
      <c r="D11" s="11"/>
      <c r="E11" s="12" t="s">
        <v>751</v>
      </c>
      <c r="F11" s="12"/>
      <c r="G11" s="10" t="s">
        <v>796</v>
      </c>
      <c r="H11" s="10"/>
      <c r="I11" s="13"/>
      <c r="J11" s="13"/>
      <c r="K11" s="13">
        <v>1256</v>
      </c>
      <c r="L11" s="13"/>
      <c r="M11" s="13">
        <f t="shared" si="0"/>
        <v>1256</v>
      </c>
      <c r="N11" s="10"/>
      <c r="O11" s="34"/>
      <c r="P11" s="10"/>
      <c r="Q11" s="13">
        <v>0</v>
      </c>
      <c r="R11" s="13">
        <v>0</v>
      </c>
      <c r="S11" s="13">
        <v>1256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J11" s="13">
        <f t="shared" si="1"/>
        <v>-1256</v>
      </c>
    </row>
    <row r="12" spans="1:37">
      <c r="A12" s="9">
        <v>43409</v>
      </c>
      <c r="B12" s="10" t="s">
        <v>556</v>
      </c>
      <c r="C12" s="11">
        <v>2727</v>
      </c>
      <c r="D12" s="11"/>
      <c r="E12" s="12" t="s">
        <v>752</v>
      </c>
      <c r="F12" s="12" t="s">
        <v>753</v>
      </c>
      <c r="G12" s="10" t="s">
        <v>797</v>
      </c>
      <c r="H12" s="10"/>
      <c r="I12" s="13"/>
      <c r="J12" s="13"/>
      <c r="K12" s="13">
        <v>1945</v>
      </c>
      <c r="L12" s="13"/>
      <c r="M12" s="13">
        <f t="shared" si="0"/>
        <v>1945</v>
      </c>
      <c r="N12" s="10"/>
      <c r="O12" s="34"/>
      <c r="P12" s="10"/>
      <c r="Q12" s="13">
        <v>0</v>
      </c>
      <c r="R12" s="13">
        <v>0</v>
      </c>
      <c r="S12" s="13">
        <v>1945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J12" s="13">
        <f t="shared" si="1"/>
        <v>-1945</v>
      </c>
    </row>
    <row r="13" spans="1:37">
      <c r="A13" s="9">
        <v>43409</v>
      </c>
      <c r="B13" s="10" t="s">
        <v>557</v>
      </c>
      <c r="C13" s="11"/>
      <c r="D13" s="11"/>
      <c r="E13" s="12" t="s">
        <v>750</v>
      </c>
      <c r="F13" s="12"/>
      <c r="G13" s="10" t="s">
        <v>798</v>
      </c>
      <c r="H13" s="10"/>
      <c r="I13" s="13">
        <v>100</v>
      </c>
      <c r="J13" s="13"/>
      <c r="K13" s="13"/>
      <c r="L13" s="13"/>
      <c r="M13" s="13">
        <f t="shared" si="0"/>
        <v>100</v>
      </c>
      <c r="N13" s="10"/>
      <c r="O13" s="34"/>
      <c r="P13" s="10"/>
      <c r="Q13" s="13">
        <v>0</v>
      </c>
      <c r="R13" s="13">
        <v>0</v>
      </c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>
        <v>100</v>
      </c>
      <c r="AE13" s="13"/>
      <c r="AF13" s="13"/>
      <c r="AG13" s="13"/>
      <c r="AH13" s="13"/>
      <c r="AJ13" s="13">
        <f t="shared" si="1"/>
        <v>-100</v>
      </c>
    </row>
    <row r="14" spans="1:37">
      <c r="A14" s="9">
        <v>43409</v>
      </c>
      <c r="B14" s="10" t="s">
        <v>558</v>
      </c>
      <c r="C14" s="11">
        <v>179063</v>
      </c>
      <c r="D14" s="11"/>
      <c r="E14" s="12" t="s">
        <v>745</v>
      </c>
      <c r="F14" s="12" t="s">
        <v>746</v>
      </c>
      <c r="G14" s="10" t="s">
        <v>792</v>
      </c>
      <c r="H14" s="10"/>
      <c r="I14" s="13"/>
      <c r="J14" s="13"/>
      <c r="K14" s="13"/>
      <c r="L14" s="13">
        <v>180</v>
      </c>
      <c r="M14" s="13">
        <f t="shared" si="0"/>
        <v>160.71428571428569</v>
      </c>
      <c r="N14" s="10"/>
      <c r="O14" s="34"/>
      <c r="P14" s="10"/>
      <c r="Q14" s="13">
        <v>19.285714285714281</v>
      </c>
      <c r="R14" s="13">
        <v>0</v>
      </c>
      <c r="S14" s="13"/>
      <c r="T14" s="13">
        <v>160.71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J14" s="13">
        <f t="shared" si="1"/>
        <v>-179.99571428571429</v>
      </c>
    </row>
    <row r="15" spans="1:37">
      <c r="A15" s="9">
        <v>43409</v>
      </c>
      <c r="B15" s="10" t="s">
        <v>559</v>
      </c>
      <c r="C15" s="11">
        <v>129411</v>
      </c>
      <c r="D15" s="11"/>
      <c r="E15" s="12" t="s">
        <v>754</v>
      </c>
      <c r="F15" s="12" t="s">
        <v>755</v>
      </c>
      <c r="G15" s="10" t="s">
        <v>799</v>
      </c>
      <c r="H15" s="10"/>
      <c r="I15" s="13"/>
      <c r="J15" s="13"/>
      <c r="K15" s="13"/>
      <c r="L15" s="13">
        <v>1813</v>
      </c>
      <c r="M15" s="13">
        <f t="shared" si="0"/>
        <v>1618.7499999999998</v>
      </c>
      <c r="N15" s="10"/>
      <c r="O15" s="34"/>
      <c r="P15" s="10"/>
      <c r="Q15" s="13">
        <v>194.24999999999997</v>
      </c>
      <c r="R15" s="13">
        <v>0</v>
      </c>
      <c r="S15" s="13">
        <v>1618.75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J15" s="13">
        <f t="shared" si="1"/>
        <v>-1813</v>
      </c>
    </row>
    <row r="16" spans="1:37">
      <c r="A16" s="9">
        <v>43409</v>
      </c>
      <c r="B16" s="10" t="s">
        <v>560</v>
      </c>
      <c r="C16" s="11">
        <v>129411</v>
      </c>
      <c r="D16" s="11"/>
      <c r="E16" s="12" t="s">
        <v>754</v>
      </c>
      <c r="F16" s="12" t="s">
        <v>755</v>
      </c>
      <c r="G16" s="10" t="s">
        <v>800</v>
      </c>
      <c r="H16" s="10"/>
      <c r="I16" s="13"/>
      <c r="J16" s="13"/>
      <c r="K16" s="13">
        <v>283.10000000000002</v>
      </c>
      <c r="L16" s="13"/>
      <c r="M16" s="13">
        <f t="shared" si="0"/>
        <v>283.10000000000002</v>
      </c>
      <c r="N16" s="10"/>
      <c r="O16" s="34"/>
      <c r="P16" s="10"/>
      <c r="Q16" s="13">
        <v>0</v>
      </c>
      <c r="R16" s="13">
        <v>0</v>
      </c>
      <c r="S16" s="13">
        <v>283.10000000000002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J16" s="13">
        <f t="shared" si="1"/>
        <v>-283.10000000000002</v>
      </c>
    </row>
    <row r="17" spans="1:36">
      <c r="A17" s="9">
        <v>43409</v>
      </c>
      <c r="B17" s="10" t="s">
        <v>561</v>
      </c>
      <c r="C17" s="11">
        <v>1924</v>
      </c>
      <c r="D17" s="11"/>
      <c r="E17" s="12" t="s">
        <v>756</v>
      </c>
      <c r="F17" s="12" t="s">
        <v>757</v>
      </c>
      <c r="G17" s="10" t="s">
        <v>801</v>
      </c>
      <c r="H17" s="10"/>
      <c r="I17" s="13"/>
      <c r="J17" s="13"/>
      <c r="K17" s="13"/>
      <c r="L17" s="13">
        <v>1320</v>
      </c>
      <c r="M17" s="13">
        <f t="shared" si="0"/>
        <v>1178.5714285714284</v>
      </c>
      <c r="N17" s="10"/>
      <c r="O17" s="34">
        <v>0.01</v>
      </c>
      <c r="P17" s="10"/>
      <c r="Q17" s="13">
        <v>141.42857142857142</v>
      </c>
      <c r="R17" s="13">
        <v>-11.785714285714285</v>
      </c>
      <c r="S17" s="13">
        <v>1178.57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J17" s="13">
        <f t="shared" si="1"/>
        <v>-1308.212857142857</v>
      </c>
    </row>
    <row r="18" spans="1:36">
      <c r="A18" s="9">
        <v>43409</v>
      </c>
      <c r="B18" s="10" t="s">
        <v>562</v>
      </c>
      <c r="C18" s="11">
        <v>32674</v>
      </c>
      <c r="D18" s="11"/>
      <c r="E18" s="12" t="s">
        <v>748</v>
      </c>
      <c r="F18" s="12" t="s">
        <v>749</v>
      </c>
      <c r="G18" s="10" t="s">
        <v>794</v>
      </c>
      <c r="H18" s="10"/>
      <c r="I18" s="13"/>
      <c r="J18" s="13"/>
      <c r="K18" s="13"/>
      <c r="L18" s="13">
        <v>440</v>
      </c>
      <c r="M18" s="13">
        <f t="shared" si="0"/>
        <v>392.85714285714283</v>
      </c>
      <c r="N18" s="10"/>
      <c r="O18" s="34"/>
      <c r="P18" s="10"/>
      <c r="Q18" s="13">
        <v>47.142857142857139</v>
      </c>
      <c r="R18" s="13">
        <v>0</v>
      </c>
      <c r="S18" s="13">
        <v>392.86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J18" s="13">
        <f t="shared" si="1"/>
        <v>-440.00285714285712</v>
      </c>
    </row>
    <row r="19" spans="1:36">
      <c r="A19" s="9">
        <v>43409</v>
      </c>
      <c r="B19" s="10" t="s">
        <v>563</v>
      </c>
      <c r="C19" s="11">
        <v>32675</v>
      </c>
      <c r="D19" s="11"/>
      <c r="E19" s="12" t="s">
        <v>748</v>
      </c>
      <c r="F19" s="12" t="s">
        <v>749</v>
      </c>
      <c r="G19" s="10" t="s">
        <v>802</v>
      </c>
      <c r="H19" s="10"/>
      <c r="I19" s="13"/>
      <c r="J19" s="13"/>
      <c r="K19" s="13"/>
      <c r="L19" s="13">
        <v>148.4</v>
      </c>
      <c r="M19" s="13">
        <f t="shared" si="0"/>
        <v>132.5</v>
      </c>
      <c r="N19" s="10"/>
      <c r="O19" s="34"/>
      <c r="P19" s="10"/>
      <c r="Q19" s="13">
        <v>15.899999999999999</v>
      </c>
      <c r="R19" s="13">
        <v>0</v>
      </c>
      <c r="S19" s="13">
        <v>132.5</v>
      </c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J19" s="13">
        <f t="shared" si="1"/>
        <v>-148.4</v>
      </c>
    </row>
    <row r="20" spans="1:36">
      <c r="A20" s="9">
        <v>43410</v>
      </c>
      <c r="B20" s="10" t="s">
        <v>564</v>
      </c>
      <c r="C20" s="11">
        <v>56054</v>
      </c>
      <c r="D20" s="11"/>
      <c r="E20" s="12" t="s">
        <v>758</v>
      </c>
      <c r="F20" s="12" t="s">
        <v>759</v>
      </c>
      <c r="G20" s="10" t="s">
        <v>803</v>
      </c>
      <c r="H20" s="10"/>
      <c r="I20" s="13"/>
      <c r="J20" s="13"/>
      <c r="K20" s="13"/>
      <c r="L20" s="13">
        <v>474.93</v>
      </c>
      <c r="M20" s="13">
        <f t="shared" si="0"/>
        <v>424.04464285714283</v>
      </c>
      <c r="N20" s="10"/>
      <c r="O20" s="34"/>
      <c r="P20" s="10"/>
      <c r="Q20" s="13">
        <v>50.885357142857139</v>
      </c>
      <c r="R20" s="13">
        <v>0</v>
      </c>
      <c r="S20" s="13">
        <v>424.04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J20" s="13">
        <f t="shared" si="1"/>
        <v>-474.92535714285714</v>
      </c>
    </row>
    <row r="21" spans="1:36">
      <c r="A21" s="9">
        <v>43410</v>
      </c>
      <c r="B21" s="10" t="s">
        <v>565</v>
      </c>
      <c r="C21" s="11">
        <v>113939</v>
      </c>
      <c r="D21" s="11"/>
      <c r="E21" s="12" t="s">
        <v>745</v>
      </c>
      <c r="F21" s="12" t="s">
        <v>746</v>
      </c>
      <c r="G21" s="10" t="s">
        <v>792</v>
      </c>
      <c r="H21" s="10"/>
      <c r="I21" s="13"/>
      <c r="J21" s="13"/>
      <c r="K21" s="13"/>
      <c r="L21" s="13">
        <v>180</v>
      </c>
      <c r="M21" s="13">
        <f t="shared" si="0"/>
        <v>160.71428571428569</v>
      </c>
      <c r="N21" s="10"/>
      <c r="O21" s="34"/>
      <c r="P21" s="10"/>
      <c r="Q21" s="13">
        <v>19.285714285714281</v>
      </c>
      <c r="R21" s="13">
        <v>0</v>
      </c>
      <c r="S21" s="13"/>
      <c r="T21" s="13">
        <v>160.71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J21" s="13">
        <f t="shared" si="1"/>
        <v>-179.99571428571429</v>
      </c>
    </row>
    <row r="22" spans="1:36">
      <c r="A22" s="9">
        <v>43410</v>
      </c>
      <c r="B22" s="10" t="s">
        <v>566</v>
      </c>
      <c r="C22" s="11">
        <v>90116</v>
      </c>
      <c r="D22" s="11"/>
      <c r="E22" s="12" t="s">
        <v>748</v>
      </c>
      <c r="F22" s="12" t="s">
        <v>749</v>
      </c>
      <c r="G22" s="10" t="s">
        <v>804</v>
      </c>
      <c r="H22" s="10"/>
      <c r="I22" s="13"/>
      <c r="J22" s="13"/>
      <c r="K22" s="13"/>
      <c r="L22" s="13">
        <v>129</v>
      </c>
      <c r="M22" s="13">
        <f t="shared" si="0"/>
        <v>115.17857142857142</v>
      </c>
      <c r="N22" s="10"/>
      <c r="O22" s="34"/>
      <c r="P22" s="10"/>
      <c r="Q22" s="13">
        <v>13.821428571428569</v>
      </c>
      <c r="R22" s="13">
        <v>0</v>
      </c>
      <c r="S22" s="13">
        <v>115.18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J22" s="13">
        <f t="shared" si="1"/>
        <v>-129.00142857142856</v>
      </c>
    </row>
    <row r="23" spans="1:36">
      <c r="A23" s="9">
        <v>43410</v>
      </c>
      <c r="B23" s="10" t="s">
        <v>567</v>
      </c>
      <c r="C23" s="11">
        <v>133248</v>
      </c>
      <c r="D23" s="11"/>
      <c r="E23" s="12" t="s">
        <v>754</v>
      </c>
      <c r="F23" s="12" t="s">
        <v>755</v>
      </c>
      <c r="G23" s="10" t="s">
        <v>805</v>
      </c>
      <c r="H23" s="10"/>
      <c r="I23" s="13"/>
      <c r="J23" s="13"/>
      <c r="K23" s="13">
        <v>192.5</v>
      </c>
      <c r="L23" s="13"/>
      <c r="M23" s="13">
        <f t="shared" si="0"/>
        <v>192.5</v>
      </c>
      <c r="N23" s="10"/>
      <c r="O23" s="34"/>
      <c r="P23" s="10"/>
      <c r="Q23" s="13">
        <v>0</v>
      </c>
      <c r="R23" s="13">
        <v>0</v>
      </c>
      <c r="S23" s="13">
        <v>192.5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J23" s="13">
        <f t="shared" si="1"/>
        <v>-192.5</v>
      </c>
    </row>
    <row r="24" spans="1:36">
      <c r="A24" s="9">
        <v>43410</v>
      </c>
      <c r="B24" s="10" t="s">
        <v>568</v>
      </c>
      <c r="C24" s="11">
        <v>133248</v>
      </c>
      <c r="D24" s="11"/>
      <c r="E24" s="12" t="s">
        <v>754</v>
      </c>
      <c r="F24" s="12" t="s">
        <v>755</v>
      </c>
      <c r="G24" s="10" t="s">
        <v>806</v>
      </c>
      <c r="H24" s="10"/>
      <c r="I24" s="13"/>
      <c r="J24" s="13"/>
      <c r="K24" s="13"/>
      <c r="L24" s="13">
        <v>1659.45</v>
      </c>
      <c r="M24" s="13">
        <f t="shared" si="0"/>
        <v>1481.6517857142856</v>
      </c>
      <c r="N24" s="10"/>
      <c r="O24" s="34"/>
      <c r="P24" s="10"/>
      <c r="Q24" s="13">
        <v>177.79821428571427</v>
      </c>
      <c r="R24" s="13">
        <v>0</v>
      </c>
      <c r="S24" s="13">
        <v>1481.65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J24" s="13">
        <f t="shared" si="1"/>
        <v>-1659.4482142857144</v>
      </c>
    </row>
    <row r="25" spans="1:36">
      <c r="A25" s="9">
        <v>43410</v>
      </c>
      <c r="B25" s="10" t="s">
        <v>569</v>
      </c>
      <c r="C25" s="11">
        <v>161868</v>
      </c>
      <c r="D25" s="11"/>
      <c r="E25" s="12" t="s">
        <v>760</v>
      </c>
      <c r="F25" s="12" t="s">
        <v>761</v>
      </c>
      <c r="G25" s="10" t="s">
        <v>807</v>
      </c>
      <c r="H25" s="10"/>
      <c r="I25" s="13"/>
      <c r="J25" s="13"/>
      <c r="K25" s="13"/>
      <c r="L25" s="13">
        <v>960</v>
      </c>
      <c r="M25" s="13">
        <f t="shared" si="0"/>
        <v>857.14285714285711</v>
      </c>
      <c r="N25" s="10"/>
      <c r="O25" s="34"/>
      <c r="P25" s="10"/>
      <c r="Q25" s="13">
        <v>102.85714285714285</v>
      </c>
      <c r="R25" s="13">
        <v>0</v>
      </c>
      <c r="S25" s="13"/>
      <c r="T25" s="13"/>
      <c r="U25" s="13"/>
      <c r="V25" s="13">
        <v>857.14</v>
      </c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J25" s="13">
        <f t="shared" si="1"/>
        <v>-959.99714285714288</v>
      </c>
    </row>
    <row r="26" spans="1:36">
      <c r="A26" s="9">
        <v>43410</v>
      </c>
      <c r="B26" s="10" t="s">
        <v>570</v>
      </c>
      <c r="C26" s="11"/>
      <c r="D26" s="11"/>
      <c r="E26" s="12" t="s">
        <v>762</v>
      </c>
      <c r="F26" s="12"/>
      <c r="G26" s="10" t="s">
        <v>808</v>
      </c>
      <c r="H26" s="10"/>
      <c r="I26" s="13">
        <v>60</v>
      </c>
      <c r="J26" s="13"/>
      <c r="K26" s="13"/>
      <c r="L26" s="13"/>
      <c r="M26" s="13">
        <f t="shared" si="0"/>
        <v>60</v>
      </c>
      <c r="N26" s="10"/>
      <c r="O26" s="34"/>
      <c r="P26" s="10"/>
      <c r="Q26" s="13">
        <v>0</v>
      </c>
      <c r="R26" s="13">
        <v>0</v>
      </c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>
        <v>60</v>
      </c>
      <c r="AE26" s="13"/>
      <c r="AF26" s="13"/>
      <c r="AG26" s="13"/>
      <c r="AH26" s="13"/>
      <c r="AJ26" s="13">
        <f t="shared" si="1"/>
        <v>-60</v>
      </c>
    </row>
    <row r="27" spans="1:36">
      <c r="A27" s="9">
        <v>43410</v>
      </c>
      <c r="B27" s="10" t="s">
        <v>571</v>
      </c>
      <c r="C27" s="11"/>
      <c r="D27" s="11"/>
      <c r="E27" s="12" t="s">
        <v>763</v>
      </c>
      <c r="F27" s="12"/>
      <c r="G27" s="10" t="s">
        <v>809</v>
      </c>
      <c r="H27" s="10"/>
      <c r="I27" s="13">
        <v>200</v>
      </c>
      <c r="J27" s="13"/>
      <c r="K27" s="13"/>
      <c r="L27" s="13"/>
      <c r="M27" s="13">
        <f t="shared" si="0"/>
        <v>200</v>
      </c>
      <c r="N27" s="10"/>
      <c r="O27" s="34"/>
      <c r="P27" s="10"/>
      <c r="Q27" s="13">
        <v>0</v>
      </c>
      <c r="R27" s="13">
        <v>0</v>
      </c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>
        <v>200</v>
      </c>
      <c r="AE27" s="13"/>
      <c r="AF27" s="13"/>
      <c r="AG27" s="13"/>
      <c r="AH27" s="13"/>
      <c r="AJ27" s="13">
        <f t="shared" si="1"/>
        <v>-200</v>
      </c>
    </row>
    <row r="28" spans="1:36">
      <c r="A28" s="9">
        <v>43410</v>
      </c>
      <c r="B28" s="10" t="s">
        <v>572</v>
      </c>
      <c r="C28" s="11">
        <v>39048</v>
      </c>
      <c r="D28" s="11"/>
      <c r="E28" s="12" t="s">
        <v>764</v>
      </c>
      <c r="F28" s="12" t="s">
        <v>765</v>
      </c>
      <c r="G28" s="10" t="s">
        <v>810</v>
      </c>
      <c r="H28" s="10"/>
      <c r="I28" s="13"/>
      <c r="J28" s="13"/>
      <c r="K28" s="13"/>
      <c r="L28" s="13">
        <v>1200</v>
      </c>
      <c r="M28" s="13">
        <f t="shared" si="0"/>
        <v>1071.4285714285713</v>
      </c>
      <c r="N28" s="10"/>
      <c r="O28" s="34"/>
      <c r="P28" s="10"/>
      <c r="Q28" s="13">
        <v>128.57142857142856</v>
      </c>
      <c r="R28" s="13">
        <v>0</v>
      </c>
      <c r="S28" s="13"/>
      <c r="T28" s="13"/>
      <c r="U28" s="13"/>
      <c r="V28" s="13"/>
      <c r="W28" s="13"/>
      <c r="X28" s="13"/>
      <c r="Y28" s="13">
        <v>1071.43</v>
      </c>
      <c r="Z28" s="13"/>
      <c r="AA28" s="13"/>
      <c r="AB28" s="13"/>
      <c r="AC28" s="13"/>
      <c r="AD28" s="13"/>
      <c r="AE28" s="13"/>
      <c r="AF28" s="13"/>
      <c r="AG28" s="13"/>
      <c r="AH28" s="13"/>
      <c r="AJ28" s="13">
        <f t="shared" si="1"/>
        <v>-1200.0014285714287</v>
      </c>
    </row>
    <row r="29" spans="1:36">
      <c r="A29" s="9">
        <v>43410</v>
      </c>
      <c r="B29" s="10" t="s">
        <v>573</v>
      </c>
      <c r="C29" s="11">
        <v>6003878</v>
      </c>
      <c r="D29" s="11"/>
      <c r="E29" s="12" t="s">
        <v>766</v>
      </c>
      <c r="F29" s="12" t="s">
        <v>767</v>
      </c>
      <c r="G29" s="10" t="s">
        <v>811</v>
      </c>
      <c r="H29" s="10"/>
      <c r="I29" s="13"/>
      <c r="J29" s="13"/>
      <c r="K29" s="13">
        <v>900</v>
      </c>
      <c r="L29" s="13"/>
      <c r="M29" s="13">
        <f t="shared" si="0"/>
        <v>900</v>
      </c>
      <c r="N29" s="10"/>
      <c r="O29" s="34"/>
      <c r="P29" s="10"/>
      <c r="Q29" s="13">
        <v>0</v>
      </c>
      <c r="R29" s="13">
        <v>0</v>
      </c>
      <c r="S29" s="13"/>
      <c r="T29" s="13"/>
      <c r="U29" s="13"/>
      <c r="V29" s="13"/>
      <c r="W29" s="13"/>
      <c r="X29" s="13"/>
      <c r="Y29" s="13">
        <v>900</v>
      </c>
      <c r="Z29" s="13"/>
      <c r="AA29" s="13"/>
      <c r="AB29" s="13"/>
      <c r="AC29" s="13"/>
      <c r="AD29" s="13"/>
      <c r="AE29" s="13"/>
      <c r="AF29" s="13"/>
      <c r="AG29" s="13"/>
      <c r="AH29" s="13"/>
      <c r="AJ29" s="13">
        <f t="shared" si="1"/>
        <v>-900</v>
      </c>
    </row>
    <row r="30" spans="1:36">
      <c r="A30" s="9">
        <v>43410</v>
      </c>
      <c r="B30" s="10" t="s">
        <v>574</v>
      </c>
      <c r="C30" s="11"/>
      <c r="D30" s="11"/>
      <c r="E30" s="12" t="s">
        <v>763</v>
      </c>
      <c r="F30" s="12"/>
      <c r="G30" s="10" t="s">
        <v>812</v>
      </c>
      <c r="H30" s="10"/>
      <c r="I30" s="13"/>
      <c r="J30" s="13"/>
      <c r="K30" s="13">
        <v>160</v>
      </c>
      <c r="L30" s="13"/>
      <c r="M30" s="13">
        <f t="shared" si="0"/>
        <v>160</v>
      </c>
      <c r="N30" s="10"/>
      <c r="O30" s="34"/>
      <c r="P30" s="10"/>
      <c r="Q30" s="13">
        <v>0</v>
      </c>
      <c r="R30" s="13">
        <v>0</v>
      </c>
      <c r="S30" s="13"/>
      <c r="T30" s="13"/>
      <c r="U30" s="13">
        <v>160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J30" s="13">
        <f t="shared" si="1"/>
        <v>-160</v>
      </c>
    </row>
    <row r="31" spans="1:36">
      <c r="A31" s="9">
        <v>43410</v>
      </c>
      <c r="B31" s="10" t="s">
        <v>575</v>
      </c>
      <c r="C31" s="11">
        <v>16657</v>
      </c>
      <c r="D31" s="11"/>
      <c r="E31" s="12" t="s">
        <v>768</v>
      </c>
      <c r="F31" s="12" t="s">
        <v>769</v>
      </c>
      <c r="G31" s="10" t="s">
        <v>813</v>
      </c>
      <c r="H31" s="10"/>
      <c r="I31" s="13"/>
      <c r="J31" s="13"/>
      <c r="K31" s="13"/>
      <c r="L31" s="13">
        <v>1375</v>
      </c>
      <c r="M31" s="13">
        <f t="shared" si="0"/>
        <v>1227.6785714285713</v>
      </c>
      <c r="N31" s="10"/>
      <c r="O31" s="34"/>
      <c r="P31" s="10"/>
      <c r="Q31" s="13">
        <v>147.32142857142856</v>
      </c>
      <c r="R31" s="13">
        <v>0</v>
      </c>
      <c r="S31" s="13"/>
      <c r="T31" s="13"/>
      <c r="U31" s="13"/>
      <c r="V31" s="13">
        <v>1227.68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J31" s="13">
        <f t="shared" si="1"/>
        <v>-1375.0014285714287</v>
      </c>
    </row>
    <row r="32" spans="1:36">
      <c r="A32" s="9">
        <v>43410</v>
      </c>
      <c r="B32" s="10" t="s">
        <v>576</v>
      </c>
      <c r="C32" s="11">
        <v>95817</v>
      </c>
      <c r="D32" s="11"/>
      <c r="E32" s="12" t="s">
        <v>770</v>
      </c>
      <c r="F32" s="12"/>
      <c r="G32" s="10" t="s">
        <v>814</v>
      </c>
      <c r="H32" s="10"/>
      <c r="I32" s="13"/>
      <c r="J32" s="13"/>
      <c r="K32" s="13"/>
      <c r="L32" s="13">
        <v>682.83</v>
      </c>
      <c r="M32" s="13">
        <f t="shared" si="0"/>
        <v>609.66964285714289</v>
      </c>
      <c r="N32" s="10"/>
      <c r="O32" s="34"/>
      <c r="P32" s="10"/>
      <c r="Q32" s="13">
        <v>73.160357142857137</v>
      </c>
      <c r="R32" s="13">
        <v>0</v>
      </c>
      <c r="S32" s="13">
        <v>609.66999999999996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J32" s="13">
        <f t="shared" si="1"/>
        <v>-682.83035714285711</v>
      </c>
    </row>
    <row r="33" spans="1:36">
      <c r="A33" s="9">
        <v>43411</v>
      </c>
      <c r="B33" s="10" t="s">
        <v>577</v>
      </c>
      <c r="C33" s="11">
        <v>117686</v>
      </c>
      <c r="D33" s="11"/>
      <c r="E33" s="12" t="s">
        <v>745</v>
      </c>
      <c r="F33" s="12" t="s">
        <v>746</v>
      </c>
      <c r="G33" s="10" t="s">
        <v>792</v>
      </c>
      <c r="H33" s="10"/>
      <c r="I33" s="13"/>
      <c r="J33" s="13"/>
      <c r="K33" s="13"/>
      <c r="L33" s="13">
        <v>180</v>
      </c>
      <c r="M33" s="13">
        <f t="shared" si="0"/>
        <v>160.71428571428569</v>
      </c>
      <c r="N33" s="10"/>
      <c r="O33" s="34"/>
      <c r="P33" s="10"/>
      <c r="Q33" s="13">
        <v>19.285714285714281</v>
      </c>
      <c r="R33" s="13">
        <v>0</v>
      </c>
      <c r="S33" s="13"/>
      <c r="T33" s="13">
        <v>160.71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J33" s="13">
        <f t="shared" si="1"/>
        <v>-179.99571428571429</v>
      </c>
    </row>
    <row r="34" spans="1:36">
      <c r="A34" s="9">
        <v>43411</v>
      </c>
      <c r="B34" s="10" t="s">
        <v>578</v>
      </c>
      <c r="C34" s="11">
        <v>140762</v>
      </c>
      <c r="D34" s="11"/>
      <c r="E34" s="12" t="s">
        <v>754</v>
      </c>
      <c r="F34" s="12" t="s">
        <v>755</v>
      </c>
      <c r="G34" s="10" t="s">
        <v>815</v>
      </c>
      <c r="H34" s="10"/>
      <c r="I34" s="13"/>
      <c r="J34" s="13"/>
      <c r="K34" s="13"/>
      <c r="L34" s="13">
        <v>255</v>
      </c>
      <c r="M34" s="13">
        <f t="shared" si="0"/>
        <v>227.67857142857142</v>
      </c>
      <c r="N34" s="10"/>
      <c r="O34" s="34"/>
      <c r="P34" s="10"/>
      <c r="Q34" s="13">
        <v>27.321428571428569</v>
      </c>
      <c r="R34" s="13">
        <v>0</v>
      </c>
      <c r="S34" s="13">
        <v>227.68</v>
      </c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J34" s="13">
        <f t="shared" si="1"/>
        <v>-255.00142857142856</v>
      </c>
    </row>
    <row r="35" spans="1:36">
      <c r="A35" s="9">
        <v>43411</v>
      </c>
      <c r="B35" s="10" t="s">
        <v>579</v>
      </c>
      <c r="C35" s="11">
        <v>1584</v>
      </c>
      <c r="D35" s="11"/>
      <c r="E35" s="12" t="s">
        <v>198</v>
      </c>
      <c r="F35" s="12" t="s">
        <v>771</v>
      </c>
      <c r="G35" s="10" t="s">
        <v>816</v>
      </c>
      <c r="H35" s="10"/>
      <c r="I35" s="13"/>
      <c r="J35" s="13"/>
      <c r="K35" s="13"/>
      <c r="L35" s="13">
        <v>1884</v>
      </c>
      <c r="M35" s="13">
        <f t="shared" si="0"/>
        <v>1682.1428571428569</v>
      </c>
      <c r="N35" s="10"/>
      <c r="O35" s="34">
        <v>0.01</v>
      </c>
      <c r="P35" s="10"/>
      <c r="Q35" s="13">
        <v>201.8571428571428</v>
      </c>
      <c r="R35" s="13">
        <v>-16.821428571428569</v>
      </c>
      <c r="S35" s="13">
        <v>1682.14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J35" s="13">
        <f t="shared" si="1"/>
        <v>-1867.1757142857143</v>
      </c>
    </row>
    <row r="36" spans="1:36">
      <c r="A36" s="9">
        <v>43411</v>
      </c>
      <c r="B36" s="10" t="s">
        <v>580</v>
      </c>
      <c r="C36" s="11">
        <v>1583</v>
      </c>
      <c r="D36" s="11"/>
      <c r="E36" s="12" t="s">
        <v>198</v>
      </c>
      <c r="F36" s="12" t="s">
        <v>771</v>
      </c>
      <c r="G36" s="10" t="s">
        <v>817</v>
      </c>
      <c r="H36" s="10"/>
      <c r="I36" s="13"/>
      <c r="J36" s="13"/>
      <c r="K36" s="13"/>
      <c r="L36" s="13">
        <v>2131</v>
      </c>
      <c r="M36" s="13">
        <f t="shared" si="0"/>
        <v>1902.6785714285713</v>
      </c>
      <c r="N36" s="10"/>
      <c r="O36" s="34">
        <v>0.01</v>
      </c>
      <c r="P36" s="10"/>
      <c r="Q36" s="13">
        <v>228.32142857142856</v>
      </c>
      <c r="R36" s="13">
        <v>-19.026785714285715</v>
      </c>
      <c r="S36" s="13">
        <v>1902.68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J36" s="13">
        <f t="shared" si="1"/>
        <v>-2111.974642857143</v>
      </c>
    </row>
    <row r="37" spans="1:36">
      <c r="A37" s="9">
        <v>43411</v>
      </c>
      <c r="B37" s="10" t="s">
        <v>581</v>
      </c>
      <c r="C37" s="11">
        <v>709245</v>
      </c>
      <c r="D37" s="11"/>
      <c r="E37" s="12" t="s">
        <v>772</v>
      </c>
      <c r="F37" s="12" t="s">
        <v>773</v>
      </c>
      <c r="G37" s="10" t="s">
        <v>818</v>
      </c>
      <c r="H37" s="10"/>
      <c r="I37" s="13"/>
      <c r="J37" s="13"/>
      <c r="K37" s="13"/>
      <c r="L37" s="13">
        <v>516.5</v>
      </c>
      <c r="M37" s="13">
        <f t="shared" si="0"/>
        <v>461.16071428571422</v>
      </c>
      <c r="N37" s="10"/>
      <c r="O37" s="34"/>
      <c r="P37" s="10"/>
      <c r="Q37" s="13">
        <v>55.339285714285701</v>
      </c>
      <c r="R37" s="13">
        <v>0</v>
      </c>
      <c r="S37" s="13"/>
      <c r="T37" s="13"/>
      <c r="U37" s="13"/>
      <c r="V37" s="13"/>
      <c r="W37" s="13">
        <v>461.16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J37" s="13">
        <f t="shared" si="1"/>
        <v>-516.49928571428575</v>
      </c>
    </row>
    <row r="38" spans="1:36">
      <c r="A38" s="9">
        <v>43411</v>
      </c>
      <c r="B38" s="10" t="s">
        <v>582</v>
      </c>
      <c r="C38" s="11"/>
      <c r="D38" s="11"/>
      <c r="E38" s="12" t="s">
        <v>750</v>
      </c>
      <c r="F38" s="12"/>
      <c r="G38" s="10" t="s">
        <v>819</v>
      </c>
      <c r="H38" s="10"/>
      <c r="I38" s="13">
        <v>50</v>
      </c>
      <c r="J38" s="13"/>
      <c r="K38" s="13"/>
      <c r="L38" s="13"/>
      <c r="M38" s="13">
        <f t="shared" si="0"/>
        <v>50</v>
      </c>
      <c r="N38" s="10"/>
      <c r="O38" s="34"/>
      <c r="P38" s="10"/>
      <c r="Q38" s="13">
        <v>0</v>
      </c>
      <c r="R38" s="13">
        <v>0</v>
      </c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>
        <v>50</v>
      </c>
      <c r="AE38" s="13"/>
      <c r="AF38" s="13"/>
      <c r="AG38" s="13"/>
      <c r="AH38" s="13"/>
      <c r="AJ38" s="13">
        <f t="shared" si="1"/>
        <v>-50</v>
      </c>
    </row>
    <row r="39" spans="1:36">
      <c r="A39" s="9">
        <v>43412</v>
      </c>
      <c r="B39" s="10" t="s">
        <v>583</v>
      </c>
      <c r="C39" s="11"/>
      <c r="D39" s="11"/>
      <c r="E39" s="12" t="s">
        <v>763</v>
      </c>
      <c r="F39" s="12"/>
      <c r="G39" s="10" t="s">
        <v>820</v>
      </c>
      <c r="H39" s="10"/>
      <c r="I39" s="13">
        <v>36</v>
      </c>
      <c r="J39" s="13"/>
      <c r="K39" s="13"/>
      <c r="L39" s="13"/>
      <c r="M39" s="13">
        <f t="shared" si="0"/>
        <v>36</v>
      </c>
      <c r="N39" s="10"/>
      <c r="O39" s="34"/>
      <c r="P39" s="10"/>
      <c r="Q39" s="13">
        <v>0</v>
      </c>
      <c r="R39" s="13">
        <v>0</v>
      </c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>
        <v>36</v>
      </c>
      <c r="AE39" s="13"/>
      <c r="AF39" s="13"/>
      <c r="AG39" s="13"/>
      <c r="AH39" s="13"/>
      <c r="AJ39" s="13">
        <f t="shared" si="1"/>
        <v>-36</v>
      </c>
    </row>
    <row r="40" spans="1:36">
      <c r="A40" s="9">
        <v>43412</v>
      </c>
      <c r="B40" s="10" t="s">
        <v>584</v>
      </c>
      <c r="C40" s="11">
        <v>115328</v>
      </c>
      <c r="D40" s="11"/>
      <c r="E40" s="12" t="s">
        <v>754</v>
      </c>
      <c r="F40" s="12" t="s">
        <v>755</v>
      </c>
      <c r="G40" s="10" t="s">
        <v>821</v>
      </c>
      <c r="H40" s="10"/>
      <c r="I40" s="13"/>
      <c r="J40" s="13"/>
      <c r="K40" s="13">
        <v>310.25</v>
      </c>
      <c r="L40" s="13"/>
      <c r="M40" s="13">
        <f t="shared" si="0"/>
        <v>310.25</v>
      </c>
      <c r="N40" s="10"/>
      <c r="O40" s="34"/>
      <c r="P40" s="10"/>
      <c r="Q40" s="13">
        <v>0</v>
      </c>
      <c r="R40" s="13">
        <v>0</v>
      </c>
      <c r="S40" s="13">
        <v>310.25</v>
      </c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J40" s="13">
        <f t="shared" si="1"/>
        <v>-310.25</v>
      </c>
    </row>
    <row r="41" spans="1:36">
      <c r="A41" s="9">
        <v>43412</v>
      </c>
      <c r="B41" s="10" t="s">
        <v>585</v>
      </c>
      <c r="C41" s="11">
        <v>115328</v>
      </c>
      <c r="D41" s="11"/>
      <c r="E41" s="12" t="s">
        <v>754</v>
      </c>
      <c r="F41" s="12" t="s">
        <v>755</v>
      </c>
      <c r="G41" s="10" t="s">
        <v>822</v>
      </c>
      <c r="H41" s="10"/>
      <c r="I41" s="13"/>
      <c r="J41" s="13"/>
      <c r="K41" s="13"/>
      <c r="L41" s="13">
        <v>1060.3</v>
      </c>
      <c r="M41" s="13">
        <f t="shared" si="0"/>
        <v>946.69642857142844</v>
      </c>
      <c r="N41" s="10"/>
      <c r="O41" s="34"/>
      <c r="P41" s="10"/>
      <c r="Q41" s="13">
        <v>113.60357142857141</v>
      </c>
      <c r="R41" s="13">
        <v>0</v>
      </c>
      <c r="S41" s="13">
        <v>946.7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J41" s="13">
        <f t="shared" si="1"/>
        <v>-1060.3035714285716</v>
      </c>
    </row>
    <row r="42" spans="1:36">
      <c r="A42" s="9">
        <v>43412</v>
      </c>
      <c r="B42" s="10" t="s">
        <v>586</v>
      </c>
      <c r="C42" s="11">
        <v>32715</v>
      </c>
      <c r="D42" s="11"/>
      <c r="E42" s="12" t="s">
        <v>748</v>
      </c>
      <c r="F42" s="12" t="s">
        <v>749</v>
      </c>
      <c r="G42" s="10" t="s">
        <v>823</v>
      </c>
      <c r="H42" s="10"/>
      <c r="I42" s="13"/>
      <c r="J42" s="13"/>
      <c r="K42" s="13"/>
      <c r="L42" s="13">
        <v>213.75</v>
      </c>
      <c r="M42" s="13">
        <f t="shared" si="0"/>
        <v>190.84821428571428</v>
      </c>
      <c r="N42" s="10"/>
      <c r="O42" s="34"/>
      <c r="P42" s="10"/>
      <c r="Q42" s="13">
        <v>22.901785714285712</v>
      </c>
      <c r="R42" s="13">
        <v>0</v>
      </c>
      <c r="S42" s="13">
        <v>190.85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J42" s="13">
        <f t="shared" si="1"/>
        <v>-213.75178571428572</v>
      </c>
    </row>
    <row r="43" spans="1:36">
      <c r="A43" s="9">
        <v>43412</v>
      </c>
      <c r="B43" s="10" t="s">
        <v>587</v>
      </c>
      <c r="C43" s="11">
        <v>119631</v>
      </c>
      <c r="D43" s="11"/>
      <c r="E43" s="12" t="s">
        <v>745</v>
      </c>
      <c r="F43" s="12" t="s">
        <v>746</v>
      </c>
      <c r="G43" s="10" t="s">
        <v>792</v>
      </c>
      <c r="H43" s="10"/>
      <c r="I43" s="13"/>
      <c r="J43" s="13"/>
      <c r="K43" s="13"/>
      <c r="L43" s="13">
        <v>180</v>
      </c>
      <c r="M43" s="13">
        <f t="shared" si="0"/>
        <v>160.71428571428569</v>
      </c>
      <c r="N43" s="10"/>
      <c r="O43" s="34"/>
      <c r="P43" s="10"/>
      <c r="Q43" s="13">
        <v>19.285714285714281</v>
      </c>
      <c r="R43" s="13">
        <v>0</v>
      </c>
      <c r="S43" s="13"/>
      <c r="T43" s="13">
        <v>160.71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J43" s="13">
        <f t="shared" si="1"/>
        <v>-179.99571428571429</v>
      </c>
    </row>
    <row r="44" spans="1:36">
      <c r="A44" s="9">
        <v>43412</v>
      </c>
      <c r="B44" s="10" t="s">
        <v>588</v>
      </c>
      <c r="C44" s="11"/>
      <c r="D44" s="11"/>
      <c r="E44" s="12" t="s">
        <v>747</v>
      </c>
      <c r="F44" s="12"/>
      <c r="G44" s="10" t="s">
        <v>793</v>
      </c>
      <c r="H44" s="10"/>
      <c r="I44" s="13">
        <v>502</v>
      </c>
      <c r="J44" s="13"/>
      <c r="K44" s="13"/>
      <c r="L44" s="13"/>
      <c r="M44" s="13">
        <f t="shared" si="0"/>
        <v>502</v>
      </c>
      <c r="N44" s="10"/>
      <c r="O44" s="34"/>
      <c r="P44" s="10"/>
      <c r="Q44" s="13">
        <v>0</v>
      </c>
      <c r="R44" s="13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>
        <v>502</v>
      </c>
      <c r="AF44" s="13"/>
      <c r="AG44" s="13"/>
      <c r="AH44" s="13"/>
      <c r="AJ44" s="13">
        <f t="shared" si="1"/>
        <v>-502</v>
      </c>
    </row>
    <row r="45" spans="1:36">
      <c r="A45" s="9">
        <v>43413</v>
      </c>
      <c r="B45" s="10" t="s">
        <v>589</v>
      </c>
      <c r="C45" s="11"/>
      <c r="D45" s="11"/>
      <c r="E45" s="12" t="s">
        <v>750</v>
      </c>
      <c r="F45" s="12"/>
      <c r="G45" s="10" t="s">
        <v>824</v>
      </c>
      <c r="H45" s="10"/>
      <c r="I45" s="13">
        <v>50</v>
      </c>
      <c r="J45" s="13"/>
      <c r="K45" s="13"/>
      <c r="L45" s="13"/>
      <c r="M45" s="13">
        <f t="shared" si="0"/>
        <v>50</v>
      </c>
      <c r="N45" s="10"/>
      <c r="O45" s="34"/>
      <c r="P45" s="10"/>
      <c r="Q45" s="13">
        <v>0</v>
      </c>
      <c r="R45" s="13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>
        <v>50</v>
      </c>
      <c r="AE45" s="13"/>
      <c r="AF45" s="13"/>
      <c r="AG45" s="13"/>
      <c r="AH45" s="13"/>
      <c r="AJ45" s="13">
        <f t="shared" si="1"/>
        <v>-50</v>
      </c>
    </row>
    <row r="46" spans="1:36">
      <c r="A46" s="9">
        <v>43413</v>
      </c>
      <c r="B46" s="10" t="s">
        <v>590</v>
      </c>
      <c r="C46" s="11">
        <v>2276545</v>
      </c>
      <c r="D46" s="11"/>
      <c r="E46" s="12" t="s">
        <v>774</v>
      </c>
      <c r="F46" s="12" t="s">
        <v>775</v>
      </c>
      <c r="G46" s="10" t="s">
        <v>825</v>
      </c>
      <c r="H46" s="10"/>
      <c r="I46" s="13"/>
      <c r="J46" s="13"/>
      <c r="K46" s="13"/>
      <c r="L46" s="13">
        <v>960</v>
      </c>
      <c r="M46" s="13">
        <f t="shared" si="0"/>
        <v>857.14285714285711</v>
      </c>
      <c r="N46" s="10"/>
      <c r="O46" s="34"/>
      <c r="P46" s="10"/>
      <c r="Q46" s="13">
        <v>102.85714285714285</v>
      </c>
      <c r="R46" s="13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>
        <v>857.14</v>
      </c>
      <c r="AC46" s="13"/>
      <c r="AD46" s="13"/>
      <c r="AE46" s="13"/>
      <c r="AF46" s="13"/>
      <c r="AG46" s="13"/>
      <c r="AH46" s="13"/>
      <c r="AJ46" s="13">
        <f t="shared" si="1"/>
        <v>-959.99714285714288</v>
      </c>
    </row>
    <row r="47" spans="1:36">
      <c r="A47" s="9">
        <v>43413</v>
      </c>
      <c r="B47" s="10" t="s">
        <v>591</v>
      </c>
      <c r="C47" s="11">
        <v>119678</v>
      </c>
      <c r="D47" s="11"/>
      <c r="E47" s="12" t="s">
        <v>745</v>
      </c>
      <c r="F47" s="12" t="s">
        <v>746</v>
      </c>
      <c r="G47" s="10" t="s">
        <v>792</v>
      </c>
      <c r="H47" s="10"/>
      <c r="I47" s="13"/>
      <c r="J47" s="13"/>
      <c r="K47" s="13"/>
      <c r="L47" s="13">
        <v>180</v>
      </c>
      <c r="M47" s="13">
        <f t="shared" si="0"/>
        <v>160.71428571428569</v>
      </c>
      <c r="N47" s="10"/>
      <c r="O47" s="34"/>
      <c r="P47" s="10"/>
      <c r="Q47" s="13">
        <v>19.285714285714281</v>
      </c>
      <c r="R47" s="13">
        <v>0</v>
      </c>
      <c r="S47" s="13"/>
      <c r="T47" s="13">
        <v>160.71</v>
      </c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J47" s="13">
        <f t="shared" si="1"/>
        <v>-179.99571428571429</v>
      </c>
    </row>
    <row r="48" spans="1:36">
      <c r="A48" s="9">
        <v>43413</v>
      </c>
      <c r="B48" s="10" t="s">
        <v>592</v>
      </c>
      <c r="C48" s="11">
        <v>709495</v>
      </c>
      <c r="D48" s="11"/>
      <c r="E48" s="12" t="s">
        <v>772</v>
      </c>
      <c r="F48" s="12" t="s">
        <v>773</v>
      </c>
      <c r="G48" s="10" t="s">
        <v>826</v>
      </c>
      <c r="H48" s="10"/>
      <c r="I48" s="13"/>
      <c r="J48" s="13"/>
      <c r="K48" s="13"/>
      <c r="L48" s="13">
        <v>41.75</v>
      </c>
      <c r="M48" s="13">
        <f t="shared" si="0"/>
        <v>37.276785714285708</v>
      </c>
      <c r="N48" s="10"/>
      <c r="O48" s="34"/>
      <c r="P48" s="10"/>
      <c r="Q48" s="13">
        <v>4.4732142857142847</v>
      </c>
      <c r="R48" s="13">
        <v>0</v>
      </c>
      <c r="S48" s="13"/>
      <c r="T48" s="13"/>
      <c r="U48" s="13"/>
      <c r="V48" s="13"/>
      <c r="W48" s="13">
        <v>37.28</v>
      </c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J48" s="13">
        <f t="shared" si="1"/>
        <v>-41.753214285714286</v>
      </c>
    </row>
    <row r="49" spans="1:36">
      <c r="A49" s="9">
        <v>43413</v>
      </c>
      <c r="B49" s="10" t="s">
        <v>593</v>
      </c>
      <c r="C49" s="11">
        <v>32749</v>
      </c>
      <c r="D49" s="11"/>
      <c r="E49" s="12" t="s">
        <v>748</v>
      </c>
      <c r="F49" s="12" t="s">
        <v>749</v>
      </c>
      <c r="G49" s="10" t="s">
        <v>827</v>
      </c>
      <c r="H49" s="10"/>
      <c r="I49" s="13"/>
      <c r="J49" s="13"/>
      <c r="K49" s="13"/>
      <c r="L49" s="13">
        <v>295</v>
      </c>
      <c r="M49" s="13">
        <f t="shared" si="0"/>
        <v>263.39285714285711</v>
      </c>
      <c r="N49" s="10"/>
      <c r="O49" s="34"/>
      <c r="P49" s="10"/>
      <c r="Q49" s="13">
        <v>31.607142857142851</v>
      </c>
      <c r="R49" s="13">
        <v>0</v>
      </c>
      <c r="S49" s="13"/>
      <c r="T49" s="13">
        <v>263.39</v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J49" s="13">
        <f t="shared" si="1"/>
        <v>-294.99714285714282</v>
      </c>
    </row>
    <row r="50" spans="1:36">
      <c r="A50" s="9">
        <v>43413</v>
      </c>
      <c r="B50" s="10" t="s">
        <v>594</v>
      </c>
      <c r="C50" s="11">
        <v>32741</v>
      </c>
      <c r="D50" s="11"/>
      <c r="E50" s="12" t="s">
        <v>748</v>
      </c>
      <c r="F50" s="12" t="s">
        <v>749</v>
      </c>
      <c r="G50" s="10" t="s">
        <v>828</v>
      </c>
      <c r="H50" s="10"/>
      <c r="I50" s="13"/>
      <c r="J50" s="13"/>
      <c r="K50" s="13"/>
      <c r="L50" s="13">
        <v>194.7</v>
      </c>
      <c r="M50" s="13">
        <f t="shared" si="0"/>
        <v>173.83928571428569</v>
      </c>
      <c r="N50" s="10"/>
      <c r="O50" s="34"/>
      <c r="P50" s="10"/>
      <c r="Q50" s="13">
        <v>20.860714285714284</v>
      </c>
      <c r="R50" s="13">
        <v>0</v>
      </c>
      <c r="S50" s="13">
        <v>173.84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J50" s="13">
        <f t="shared" si="1"/>
        <v>-194.7007142857143</v>
      </c>
    </row>
    <row r="51" spans="1:36">
      <c r="A51" s="9">
        <v>43414</v>
      </c>
      <c r="B51" s="10" t="s">
        <v>595</v>
      </c>
      <c r="C51" s="11">
        <v>32759</v>
      </c>
      <c r="D51" s="11"/>
      <c r="E51" s="12" t="s">
        <v>748</v>
      </c>
      <c r="F51" s="12" t="s">
        <v>749</v>
      </c>
      <c r="G51" s="10" t="s">
        <v>829</v>
      </c>
      <c r="H51" s="10"/>
      <c r="I51" s="13"/>
      <c r="J51" s="13"/>
      <c r="K51" s="13"/>
      <c r="L51" s="13">
        <v>84</v>
      </c>
      <c r="M51" s="13">
        <f t="shared" si="0"/>
        <v>74.999999999999986</v>
      </c>
      <c r="N51" s="10"/>
      <c r="O51" s="34"/>
      <c r="P51" s="10"/>
      <c r="Q51" s="13">
        <v>8.9999999999999982</v>
      </c>
      <c r="R51" s="13">
        <v>0</v>
      </c>
      <c r="S51" s="13">
        <v>75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J51" s="13">
        <f t="shared" si="1"/>
        <v>-84</v>
      </c>
    </row>
    <row r="52" spans="1:36">
      <c r="A52" s="9">
        <v>43414</v>
      </c>
      <c r="B52" s="10" t="s">
        <v>596</v>
      </c>
      <c r="C52" s="11"/>
      <c r="D52" s="11"/>
      <c r="E52" s="12" t="s">
        <v>747</v>
      </c>
      <c r="F52" s="12"/>
      <c r="G52" s="10" t="s">
        <v>793</v>
      </c>
      <c r="H52" s="10"/>
      <c r="I52" s="13">
        <v>502</v>
      </c>
      <c r="J52" s="13"/>
      <c r="K52" s="13"/>
      <c r="L52" s="13"/>
      <c r="M52" s="13">
        <f t="shared" si="0"/>
        <v>502</v>
      </c>
      <c r="N52" s="10"/>
      <c r="O52" s="34"/>
      <c r="P52" s="10"/>
      <c r="Q52" s="13">
        <v>0</v>
      </c>
      <c r="R52" s="13">
        <v>0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>
        <v>502</v>
      </c>
      <c r="AF52" s="13"/>
      <c r="AG52" s="13"/>
      <c r="AH52" s="13"/>
      <c r="AJ52" s="13">
        <f t="shared" si="1"/>
        <v>-502</v>
      </c>
    </row>
    <row r="53" spans="1:36">
      <c r="A53" s="9">
        <v>43414</v>
      </c>
      <c r="B53" s="10" t="s">
        <v>597</v>
      </c>
      <c r="C53" s="11"/>
      <c r="D53" s="11"/>
      <c r="E53" s="12" t="s">
        <v>776</v>
      </c>
      <c r="F53" s="12"/>
      <c r="G53" s="10" t="s">
        <v>793</v>
      </c>
      <c r="H53" s="10"/>
      <c r="I53" s="13">
        <v>502</v>
      </c>
      <c r="J53" s="13"/>
      <c r="K53" s="13"/>
      <c r="L53" s="13"/>
      <c r="M53" s="13">
        <f t="shared" si="0"/>
        <v>502</v>
      </c>
      <c r="N53" s="10"/>
      <c r="O53" s="34"/>
      <c r="P53" s="10"/>
      <c r="Q53" s="13">
        <v>0</v>
      </c>
      <c r="R53" s="13">
        <v>0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>
        <v>502</v>
      </c>
      <c r="AF53" s="13"/>
      <c r="AG53" s="13"/>
      <c r="AH53" s="13"/>
      <c r="AJ53" s="13">
        <f t="shared" si="1"/>
        <v>-502</v>
      </c>
    </row>
    <row r="54" spans="1:36">
      <c r="A54" s="9">
        <v>43414</v>
      </c>
      <c r="B54" s="10" t="s">
        <v>598</v>
      </c>
      <c r="C54" s="11">
        <v>87729</v>
      </c>
      <c r="D54" s="11"/>
      <c r="E54" s="12" t="s">
        <v>748</v>
      </c>
      <c r="F54" s="12" t="s">
        <v>749</v>
      </c>
      <c r="G54" s="10" t="s">
        <v>830</v>
      </c>
      <c r="H54" s="10"/>
      <c r="I54" s="13"/>
      <c r="J54" s="13"/>
      <c r="K54" s="13"/>
      <c r="L54" s="13">
        <v>667.23</v>
      </c>
      <c r="M54" s="13">
        <f t="shared" si="0"/>
        <v>595.74107142857144</v>
      </c>
      <c r="N54" s="10"/>
      <c r="O54" s="34"/>
      <c r="P54" s="10"/>
      <c r="Q54" s="13">
        <v>71.488928571428573</v>
      </c>
      <c r="R54" s="13">
        <v>0</v>
      </c>
      <c r="S54" s="13">
        <v>595.74</v>
      </c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J54" s="13">
        <f t="shared" si="1"/>
        <v>-667.22892857142858</v>
      </c>
    </row>
    <row r="55" spans="1:36">
      <c r="A55" s="9">
        <v>43414</v>
      </c>
      <c r="B55" s="10" t="s">
        <v>599</v>
      </c>
      <c r="C55" s="11">
        <v>32758</v>
      </c>
      <c r="D55" s="11"/>
      <c r="E55" s="12" t="s">
        <v>748</v>
      </c>
      <c r="F55" s="12" t="s">
        <v>749</v>
      </c>
      <c r="G55" s="10" t="s">
        <v>831</v>
      </c>
      <c r="H55" s="10"/>
      <c r="I55" s="13"/>
      <c r="J55" s="13"/>
      <c r="K55" s="13"/>
      <c r="L55" s="13">
        <v>132.76</v>
      </c>
      <c r="M55" s="13">
        <f t="shared" si="0"/>
        <v>118.53571428571426</v>
      </c>
      <c r="N55" s="10"/>
      <c r="O55" s="34"/>
      <c r="P55" s="10"/>
      <c r="Q55" s="13">
        <v>14.224285714285712</v>
      </c>
      <c r="R55" s="13">
        <v>0</v>
      </c>
      <c r="S55" s="13">
        <v>118.54</v>
      </c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J55" s="13">
        <f t="shared" si="1"/>
        <v>-132.76428571428571</v>
      </c>
    </row>
    <row r="56" spans="1:36">
      <c r="A56" s="9">
        <v>43415</v>
      </c>
      <c r="B56" s="10" t="s">
        <v>600</v>
      </c>
      <c r="C56" s="11"/>
      <c r="D56" s="11"/>
      <c r="E56" s="12" t="s">
        <v>776</v>
      </c>
      <c r="F56" s="12"/>
      <c r="G56" s="10" t="s">
        <v>793</v>
      </c>
      <c r="H56" s="10"/>
      <c r="I56" s="13">
        <v>502</v>
      </c>
      <c r="J56" s="13"/>
      <c r="K56" s="13"/>
      <c r="L56" s="13"/>
      <c r="M56" s="13">
        <f t="shared" si="0"/>
        <v>502</v>
      </c>
      <c r="N56" s="10"/>
      <c r="O56" s="34"/>
      <c r="P56" s="10"/>
      <c r="Q56" s="13">
        <v>0</v>
      </c>
      <c r="R56" s="13">
        <v>0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>
        <v>502</v>
      </c>
      <c r="AF56" s="13"/>
      <c r="AG56" s="13"/>
      <c r="AH56" s="13"/>
      <c r="AJ56" s="13">
        <f t="shared" si="1"/>
        <v>-502</v>
      </c>
    </row>
    <row r="57" spans="1:36">
      <c r="A57" s="9">
        <v>43415</v>
      </c>
      <c r="B57" s="10" t="s">
        <v>601</v>
      </c>
      <c r="C57" s="11">
        <v>125652</v>
      </c>
      <c r="D57" s="11"/>
      <c r="E57" s="12" t="s">
        <v>745</v>
      </c>
      <c r="F57" s="12" t="s">
        <v>746</v>
      </c>
      <c r="G57" s="10" t="s">
        <v>832</v>
      </c>
      <c r="H57" s="10"/>
      <c r="I57" s="13"/>
      <c r="J57" s="13"/>
      <c r="K57" s="13"/>
      <c r="L57" s="13">
        <v>360</v>
      </c>
      <c r="M57" s="13">
        <f t="shared" si="0"/>
        <v>321.42857142857139</v>
      </c>
      <c r="N57" s="10"/>
      <c r="O57" s="34"/>
      <c r="P57" s="10"/>
      <c r="Q57" s="13">
        <v>38.571428571428562</v>
      </c>
      <c r="R57" s="13">
        <v>0</v>
      </c>
      <c r="S57" s="13"/>
      <c r="T57" s="13">
        <v>321.43</v>
      </c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J57" s="13">
        <f t="shared" si="1"/>
        <v>-360.00142857142856</v>
      </c>
    </row>
    <row r="58" spans="1:36">
      <c r="A58" s="9">
        <v>43416</v>
      </c>
      <c r="B58" s="10" t="s">
        <v>602</v>
      </c>
      <c r="C58" s="11"/>
      <c r="D58" s="11"/>
      <c r="E58" s="12" t="s">
        <v>750</v>
      </c>
      <c r="F58" s="12"/>
      <c r="G58" s="10" t="s">
        <v>833</v>
      </c>
      <c r="H58" s="10"/>
      <c r="I58" s="13">
        <v>50</v>
      </c>
      <c r="J58" s="13"/>
      <c r="K58" s="13"/>
      <c r="L58" s="13"/>
      <c r="M58" s="13">
        <f t="shared" si="0"/>
        <v>50</v>
      </c>
      <c r="N58" s="10"/>
      <c r="O58" s="34"/>
      <c r="P58" s="10"/>
      <c r="Q58" s="13">
        <v>0</v>
      </c>
      <c r="R58" s="13">
        <v>0</v>
      </c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>
        <v>50</v>
      </c>
      <c r="AE58" s="13"/>
      <c r="AF58" s="13"/>
      <c r="AG58" s="13"/>
      <c r="AH58" s="13"/>
      <c r="AJ58" s="13">
        <f t="shared" si="1"/>
        <v>-50</v>
      </c>
    </row>
    <row r="59" spans="1:36">
      <c r="A59" s="9">
        <v>43416</v>
      </c>
      <c r="B59" s="10" t="s">
        <v>603</v>
      </c>
      <c r="C59" s="11">
        <v>136798</v>
      </c>
      <c r="D59" s="11"/>
      <c r="E59" s="12" t="s">
        <v>754</v>
      </c>
      <c r="F59" s="12" t="s">
        <v>755</v>
      </c>
      <c r="G59" s="10" t="s">
        <v>834</v>
      </c>
      <c r="H59" s="10"/>
      <c r="I59" s="13"/>
      <c r="J59" s="13"/>
      <c r="K59" s="13">
        <v>415.05</v>
      </c>
      <c r="L59" s="13"/>
      <c r="M59" s="13">
        <f t="shared" si="0"/>
        <v>415.05</v>
      </c>
      <c r="N59" s="10"/>
      <c r="O59" s="34"/>
      <c r="P59" s="10"/>
      <c r="Q59" s="13">
        <v>0</v>
      </c>
      <c r="R59" s="13">
        <v>0</v>
      </c>
      <c r="S59" s="13">
        <v>415.05</v>
      </c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J59" s="13">
        <f t="shared" si="1"/>
        <v>-415.05</v>
      </c>
    </row>
    <row r="60" spans="1:36">
      <c r="A60" s="9">
        <v>43416</v>
      </c>
      <c r="B60" s="10" t="s">
        <v>604</v>
      </c>
      <c r="C60" s="11">
        <v>136798</v>
      </c>
      <c r="D60" s="11"/>
      <c r="E60" s="12" t="s">
        <v>754</v>
      </c>
      <c r="F60" s="12" t="s">
        <v>755</v>
      </c>
      <c r="G60" s="10" t="s">
        <v>835</v>
      </c>
      <c r="H60" s="10"/>
      <c r="I60" s="13"/>
      <c r="J60" s="13"/>
      <c r="K60" s="13"/>
      <c r="L60" s="13">
        <v>1107.0999999999999</v>
      </c>
      <c r="M60" s="13">
        <f t="shared" si="0"/>
        <v>988.48214285714266</v>
      </c>
      <c r="N60" s="10"/>
      <c r="O60" s="34"/>
      <c r="P60" s="10"/>
      <c r="Q60" s="13">
        <v>118.61785714285712</v>
      </c>
      <c r="R60" s="13">
        <v>0</v>
      </c>
      <c r="S60" s="13">
        <v>988.48</v>
      </c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J60" s="13">
        <f t="shared" si="1"/>
        <v>-1107.097857142857</v>
      </c>
    </row>
    <row r="61" spans="1:36">
      <c r="A61" s="9">
        <v>43416</v>
      </c>
      <c r="B61" s="10" t="s">
        <v>605</v>
      </c>
      <c r="C61" s="11"/>
      <c r="D61" s="11"/>
      <c r="E61" s="12" t="s">
        <v>747</v>
      </c>
      <c r="F61" s="12"/>
      <c r="G61" s="10" t="s">
        <v>793</v>
      </c>
      <c r="H61" s="10"/>
      <c r="I61" s="13">
        <v>502</v>
      </c>
      <c r="J61" s="13"/>
      <c r="K61" s="13"/>
      <c r="L61" s="13"/>
      <c r="M61" s="13">
        <f t="shared" si="0"/>
        <v>502</v>
      </c>
      <c r="N61" s="10"/>
      <c r="O61" s="34"/>
      <c r="P61" s="10"/>
      <c r="Q61" s="13">
        <v>0</v>
      </c>
      <c r="R61" s="13">
        <v>0</v>
      </c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>
        <v>502</v>
      </c>
      <c r="AF61" s="13"/>
      <c r="AG61" s="13"/>
      <c r="AH61" s="13"/>
      <c r="AJ61" s="13">
        <f t="shared" si="1"/>
        <v>-502</v>
      </c>
    </row>
    <row r="62" spans="1:36">
      <c r="A62" s="9">
        <v>43416</v>
      </c>
      <c r="B62" s="10" t="s">
        <v>606</v>
      </c>
      <c r="C62" s="11"/>
      <c r="D62" s="11"/>
      <c r="E62" s="12" t="s">
        <v>751</v>
      </c>
      <c r="F62" s="12"/>
      <c r="G62" s="10" t="s">
        <v>796</v>
      </c>
      <c r="H62" s="10"/>
      <c r="I62" s="13"/>
      <c r="J62" s="13"/>
      <c r="K62" s="13">
        <v>990</v>
      </c>
      <c r="L62" s="13"/>
      <c r="M62" s="13">
        <f t="shared" si="0"/>
        <v>990</v>
      </c>
      <c r="N62" s="10"/>
      <c r="O62" s="34"/>
      <c r="P62" s="10"/>
      <c r="Q62" s="13">
        <v>0</v>
      </c>
      <c r="R62" s="13">
        <v>0</v>
      </c>
      <c r="S62" s="13">
        <v>990</v>
      </c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J62" s="13">
        <f t="shared" si="1"/>
        <v>-990</v>
      </c>
    </row>
    <row r="63" spans="1:36">
      <c r="A63" s="9">
        <v>43416</v>
      </c>
      <c r="B63" s="10" t="s">
        <v>607</v>
      </c>
      <c r="C63" s="11">
        <v>710088</v>
      </c>
      <c r="D63" s="11"/>
      <c r="E63" s="12" t="s">
        <v>772</v>
      </c>
      <c r="F63" s="12" t="s">
        <v>773</v>
      </c>
      <c r="G63" s="10" t="s">
        <v>836</v>
      </c>
      <c r="H63" s="10"/>
      <c r="I63" s="13"/>
      <c r="J63" s="13"/>
      <c r="K63" s="13"/>
      <c r="L63" s="13">
        <v>47.5</v>
      </c>
      <c r="M63" s="13">
        <f t="shared" si="0"/>
        <v>42.410714285714285</v>
      </c>
      <c r="N63" s="10"/>
      <c r="O63" s="34"/>
      <c r="P63" s="10"/>
      <c r="Q63" s="13">
        <v>5.0892857142857144</v>
      </c>
      <c r="R63" s="13">
        <v>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>
        <v>42.41</v>
      </c>
      <c r="AD63" s="13"/>
      <c r="AE63" s="13"/>
      <c r="AF63" s="13"/>
      <c r="AG63" s="13"/>
      <c r="AH63" s="13"/>
      <c r="AJ63" s="13">
        <f t="shared" si="1"/>
        <v>-47.499285714285712</v>
      </c>
    </row>
    <row r="64" spans="1:36">
      <c r="A64" s="9">
        <v>43417</v>
      </c>
      <c r="B64" s="10" t="s">
        <v>608</v>
      </c>
      <c r="C64" s="11">
        <v>127013</v>
      </c>
      <c r="D64" s="11"/>
      <c r="E64" s="12" t="s">
        <v>745</v>
      </c>
      <c r="F64" s="12" t="s">
        <v>746</v>
      </c>
      <c r="G64" s="10" t="s">
        <v>792</v>
      </c>
      <c r="H64" s="10"/>
      <c r="I64" s="13"/>
      <c r="J64" s="13"/>
      <c r="K64" s="13"/>
      <c r="L64" s="13">
        <v>180</v>
      </c>
      <c r="M64" s="13">
        <f t="shared" si="0"/>
        <v>160.71428571428569</v>
      </c>
      <c r="N64" s="10"/>
      <c r="O64" s="34"/>
      <c r="P64" s="10"/>
      <c r="Q64" s="13">
        <v>19.285714285714281</v>
      </c>
      <c r="R64" s="13">
        <v>0</v>
      </c>
      <c r="S64" s="13"/>
      <c r="T64" s="13">
        <v>160.71</v>
      </c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J64" s="13">
        <f t="shared" si="1"/>
        <v>-179.99571428571429</v>
      </c>
    </row>
    <row r="65" spans="1:36">
      <c r="A65" s="9">
        <v>43417</v>
      </c>
      <c r="B65" s="10" t="s">
        <v>609</v>
      </c>
      <c r="C65" s="11">
        <v>136251</v>
      </c>
      <c r="D65" s="11"/>
      <c r="E65" s="12" t="s">
        <v>754</v>
      </c>
      <c r="F65" s="12" t="s">
        <v>755</v>
      </c>
      <c r="G65" s="10" t="s">
        <v>837</v>
      </c>
      <c r="H65" s="10"/>
      <c r="I65" s="13"/>
      <c r="J65" s="13"/>
      <c r="K65" s="13">
        <v>662.45</v>
      </c>
      <c r="L65" s="13"/>
      <c r="M65" s="13">
        <f t="shared" si="0"/>
        <v>662.45</v>
      </c>
      <c r="N65" s="10"/>
      <c r="O65" s="34"/>
      <c r="P65" s="10"/>
      <c r="Q65" s="13">
        <v>0</v>
      </c>
      <c r="R65" s="13">
        <v>0</v>
      </c>
      <c r="S65" s="13">
        <v>662.45</v>
      </c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J65" s="13">
        <f t="shared" si="1"/>
        <v>-662.45</v>
      </c>
    </row>
    <row r="66" spans="1:36">
      <c r="A66" s="9">
        <v>43417</v>
      </c>
      <c r="B66" s="10" t="s">
        <v>610</v>
      </c>
      <c r="C66" s="11">
        <v>136251</v>
      </c>
      <c r="D66" s="11"/>
      <c r="E66" s="12" t="s">
        <v>754</v>
      </c>
      <c r="F66" s="12" t="s">
        <v>755</v>
      </c>
      <c r="G66" s="10" t="s">
        <v>838</v>
      </c>
      <c r="H66" s="10"/>
      <c r="I66" s="13"/>
      <c r="J66" s="13"/>
      <c r="K66" s="13"/>
      <c r="L66" s="13">
        <v>1210.75</v>
      </c>
      <c r="M66" s="13">
        <f t="shared" si="0"/>
        <v>1081.0267857142856</v>
      </c>
      <c r="N66" s="10"/>
      <c r="O66" s="34"/>
      <c r="P66" s="10"/>
      <c r="Q66" s="13">
        <v>129.72321428571425</v>
      </c>
      <c r="R66" s="13">
        <v>0</v>
      </c>
      <c r="S66" s="13">
        <v>1081.03</v>
      </c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J66" s="13">
        <f t="shared" si="1"/>
        <v>-1210.7532142857142</v>
      </c>
    </row>
    <row r="67" spans="1:36">
      <c r="A67" s="9">
        <v>43417</v>
      </c>
      <c r="B67" s="10" t="s">
        <v>611</v>
      </c>
      <c r="C67" s="11"/>
      <c r="D67" s="11"/>
      <c r="E67" s="12" t="s">
        <v>762</v>
      </c>
      <c r="F67" s="12"/>
      <c r="G67" s="10" t="s">
        <v>839</v>
      </c>
      <c r="H67" s="10"/>
      <c r="I67" s="13">
        <v>40</v>
      </c>
      <c r="J67" s="13"/>
      <c r="K67" s="13"/>
      <c r="L67" s="13"/>
      <c r="M67" s="13">
        <f t="shared" si="0"/>
        <v>40</v>
      </c>
      <c r="N67" s="10"/>
      <c r="O67" s="34"/>
      <c r="P67" s="10"/>
      <c r="Q67" s="13">
        <v>0</v>
      </c>
      <c r="R67" s="13">
        <v>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>
        <v>40</v>
      </c>
      <c r="AE67" s="13"/>
      <c r="AF67" s="13"/>
      <c r="AG67" s="13"/>
      <c r="AH67" s="13"/>
      <c r="AJ67" s="13">
        <f t="shared" si="1"/>
        <v>-40</v>
      </c>
    </row>
    <row r="68" spans="1:36">
      <c r="A68" s="9">
        <v>43418</v>
      </c>
      <c r="B68" s="10" t="s">
        <v>612</v>
      </c>
      <c r="C68" s="11">
        <v>2747</v>
      </c>
      <c r="D68" s="11"/>
      <c r="E68" s="12" t="s">
        <v>777</v>
      </c>
      <c r="F68" s="12" t="s">
        <v>753</v>
      </c>
      <c r="G68" s="10" t="s">
        <v>840</v>
      </c>
      <c r="H68" s="10"/>
      <c r="I68" s="13"/>
      <c r="J68" s="13"/>
      <c r="K68" s="13">
        <v>1905</v>
      </c>
      <c r="L68" s="13"/>
      <c r="M68" s="13">
        <f t="shared" si="0"/>
        <v>1905</v>
      </c>
      <c r="N68" s="10"/>
      <c r="O68" s="34"/>
      <c r="P68" s="10"/>
      <c r="Q68" s="13">
        <v>0</v>
      </c>
      <c r="R68" s="13">
        <v>0</v>
      </c>
      <c r="S68" s="13">
        <v>1905</v>
      </c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J68" s="13">
        <f t="shared" si="1"/>
        <v>-1905</v>
      </c>
    </row>
    <row r="69" spans="1:36">
      <c r="A69" s="9">
        <v>43418</v>
      </c>
      <c r="B69" s="10" t="s">
        <v>613</v>
      </c>
      <c r="C69" s="11"/>
      <c r="D69" s="11"/>
      <c r="E69" s="12" t="s">
        <v>750</v>
      </c>
      <c r="F69" s="12"/>
      <c r="G69" s="10" t="s">
        <v>841</v>
      </c>
      <c r="H69" s="10"/>
      <c r="I69" s="13">
        <v>100</v>
      </c>
      <c r="J69" s="13"/>
      <c r="K69" s="13"/>
      <c r="L69" s="13"/>
      <c r="M69" s="13">
        <f t="shared" si="0"/>
        <v>100</v>
      </c>
      <c r="N69" s="10"/>
      <c r="O69" s="34"/>
      <c r="P69" s="10"/>
      <c r="Q69" s="13">
        <v>0</v>
      </c>
      <c r="R69" s="13">
        <v>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>
        <v>100</v>
      </c>
      <c r="AE69" s="13"/>
      <c r="AF69" s="13"/>
      <c r="AG69" s="13"/>
      <c r="AH69" s="13"/>
      <c r="AJ69" s="13">
        <f t="shared" si="1"/>
        <v>-100</v>
      </c>
    </row>
    <row r="70" spans="1:36">
      <c r="A70" s="9">
        <v>43418</v>
      </c>
      <c r="B70" s="10" t="s">
        <v>614</v>
      </c>
      <c r="C70" s="11">
        <v>127063</v>
      </c>
      <c r="D70" s="11"/>
      <c r="E70" s="12" t="s">
        <v>745</v>
      </c>
      <c r="F70" s="12" t="s">
        <v>746</v>
      </c>
      <c r="G70" s="10" t="s">
        <v>792</v>
      </c>
      <c r="H70" s="10"/>
      <c r="I70" s="13"/>
      <c r="J70" s="13"/>
      <c r="K70" s="13"/>
      <c r="L70" s="13">
        <v>180</v>
      </c>
      <c r="M70" s="13">
        <f t="shared" si="0"/>
        <v>160.71428571428569</v>
      </c>
      <c r="N70" s="10"/>
      <c r="O70" s="34"/>
      <c r="P70" s="10"/>
      <c r="Q70" s="13">
        <v>19.285714285714281</v>
      </c>
      <c r="R70" s="13">
        <v>0</v>
      </c>
      <c r="S70" s="13"/>
      <c r="T70" s="13">
        <v>160.71</v>
      </c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J70" s="13">
        <f t="shared" si="1"/>
        <v>-179.99571428571429</v>
      </c>
    </row>
    <row r="71" spans="1:36">
      <c r="A71" s="9">
        <v>43418</v>
      </c>
      <c r="B71" s="10" t="s">
        <v>615</v>
      </c>
      <c r="C71" s="11"/>
      <c r="D71" s="11"/>
      <c r="E71" s="12" t="s">
        <v>747</v>
      </c>
      <c r="F71" s="12"/>
      <c r="G71" s="10" t="s">
        <v>793</v>
      </c>
      <c r="H71" s="10"/>
      <c r="I71" s="13">
        <v>502</v>
      </c>
      <c r="J71" s="13"/>
      <c r="K71" s="13"/>
      <c r="L71" s="13"/>
      <c r="M71" s="13">
        <f t="shared" si="0"/>
        <v>502</v>
      </c>
      <c r="N71" s="10"/>
      <c r="O71" s="34"/>
      <c r="P71" s="10"/>
      <c r="Q71" s="13">
        <v>0</v>
      </c>
      <c r="R71" s="13">
        <v>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>
        <v>502</v>
      </c>
      <c r="AF71" s="13"/>
      <c r="AG71" s="13"/>
      <c r="AH71" s="13"/>
      <c r="AJ71" s="13">
        <f t="shared" si="1"/>
        <v>-502</v>
      </c>
    </row>
    <row r="72" spans="1:36">
      <c r="A72" s="9">
        <v>43419</v>
      </c>
      <c r="B72" s="10" t="s">
        <v>616</v>
      </c>
      <c r="C72" s="11">
        <v>130865</v>
      </c>
      <c r="D72" s="11"/>
      <c r="E72" s="12" t="s">
        <v>745</v>
      </c>
      <c r="F72" s="12" t="s">
        <v>746</v>
      </c>
      <c r="G72" s="10" t="s">
        <v>792</v>
      </c>
      <c r="H72" s="10"/>
      <c r="I72" s="13"/>
      <c r="J72" s="13"/>
      <c r="K72" s="13"/>
      <c r="L72" s="13">
        <v>180</v>
      </c>
      <c r="M72" s="13">
        <f t="shared" ref="M72:M135" si="2">I72+J72+K72+L72/1.12</f>
        <v>160.71428571428569</v>
      </c>
      <c r="N72" s="10"/>
      <c r="O72" s="34"/>
      <c r="P72" s="10"/>
      <c r="Q72" s="13">
        <v>19.285714285714281</v>
      </c>
      <c r="R72" s="13">
        <v>0</v>
      </c>
      <c r="S72" s="13"/>
      <c r="T72" s="13">
        <v>160.71</v>
      </c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J72" s="13">
        <f t="shared" ref="AJ72:AJ135" si="3">-SUM(P72:AI72)</f>
        <v>-179.99571428571429</v>
      </c>
    </row>
    <row r="73" spans="1:36">
      <c r="A73" s="9">
        <v>43419</v>
      </c>
      <c r="B73" s="10" t="s">
        <v>617</v>
      </c>
      <c r="C73" s="11">
        <v>32832</v>
      </c>
      <c r="D73" s="11"/>
      <c r="E73" s="12" t="s">
        <v>748</v>
      </c>
      <c r="F73" s="12" t="s">
        <v>749</v>
      </c>
      <c r="G73" s="10" t="s">
        <v>842</v>
      </c>
      <c r="H73" s="10"/>
      <c r="I73" s="13"/>
      <c r="J73" s="13"/>
      <c r="K73" s="13"/>
      <c r="L73" s="13">
        <v>58.25</v>
      </c>
      <c r="M73" s="13">
        <f t="shared" si="2"/>
        <v>52.008928571428569</v>
      </c>
      <c r="N73" s="10"/>
      <c r="O73" s="34"/>
      <c r="P73" s="10"/>
      <c r="Q73" s="13">
        <v>6.2410714285714279</v>
      </c>
      <c r="R73" s="13">
        <v>0</v>
      </c>
      <c r="S73" s="13"/>
      <c r="T73" s="13">
        <v>52.01</v>
      </c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J73" s="13">
        <f t="shared" si="3"/>
        <v>-58.251071428571429</v>
      </c>
    </row>
    <row r="74" spans="1:36">
      <c r="A74" s="9">
        <v>43420</v>
      </c>
      <c r="B74" s="10" t="s">
        <v>618</v>
      </c>
      <c r="C74" s="11">
        <v>1466726</v>
      </c>
      <c r="D74" s="11"/>
      <c r="E74" s="12" t="s">
        <v>778</v>
      </c>
      <c r="F74" s="12" t="s">
        <v>779</v>
      </c>
      <c r="G74" s="10" t="s">
        <v>843</v>
      </c>
      <c r="H74" s="10"/>
      <c r="I74" s="13"/>
      <c r="J74" s="13"/>
      <c r="K74" s="13"/>
      <c r="L74" s="13">
        <v>809.25</v>
      </c>
      <c r="M74" s="13">
        <f t="shared" si="2"/>
        <v>722.54464285714278</v>
      </c>
      <c r="N74" s="10"/>
      <c r="O74" s="34"/>
      <c r="P74" s="10"/>
      <c r="Q74" s="13">
        <v>86.705357142857125</v>
      </c>
      <c r="R74" s="13">
        <v>0</v>
      </c>
      <c r="S74" s="13"/>
      <c r="T74" s="13"/>
      <c r="U74" s="13"/>
      <c r="V74" s="13"/>
      <c r="W74" s="13"/>
      <c r="X74" s="13"/>
      <c r="Y74" s="13"/>
      <c r="Z74" s="13"/>
      <c r="AA74" s="13"/>
      <c r="AB74" s="13">
        <v>722.54</v>
      </c>
      <c r="AC74" s="13"/>
      <c r="AD74" s="13"/>
      <c r="AE74" s="13"/>
      <c r="AF74" s="13"/>
      <c r="AG74" s="13"/>
      <c r="AH74" s="13"/>
      <c r="AJ74" s="13">
        <f t="shared" si="3"/>
        <v>-809.24535714285707</v>
      </c>
    </row>
    <row r="75" spans="1:36">
      <c r="A75" s="9">
        <v>43420</v>
      </c>
      <c r="B75" s="10" t="s">
        <v>619</v>
      </c>
      <c r="C75" s="11"/>
      <c r="D75" s="11"/>
      <c r="E75" s="12" t="s">
        <v>780</v>
      </c>
      <c r="F75" s="12"/>
      <c r="G75" s="10" t="s">
        <v>844</v>
      </c>
      <c r="H75" s="10"/>
      <c r="I75" s="13">
        <v>40</v>
      </c>
      <c r="J75" s="13"/>
      <c r="K75" s="13"/>
      <c r="L75" s="13"/>
      <c r="M75" s="13">
        <f t="shared" si="2"/>
        <v>40</v>
      </c>
      <c r="N75" s="10"/>
      <c r="O75" s="34"/>
      <c r="P75" s="10"/>
      <c r="Q75" s="13">
        <v>0</v>
      </c>
      <c r="R75" s="13">
        <v>0</v>
      </c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>
        <v>40</v>
      </c>
      <c r="AE75" s="13"/>
      <c r="AF75" s="13"/>
      <c r="AG75" s="13"/>
      <c r="AH75" s="13"/>
      <c r="AJ75" s="13">
        <f t="shared" si="3"/>
        <v>-40</v>
      </c>
    </row>
    <row r="76" spans="1:36">
      <c r="A76" s="9">
        <v>43420</v>
      </c>
      <c r="B76" s="10" t="s">
        <v>620</v>
      </c>
      <c r="C76" s="11">
        <v>130906</v>
      </c>
      <c r="D76" s="11"/>
      <c r="E76" s="12" t="s">
        <v>745</v>
      </c>
      <c r="F76" s="12" t="s">
        <v>746</v>
      </c>
      <c r="G76" s="10" t="s">
        <v>792</v>
      </c>
      <c r="H76" s="10"/>
      <c r="I76" s="13"/>
      <c r="J76" s="13"/>
      <c r="K76" s="13"/>
      <c r="L76" s="13">
        <v>180</v>
      </c>
      <c r="M76" s="13">
        <f t="shared" si="2"/>
        <v>160.71428571428569</v>
      </c>
      <c r="N76" s="10"/>
      <c r="O76" s="34"/>
      <c r="P76" s="10"/>
      <c r="Q76" s="13">
        <v>19.285714285714281</v>
      </c>
      <c r="R76" s="13">
        <v>0</v>
      </c>
      <c r="S76" s="13"/>
      <c r="T76" s="13">
        <v>160.71</v>
      </c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J76" s="13">
        <f t="shared" si="3"/>
        <v>-179.99571428571429</v>
      </c>
    </row>
    <row r="77" spans="1:36">
      <c r="A77" s="9">
        <v>43420</v>
      </c>
      <c r="B77" s="10" t="s">
        <v>621</v>
      </c>
      <c r="C77" s="11">
        <v>87887</v>
      </c>
      <c r="D77" s="11"/>
      <c r="E77" s="12" t="s">
        <v>748</v>
      </c>
      <c r="F77" s="12" t="s">
        <v>749</v>
      </c>
      <c r="G77" s="10" t="s">
        <v>845</v>
      </c>
      <c r="H77" s="10"/>
      <c r="I77" s="13"/>
      <c r="J77" s="13"/>
      <c r="K77" s="13"/>
      <c r="L77" s="13">
        <v>29</v>
      </c>
      <c r="M77" s="13">
        <f t="shared" si="2"/>
        <v>25.892857142857139</v>
      </c>
      <c r="N77" s="10"/>
      <c r="O77" s="34"/>
      <c r="P77" s="10"/>
      <c r="Q77" s="13">
        <v>3.1071428571428568</v>
      </c>
      <c r="R77" s="13">
        <v>0</v>
      </c>
      <c r="S77" s="13">
        <v>25.89</v>
      </c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J77" s="13">
        <f t="shared" si="3"/>
        <v>-28.997142857142858</v>
      </c>
    </row>
    <row r="78" spans="1:36">
      <c r="A78" s="9">
        <v>43420</v>
      </c>
      <c r="B78" s="10" t="s">
        <v>622</v>
      </c>
      <c r="C78" s="11">
        <v>675155</v>
      </c>
      <c r="D78" s="11"/>
      <c r="E78" s="12" t="s">
        <v>772</v>
      </c>
      <c r="F78" s="12" t="s">
        <v>773</v>
      </c>
      <c r="G78" s="10" t="s">
        <v>846</v>
      </c>
      <c r="H78" s="10"/>
      <c r="I78" s="13"/>
      <c r="J78" s="13"/>
      <c r="K78" s="13"/>
      <c r="L78" s="13">
        <v>469.5</v>
      </c>
      <c r="M78" s="13">
        <f t="shared" si="2"/>
        <v>419.19642857142856</v>
      </c>
      <c r="N78" s="10"/>
      <c r="O78" s="34"/>
      <c r="P78" s="10"/>
      <c r="Q78" s="13">
        <v>50.303571428571423</v>
      </c>
      <c r="R78" s="13">
        <v>0</v>
      </c>
      <c r="S78" s="13"/>
      <c r="T78" s="13"/>
      <c r="U78" s="13"/>
      <c r="V78" s="13"/>
      <c r="W78" s="13">
        <v>419.2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J78" s="13">
        <f t="shared" si="3"/>
        <v>-469.50357142857143</v>
      </c>
    </row>
    <row r="79" spans="1:36">
      <c r="A79" s="9">
        <v>43420</v>
      </c>
      <c r="B79" s="10" t="s">
        <v>623</v>
      </c>
      <c r="C79" s="11">
        <v>126443</v>
      </c>
      <c r="D79" s="11"/>
      <c r="E79" s="12" t="s">
        <v>754</v>
      </c>
      <c r="F79" s="12" t="s">
        <v>755</v>
      </c>
      <c r="G79" s="10" t="s">
        <v>847</v>
      </c>
      <c r="H79" s="10"/>
      <c r="I79" s="13"/>
      <c r="J79" s="13"/>
      <c r="K79" s="13"/>
      <c r="L79" s="13">
        <v>606.20000000000005</v>
      </c>
      <c r="M79" s="13">
        <f t="shared" si="2"/>
        <v>541.25</v>
      </c>
      <c r="N79" s="10"/>
      <c r="O79" s="34"/>
      <c r="P79" s="10"/>
      <c r="Q79" s="13">
        <v>64.95</v>
      </c>
      <c r="R79" s="13">
        <v>0</v>
      </c>
      <c r="S79" s="13">
        <v>541.25</v>
      </c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J79" s="13">
        <f t="shared" si="3"/>
        <v>-606.20000000000005</v>
      </c>
    </row>
    <row r="80" spans="1:36">
      <c r="A80" s="9">
        <v>43420</v>
      </c>
      <c r="B80" s="10" t="s">
        <v>624</v>
      </c>
      <c r="C80" s="11">
        <v>126443</v>
      </c>
      <c r="D80" s="11"/>
      <c r="E80" s="12" t="s">
        <v>754</v>
      </c>
      <c r="F80" s="12" t="s">
        <v>755</v>
      </c>
      <c r="G80" s="10" t="s">
        <v>848</v>
      </c>
      <c r="H80" s="10"/>
      <c r="I80" s="13"/>
      <c r="J80" s="13"/>
      <c r="K80" s="13">
        <v>297.89999999999998</v>
      </c>
      <c r="L80" s="13"/>
      <c r="M80" s="13">
        <f t="shared" si="2"/>
        <v>297.89999999999998</v>
      </c>
      <c r="N80" s="10"/>
      <c r="O80" s="34"/>
      <c r="P80" s="10"/>
      <c r="Q80" s="13">
        <v>0</v>
      </c>
      <c r="R80" s="13">
        <v>0</v>
      </c>
      <c r="S80" s="13">
        <v>297.89999999999998</v>
      </c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J80" s="13">
        <f t="shared" si="3"/>
        <v>-297.89999999999998</v>
      </c>
    </row>
    <row r="81" spans="1:36">
      <c r="A81" s="9">
        <v>43421</v>
      </c>
      <c r="B81" s="10" t="s">
        <v>625</v>
      </c>
      <c r="C81" s="11">
        <v>136424</v>
      </c>
      <c r="D81" s="11"/>
      <c r="E81" s="12" t="s">
        <v>745</v>
      </c>
      <c r="F81" s="12" t="s">
        <v>746</v>
      </c>
      <c r="G81" s="10" t="s">
        <v>792</v>
      </c>
      <c r="H81" s="10"/>
      <c r="I81" s="13"/>
      <c r="J81" s="13"/>
      <c r="K81" s="13"/>
      <c r="L81" s="13">
        <v>90</v>
      </c>
      <c r="M81" s="13">
        <f t="shared" si="2"/>
        <v>80.357142857142847</v>
      </c>
      <c r="N81" s="10"/>
      <c r="O81" s="34"/>
      <c r="P81" s="10"/>
      <c r="Q81" s="13">
        <v>9.6428571428571406</v>
      </c>
      <c r="R81" s="13">
        <v>0</v>
      </c>
      <c r="S81" s="13"/>
      <c r="T81" s="13">
        <v>80.36</v>
      </c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J81" s="13">
        <f t="shared" si="3"/>
        <v>-90.002857142857138</v>
      </c>
    </row>
    <row r="82" spans="1:36">
      <c r="A82" s="9">
        <v>43421</v>
      </c>
      <c r="B82" s="10" t="s">
        <v>626</v>
      </c>
      <c r="C82" s="11"/>
      <c r="D82" s="11"/>
      <c r="E82" s="12" t="s">
        <v>747</v>
      </c>
      <c r="F82" s="12"/>
      <c r="G82" s="10" t="s">
        <v>793</v>
      </c>
      <c r="H82" s="10"/>
      <c r="I82" s="13">
        <v>502</v>
      </c>
      <c r="J82" s="13"/>
      <c r="K82" s="13"/>
      <c r="L82" s="13"/>
      <c r="M82" s="13">
        <f t="shared" si="2"/>
        <v>502</v>
      </c>
      <c r="N82" s="10"/>
      <c r="O82" s="34"/>
      <c r="P82" s="10"/>
      <c r="Q82" s="13">
        <v>0</v>
      </c>
      <c r="R82" s="13">
        <v>0</v>
      </c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>
        <v>502</v>
      </c>
      <c r="AF82" s="13"/>
      <c r="AG82" s="13"/>
      <c r="AH82" s="13"/>
      <c r="AJ82" s="13">
        <f t="shared" si="3"/>
        <v>-502</v>
      </c>
    </row>
    <row r="83" spans="1:36">
      <c r="A83" s="9">
        <v>43423</v>
      </c>
      <c r="B83" s="10" t="s">
        <v>627</v>
      </c>
      <c r="C83" s="11"/>
      <c r="D83" s="11"/>
      <c r="E83" s="12" t="s">
        <v>781</v>
      </c>
      <c r="F83" s="12"/>
      <c r="G83" s="10" t="s">
        <v>849</v>
      </c>
      <c r="H83" s="10"/>
      <c r="I83" s="13">
        <v>1500</v>
      </c>
      <c r="J83" s="13"/>
      <c r="K83" s="13"/>
      <c r="L83" s="13"/>
      <c r="M83" s="13">
        <f t="shared" si="2"/>
        <v>1500</v>
      </c>
      <c r="N83" s="10"/>
      <c r="O83" s="34"/>
      <c r="P83" s="10"/>
      <c r="Q83" s="13">
        <v>0</v>
      </c>
      <c r="R83" s="13">
        <v>0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>
        <v>1500</v>
      </c>
      <c r="AJ83" s="13">
        <f t="shared" si="3"/>
        <v>-1500</v>
      </c>
    </row>
    <row r="84" spans="1:36">
      <c r="A84" s="9">
        <v>43423</v>
      </c>
      <c r="B84" s="10" t="s">
        <v>628</v>
      </c>
      <c r="C84" s="11">
        <v>136494</v>
      </c>
      <c r="D84" s="11"/>
      <c r="E84" s="12" t="s">
        <v>745</v>
      </c>
      <c r="F84" s="12" t="s">
        <v>746</v>
      </c>
      <c r="G84" s="10" t="s">
        <v>792</v>
      </c>
      <c r="H84" s="10"/>
      <c r="I84" s="13"/>
      <c r="J84" s="13"/>
      <c r="K84" s="13"/>
      <c r="L84" s="13">
        <v>180</v>
      </c>
      <c r="M84" s="13">
        <f t="shared" si="2"/>
        <v>160.71428571428569</v>
      </c>
      <c r="N84" s="10"/>
      <c r="O84" s="34"/>
      <c r="P84" s="10"/>
      <c r="Q84" s="13">
        <v>19.285714285714281</v>
      </c>
      <c r="R84" s="13">
        <v>0</v>
      </c>
      <c r="S84" s="13"/>
      <c r="T84" s="13">
        <v>160.71</v>
      </c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J84" s="13">
        <f t="shared" si="3"/>
        <v>-179.99571428571429</v>
      </c>
    </row>
    <row r="85" spans="1:36">
      <c r="A85" s="9">
        <v>43423</v>
      </c>
      <c r="B85" s="10" t="s">
        <v>629</v>
      </c>
      <c r="C85" s="11">
        <v>2755</v>
      </c>
      <c r="D85" s="11"/>
      <c r="E85" s="12" t="s">
        <v>752</v>
      </c>
      <c r="F85" s="12" t="s">
        <v>753</v>
      </c>
      <c r="G85" s="10" t="s">
        <v>850</v>
      </c>
      <c r="H85" s="10"/>
      <c r="I85" s="13"/>
      <c r="J85" s="13"/>
      <c r="K85" s="13">
        <v>2135</v>
      </c>
      <c r="L85" s="13"/>
      <c r="M85" s="13">
        <f t="shared" si="2"/>
        <v>2135</v>
      </c>
      <c r="N85" s="10"/>
      <c r="O85" s="34"/>
      <c r="P85" s="10"/>
      <c r="Q85" s="13">
        <v>0</v>
      </c>
      <c r="R85" s="13">
        <v>0</v>
      </c>
      <c r="S85" s="13">
        <v>2135</v>
      </c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J85" s="13">
        <f t="shared" si="3"/>
        <v>-2135</v>
      </c>
    </row>
    <row r="86" spans="1:36">
      <c r="A86" s="9">
        <v>43423</v>
      </c>
      <c r="B86" s="10" t="s">
        <v>630</v>
      </c>
      <c r="C86" s="11"/>
      <c r="D86" s="11"/>
      <c r="E86" s="12" t="s">
        <v>747</v>
      </c>
      <c r="F86" s="12"/>
      <c r="G86" s="10" t="s">
        <v>851</v>
      </c>
      <c r="H86" s="10"/>
      <c r="I86" s="13"/>
      <c r="J86" s="13"/>
      <c r="K86" s="13">
        <v>300</v>
      </c>
      <c r="L86" s="13"/>
      <c r="M86" s="13">
        <f t="shared" si="2"/>
        <v>300</v>
      </c>
      <c r="N86" s="10"/>
      <c r="O86" s="34"/>
      <c r="P86" s="10"/>
      <c r="Q86" s="13">
        <v>0</v>
      </c>
      <c r="R86" s="13">
        <v>0</v>
      </c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>
        <v>300</v>
      </c>
      <c r="AD86" s="13"/>
      <c r="AE86" s="13"/>
      <c r="AF86" s="13"/>
      <c r="AG86" s="13"/>
      <c r="AH86" s="13"/>
      <c r="AJ86" s="13">
        <f t="shared" si="3"/>
        <v>-300</v>
      </c>
    </row>
    <row r="87" spans="1:36">
      <c r="A87" s="9">
        <v>43423</v>
      </c>
      <c r="B87" s="10" t="s">
        <v>631</v>
      </c>
      <c r="C87" s="11"/>
      <c r="D87" s="11"/>
      <c r="E87" s="12" t="s">
        <v>750</v>
      </c>
      <c r="F87" s="12"/>
      <c r="G87" s="10" t="s">
        <v>852</v>
      </c>
      <c r="H87" s="10"/>
      <c r="I87" s="13">
        <v>100</v>
      </c>
      <c r="J87" s="13"/>
      <c r="K87" s="13"/>
      <c r="L87" s="13"/>
      <c r="M87" s="13">
        <f t="shared" si="2"/>
        <v>100</v>
      </c>
      <c r="N87" s="10"/>
      <c r="O87" s="34"/>
      <c r="P87" s="10"/>
      <c r="Q87" s="13">
        <v>0</v>
      </c>
      <c r="R87" s="13">
        <v>0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>
        <v>100</v>
      </c>
      <c r="AE87" s="13"/>
      <c r="AF87" s="13"/>
      <c r="AG87" s="13"/>
      <c r="AH87" s="13"/>
      <c r="AJ87" s="13">
        <f t="shared" si="3"/>
        <v>-100</v>
      </c>
    </row>
    <row r="88" spans="1:36">
      <c r="A88" s="9">
        <v>43423</v>
      </c>
      <c r="B88" s="10" t="s">
        <v>632</v>
      </c>
      <c r="C88" s="11"/>
      <c r="D88" s="11"/>
      <c r="E88" s="12" t="s">
        <v>763</v>
      </c>
      <c r="F88" s="12"/>
      <c r="G88" s="10" t="s">
        <v>853</v>
      </c>
      <c r="H88" s="10"/>
      <c r="I88" s="13">
        <v>40</v>
      </c>
      <c r="J88" s="13"/>
      <c r="K88" s="13"/>
      <c r="L88" s="13"/>
      <c r="M88" s="13">
        <f t="shared" si="2"/>
        <v>40</v>
      </c>
      <c r="N88" s="10"/>
      <c r="O88" s="34"/>
      <c r="P88" s="10"/>
      <c r="Q88" s="13">
        <v>0</v>
      </c>
      <c r="R88" s="13">
        <v>0</v>
      </c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>
        <v>40</v>
      </c>
      <c r="AE88" s="13"/>
      <c r="AF88" s="13"/>
      <c r="AG88" s="13"/>
      <c r="AH88" s="13"/>
      <c r="AJ88" s="13">
        <f t="shared" si="3"/>
        <v>-40</v>
      </c>
    </row>
    <row r="89" spans="1:36">
      <c r="A89" s="9">
        <v>43424</v>
      </c>
      <c r="B89" s="10" t="s">
        <v>633</v>
      </c>
      <c r="C89" s="11"/>
      <c r="D89" s="11"/>
      <c r="E89" s="12" t="s">
        <v>750</v>
      </c>
      <c r="F89" s="12"/>
      <c r="G89" s="10" t="s">
        <v>854</v>
      </c>
      <c r="H89" s="10"/>
      <c r="I89" s="13">
        <v>50</v>
      </c>
      <c r="J89" s="13"/>
      <c r="K89" s="13"/>
      <c r="L89" s="13"/>
      <c r="M89" s="13">
        <f t="shared" si="2"/>
        <v>50</v>
      </c>
      <c r="N89" s="10"/>
      <c r="O89" s="34"/>
      <c r="P89" s="10"/>
      <c r="Q89" s="13">
        <v>0</v>
      </c>
      <c r="R89" s="13">
        <v>0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>
        <v>50</v>
      </c>
      <c r="AE89" s="13"/>
      <c r="AF89" s="13"/>
      <c r="AG89" s="13"/>
      <c r="AH89" s="13"/>
      <c r="AJ89" s="13">
        <f t="shared" si="3"/>
        <v>-50</v>
      </c>
    </row>
    <row r="90" spans="1:36">
      <c r="A90" s="9">
        <v>43424</v>
      </c>
      <c r="B90" s="10" t="s">
        <v>634</v>
      </c>
      <c r="C90" s="11"/>
      <c r="D90" s="11"/>
      <c r="E90" s="12" t="s">
        <v>763</v>
      </c>
      <c r="F90" s="12"/>
      <c r="G90" s="10" t="s">
        <v>855</v>
      </c>
      <c r="H90" s="10"/>
      <c r="I90" s="13">
        <v>160</v>
      </c>
      <c r="J90" s="13"/>
      <c r="K90" s="13"/>
      <c r="L90" s="13"/>
      <c r="M90" s="13">
        <f t="shared" si="2"/>
        <v>160</v>
      </c>
      <c r="N90" s="10"/>
      <c r="O90" s="34"/>
      <c r="P90" s="10"/>
      <c r="Q90" s="13">
        <v>0</v>
      </c>
      <c r="R90" s="13">
        <v>0</v>
      </c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>
        <v>160</v>
      </c>
      <c r="AE90" s="13"/>
      <c r="AF90" s="13"/>
      <c r="AG90" s="13"/>
      <c r="AH90" s="13"/>
      <c r="AJ90" s="13">
        <f t="shared" si="3"/>
        <v>-160</v>
      </c>
    </row>
    <row r="91" spans="1:36">
      <c r="A91" s="9">
        <v>43424</v>
      </c>
      <c r="B91" s="10" t="s">
        <v>635</v>
      </c>
      <c r="C91" s="11">
        <v>26309274</v>
      </c>
      <c r="D91" s="11"/>
      <c r="E91" s="12" t="s">
        <v>782</v>
      </c>
      <c r="F91" s="12" t="s">
        <v>783</v>
      </c>
      <c r="G91" s="10" t="s">
        <v>856</v>
      </c>
      <c r="H91" s="10"/>
      <c r="I91" s="13"/>
      <c r="J91" s="13"/>
      <c r="K91" s="13"/>
      <c r="L91" s="13">
        <v>3107.08</v>
      </c>
      <c r="M91" s="13">
        <f t="shared" si="2"/>
        <v>2774.1785714285711</v>
      </c>
      <c r="N91" s="10"/>
      <c r="O91" s="34"/>
      <c r="P91" s="10"/>
      <c r="Q91" s="13">
        <v>332.90142857142854</v>
      </c>
      <c r="R91" s="13">
        <v>0</v>
      </c>
      <c r="S91" s="13"/>
      <c r="T91" s="13"/>
      <c r="U91" s="13"/>
      <c r="V91" s="13"/>
      <c r="W91" s="13"/>
      <c r="X91" s="13"/>
      <c r="Y91" s="13"/>
      <c r="Z91" s="13"/>
      <c r="AA91" s="13"/>
      <c r="AB91" s="13">
        <v>2774.18</v>
      </c>
      <c r="AC91" s="13"/>
      <c r="AD91" s="13"/>
      <c r="AE91" s="13"/>
      <c r="AF91" s="13"/>
      <c r="AG91" s="13"/>
      <c r="AH91" s="13"/>
      <c r="AJ91" s="13">
        <f t="shared" si="3"/>
        <v>-3107.0814285714282</v>
      </c>
    </row>
    <row r="92" spans="1:36">
      <c r="A92" s="9">
        <v>43424</v>
      </c>
      <c r="B92" s="10" t="s">
        <v>636</v>
      </c>
      <c r="C92" s="11"/>
      <c r="D92" s="11"/>
      <c r="E92" s="12" t="s">
        <v>784</v>
      </c>
      <c r="F92" s="12"/>
      <c r="G92" s="10" t="s">
        <v>796</v>
      </c>
      <c r="H92" s="10"/>
      <c r="I92" s="13"/>
      <c r="J92" s="13"/>
      <c r="K92" s="13">
        <v>802.5</v>
      </c>
      <c r="L92" s="13"/>
      <c r="M92" s="13">
        <f t="shared" si="2"/>
        <v>802.5</v>
      </c>
      <c r="N92" s="10"/>
      <c r="O92" s="34"/>
      <c r="P92" s="10"/>
      <c r="Q92" s="13">
        <v>0</v>
      </c>
      <c r="R92" s="13">
        <v>0</v>
      </c>
      <c r="S92" s="13">
        <v>802.5</v>
      </c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J92" s="13">
        <f t="shared" si="3"/>
        <v>-802.5</v>
      </c>
    </row>
    <row r="93" spans="1:36">
      <c r="A93" s="9">
        <v>43424</v>
      </c>
      <c r="B93" s="10" t="s">
        <v>637</v>
      </c>
      <c r="C93" s="11">
        <v>136540</v>
      </c>
      <c r="D93" s="11"/>
      <c r="E93" s="12" t="s">
        <v>745</v>
      </c>
      <c r="F93" s="12" t="s">
        <v>746</v>
      </c>
      <c r="G93" s="10" t="s">
        <v>792</v>
      </c>
      <c r="H93" s="10"/>
      <c r="I93" s="13"/>
      <c r="J93" s="13"/>
      <c r="K93" s="13"/>
      <c r="L93" s="13">
        <v>180</v>
      </c>
      <c r="M93" s="13">
        <f t="shared" si="2"/>
        <v>160.71428571428569</v>
      </c>
      <c r="N93" s="10"/>
      <c r="O93" s="34"/>
      <c r="P93" s="10"/>
      <c r="Q93" s="13">
        <v>19.285714285714281</v>
      </c>
      <c r="R93" s="13">
        <v>0</v>
      </c>
      <c r="S93" s="13"/>
      <c r="T93" s="13">
        <v>160.71</v>
      </c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J93" s="13">
        <f t="shared" si="3"/>
        <v>-179.99571428571429</v>
      </c>
    </row>
    <row r="94" spans="1:36">
      <c r="A94" s="9">
        <v>43424</v>
      </c>
      <c r="B94" s="10" t="s">
        <v>638</v>
      </c>
      <c r="C94" s="11">
        <v>56068</v>
      </c>
      <c r="D94" s="11"/>
      <c r="E94" s="12" t="s">
        <v>758</v>
      </c>
      <c r="F94" s="12" t="s">
        <v>785</v>
      </c>
      <c r="G94" s="10" t="s">
        <v>857</v>
      </c>
      <c r="H94" s="10"/>
      <c r="I94" s="13"/>
      <c r="J94" s="13"/>
      <c r="K94" s="13"/>
      <c r="L94" s="13">
        <v>1274.07</v>
      </c>
      <c r="M94" s="13">
        <f t="shared" si="2"/>
        <v>1137.5624999999998</v>
      </c>
      <c r="N94" s="10"/>
      <c r="O94" s="34"/>
      <c r="P94" s="10"/>
      <c r="Q94" s="13">
        <v>136.50749999999996</v>
      </c>
      <c r="R94" s="13">
        <v>0</v>
      </c>
      <c r="S94" s="13">
        <v>1137.56</v>
      </c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J94" s="13">
        <f t="shared" si="3"/>
        <v>-1274.0674999999999</v>
      </c>
    </row>
    <row r="95" spans="1:36">
      <c r="A95" s="9">
        <v>43424</v>
      </c>
      <c r="B95" s="10" t="s">
        <v>639</v>
      </c>
      <c r="C95" s="11">
        <v>127352</v>
      </c>
      <c r="D95" s="11"/>
      <c r="E95" s="12" t="s">
        <v>754</v>
      </c>
      <c r="F95" s="12" t="s">
        <v>755</v>
      </c>
      <c r="G95" s="10" t="s">
        <v>858</v>
      </c>
      <c r="H95" s="10"/>
      <c r="I95" s="13"/>
      <c r="J95" s="13"/>
      <c r="K95" s="13"/>
      <c r="L95" s="13">
        <v>888.45</v>
      </c>
      <c r="M95" s="13">
        <f t="shared" si="2"/>
        <v>793.25892857142856</v>
      </c>
      <c r="N95" s="10"/>
      <c r="O95" s="34"/>
      <c r="P95" s="10"/>
      <c r="Q95" s="13">
        <v>95.191071428571419</v>
      </c>
      <c r="R95" s="13">
        <v>0</v>
      </c>
      <c r="S95" s="13">
        <v>793.26</v>
      </c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J95" s="13">
        <f t="shared" si="3"/>
        <v>-888.45107142857137</v>
      </c>
    </row>
    <row r="96" spans="1:36">
      <c r="A96" s="9">
        <v>43424</v>
      </c>
      <c r="B96" s="10" t="s">
        <v>640</v>
      </c>
      <c r="C96" s="11">
        <v>127352</v>
      </c>
      <c r="D96" s="11"/>
      <c r="E96" s="12" t="s">
        <v>754</v>
      </c>
      <c r="F96" s="12" t="s">
        <v>755</v>
      </c>
      <c r="G96" s="10" t="s">
        <v>859</v>
      </c>
      <c r="H96" s="10"/>
      <c r="I96" s="13"/>
      <c r="J96" s="13"/>
      <c r="K96" s="13">
        <v>207.2</v>
      </c>
      <c r="L96" s="13"/>
      <c r="M96" s="13">
        <f t="shared" si="2"/>
        <v>207.2</v>
      </c>
      <c r="N96" s="10"/>
      <c r="O96" s="34"/>
      <c r="P96" s="10"/>
      <c r="Q96" s="13">
        <v>0</v>
      </c>
      <c r="R96" s="13">
        <v>0</v>
      </c>
      <c r="S96" s="13">
        <v>207.2</v>
      </c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J96" s="13">
        <f t="shared" si="3"/>
        <v>-207.2</v>
      </c>
    </row>
    <row r="97" spans="1:36">
      <c r="A97" s="9">
        <v>43424</v>
      </c>
      <c r="B97" s="10" t="s">
        <v>641</v>
      </c>
      <c r="C97" s="11">
        <v>115125</v>
      </c>
      <c r="D97" s="11"/>
      <c r="E97" s="12" t="s">
        <v>754</v>
      </c>
      <c r="F97" s="12" t="s">
        <v>755</v>
      </c>
      <c r="G97" s="10" t="s">
        <v>860</v>
      </c>
      <c r="H97" s="10"/>
      <c r="I97" s="13"/>
      <c r="J97" s="13"/>
      <c r="K97" s="13"/>
      <c r="L97" s="13">
        <v>910</v>
      </c>
      <c r="M97" s="13">
        <f t="shared" si="2"/>
        <v>812.49999999999989</v>
      </c>
      <c r="N97" s="10"/>
      <c r="O97" s="34"/>
      <c r="P97" s="10"/>
      <c r="Q97" s="13">
        <v>97.499999999999986</v>
      </c>
      <c r="R97" s="13">
        <v>0</v>
      </c>
      <c r="S97" s="13">
        <v>812.5</v>
      </c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J97" s="13">
        <f t="shared" si="3"/>
        <v>-910</v>
      </c>
    </row>
    <row r="98" spans="1:36">
      <c r="A98" s="9">
        <v>43424</v>
      </c>
      <c r="B98" s="10" t="s">
        <v>642</v>
      </c>
      <c r="C98" s="11">
        <v>115125</v>
      </c>
      <c r="D98" s="11"/>
      <c r="E98" s="12" t="s">
        <v>754</v>
      </c>
      <c r="F98" s="12" t="s">
        <v>755</v>
      </c>
      <c r="G98" s="10" t="s">
        <v>861</v>
      </c>
      <c r="H98" s="10"/>
      <c r="I98" s="13"/>
      <c r="J98" s="13"/>
      <c r="K98" s="13"/>
      <c r="L98" s="13">
        <v>137.5</v>
      </c>
      <c r="M98" s="13">
        <f t="shared" si="2"/>
        <v>122.76785714285712</v>
      </c>
      <c r="N98" s="10"/>
      <c r="O98" s="34"/>
      <c r="P98" s="10"/>
      <c r="Q98" s="13">
        <v>14.732142857142854</v>
      </c>
      <c r="R98" s="13">
        <v>0</v>
      </c>
      <c r="S98" s="13"/>
      <c r="T98" s="13"/>
      <c r="U98" s="13">
        <v>122.77</v>
      </c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J98" s="13">
        <f t="shared" si="3"/>
        <v>-137.50214285714284</v>
      </c>
    </row>
    <row r="99" spans="1:36">
      <c r="A99" s="9">
        <v>43424</v>
      </c>
      <c r="B99" s="10" t="s">
        <v>643</v>
      </c>
      <c r="C99" s="11">
        <v>115125</v>
      </c>
      <c r="D99" s="11"/>
      <c r="E99" s="12" t="s">
        <v>754</v>
      </c>
      <c r="F99" s="12" t="s">
        <v>755</v>
      </c>
      <c r="G99" s="10" t="s">
        <v>862</v>
      </c>
      <c r="H99" s="10"/>
      <c r="I99" s="13"/>
      <c r="J99" s="13"/>
      <c r="K99" s="13"/>
      <c r="L99" s="13">
        <v>35</v>
      </c>
      <c r="M99" s="13">
        <f t="shared" si="2"/>
        <v>31.249999999999996</v>
      </c>
      <c r="N99" s="10"/>
      <c r="O99" s="34"/>
      <c r="P99" s="10"/>
      <c r="Q99" s="13">
        <v>3.7499999999999996</v>
      </c>
      <c r="R99" s="13">
        <v>0</v>
      </c>
      <c r="S99" s="13"/>
      <c r="T99" s="13"/>
      <c r="U99" s="13"/>
      <c r="V99" s="13">
        <v>31.25</v>
      </c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J99" s="13">
        <f t="shared" si="3"/>
        <v>-35</v>
      </c>
    </row>
    <row r="100" spans="1:36">
      <c r="A100" s="9">
        <v>43425</v>
      </c>
      <c r="B100" s="10" t="s">
        <v>644</v>
      </c>
      <c r="C100" s="11">
        <v>136573</v>
      </c>
      <c r="D100" s="11"/>
      <c r="E100" s="12" t="s">
        <v>745</v>
      </c>
      <c r="F100" s="12" t="s">
        <v>746</v>
      </c>
      <c r="G100" s="10" t="s">
        <v>792</v>
      </c>
      <c r="H100" s="10"/>
      <c r="I100" s="13"/>
      <c r="J100" s="13"/>
      <c r="K100" s="13"/>
      <c r="L100" s="13">
        <v>180</v>
      </c>
      <c r="M100" s="13">
        <f t="shared" si="2"/>
        <v>160.71428571428569</v>
      </c>
      <c r="N100" s="10"/>
      <c r="O100" s="34"/>
      <c r="P100" s="10"/>
      <c r="Q100" s="13">
        <v>19.285714285714281</v>
      </c>
      <c r="R100" s="13">
        <v>0</v>
      </c>
      <c r="S100" s="13"/>
      <c r="T100" s="13">
        <v>160.71</v>
      </c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J100" s="13">
        <f t="shared" si="3"/>
        <v>-179.99571428571429</v>
      </c>
    </row>
    <row r="101" spans="1:36">
      <c r="A101" s="9">
        <v>43425</v>
      </c>
      <c r="B101" s="10" t="s">
        <v>645</v>
      </c>
      <c r="C101" s="11">
        <v>126448</v>
      </c>
      <c r="D101" s="11"/>
      <c r="E101" s="12" t="s">
        <v>754</v>
      </c>
      <c r="F101" s="12" t="s">
        <v>755</v>
      </c>
      <c r="G101" s="10" t="s">
        <v>863</v>
      </c>
      <c r="H101" s="10"/>
      <c r="I101" s="13"/>
      <c r="J101" s="13"/>
      <c r="K101" s="13"/>
      <c r="L101" s="13">
        <v>606.20000000000005</v>
      </c>
      <c r="M101" s="13">
        <f t="shared" si="2"/>
        <v>541.25</v>
      </c>
      <c r="N101" s="10"/>
      <c r="O101" s="34"/>
      <c r="P101" s="10"/>
      <c r="Q101" s="13">
        <v>64.95</v>
      </c>
      <c r="R101" s="13">
        <v>0</v>
      </c>
      <c r="S101" s="13">
        <v>541.25</v>
      </c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J101" s="13">
        <f t="shared" si="3"/>
        <v>-606.20000000000005</v>
      </c>
    </row>
    <row r="102" spans="1:36">
      <c r="A102" s="9">
        <v>43425</v>
      </c>
      <c r="B102" s="10" t="s">
        <v>646</v>
      </c>
      <c r="C102" s="11">
        <v>126448</v>
      </c>
      <c r="D102" s="11"/>
      <c r="E102" s="12" t="s">
        <v>754</v>
      </c>
      <c r="F102" s="12" t="s">
        <v>755</v>
      </c>
      <c r="G102" s="10" t="s">
        <v>864</v>
      </c>
      <c r="H102" s="10"/>
      <c r="I102" s="13"/>
      <c r="J102" s="13"/>
      <c r="K102" s="13">
        <v>297.89999999999998</v>
      </c>
      <c r="L102" s="13"/>
      <c r="M102" s="13">
        <f t="shared" si="2"/>
        <v>297.89999999999998</v>
      </c>
      <c r="N102" s="10"/>
      <c r="O102" s="34"/>
      <c r="P102" s="10"/>
      <c r="Q102" s="13">
        <v>0</v>
      </c>
      <c r="R102" s="13">
        <v>0</v>
      </c>
      <c r="S102" s="13">
        <v>297.89999999999998</v>
      </c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J102" s="13">
        <f t="shared" si="3"/>
        <v>-297.89999999999998</v>
      </c>
    </row>
    <row r="103" spans="1:36">
      <c r="A103" s="9">
        <v>43426</v>
      </c>
      <c r="B103" s="10" t="s">
        <v>647</v>
      </c>
      <c r="C103" s="11">
        <v>139533</v>
      </c>
      <c r="D103" s="11"/>
      <c r="E103" s="12" t="s">
        <v>745</v>
      </c>
      <c r="F103" s="12" t="s">
        <v>746</v>
      </c>
      <c r="G103" s="10" t="s">
        <v>792</v>
      </c>
      <c r="H103" s="10"/>
      <c r="I103" s="13"/>
      <c r="J103" s="13"/>
      <c r="K103" s="13"/>
      <c r="L103" s="13">
        <v>180</v>
      </c>
      <c r="M103" s="13">
        <f t="shared" si="2"/>
        <v>160.71428571428569</v>
      </c>
      <c r="N103" s="10"/>
      <c r="O103" s="34"/>
      <c r="P103" s="10"/>
      <c r="Q103" s="13">
        <v>19.285714285714281</v>
      </c>
      <c r="R103" s="13">
        <v>0</v>
      </c>
      <c r="S103" s="13"/>
      <c r="T103" s="13">
        <v>160.71</v>
      </c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J103" s="13">
        <f t="shared" si="3"/>
        <v>-179.99571428571429</v>
      </c>
    </row>
    <row r="104" spans="1:36">
      <c r="A104" s="9">
        <v>43426</v>
      </c>
      <c r="B104" s="10" t="s">
        <v>648</v>
      </c>
      <c r="C104" s="11">
        <v>32968</v>
      </c>
      <c r="D104" s="11"/>
      <c r="E104" s="12" t="s">
        <v>748</v>
      </c>
      <c r="F104" s="12" t="s">
        <v>749</v>
      </c>
      <c r="G104" s="10" t="s">
        <v>865</v>
      </c>
      <c r="H104" s="10"/>
      <c r="I104" s="13"/>
      <c r="J104" s="13"/>
      <c r="K104" s="13"/>
      <c r="L104" s="13">
        <v>388.9</v>
      </c>
      <c r="M104" s="13">
        <f t="shared" si="2"/>
        <v>347.23214285714278</v>
      </c>
      <c r="N104" s="10"/>
      <c r="O104" s="34"/>
      <c r="P104" s="10"/>
      <c r="Q104" s="13">
        <v>41.66785714285713</v>
      </c>
      <c r="R104" s="13">
        <v>0</v>
      </c>
      <c r="S104" s="13">
        <v>347.23</v>
      </c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J104" s="13">
        <f t="shared" si="3"/>
        <v>-388.89785714285716</v>
      </c>
    </row>
    <row r="105" spans="1:36">
      <c r="A105" s="9">
        <v>43427</v>
      </c>
      <c r="B105" s="10" t="s">
        <v>649</v>
      </c>
      <c r="C105" s="11">
        <v>124877</v>
      </c>
      <c r="D105" s="11"/>
      <c r="E105" s="12" t="s">
        <v>754</v>
      </c>
      <c r="F105" s="12" t="s">
        <v>755</v>
      </c>
      <c r="G105" s="10" t="s">
        <v>866</v>
      </c>
      <c r="H105" s="10"/>
      <c r="I105" s="13"/>
      <c r="J105" s="13"/>
      <c r="K105" s="13"/>
      <c r="L105" s="13">
        <v>489.09999999999997</v>
      </c>
      <c r="M105" s="13">
        <f t="shared" si="2"/>
        <v>436.6964285714285</v>
      </c>
      <c r="N105" s="10"/>
      <c r="O105" s="34"/>
      <c r="P105" s="10"/>
      <c r="Q105" s="13">
        <v>52.403571428571418</v>
      </c>
      <c r="R105" s="13">
        <v>0</v>
      </c>
      <c r="S105" s="13">
        <v>436.7</v>
      </c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J105" s="13">
        <f t="shared" si="3"/>
        <v>-489.1035714285714</v>
      </c>
    </row>
    <row r="106" spans="1:36">
      <c r="A106" s="9">
        <v>43427</v>
      </c>
      <c r="B106" s="10" t="s">
        <v>391</v>
      </c>
      <c r="C106" s="11">
        <v>124877</v>
      </c>
      <c r="D106" s="11"/>
      <c r="E106" s="12" t="s">
        <v>754</v>
      </c>
      <c r="F106" s="12" t="s">
        <v>755</v>
      </c>
      <c r="G106" s="10" t="s">
        <v>867</v>
      </c>
      <c r="H106" s="10"/>
      <c r="I106" s="13"/>
      <c r="J106" s="13"/>
      <c r="K106" s="13">
        <v>547.25</v>
      </c>
      <c r="L106" s="13"/>
      <c r="M106" s="13">
        <f t="shared" si="2"/>
        <v>547.25</v>
      </c>
      <c r="N106" s="10"/>
      <c r="O106" s="34"/>
      <c r="P106" s="10"/>
      <c r="Q106" s="13">
        <v>0</v>
      </c>
      <c r="R106" s="13">
        <v>0</v>
      </c>
      <c r="S106" s="13">
        <v>547.25</v>
      </c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J106" s="13">
        <f t="shared" si="3"/>
        <v>-547.25</v>
      </c>
    </row>
    <row r="107" spans="1:36">
      <c r="A107" s="9">
        <v>43427</v>
      </c>
      <c r="B107" s="10" t="s">
        <v>392</v>
      </c>
      <c r="C107" s="11">
        <v>136630</v>
      </c>
      <c r="D107" s="11"/>
      <c r="E107" s="12" t="s">
        <v>745</v>
      </c>
      <c r="F107" s="12" t="s">
        <v>746</v>
      </c>
      <c r="G107" s="10" t="s">
        <v>792</v>
      </c>
      <c r="H107" s="10"/>
      <c r="I107" s="10"/>
      <c r="J107" s="10"/>
      <c r="K107" s="10"/>
      <c r="L107" s="10">
        <v>180</v>
      </c>
      <c r="M107" s="13">
        <f t="shared" si="2"/>
        <v>160.71428571428569</v>
      </c>
      <c r="N107" s="10"/>
      <c r="O107" s="34"/>
      <c r="P107" s="10"/>
      <c r="Q107" s="13">
        <v>19.285714285714281</v>
      </c>
      <c r="R107" s="13">
        <v>0</v>
      </c>
      <c r="S107" s="13"/>
      <c r="T107" s="13">
        <v>160.71</v>
      </c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J107" s="13">
        <f t="shared" si="3"/>
        <v>-179.99571428571429</v>
      </c>
    </row>
    <row r="108" spans="1:36">
      <c r="A108" s="9">
        <v>43427</v>
      </c>
      <c r="B108" s="10" t="s">
        <v>393</v>
      </c>
      <c r="C108" s="11">
        <v>32996</v>
      </c>
      <c r="D108" s="11"/>
      <c r="E108" s="12" t="s">
        <v>748</v>
      </c>
      <c r="F108" s="12" t="s">
        <v>749</v>
      </c>
      <c r="G108" s="10" t="s">
        <v>868</v>
      </c>
      <c r="H108" s="10"/>
      <c r="I108" s="10"/>
      <c r="J108" s="10"/>
      <c r="K108" s="10"/>
      <c r="L108" s="10">
        <v>69</v>
      </c>
      <c r="M108" s="13">
        <f t="shared" si="2"/>
        <v>61.607142857142854</v>
      </c>
      <c r="N108" s="10"/>
      <c r="O108" s="34"/>
      <c r="P108" s="10"/>
      <c r="Q108" s="13">
        <v>7.3928571428571423</v>
      </c>
      <c r="R108" s="13">
        <v>0</v>
      </c>
      <c r="S108" s="13"/>
      <c r="T108" s="13">
        <v>61.61</v>
      </c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J108" s="13">
        <f t="shared" si="3"/>
        <v>-69.002857142857138</v>
      </c>
    </row>
    <row r="109" spans="1:36">
      <c r="A109" s="9">
        <v>43428</v>
      </c>
      <c r="B109" s="10" t="s">
        <v>394</v>
      </c>
      <c r="C109" s="11">
        <v>139599</v>
      </c>
      <c r="D109" s="11"/>
      <c r="E109" s="12" t="s">
        <v>745</v>
      </c>
      <c r="F109" s="12" t="s">
        <v>746</v>
      </c>
      <c r="G109" s="10" t="s">
        <v>792</v>
      </c>
      <c r="H109" s="10"/>
      <c r="I109" s="10"/>
      <c r="J109" s="10"/>
      <c r="K109" s="10"/>
      <c r="L109" s="10">
        <v>90</v>
      </c>
      <c r="M109" s="13">
        <f t="shared" si="2"/>
        <v>80.357142857142847</v>
      </c>
      <c r="N109" s="10"/>
      <c r="O109" s="34"/>
      <c r="P109" s="10"/>
      <c r="Q109" s="13">
        <v>9.6428571428571406</v>
      </c>
      <c r="R109" s="13">
        <v>0</v>
      </c>
      <c r="S109" s="13"/>
      <c r="T109" s="13">
        <v>80.36</v>
      </c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J109" s="13">
        <f t="shared" si="3"/>
        <v>-90.002857142857138</v>
      </c>
    </row>
    <row r="110" spans="1:36">
      <c r="A110" s="9">
        <v>43430</v>
      </c>
      <c r="B110" s="10" t="s">
        <v>395</v>
      </c>
      <c r="C110" s="11">
        <v>31899</v>
      </c>
      <c r="D110" s="11"/>
      <c r="E110" s="12" t="s">
        <v>786</v>
      </c>
      <c r="F110" s="12" t="s">
        <v>787</v>
      </c>
      <c r="G110" s="10" t="s">
        <v>869</v>
      </c>
      <c r="H110" s="10"/>
      <c r="I110" s="10"/>
      <c r="J110" s="10"/>
      <c r="K110" s="10"/>
      <c r="L110" s="10">
        <v>88.75</v>
      </c>
      <c r="M110" s="13">
        <f t="shared" si="2"/>
        <v>79.241071428571416</v>
      </c>
      <c r="N110" s="10"/>
      <c r="O110" s="34"/>
      <c r="P110" s="10"/>
      <c r="Q110" s="13">
        <v>9.5089285714285694</v>
      </c>
      <c r="R110" s="13">
        <v>0</v>
      </c>
      <c r="S110" s="13"/>
      <c r="T110" s="13">
        <v>79.239999999999995</v>
      </c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J110" s="13">
        <f t="shared" si="3"/>
        <v>-88.748928571428564</v>
      </c>
    </row>
    <row r="111" spans="1:36">
      <c r="A111" s="9">
        <v>43430</v>
      </c>
      <c r="B111" s="10" t="s">
        <v>396</v>
      </c>
      <c r="C111" s="11">
        <v>146929</v>
      </c>
      <c r="D111" s="11"/>
      <c r="E111" s="12" t="s">
        <v>745</v>
      </c>
      <c r="F111" s="12" t="s">
        <v>746</v>
      </c>
      <c r="G111" s="10" t="s">
        <v>792</v>
      </c>
      <c r="H111" s="10"/>
      <c r="I111" s="10"/>
      <c r="J111" s="10"/>
      <c r="K111" s="10"/>
      <c r="L111" s="10">
        <v>180</v>
      </c>
      <c r="M111" s="13">
        <f t="shared" si="2"/>
        <v>160.71428571428569</v>
      </c>
      <c r="N111" s="10"/>
      <c r="O111" s="34"/>
      <c r="P111" s="10"/>
      <c r="Q111" s="13">
        <v>19.285714285714281</v>
      </c>
      <c r="R111" s="13">
        <v>0</v>
      </c>
      <c r="S111" s="13"/>
      <c r="T111" s="13">
        <v>160.71</v>
      </c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J111" s="13">
        <f t="shared" si="3"/>
        <v>-179.99571428571429</v>
      </c>
    </row>
    <row r="112" spans="1:36">
      <c r="A112" s="9">
        <v>43430</v>
      </c>
      <c r="B112" s="10" t="s">
        <v>397</v>
      </c>
      <c r="C112" s="11"/>
      <c r="D112" s="11"/>
      <c r="E112" s="12" t="s">
        <v>784</v>
      </c>
      <c r="F112" s="12"/>
      <c r="G112" s="10" t="s">
        <v>796</v>
      </c>
      <c r="H112" s="10"/>
      <c r="I112" s="10"/>
      <c r="J112" s="10"/>
      <c r="K112" s="10">
        <v>1605</v>
      </c>
      <c r="L112" s="10"/>
      <c r="M112" s="13">
        <f t="shared" si="2"/>
        <v>1605</v>
      </c>
      <c r="N112" s="10"/>
      <c r="O112" s="34"/>
      <c r="P112" s="10"/>
      <c r="Q112" s="13">
        <v>0</v>
      </c>
      <c r="R112" s="13">
        <v>0</v>
      </c>
      <c r="S112" s="13">
        <v>1605</v>
      </c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J112" s="13">
        <f t="shared" si="3"/>
        <v>-1605</v>
      </c>
    </row>
    <row r="113" spans="1:36">
      <c r="A113" s="9">
        <v>43430</v>
      </c>
      <c r="B113" s="10" t="s">
        <v>398</v>
      </c>
      <c r="C113" s="11"/>
      <c r="D113" s="11"/>
      <c r="E113" s="12" t="s">
        <v>750</v>
      </c>
      <c r="F113" s="12"/>
      <c r="G113" s="10" t="s">
        <v>870</v>
      </c>
      <c r="H113" s="10"/>
      <c r="I113" s="10">
        <v>50</v>
      </c>
      <c r="J113" s="10"/>
      <c r="K113" s="10"/>
      <c r="L113" s="10"/>
      <c r="M113" s="13">
        <f t="shared" si="2"/>
        <v>50</v>
      </c>
      <c r="N113" s="10"/>
      <c r="O113" s="34"/>
      <c r="P113" s="10"/>
      <c r="Q113" s="13">
        <v>0</v>
      </c>
      <c r="R113" s="13">
        <v>0</v>
      </c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>
        <v>50</v>
      </c>
      <c r="AE113" s="13"/>
      <c r="AF113" s="13"/>
      <c r="AG113" s="13"/>
      <c r="AH113" s="13"/>
      <c r="AJ113" s="13">
        <f t="shared" si="3"/>
        <v>-50</v>
      </c>
    </row>
    <row r="114" spans="1:36">
      <c r="A114" s="9">
        <v>43430</v>
      </c>
      <c r="B114" s="10" t="s">
        <v>399</v>
      </c>
      <c r="C114" s="11"/>
      <c r="D114" s="11"/>
      <c r="E114" s="12" t="s">
        <v>747</v>
      </c>
      <c r="F114" s="12"/>
      <c r="G114" s="10" t="s">
        <v>793</v>
      </c>
      <c r="H114" s="10"/>
      <c r="I114" s="10">
        <v>502</v>
      </c>
      <c r="J114" s="10"/>
      <c r="K114" s="10"/>
      <c r="L114" s="10"/>
      <c r="M114" s="13">
        <f t="shared" si="2"/>
        <v>502</v>
      </c>
      <c r="N114" s="10"/>
      <c r="O114" s="34"/>
      <c r="P114" s="10"/>
      <c r="Q114" s="13">
        <v>0</v>
      </c>
      <c r="R114" s="13">
        <v>0</v>
      </c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>
        <v>502</v>
      </c>
      <c r="AF114" s="13"/>
      <c r="AG114" s="13"/>
      <c r="AH114" s="13"/>
      <c r="AJ114" s="13">
        <f t="shared" si="3"/>
        <v>-502</v>
      </c>
    </row>
    <row r="115" spans="1:36">
      <c r="A115" s="9">
        <v>43431</v>
      </c>
      <c r="B115" s="10" t="s">
        <v>400</v>
      </c>
      <c r="C115" s="11">
        <v>139672</v>
      </c>
      <c r="D115" s="11"/>
      <c r="E115" s="12" t="s">
        <v>745</v>
      </c>
      <c r="F115" s="12" t="s">
        <v>746</v>
      </c>
      <c r="G115" s="10" t="s">
        <v>792</v>
      </c>
      <c r="H115" s="10"/>
      <c r="I115" s="10"/>
      <c r="J115" s="10"/>
      <c r="K115" s="10"/>
      <c r="L115" s="10">
        <v>180</v>
      </c>
      <c r="M115" s="13">
        <f t="shared" si="2"/>
        <v>160.71428571428569</v>
      </c>
      <c r="N115" s="10"/>
      <c r="O115" s="34"/>
      <c r="P115" s="10"/>
      <c r="Q115" s="13">
        <v>19.285714285714281</v>
      </c>
      <c r="R115" s="13">
        <v>0</v>
      </c>
      <c r="S115" s="13"/>
      <c r="T115" s="13">
        <v>160.71</v>
      </c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J115" s="13">
        <f t="shared" si="3"/>
        <v>-179.99571428571429</v>
      </c>
    </row>
    <row r="116" spans="1:36">
      <c r="A116" s="9">
        <v>43431</v>
      </c>
      <c r="B116" s="10" t="s">
        <v>401</v>
      </c>
      <c r="C116" s="11"/>
      <c r="D116" s="11"/>
      <c r="E116" s="12" t="s">
        <v>788</v>
      </c>
      <c r="F116" s="12"/>
      <c r="G116" s="10" t="s">
        <v>871</v>
      </c>
      <c r="H116" s="10"/>
      <c r="I116" s="10">
        <v>2500</v>
      </c>
      <c r="J116" s="10"/>
      <c r="K116" s="10"/>
      <c r="L116" s="10"/>
      <c r="M116" s="13">
        <f t="shared" si="2"/>
        <v>2500</v>
      </c>
      <c r="N116" s="10"/>
      <c r="O116" s="34"/>
      <c r="P116" s="10"/>
      <c r="Q116" s="13">
        <v>0</v>
      </c>
      <c r="R116" s="13">
        <v>0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>
        <v>2500</v>
      </c>
      <c r="AC116" s="13"/>
      <c r="AD116" s="13"/>
      <c r="AE116" s="13"/>
      <c r="AF116" s="13"/>
      <c r="AG116" s="13"/>
      <c r="AH116" s="13"/>
      <c r="AJ116" s="13">
        <f t="shared" si="3"/>
        <v>-2500</v>
      </c>
    </row>
    <row r="117" spans="1:36">
      <c r="A117" s="9">
        <v>43431</v>
      </c>
      <c r="B117" s="10" t="s">
        <v>402</v>
      </c>
      <c r="C117" s="11">
        <v>46</v>
      </c>
      <c r="D117" s="11"/>
      <c r="E117" s="12" t="s">
        <v>789</v>
      </c>
      <c r="F117" s="12" t="s">
        <v>790</v>
      </c>
      <c r="G117" s="10" t="s">
        <v>872</v>
      </c>
      <c r="H117" s="10"/>
      <c r="I117" s="10"/>
      <c r="J117" s="10"/>
      <c r="K117" s="10"/>
      <c r="L117" s="10">
        <v>120</v>
      </c>
      <c r="M117" s="13">
        <f t="shared" si="2"/>
        <v>107.14285714285714</v>
      </c>
      <c r="N117" s="10"/>
      <c r="O117" s="34"/>
      <c r="P117" s="10"/>
      <c r="Q117" s="13">
        <v>12.857142857142856</v>
      </c>
      <c r="R117" s="13">
        <v>0</v>
      </c>
      <c r="S117" s="13"/>
      <c r="T117" s="13"/>
      <c r="U117" s="13"/>
      <c r="V117" s="13"/>
      <c r="W117" s="13"/>
      <c r="X117" s="13">
        <v>107.14</v>
      </c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J117" s="13">
        <f t="shared" si="3"/>
        <v>-119.99714285714286</v>
      </c>
    </row>
    <row r="118" spans="1:36">
      <c r="A118" s="9">
        <v>43431</v>
      </c>
      <c r="B118" s="10" t="s">
        <v>403</v>
      </c>
      <c r="C118" s="11">
        <v>32894</v>
      </c>
      <c r="D118" s="11"/>
      <c r="E118" s="12" t="s">
        <v>748</v>
      </c>
      <c r="F118" s="12" t="s">
        <v>749</v>
      </c>
      <c r="G118" s="10" t="s">
        <v>873</v>
      </c>
      <c r="H118" s="10"/>
      <c r="I118" s="10"/>
      <c r="J118" s="10"/>
      <c r="K118" s="10"/>
      <c r="L118" s="10">
        <v>379</v>
      </c>
      <c r="M118" s="13">
        <f t="shared" si="2"/>
        <v>338.39285714285711</v>
      </c>
      <c r="N118" s="10"/>
      <c r="O118" s="34"/>
      <c r="P118" s="10"/>
      <c r="Q118" s="13">
        <v>40.607142857142854</v>
      </c>
      <c r="R118" s="13">
        <v>0</v>
      </c>
      <c r="S118" s="13">
        <v>338.39</v>
      </c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J118" s="13">
        <f t="shared" si="3"/>
        <v>-378.99714285714282</v>
      </c>
    </row>
    <row r="119" spans="1:36">
      <c r="A119" s="9">
        <v>43432</v>
      </c>
      <c r="B119" s="10" t="s">
        <v>404</v>
      </c>
      <c r="C119" s="11">
        <v>146970</v>
      </c>
      <c r="D119" s="11"/>
      <c r="E119" s="12" t="s">
        <v>745</v>
      </c>
      <c r="F119" s="12" t="s">
        <v>746</v>
      </c>
      <c r="G119" s="10" t="s">
        <v>792</v>
      </c>
      <c r="H119" s="10"/>
      <c r="I119" s="10"/>
      <c r="J119" s="10"/>
      <c r="K119" s="10"/>
      <c r="L119" s="10">
        <v>180</v>
      </c>
      <c r="M119" s="13">
        <f t="shared" si="2"/>
        <v>160.71428571428569</v>
      </c>
      <c r="N119" s="10"/>
      <c r="O119" s="34"/>
      <c r="P119" s="10"/>
      <c r="Q119" s="13">
        <v>19.285714285714281</v>
      </c>
      <c r="R119" s="13">
        <v>0</v>
      </c>
      <c r="S119" s="13"/>
      <c r="T119" s="13">
        <v>160.71</v>
      </c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J119" s="13">
        <f t="shared" si="3"/>
        <v>-179.99571428571429</v>
      </c>
    </row>
    <row r="120" spans="1:36">
      <c r="A120" s="9">
        <v>43432</v>
      </c>
      <c r="B120" s="10" t="s">
        <v>405</v>
      </c>
      <c r="C120" s="11">
        <v>116213</v>
      </c>
      <c r="D120" s="11"/>
      <c r="E120" s="12" t="s">
        <v>754</v>
      </c>
      <c r="F120" s="12" t="s">
        <v>755</v>
      </c>
      <c r="G120" s="10" t="s">
        <v>874</v>
      </c>
      <c r="H120" s="10"/>
      <c r="I120" s="10"/>
      <c r="J120" s="10"/>
      <c r="K120" s="10"/>
      <c r="L120" s="10">
        <v>1172.4499999999998</v>
      </c>
      <c r="M120" s="13">
        <f t="shared" si="2"/>
        <v>1046.8303571428569</v>
      </c>
      <c r="N120" s="10"/>
      <c r="O120" s="34"/>
      <c r="P120" s="10"/>
      <c r="Q120" s="13">
        <v>125.61964285714282</v>
      </c>
      <c r="R120" s="13">
        <v>0</v>
      </c>
      <c r="S120" s="13">
        <v>1046.83</v>
      </c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J120" s="13">
        <f t="shared" si="3"/>
        <v>-1172.4496428571429</v>
      </c>
    </row>
    <row r="121" spans="1:36">
      <c r="A121" s="9">
        <v>43432</v>
      </c>
      <c r="B121" s="10" t="s">
        <v>406</v>
      </c>
      <c r="C121" s="11">
        <v>116213</v>
      </c>
      <c r="D121" s="11"/>
      <c r="E121" s="12" t="s">
        <v>754</v>
      </c>
      <c r="F121" s="12" t="s">
        <v>755</v>
      </c>
      <c r="G121" s="10" t="s">
        <v>875</v>
      </c>
      <c r="H121" s="10"/>
      <c r="I121" s="10"/>
      <c r="J121" s="10"/>
      <c r="K121" s="10">
        <v>99.35</v>
      </c>
      <c r="L121" s="10"/>
      <c r="M121" s="13">
        <f t="shared" si="2"/>
        <v>99.35</v>
      </c>
      <c r="N121" s="10"/>
      <c r="O121" s="34"/>
      <c r="P121" s="10"/>
      <c r="Q121" s="13">
        <v>0</v>
      </c>
      <c r="R121" s="13">
        <v>0</v>
      </c>
      <c r="S121" s="13">
        <v>99.35</v>
      </c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J121" s="13">
        <f t="shared" si="3"/>
        <v>-99.35</v>
      </c>
    </row>
    <row r="122" spans="1:36">
      <c r="A122" s="9">
        <v>43432</v>
      </c>
      <c r="B122" s="10" t="s">
        <v>407</v>
      </c>
      <c r="C122" s="11"/>
      <c r="D122" s="11"/>
      <c r="E122" s="12" t="s">
        <v>791</v>
      </c>
      <c r="F122" s="12"/>
      <c r="G122" s="10" t="s">
        <v>876</v>
      </c>
      <c r="H122" s="10"/>
      <c r="I122" s="10">
        <v>58</v>
      </c>
      <c r="J122" s="10"/>
      <c r="K122" s="10"/>
      <c r="L122" s="10"/>
      <c r="M122" s="13">
        <f t="shared" si="2"/>
        <v>58</v>
      </c>
      <c r="N122" s="10"/>
      <c r="O122" s="34"/>
      <c r="P122" s="10"/>
      <c r="Q122" s="13">
        <v>0</v>
      </c>
      <c r="R122" s="13">
        <v>0</v>
      </c>
      <c r="S122" s="13">
        <v>58</v>
      </c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J122" s="13">
        <f t="shared" si="3"/>
        <v>-58</v>
      </c>
    </row>
    <row r="123" spans="1:36">
      <c r="A123" s="9">
        <v>43432</v>
      </c>
      <c r="B123" s="10" t="s">
        <v>408</v>
      </c>
      <c r="C123" s="11">
        <v>33028</v>
      </c>
      <c r="D123" s="11"/>
      <c r="E123" s="12" t="s">
        <v>748</v>
      </c>
      <c r="F123" s="12" t="s">
        <v>749</v>
      </c>
      <c r="G123" s="10" t="s">
        <v>877</v>
      </c>
      <c r="H123" s="10"/>
      <c r="I123" s="10"/>
      <c r="J123" s="10"/>
      <c r="K123" s="10"/>
      <c r="L123" s="10">
        <v>81</v>
      </c>
      <c r="M123" s="13">
        <f t="shared" si="2"/>
        <v>72.321428571428569</v>
      </c>
      <c r="N123" s="10"/>
      <c r="O123" s="34"/>
      <c r="P123" s="10"/>
      <c r="Q123" s="13">
        <v>8.6785714285714288</v>
      </c>
      <c r="R123" s="13">
        <v>0</v>
      </c>
      <c r="S123" s="13">
        <v>72.319999999999993</v>
      </c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J123" s="13">
        <f t="shared" si="3"/>
        <v>-80.998571428571424</v>
      </c>
    </row>
    <row r="124" spans="1:36">
      <c r="A124" s="9">
        <v>43432</v>
      </c>
      <c r="B124" s="10" t="s">
        <v>409</v>
      </c>
      <c r="C124" s="11">
        <v>157365</v>
      </c>
      <c r="D124" s="11"/>
      <c r="E124" s="12" t="s">
        <v>754</v>
      </c>
      <c r="F124" s="12" t="s">
        <v>755</v>
      </c>
      <c r="G124" s="10" t="s">
        <v>878</v>
      </c>
      <c r="H124" s="10"/>
      <c r="I124" s="10"/>
      <c r="J124" s="10"/>
      <c r="K124" s="10">
        <v>352.5</v>
      </c>
      <c r="L124" s="10"/>
      <c r="M124" s="13">
        <f t="shared" si="2"/>
        <v>352.5</v>
      </c>
      <c r="N124" s="10"/>
      <c r="O124" s="34"/>
      <c r="P124" s="10"/>
      <c r="Q124" s="13">
        <v>0</v>
      </c>
      <c r="R124" s="13">
        <v>0</v>
      </c>
      <c r="S124" s="13">
        <v>352.5</v>
      </c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J124" s="13">
        <f t="shared" si="3"/>
        <v>-352.5</v>
      </c>
    </row>
    <row r="125" spans="1:36">
      <c r="A125" s="9">
        <v>43432</v>
      </c>
      <c r="B125" s="10" t="s">
        <v>410</v>
      </c>
      <c r="C125" s="11">
        <v>157365</v>
      </c>
      <c r="D125" s="11"/>
      <c r="E125" s="12" t="s">
        <v>754</v>
      </c>
      <c r="F125" s="12" t="s">
        <v>755</v>
      </c>
      <c r="G125" s="10" t="s">
        <v>879</v>
      </c>
      <c r="H125" s="10"/>
      <c r="I125" s="10"/>
      <c r="J125" s="10"/>
      <c r="K125" s="10"/>
      <c r="L125" s="10">
        <v>152</v>
      </c>
      <c r="M125" s="13">
        <f t="shared" si="2"/>
        <v>135.71428571428569</v>
      </c>
      <c r="N125" s="10"/>
      <c r="O125" s="34"/>
      <c r="P125" s="10"/>
      <c r="Q125" s="13">
        <v>16.285714285714281</v>
      </c>
      <c r="R125" s="13">
        <v>0</v>
      </c>
      <c r="S125" s="13">
        <v>135.71</v>
      </c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J125" s="13">
        <f t="shared" si="3"/>
        <v>-151.99571428571429</v>
      </c>
    </row>
    <row r="126" spans="1:36">
      <c r="A126" s="9">
        <v>43432</v>
      </c>
      <c r="B126" s="10" t="s">
        <v>411</v>
      </c>
      <c r="C126" s="11">
        <v>32999</v>
      </c>
      <c r="D126" s="11"/>
      <c r="E126" s="12" t="s">
        <v>748</v>
      </c>
      <c r="F126" s="12" t="s">
        <v>749</v>
      </c>
      <c r="G126" s="10" t="s">
        <v>880</v>
      </c>
      <c r="H126" s="10"/>
      <c r="I126" s="10"/>
      <c r="J126" s="10"/>
      <c r="K126" s="10"/>
      <c r="L126" s="10">
        <v>172.5</v>
      </c>
      <c r="M126" s="13">
        <f t="shared" si="2"/>
        <v>154.01785714285714</v>
      </c>
      <c r="N126" s="10"/>
      <c r="O126" s="34"/>
      <c r="P126" s="10"/>
      <c r="Q126" s="13">
        <v>18.482142857142858</v>
      </c>
      <c r="R126" s="13">
        <v>0</v>
      </c>
      <c r="S126" s="13"/>
      <c r="T126" s="13">
        <v>154.02000000000001</v>
      </c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J126" s="13">
        <f t="shared" si="3"/>
        <v>-172.50214285714287</v>
      </c>
    </row>
    <row r="127" spans="1:36">
      <c r="A127" s="9">
        <v>43432</v>
      </c>
      <c r="B127" s="10" t="s">
        <v>412</v>
      </c>
      <c r="C127" s="11">
        <v>2772</v>
      </c>
      <c r="D127" s="11"/>
      <c r="E127" s="12" t="s">
        <v>752</v>
      </c>
      <c r="F127" s="12" t="s">
        <v>753</v>
      </c>
      <c r="G127" s="10" t="s">
        <v>881</v>
      </c>
      <c r="H127" s="10"/>
      <c r="I127" s="10"/>
      <c r="J127" s="10"/>
      <c r="K127" s="10">
        <v>270</v>
      </c>
      <c r="L127" s="10"/>
      <c r="M127" s="13">
        <f t="shared" si="2"/>
        <v>270</v>
      </c>
      <c r="N127" s="10"/>
      <c r="O127" s="34"/>
      <c r="P127" s="10"/>
      <c r="Q127" s="13">
        <v>0</v>
      </c>
      <c r="R127" s="13">
        <v>0</v>
      </c>
      <c r="S127" s="13">
        <v>270</v>
      </c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J127" s="13">
        <f t="shared" si="3"/>
        <v>-270</v>
      </c>
    </row>
    <row r="128" spans="1:36">
      <c r="A128" s="9">
        <v>43433</v>
      </c>
      <c r="B128" s="10" t="s">
        <v>413</v>
      </c>
      <c r="C128" s="11">
        <v>136801</v>
      </c>
      <c r="D128" s="11"/>
      <c r="E128" s="12" t="s">
        <v>754</v>
      </c>
      <c r="F128" s="12" t="s">
        <v>755</v>
      </c>
      <c r="G128" s="10" t="s">
        <v>882</v>
      </c>
      <c r="H128" s="10"/>
      <c r="I128" s="10"/>
      <c r="J128" s="10"/>
      <c r="K128" s="10"/>
      <c r="L128" s="10">
        <v>165</v>
      </c>
      <c r="M128" s="13">
        <f t="shared" si="2"/>
        <v>147.32142857142856</v>
      </c>
      <c r="N128" s="10"/>
      <c r="O128" s="34"/>
      <c r="P128" s="10"/>
      <c r="Q128" s="13">
        <v>17.678571428571427</v>
      </c>
      <c r="R128" s="13">
        <v>0</v>
      </c>
      <c r="S128" s="13">
        <v>147.32</v>
      </c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J128" s="13">
        <f t="shared" si="3"/>
        <v>-164.99857142857141</v>
      </c>
    </row>
    <row r="129" spans="1:36">
      <c r="A129" s="9">
        <v>43433</v>
      </c>
      <c r="B129" s="10" t="s">
        <v>414</v>
      </c>
      <c r="C129" s="11">
        <v>136801</v>
      </c>
      <c r="D129" s="11"/>
      <c r="E129" s="12" t="s">
        <v>754</v>
      </c>
      <c r="F129" s="12" t="s">
        <v>755</v>
      </c>
      <c r="G129" s="10" t="s">
        <v>878</v>
      </c>
      <c r="H129" s="10"/>
      <c r="I129" s="10"/>
      <c r="J129" s="10"/>
      <c r="K129" s="10">
        <v>125.9</v>
      </c>
      <c r="L129" s="10"/>
      <c r="M129" s="13">
        <f t="shared" si="2"/>
        <v>125.9</v>
      </c>
      <c r="N129" s="10"/>
      <c r="O129" s="34"/>
      <c r="P129" s="10"/>
      <c r="Q129" s="13">
        <v>0</v>
      </c>
      <c r="R129" s="13">
        <v>0</v>
      </c>
      <c r="S129" s="13">
        <v>125.9</v>
      </c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J129" s="13">
        <f t="shared" si="3"/>
        <v>-125.9</v>
      </c>
    </row>
    <row r="130" spans="1:36">
      <c r="A130" s="9">
        <v>43433</v>
      </c>
      <c r="B130" s="10" t="s">
        <v>415</v>
      </c>
      <c r="C130" s="11">
        <v>147565</v>
      </c>
      <c r="D130" s="11"/>
      <c r="E130" s="12" t="s">
        <v>745</v>
      </c>
      <c r="F130" s="12" t="s">
        <v>746</v>
      </c>
      <c r="G130" s="10" t="s">
        <v>792</v>
      </c>
      <c r="H130" s="10"/>
      <c r="I130" s="10"/>
      <c r="J130" s="10"/>
      <c r="K130" s="10"/>
      <c r="L130" s="10">
        <v>180</v>
      </c>
      <c r="M130" s="13">
        <f t="shared" si="2"/>
        <v>160.71428571428569</v>
      </c>
      <c r="N130" s="10"/>
      <c r="O130" s="34"/>
      <c r="P130" s="10"/>
      <c r="Q130" s="13">
        <v>19.285714285714281</v>
      </c>
      <c r="R130" s="13">
        <v>0</v>
      </c>
      <c r="S130" s="13"/>
      <c r="T130" s="13">
        <v>160.71</v>
      </c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J130" s="13">
        <f t="shared" si="3"/>
        <v>-179.99571428571429</v>
      </c>
    </row>
    <row r="131" spans="1:36">
      <c r="A131" s="9"/>
      <c r="B131" s="10" t="s">
        <v>416</v>
      </c>
      <c r="C131" s="11"/>
      <c r="D131" s="11"/>
      <c r="E131" s="12"/>
      <c r="F131" s="12"/>
      <c r="G131" s="10"/>
      <c r="H131" s="10"/>
      <c r="I131" s="10"/>
      <c r="J131" s="10"/>
      <c r="K131" s="10"/>
      <c r="L131" s="10"/>
      <c r="M131" s="13">
        <f t="shared" si="2"/>
        <v>0</v>
      </c>
      <c r="N131" s="10"/>
      <c r="O131" s="34"/>
      <c r="P131" s="10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J131" s="13">
        <f t="shared" si="3"/>
        <v>0</v>
      </c>
    </row>
    <row r="132" spans="1:36">
      <c r="A132" s="9"/>
      <c r="B132" s="10" t="s">
        <v>417</v>
      </c>
      <c r="C132" s="11"/>
      <c r="D132" s="11"/>
      <c r="E132" s="12"/>
      <c r="F132" s="12"/>
      <c r="G132" s="10"/>
      <c r="H132" s="10"/>
      <c r="I132" s="10"/>
      <c r="J132" s="10"/>
      <c r="K132" s="10"/>
      <c r="L132" s="10"/>
      <c r="M132" s="13">
        <f t="shared" si="2"/>
        <v>0</v>
      </c>
      <c r="N132" s="10"/>
      <c r="O132" s="34"/>
      <c r="P132" s="10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J132" s="13">
        <f t="shared" si="3"/>
        <v>0</v>
      </c>
    </row>
    <row r="133" spans="1:36">
      <c r="A133" s="9"/>
      <c r="B133" s="10" t="s">
        <v>418</v>
      </c>
      <c r="C133" s="11"/>
      <c r="D133" s="11"/>
      <c r="E133" s="12"/>
      <c r="F133" s="12"/>
      <c r="G133" s="10"/>
      <c r="H133" s="10"/>
      <c r="I133" s="10"/>
      <c r="J133" s="10"/>
      <c r="K133" s="10"/>
      <c r="L133" s="10"/>
      <c r="M133" s="13">
        <f t="shared" si="2"/>
        <v>0</v>
      </c>
      <c r="N133" s="10"/>
      <c r="O133" s="34"/>
      <c r="P133" s="10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J133" s="13">
        <f t="shared" si="3"/>
        <v>0</v>
      </c>
    </row>
    <row r="134" spans="1:36">
      <c r="A134" s="9"/>
      <c r="B134" s="10" t="s">
        <v>419</v>
      </c>
      <c r="C134" s="11"/>
      <c r="D134" s="11"/>
      <c r="E134" s="12"/>
      <c r="F134" s="12"/>
      <c r="G134" s="10"/>
      <c r="H134" s="10"/>
      <c r="I134" s="10"/>
      <c r="J134" s="10"/>
      <c r="K134" s="10"/>
      <c r="L134" s="10"/>
      <c r="M134" s="13">
        <f t="shared" si="2"/>
        <v>0</v>
      </c>
      <c r="N134" s="10"/>
      <c r="O134" s="34"/>
      <c r="P134" s="10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J134" s="13">
        <f t="shared" si="3"/>
        <v>0</v>
      </c>
    </row>
    <row r="135" spans="1:36">
      <c r="A135" s="9"/>
      <c r="B135" s="10" t="s">
        <v>420</v>
      </c>
      <c r="C135" s="11"/>
      <c r="D135" s="11"/>
      <c r="E135" s="12"/>
      <c r="F135" s="12"/>
      <c r="G135" s="10"/>
      <c r="H135" s="10"/>
      <c r="I135" s="10"/>
      <c r="J135" s="10"/>
      <c r="K135" s="10"/>
      <c r="L135" s="10"/>
      <c r="M135" s="13">
        <f t="shared" si="2"/>
        <v>0</v>
      </c>
      <c r="N135" s="10"/>
      <c r="O135" s="34"/>
      <c r="P135" s="10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J135" s="13">
        <f t="shared" si="3"/>
        <v>0</v>
      </c>
    </row>
    <row r="136" spans="1:36">
      <c r="A136" s="9"/>
      <c r="B136" s="10" t="s">
        <v>421</v>
      </c>
      <c r="C136" s="11"/>
      <c r="D136" s="11"/>
      <c r="E136" s="12"/>
      <c r="F136" s="12"/>
      <c r="G136" s="10"/>
      <c r="H136" s="10"/>
      <c r="I136" s="10"/>
      <c r="J136" s="10"/>
      <c r="K136" s="10"/>
      <c r="L136" s="10"/>
      <c r="M136" s="13">
        <f t="shared" ref="M136:M199" si="4">I136+J136+K136+L136/1.12</f>
        <v>0</v>
      </c>
      <c r="N136" s="10"/>
      <c r="O136" s="34"/>
      <c r="P136" s="10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J136" s="13">
        <f t="shared" ref="AJ136:AJ199" si="5">-SUM(P136:AI136)</f>
        <v>0</v>
      </c>
    </row>
    <row r="137" spans="1:36">
      <c r="A137" s="9"/>
      <c r="B137" s="10" t="s">
        <v>422</v>
      </c>
      <c r="C137" s="11"/>
      <c r="D137" s="11"/>
      <c r="E137" s="12"/>
      <c r="F137" s="12"/>
      <c r="G137" s="10"/>
      <c r="H137" s="10"/>
      <c r="I137" s="10"/>
      <c r="J137" s="10"/>
      <c r="K137" s="10"/>
      <c r="L137" s="10"/>
      <c r="M137" s="13">
        <f t="shared" si="4"/>
        <v>0</v>
      </c>
      <c r="N137" s="10"/>
      <c r="O137" s="34"/>
      <c r="P137" s="10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J137" s="13">
        <f t="shared" si="5"/>
        <v>0</v>
      </c>
    </row>
    <row r="138" spans="1:36">
      <c r="A138" s="9"/>
      <c r="B138" s="10" t="s">
        <v>423</v>
      </c>
      <c r="C138" s="11"/>
      <c r="D138" s="11"/>
      <c r="E138" s="12"/>
      <c r="F138" s="12"/>
      <c r="G138" s="10"/>
      <c r="H138" s="10"/>
      <c r="I138" s="10"/>
      <c r="J138" s="10"/>
      <c r="K138" s="10"/>
      <c r="L138" s="10"/>
      <c r="M138" s="13">
        <f t="shared" si="4"/>
        <v>0</v>
      </c>
      <c r="N138" s="10"/>
      <c r="O138" s="34"/>
      <c r="P138" s="10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J138" s="13">
        <f t="shared" si="5"/>
        <v>0</v>
      </c>
    </row>
    <row r="139" spans="1:36">
      <c r="A139" s="9"/>
      <c r="B139" s="10" t="s">
        <v>424</v>
      </c>
      <c r="C139" s="11"/>
      <c r="D139" s="11"/>
      <c r="E139" s="12"/>
      <c r="F139" s="12"/>
      <c r="G139" s="10"/>
      <c r="H139" s="10"/>
      <c r="I139" s="10"/>
      <c r="J139" s="10"/>
      <c r="K139" s="10"/>
      <c r="L139" s="10"/>
      <c r="M139" s="13">
        <f t="shared" si="4"/>
        <v>0</v>
      </c>
      <c r="N139" s="10"/>
      <c r="O139" s="34"/>
      <c r="P139" s="10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J139" s="13">
        <f t="shared" si="5"/>
        <v>0</v>
      </c>
    </row>
    <row r="140" spans="1:36">
      <c r="A140" s="9"/>
      <c r="B140" s="10" t="s">
        <v>425</v>
      </c>
      <c r="C140" s="11"/>
      <c r="D140" s="11"/>
      <c r="E140" s="12"/>
      <c r="F140" s="12"/>
      <c r="G140" s="10"/>
      <c r="H140" s="10"/>
      <c r="I140" s="10"/>
      <c r="J140" s="10"/>
      <c r="K140" s="10"/>
      <c r="L140" s="10"/>
      <c r="M140" s="13">
        <f t="shared" si="4"/>
        <v>0</v>
      </c>
      <c r="N140" s="10"/>
      <c r="O140" s="34"/>
      <c r="P140" s="10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J140" s="13">
        <f t="shared" si="5"/>
        <v>0</v>
      </c>
    </row>
    <row r="141" spans="1:36">
      <c r="A141" s="9"/>
      <c r="B141" s="10" t="s">
        <v>426</v>
      </c>
      <c r="C141" s="11"/>
      <c r="D141" s="11"/>
      <c r="E141" s="12"/>
      <c r="F141" s="12"/>
      <c r="G141" s="10"/>
      <c r="H141" s="10"/>
      <c r="I141" s="10"/>
      <c r="J141" s="10"/>
      <c r="K141" s="10"/>
      <c r="L141" s="10"/>
      <c r="M141" s="13">
        <f t="shared" si="4"/>
        <v>0</v>
      </c>
      <c r="N141" s="10"/>
      <c r="O141" s="34"/>
      <c r="P141" s="10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J141" s="13">
        <f t="shared" si="5"/>
        <v>0</v>
      </c>
    </row>
    <row r="142" spans="1:36">
      <c r="A142" s="9"/>
      <c r="B142" s="10" t="s">
        <v>427</v>
      </c>
      <c r="C142" s="11"/>
      <c r="D142" s="11"/>
      <c r="E142" s="12"/>
      <c r="F142" s="12"/>
      <c r="G142" s="10"/>
      <c r="H142" s="10"/>
      <c r="I142" s="10"/>
      <c r="J142" s="10"/>
      <c r="K142" s="10"/>
      <c r="L142" s="10"/>
      <c r="M142" s="13">
        <f t="shared" si="4"/>
        <v>0</v>
      </c>
      <c r="N142" s="10"/>
      <c r="O142" s="34"/>
      <c r="P142" s="10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J142" s="13">
        <f t="shared" si="5"/>
        <v>0</v>
      </c>
    </row>
    <row r="143" spans="1:36">
      <c r="A143" s="9"/>
      <c r="B143" s="10" t="s">
        <v>428</v>
      </c>
      <c r="C143" s="11"/>
      <c r="D143" s="11"/>
      <c r="E143" s="12"/>
      <c r="F143" s="12"/>
      <c r="G143" s="10"/>
      <c r="H143" s="10"/>
      <c r="I143" s="10"/>
      <c r="J143" s="10"/>
      <c r="K143" s="10"/>
      <c r="L143" s="10"/>
      <c r="M143" s="13">
        <f t="shared" si="4"/>
        <v>0</v>
      </c>
      <c r="N143" s="10"/>
      <c r="O143" s="34"/>
      <c r="P143" s="10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J143" s="13">
        <f t="shared" si="5"/>
        <v>0</v>
      </c>
    </row>
    <row r="144" spans="1:36">
      <c r="A144" s="9"/>
      <c r="B144" s="10" t="s">
        <v>429</v>
      </c>
      <c r="C144" s="11"/>
      <c r="D144" s="11"/>
      <c r="E144" s="12"/>
      <c r="F144" s="12"/>
      <c r="G144" s="10"/>
      <c r="H144" s="10"/>
      <c r="I144" s="10"/>
      <c r="J144" s="10"/>
      <c r="K144" s="10"/>
      <c r="L144" s="10"/>
      <c r="M144" s="13">
        <f t="shared" si="4"/>
        <v>0</v>
      </c>
      <c r="N144" s="10"/>
      <c r="O144" s="34"/>
      <c r="P144" s="10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J144" s="13">
        <f t="shared" si="5"/>
        <v>0</v>
      </c>
    </row>
    <row r="145" spans="1:36">
      <c r="A145" s="9"/>
      <c r="B145" s="10" t="s">
        <v>430</v>
      </c>
      <c r="C145" s="11"/>
      <c r="D145" s="11"/>
      <c r="E145" s="12"/>
      <c r="F145" s="12"/>
      <c r="G145" s="10"/>
      <c r="H145" s="10"/>
      <c r="I145" s="10"/>
      <c r="J145" s="10"/>
      <c r="K145" s="10"/>
      <c r="L145" s="10"/>
      <c r="M145" s="13">
        <f t="shared" si="4"/>
        <v>0</v>
      </c>
      <c r="N145" s="10"/>
      <c r="O145" s="34"/>
      <c r="P145" s="10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J145" s="13">
        <f t="shared" si="5"/>
        <v>0</v>
      </c>
    </row>
    <row r="146" spans="1:36">
      <c r="A146" s="9"/>
      <c r="B146" s="10" t="s">
        <v>431</v>
      </c>
      <c r="C146" s="11"/>
      <c r="D146" s="11"/>
      <c r="E146" s="12"/>
      <c r="F146" s="12"/>
      <c r="G146" s="10"/>
      <c r="H146" s="10"/>
      <c r="I146" s="10"/>
      <c r="J146" s="10"/>
      <c r="K146" s="10"/>
      <c r="L146" s="10"/>
      <c r="M146" s="13">
        <f t="shared" si="4"/>
        <v>0</v>
      </c>
      <c r="N146" s="10"/>
      <c r="O146" s="34"/>
      <c r="P146" s="10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J146" s="13">
        <f t="shared" si="5"/>
        <v>0</v>
      </c>
    </row>
    <row r="147" spans="1:36">
      <c r="A147" s="9"/>
      <c r="B147" s="10" t="s">
        <v>432</v>
      </c>
      <c r="C147" s="11"/>
      <c r="D147" s="11"/>
      <c r="E147" s="12"/>
      <c r="F147" s="12"/>
      <c r="G147" s="10"/>
      <c r="H147" s="10"/>
      <c r="I147" s="10"/>
      <c r="J147" s="10"/>
      <c r="K147" s="10"/>
      <c r="L147" s="10"/>
      <c r="M147" s="13">
        <f t="shared" si="4"/>
        <v>0</v>
      </c>
      <c r="N147" s="10"/>
      <c r="O147" s="34"/>
      <c r="P147" s="10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J147" s="13">
        <f t="shared" si="5"/>
        <v>0</v>
      </c>
    </row>
    <row r="148" spans="1:36">
      <c r="A148" s="9"/>
      <c r="B148" s="10" t="s">
        <v>433</v>
      </c>
      <c r="C148" s="11"/>
      <c r="D148" s="11"/>
      <c r="E148" s="12"/>
      <c r="F148" s="12"/>
      <c r="G148" s="10"/>
      <c r="H148" s="10"/>
      <c r="I148" s="10"/>
      <c r="J148" s="10"/>
      <c r="K148" s="10"/>
      <c r="L148" s="10"/>
      <c r="M148" s="13">
        <f t="shared" si="4"/>
        <v>0</v>
      </c>
      <c r="N148" s="10"/>
      <c r="O148" s="34"/>
      <c r="P148" s="10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J148" s="13">
        <f t="shared" si="5"/>
        <v>0</v>
      </c>
    </row>
    <row r="149" spans="1:36">
      <c r="A149" s="9"/>
      <c r="B149" s="10" t="s">
        <v>434</v>
      </c>
      <c r="C149" s="11"/>
      <c r="D149" s="11"/>
      <c r="E149" s="12"/>
      <c r="F149" s="12"/>
      <c r="G149" s="10"/>
      <c r="H149" s="10"/>
      <c r="I149" s="10"/>
      <c r="J149" s="10"/>
      <c r="K149" s="10"/>
      <c r="L149" s="10"/>
      <c r="M149" s="13">
        <f t="shared" si="4"/>
        <v>0</v>
      </c>
      <c r="N149" s="10"/>
      <c r="O149" s="34"/>
      <c r="P149" s="10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J149" s="13">
        <f t="shared" si="5"/>
        <v>0</v>
      </c>
    </row>
    <row r="150" spans="1:36">
      <c r="A150" s="9"/>
      <c r="B150" s="10" t="s">
        <v>435</v>
      </c>
      <c r="C150" s="11"/>
      <c r="D150" s="11"/>
      <c r="E150" s="12"/>
      <c r="F150" s="12"/>
      <c r="G150" s="10"/>
      <c r="H150" s="10"/>
      <c r="I150" s="10"/>
      <c r="J150" s="10"/>
      <c r="K150" s="10"/>
      <c r="L150" s="10"/>
      <c r="M150" s="13">
        <f t="shared" si="4"/>
        <v>0</v>
      </c>
      <c r="N150" s="10"/>
      <c r="O150" s="34"/>
      <c r="P150" s="10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J150" s="13">
        <f t="shared" si="5"/>
        <v>0</v>
      </c>
    </row>
    <row r="151" spans="1:36">
      <c r="A151" s="9"/>
      <c r="B151" s="10" t="s">
        <v>436</v>
      </c>
      <c r="C151" s="11"/>
      <c r="D151" s="11"/>
      <c r="E151" s="12"/>
      <c r="F151" s="12"/>
      <c r="G151" s="10"/>
      <c r="H151" s="10"/>
      <c r="I151" s="10"/>
      <c r="J151" s="10"/>
      <c r="K151" s="10"/>
      <c r="L151" s="10"/>
      <c r="M151" s="13">
        <f t="shared" si="4"/>
        <v>0</v>
      </c>
      <c r="N151" s="10"/>
      <c r="O151" s="34"/>
      <c r="P151" s="10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J151" s="13">
        <f t="shared" si="5"/>
        <v>0</v>
      </c>
    </row>
    <row r="152" spans="1:36">
      <c r="A152" s="9"/>
      <c r="B152" s="10" t="s">
        <v>437</v>
      </c>
      <c r="C152" s="11"/>
      <c r="D152" s="11"/>
      <c r="E152" s="12"/>
      <c r="F152" s="12"/>
      <c r="G152" s="10"/>
      <c r="H152" s="10"/>
      <c r="I152" s="10"/>
      <c r="J152" s="10"/>
      <c r="K152" s="10"/>
      <c r="L152" s="10"/>
      <c r="M152" s="13">
        <f t="shared" si="4"/>
        <v>0</v>
      </c>
      <c r="N152" s="10"/>
      <c r="O152" s="34"/>
      <c r="P152" s="10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J152" s="13">
        <f t="shared" si="5"/>
        <v>0</v>
      </c>
    </row>
    <row r="153" spans="1:36">
      <c r="A153" s="9"/>
      <c r="B153" s="10" t="s">
        <v>438</v>
      </c>
      <c r="C153" s="11"/>
      <c r="D153" s="11"/>
      <c r="E153" s="12"/>
      <c r="F153" s="12"/>
      <c r="G153" s="10"/>
      <c r="H153" s="10"/>
      <c r="I153" s="10"/>
      <c r="J153" s="10"/>
      <c r="K153" s="10"/>
      <c r="L153" s="10"/>
      <c r="M153" s="13">
        <f t="shared" si="4"/>
        <v>0</v>
      </c>
      <c r="N153" s="10"/>
      <c r="O153" s="34"/>
      <c r="P153" s="10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J153" s="13">
        <f t="shared" si="5"/>
        <v>0</v>
      </c>
    </row>
    <row r="154" spans="1:36">
      <c r="A154" s="9"/>
      <c r="B154" s="10" t="s">
        <v>439</v>
      </c>
      <c r="C154" s="11"/>
      <c r="D154" s="11"/>
      <c r="E154" s="12"/>
      <c r="F154" s="12"/>
      <c r="G154" s="10"/>
      <c r="H154" s="10"/>
      <c r="I154" s="10"/>
      <c r="J154" s="10"/>
      <c r="K154" s="10"/>
      <c r="L154" s="10"/>
      <c r="M154" s="13">
        <f t="shared" si="4"/>
        <v>0</v>
      </c>
      <c r="N154" s="10"/>
      <c r="O154" s="34"/>
      <c r="P154" s="10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J154" s="13">
        <f t="shared" si="5"/>
        <v>0</v>
      </c>
    </row>
    <row r="155" spans="1:36">
      <c r="A155" s="9"/>
      <c r="B155" s="10" t="s">
        <v>440</v>
      </c>
      <c r="C155" s="11"/>
      <c r="D155" s="11"/>
      <c r="E155" s="12"/>
      <c r="F155" s="12"/>
      <c r="G155" s="10"/>
      <c r="H155" s="10"/>
      <c r="I155" s="10"/>
      <c r="J155" s="10"/>
      <c r="K155" s="10"/>
      <c r="L155" s="10"/>
      <c r="M155" s="13">
        <f t="shared" si="4"/>
        <v>0</v>
      </c>
      <c r="N155" s="10"/>
      <c r="O155" s="34"/>
      <c r="P155" s="10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J155" s="13">
        <f t="shared" si="5"/>
        <v>0</v>
      </c>
    </row>
    <row r="156" spans="1:36">
      <c r="A156" s="9"/>
      <c r="B156" s="10" t="s">
        <v>441</v>
      </c>
      <c r="C156" s="11"/>
      <c r="D156" s="11"/>
      <c r="E156" s="12"/>
      <c r="F156" s="12"/>
      <c r="G156" s="10"/>
      <c r="H156" s="10"/>
      <c r="I156" s="10"/>
      <c r="J156" s="10"/>
      <c r="K156" s="10"/>
      <c r="L156" s="10"/>
      <c r="M156" s="13">
        <f t="shared" si="4"/>
        <v>0</v>
      </c>
      <c r="N156" s="10"/>
      <c r="O156" s="34"/>
      <c r="P156" s="10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J156" s="13">
        <f t="shared" si="5"/>
        <v>0</v>
      </c>
    </row>
    <row r="157" spans="1:36">
      <c r="A157" s="9"/>
      <c r="B157" s="10" t="s">
        <v>442</v>
      </c>
      <c r="C157" s="11"/>
      <c r="D157" s="11"/>
      <c r="E157" s="12"/>
      <c r="F157" s="12"/>
      <c r="G157" s="10"/>
      <c r="H157" s="10"/>
      <c r="I157" s="10"/>
      <c r="J157" s="10"/>
      <c r="K157" s="10"/>
      <c r="L157" s="10"/>
      <c r="M157" s="13">
        <f t="shared" si="4"/>
        <v>0</v>
      </c>
      <c r="N157" s="10"/>
      <c r="O157" s="34"/>
      <c r="P157" s="10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J157" s="13">
        <f t="shared" si="5"/>
        <v>0</v>
      </c>
    </row>
    <row r="158" spans="1:36">
      <c r="A158" s="9"/>
      <c r="B158" s="10" t="s">
        <v>443</v>
      </c>
      <c r="C158" s="11"/>
      <c r="D158" s="11"/>
      <c r="E158" s="12"/>
      <c r="F158" s="12"/>
      <c r="G158" s="10"/>
      <c r="H158" s="10"/>
      <c r="I158" s="10"/>
      <c r="J158" s="10"/>
      <c r="K158" s="10"/>
      <c r="L158" s="10"/>
      <c r="M158" s="13">
        <f t="shared" si="4"/>
        <v>0</v>
      </c>
      <c r="N158" s="10"/>
      <c r="O158" s="34"/>
      <c r="P158" s="10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J158" s="13">
        <f t="shared" si="5"/>
        <v>0</v>
      </c>
    </row>
    <row r="159" spans="1:36">
      <c r="A159" s="9"/>
      <c r="B159" s="10" t="s">
        <v>444</v>
      </c>
      <c r="C159" s="11"/>
      <c r="D159" s="11"/>
      <c r="E159" s="12"/>
      <c r="F159" s="12"/>
      <c r="G159" s="10"/>
      <c r="H159" s="10"/>
      <c r="I159" s="10"/>
      <c r="J159" s="10"/>
      <c r="K159" s="10"/>
      <c r="L159" s="10"/>
      <c r="M159" s="13">
        <f t="shared" si="4"/>
        <v>0</v>
      </c>
      <c r="N159" s="10"/>
      <c r="O159" s="34"/>
      <c r="P159" s="10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J159" s="13">
        <f t="shared" si="5"/>
        <v>0</v>
      </c>
    </row>
    <row r="160" spans="1:36">
      <c r="A160" s="9"/>
      <c r="B160" s="10" t="s">
        <v>445</v>
      </c>
      <c r="C160" s="11"/>
      <c r="D160" s="11"/>
      <c r="E160" s="12"/>
      <c r="F160" s="12"/>
      <c r="G160" s="10"/>
      <c r="H160" s="10"/>
      <c r="I160" s="10"/>
      <c r="J160" s="10"/>
      <c r="K160" s="10"/>
      <c r="L160" s="10"/>
      <c r="M160" s="13">
        <f t="shared" si="4"/>
        <v>0</v>
      </c>
      <c r="N160" s="10"/>
      <c r="O160" s="34"/>
      <c r="P160" s="10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J160" s="13">
        <f t="shared" si="5"/>
        <v>0</v>
      </c>
    </row>
    <row r="161" spans="1:36">
      <c r="A161" s="9"/>
      <c r="B161" s="10" t="s">
        <v>446</v>
      </c>
      <c r="C161" s="11"/>
      <c r="D161" s="11"/>
      <c r="E161" s="12"/>
      <c r="F161" s="12"/>
      <c r="G161" s="10"/>
      <c r="H161" s="10"/>
      <c r="I161" s="10"/>
      <c r="J161" s="10"/>
      <c r="K161" s="10"/>
      <c r="L161" s="10"/>
      <c r="M161" s="13">
        <f t="shared" si="4"/>
        <v>0</v>
      </c>
      <c r="N161" s="10"/>
      <c r="O161" s="34"/>
      <c r="P161" s="10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J161" s="13">
        <f t="shared" si="5"/>
        <v>0</v>
      </c>
    </row>
    <row r="162" spans="1:36">
      <c r="A162" s="9"/>
      <c r="B162" s="10" t="s">
        <v>447</v>
      </c>
      <c r="C162" s="11"/>
      <c r="D162" s="11"/>
      <c r="E162" s="12"/>
      <c r="F162" s="12"/>
      <c r="G162" s="10"/>
      <c r="H162" s="10"/>
      <c r="I162" s="10"/>
      <c r="J162" s="10"/>
      <c r="K162" s="10"/>
      <c r="L162" s="10"/>
      <c r="M162" s="13">
        <f t="shared" si="4"/>
        <v>0</v>
      </c>
      <c r="N162" s="10"/>
      <c r="O162" s="34"/>
      <c r="P162" s="10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J162" s="13">
        <f t="shared" si="5"/>
        <v>0</v>
      </c>
    </row>
    <row r="163" spans="1:36">
      <c r="A163" s="9"/>
      <c r="B163" s="10" t="s">
        <v>448</v>
      </c>
      <c r="C163" s="11"/>
      <c r="D163" s="11"/>
      <c r="E163" s="12"/>
      <c r="F163" s="12"/>
      <c r="G163" s="10"/>
      <c r="H163" s="10"/>
      <c r="I163" s="10"/>
      <c r="J163" s="10"/>
      <c r="K163" s="10"/>
      <c r="L163" s="10"/>
      <c r="M163" s="13">
        <f t="shared" si="4"/>
        <v>0</v>
      </c>
      <c r="N163" s="10"/>
      <c r="O163" s="34"/>
      <c r="P163" s="10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J163" s="13">
        <f t="shared" si="5"/>
        <v>0</v>
      </c>
    </row>
    <row r="164" spans="1:36">
      <c r="A164" s="9"/>
      <c r="B164" s="10" t="s">
        <v>449</v>
      </c>
      <c r="C164" s="11"/>
      <c r="D164" s="11"/>
      <c r="E164" s="12"/>
      <c r="F164" s="12"/>
      <c r="G164" s="10"/>
      <c r="H164" s="10"/>
      <c r="I164" s="10"/>
      <c r="J164" s="10"/>
      <c r="K164" s="10"/>
      <c r="L164" s="10"/>
      <c r="M164" s="13">
        <f t="shared" si="4"/>
        <v>0</v>
      </c>
      <c r="N164" s="10"/>
      <c r="O164" s="34"/>
      <c r="P164" s="10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J164" s="13">
        <f t="shared" si="5"/>
        <v>0</v>
      </c>
    </row>
    <row r="165" spans="1:36">
      <c r="A165" s="9"/>
      <c r="B165" s="10" t="s">
        <v>450</v>
      </c>
      <c r="C165" s="11"/>
      <c r="D165" s="11"/>
      <c r="E165" s="12"/>
      <c r="F165" s="12"/>
      <c r="G165" s="10"/>
      <c r="H165" s="10"/>
      <c r="I165" s="10"/>
      <c r="J165" s="10"/>
      <c r="K165" s="10"/>
      <c r="L165" s="10"/>
      <c r="M165" s="13">
        <f t="shared" si="4"/>
        <v>0</v>
      </c>
      <c r="N165" s="10"/>
      <c r="O165" s="34"/>
      <c r="P165" s="10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J165" s="13">
        <f t="shared" si="5"/>
        <v>0</v>
      </c>
    </row>
    <row r="166" spans="1:36">
      <c r="A166" s="9"/>
      <c r="B166" s="10" t="s">
        <v>451</v>
      </c>
      <c r="C166" s="11"/>
      <c r="D166" s="11"/>
      <c r="E166" s="12"/>
      <c r="F166" s="12"/>
      <c r="G166" s="10"/>
      <c r="H166" s="10"/>
      <c r="I166" s="10"/>
      <c r="J166" s="10"/>
      <c r="K166" s="10"/>
      <c r="L166" s="10"/>
      <c r="M166" s="13">
        <f t="shared" si="4"/>
        <v>0</v>
      </c>
      <c r="N166" s="10"/>
      <c r="O166" s="34"/>
      <c r="P166" s="10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J166" s="13">
        <f t="shared" si="5"/>
        <v>0</v>
      </c>
    </row>
    <row r="167" spans="1:36">
      <c r="A167" s="9"/>
      <c r="B167" s="10" t="s">
        <v>452</v>
      </c>
      <c r="C167" s="11"/>
      <c r="D167" s="11"/>
      <c r="E167" s="12"/>
      <c r="F167" s="12"/>
      <c r="G167" s="10"/>
      <c r="H167" s="10"/>
      <c r="I167" s="10"/>
      <c r="J167" s="10"/>
      <c r="K167" s="10"/>
      <c r="L167" s="10"/>
      <c r="M167" s="13">
        <f t="shared" si="4"/>
        <v>0</v>
      </c>
      <c r="N167" s="10"/>
      <c r="O167" s="34"/>
      <c r="P167" s="10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J167" s="13">
        <f t="shared" si="5"/>
        <v>0</v>
      </c>
    </row>
    <row r="168" spans="1:36">
      <c r="A168" s="9"/>
      <c r="B168" s="10" t="s">
        <v>453</v>
      </c>
      <c r="C168" s="11"/>
      <c r="D168" s="11"/>
      <c r="E168" s="12"/>
      <c r="F168" s="12"/>
      <c r="G168" s="10"/>
      <c r="H168" s="10"/>
      <c r="I168" s="10"/>
      <c r="J168" s="10"/>
      <c r="K168" s="10"/>
      <c r="L168" s="10"/>
      <c r="M168" s="13">
        <f t="shared" si="4"/>
        <v>0</v>
      </c>
      <c r="N168" s="10"/>
      <c r="O168" s="34"/>
      <c r="P168" s="10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J168" s="13">
        <f t="shared" si="5"/>
        <v>0</v>
      </c>
    </row>
    <row r="169" spans="1:36">
      <c r="A169" s="9"/>
      <c r="B169" s="10" t="s">
        <v>454</v>
      </c>
      <c r="C169" s="11"/>
      <c r="D169" s="11"/>
      <c r="E169" s="12"/>
      <c r="F169" s="12"/>
      <c r="G169" s="10"/>
      <c r="H169" s="10"/>
      <c r="I169" s="10"/>
      <c r="J169" s="10"/>
      <c r="K169" s="10"/>
      <c r="L169" s="10"/>
      <c r="M169" s="13">
        <f t="shared" si="4"/>
        <v>0</v>
      </c>
      <c r="N169" s="10"/>
      <c r="O169" s="34"/>
      <c r="P169" s="10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J169" s="13">
        <f t="shared" si="5"/>
        <v>0</v>
      </c>
    </row>
    <row r="170" spans="1:36">
      <c r="A170" s="9"/>
      <c r="B170" s="10" t="s">
        <v>455</v>
      </c>
      <c r="C170" s="11"/>
      <c r="D170" s="11"/>
      <c r="E170" s="12"/>
      <c r="F170" s="12"/>
      <c r="G170" s="10"/>
      <c r="H170" s="10"/>
      <c r="I170" s="10"/>
      <c r="J170" s="10"/>
      <c r="K170" s="10"/>
      <c r="L170" s="10"/>
      <c r="M170" s="13">
        <f t="shared" si="4"/>
        <v>0</v>
      </c>
      <c r="N170" s="10"/>
      <c r="O170" s="34"/>
      <c r="P170" s="10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J170" s="13">
        <f t="shared" si="5"/>
        <v>0</v>
      </c>
    </row>
    <row r="171" spans="1:36">
      <c r="A171" s="9"/>
      <c r="B171" s="10" t="s">
        <v>456</v>
      </c>
      <c r="C171" s="11"/>
      <c r="D171" s="11"/>
      <c r="E171" s="12"/>
      <c r="F171" s="12"/>
      <c r="G171" s="10"/>
      <c r="H171" s="10"/>
      <c r="I171" s="10"/>
      <c r="J171" s="10"/>
      <c r="K171" s="10"/>
      <c r="L171" s="10"/>
      <c r="M171" s="13">
        <f t="shared" si="4"/>
        <v>0</v>
      </c>
      <c r="N171" s="10"/>
      <c r="O171" s="34"/>
      <c r="P171" s="10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J171" s="13">
        <f t="shared" si="5"/>
        <v>0</v>
      </c>
    </row>
    <row r="172" spans="1:36">
      <c r="A172" s="9"/>
      <c r="B172" s="10" t="s">
        <v>457</v>
      </c>
      <c r="C172" s="11"/>
      <c r="D172" s="11"/>
      <c r="E172" s="12"/>
      <c r="F172" s="12"/>
      <c r="G172" s="10"/>
      <c r="H172" s="10"/>
      <c r="I172" s="10"/>
      <c r="J172" s="10"/>
      <c r="K172" s="10"/>
      <c r="L172" s="10"/>
      <c r="M172" s="13">
        <f t="shared" si="4"/>
        <v>0</v>
      </c>
      <c r="N172" s="10"/>
      <c r="O172" s="34"/>
      <c r="P172" s="10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J172" s="13">
        <f t="shared" si="5"/>
        <v>0</v>
      </c>
    </row>
    <row r="173" spans="1:36">
      <c r="A173" s="9"/>
      <c r="B173" s="10" t="s">
        <v>458</v>
      </c>
      <c r="C173" s="11"/>
      <c r="D173" s="11"/>
      <c r="E173" s="12"/>
      <c r="F173" s="12"/>
      <c r="G173" s="10"/>
      <c r="H173" s="10"/>
      <c r="I173" s="10"/>
      <c r="J173" s="10"/>
      <c r="K173" s="10"/>
      <c r="L173" s="10"/>
      <c r="M173" s="13">
        <f t="shared" si="4"/>
        <v>0</v>
      </c>
      <c r="N173" s="10"/>
      <c r="O173" s="34"/>
      <c r="P173" s="10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J173" s="13">
        <f t="shared" si="5"/>
        <v>0</v>
      </c>
    </row>
    <row r="174" spans="1:36">
      <c r="A174" s="9"/>
      <c r="B174" s="10" t="s">
        <v>459</v>
      </c>
      <c r="C174" s="11"/>
      <c r="D174" s="11"/>
      <c r="E174" s="12"/>
      <c r="F174" s="12"/>
      <c r="G174" s="10"/>
      <c r="H174" s="10"/>
      <c r="I174" s="10"/>
      <c r="J174" s="10"/>
      <c r="K174" s="10"/>
      <c r="L174" s="10"/>
      <c r="M174" s="13">
        <f t="shared" si="4"/>
        <v>0</v>
      </c>
      <c r="N174" s="10"/>
      <c r="O174" s="34"/>
      <c r="P174" s="10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J174" s="13">
        <f t="shared" si="5"/>
        <v>0</v>
      </c>
    </row>
    <row r="175" spans="1:36">
      <c r="A175" s="9"/>
      <c r="B175" s="10" t="s">
        <v>460</v>
      </c>
      <c r="C175" s="11"/>
      <c r="D175" s="11"/>
      <c r="E175" s="12"/>
      <c r="F175" s="12"/>
      <c r="G175" s="10"/>
      <c r="H175" s="10"/>
      <c r="I175" s="10"/>
      <c r="J175" s="10"/>
      <c r="K175" s="10"/>
      <c r="L175" s="10"/>
      <c r="M175" s="13">
        <f t="shared" si="4"/>
        <v>0</v>
      </c>
      <c r="N175" s="10"/>
      <c r="O175" s="34"/>
      <c r="P175" s="10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J175" s="13">
        <f t="shared" si="5"/>
        <v>0</v>
      </c>
    </row>
    <row r="176" spans="1:36">
      <c r="A176" s="9"/>
      <c r="B176" s="10" t="s">
        <v>461</v>
      </c>
      <c r="C176" s="11"/>
      <c r="D176" s="11"/>
      <c r="E176" s="12"/>
      <c r="F176" s="12"/>
      <c r="G176" s="10"/>
      <c r="H176" s="10"/>
      <c r="I176" s="10"/>
      <c r="J176" s="10"/>
      <c r="K176" s="10"/>
      <c r="L176" s="10"/>
      <c r="M176" s="13">
        <f t="shared" si="4"/>
        <v>0</v>
      </c>
      <c r="N176" s="10"/>
      <c r="O176" s="34"/>
      <c r="P176" s="10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J176" s="13">
        <f t="shared" si="5"/>
        <v>0</v>
      </c>
    </row>
    <row r="177" spans="1:36">
      <c r="A177" s="9"/>
      <c r="B177" s="10" t="s">
        <v>462</v>
      </c>
      <c r="C177" s="11"/>
      <c r="D177" s="11"/>
      <c r="E177" s="12"/>
      <c r="F177" s="12"/>
      <c r="G177" s="10"/>
      <c r="H177" s="10"/>
      <c r="I177" s="10"/>
      <c r="J177" s="10"/>
      <c r="K177" s="10"/>
      <c r="L177" s="10"/>
      <c r="M177" s="13">
        <f t="shared" si="4"/>
        <v>0</v>
      </c>
      <c r="N177" s="10"/>
      <c r="O177" s="34"/>
      <c r="P177" s="10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J177" s="13">
        <f t="shared" si="5"/>
        <v>0</v>
      </c>
    </row>
    <row r="178" spans="1:36">
      <c r="A178" s="9"/>
      <c r="B178" s="10" t="s">
        <v>463</v>
      </c>
      <c r="C178" s="11"/>
      <c r="D178" s="11"/>
      <c r="E178" s="12"/>
      <c r="F178" s="12"/>
      <c r="G178" s="10"/>
      <c r="H178" s="10"/>
      <c r="I178" s="10"/>
      <c r="J178" s="10"/>
      <c r="K178" s="10"/>
      <c r="L178" s="10"/>
      <c r="M178" s="13">
        <f t="shared" si="4"/>
        <v>0</v>
      </c>
      <c r="N178" s="10"/>
      <c r="O178" s="34"/>
      <c r="P178" s="10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J178" s="13">
        <f t="shared" si="5"/>
        <v>0</v>
      </c>
    </row>
    <row r="179" spans="1:36">
      <c r="A179" s="9"/>
      <c r="B179" s="10" t="s">
        <v>464</v>
      </c>
      <c r="C179" s="11"/>
      <c r="D179" s="11"/>
      <c r="E179" s="12"/>
      <c r="F179" s="12"/>
      <c r="G179" s="10"/>
      <c r="H179" s="10"/>
      <c r="I179" s="10"/>
      <c r="J179" s="10"/>
      <c r="K179" s="10"/>
      <c r="L179" s="10"/>
      <c r="M179" s="13">
        <f t="shared" si="4"/>
        <v>0</v>
      </c>
      <c r="N179" s="10"/>
      <c r="O179" s="34"/>
      <c r="P179" s="10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J179" s="13">
        <f t="shared" si="5"/>
        <v>0</v>
      </c>
    </row>
    <row r="180" spans="1:36">
      <c r="A180" s="9"/>
      <c r="B180" s="10" t="s">
        <v>465</v>
      </c>
      <c r="C180" s="11"/>
      <c r="D180" s="11"/>
      <c r="E180" s="12"/>
      <c r="F180" s="12"/>
      <c r="G180" s="10"/>
      <c r="H180" s="10"/>
      <c r="I180" s="10"/>
      <c r="J180" s="10"/>
      <c r="K180" s="10"/>
      <c r="L180" s="10"/>
      <c r="M180" s="13">
        <f t="shared" si="4"/>
        <v>0</v>
      </c>
      <c r="N180" s="10"/>
      <c r="O180" s="34"/>
      <c r="P180" s="10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J180" s="13">
        <f t="shared" si="5"/>
        <v>0</v>
      </c>
    </row>
    <row r="181" spans="1:36">
      <c r="A181" s="9"/>
      <c r="B181" s="10" t="s">
        <v>466</v>
      </c>
      <c r="C181" s="11"/>
      <c r="D181" s="11"/>
      <c r="E181" s="12"/>
      <c r="F181" s="12"/>
      <c r="G181" s="10"/>
      <c r="H181" s="10"/>
      <c r="I181" s="10"/>
      <c r="J181" s="10"/>
      <c r="K181" s="10"/>
      <c r="L181" s="10"/>
      <c r="M181" s="13">
        <f t="shared" si="4"/>
        <v>0</v>
      </c>
      <c r="N181" s="10"/>
      <c r="O181" s="34"/>
      <c r="P181" s="10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J181" s="13">
        <f t="shared" si="5"/>
        <v>0</v>
      </c>
    </row>
    <row r="182" spans="1:36">
      <c r="A182" s="9"/>
      <c r="B182" s="10" t="s">
        <v>467</v>
      </c>
      <c r="C182" s="11"/>
      <c r="D182" s="11"/>
      <c r="E182" s="12"/>
      <c r="F182" s="12"/>
      <c r="G182" s="10"/>
      <c r="H182" s="10"/>
      <c r="I182" s="10"/>
      <c r="J182" s="10"/>
      <c r="K182" s="10"/>
      <c r="L182" s="10"/>
      <c r="M182" s="13">
        <f t="shared" si="4"/>
        <v>0</v>
      </c>
      <c r="N182" s="10"/>
      <c r="O182" s="34"/>
      <c r="P182" s="10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J182" s="13">
        <f t="shared" si="5"/>
        <v>0</v>
      </c>
    </row>
    <row r="183" spans="1:36">
      <c r="A183" s="9"/>
      <c r="B183" s="10" t="s">
        <v>468</v>
      </c>
      <c r="C183" s="11"/>
      <c r="D183" s="11"/>
      <c r="E183" s="12"/>
      <c r="F183" s="12"/>
      <c r="G183" s="10"/>
      <c r="H183" s="10"/>
      <c r="I183" s="10"/>
      <c r="J183" s="10"/>
      <c r="K183" s="10"/>
      <c r="L183" s="10"/>
      <c r="M183" s="13">
        <f t="shared" si="4"/>
        <v>0</v>
      </c>
      <c r="N183" s="10"/>
      <c r="O183" s="34"/>
      <c r="P183" s="10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J183" s="13">
        <f t="shared" si="5"/>
        <v>0</v>
      </c>
    </row>
    <row r="184" spans="1:36">
      <c r="A184" s="9"/>
      <c r="B184" s="10" t="s">
        <v>469</v>
      </c>
      <c r="C184" s="11"/>
      <c r="D184" s="11"/>
      <c r="E184" s="12"/>
      <c r="F184" s="12"/>
      <c r="G184" s="10"/>
      <c r="H184" s="10"/>
      <c r="I184" s="10"/>
      <c r="J184" s="10"/>
      <c r="K184" s="10"/>
      <c r="L184" s="10"/>
      <c r="M184" s="13">
        <f t="shared" si="4"/>
        <v>0</v>
      </c>
      <c r="N184" s="10"/>
      <c r="O184" s="34"/>
      <c r="P184" s="10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J184" s="13">
        <f t="shared" si="5"/>
        <v>0</v>
      </c>
    </row>
    <row r="185" spans="1:36">
      <c r="A185" s="9"/>
      <c r="B185" s="10" t="s">
        <v>470</v>
      </c>
      <c r="C185" s="11"/>
      <c r="D185" s="11"/>
      <c r="E185" s="12"/>
      <c r="F185" s="12"/>
      <c r="G185" s="10"/>
      <c r="H185" s="10"/>
      <c r="I185" s="10"/>
      <c r="J185" s="10"/>
      <c r="K185" s="10"/>
      <c r="L185" s="10"/>
      <c r="M185" s="13">
        <f t="shared" si="4"/>
        <v>0</v>
      </c>
      <c r="N185" s="10"/>
      <c r="O185" s="34"/>
      <c r="P185" s="10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J185" s="13">
        <f t="shared" si="5"/>
        <v>0</v>
      </c>
    </row>
    <row r="186" spans="1:36">
      <c r="A186" s="9"/>
      <c r="B186" s="10" t="s">
        <v>471</v>
      </c>
      <c r="C186" s="11"/>
      <c r="D186" s="11"/>
      <c r="E186" s="12"/>
      <c r="F186" s="12"/>
      <c r="G186" s="10"/>
      <c r="H186" s="10"/>
      <c r="I186" s="10"/>
      <c r="J186" s="10"/>
      <c r="K186" s="10"/>
      <c r="L186" s="10"/>
      <c r="M186" s="13">
        <f t="shared" si="4"/>
        <v>0</v>
      </c>
      <c r="N186" s="10"/>
      <c r="O186" s="34"/>
      <c r="P186" s="10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J186" s="13">
        <f t="shared" si="5"/>
        <v>0</v>
      </c>
    </row>
    <row r="187" spans="1:36">
      <c r="A187" s="9"/>
      <c r="B187" s="10" t="s">
        <v>472</v>
      </c>
      <c r="C187" s="11"/>
      <c r="D187" s="11"/>
      <c r="E187" s="12"/>
      <c r="F187" s="12"/>
      <c r="G187" s="10"/>
      <c r="H187" s="10"/>
      <c r="I187" s="10"/>
      <c r="J187" s="10"/>
      <c r="K187" s="10"/>
      <c r="L187" s="10"/>
      <c r="M187" s="13">
        <f t="shared" si="4"/>
        <v>0</v>
      </c>
      <c r="N187" s="10"/>
      <c r="O187" s="34"/>
      <c r="P187" s="10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J187" s="13">
        <f t="shared" si="5"/>
        <v>0</v>
      </c>
    </row>
    <row r="188" spans="1:36">
      <c r="A188" s="9"/>
      <c r="B188" s="10" t="s">
        <v>473</v>
      </c>
      <c r="C188" s="11"/>
      <c r="D188" s="11"/>
      <c r="E188" s="12"/>
      <c r="F188" s="12"/>
      <c r="G188" s="10"/>
      <c r="H188" s="10"/>
      <c r="I188" s="10"/>
      <c r="J188" s="10"/>
      <c r="K188" s="10"/>
      <c r="L188" s="10"/>
      <c r="M188" s="13">
        <f t="shared" si="4"/>
        <v>0</v>
      </c>
      <c r="N188" s="10"/>
      <c r="O188" s="34"/>
      <c r="P188" s="10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J188" s="13">
        <f t="shared" si="5"/>
        <v>0</v>
      </c>
    </row>
    <row r="189" spans="1:36">
      <c r="A189" s="9"/>
      <c r="B189" s="10" t="s">
        <v>474</v>
      </c>
      <c r="C189" s="11"/>
      <c r="D189" s="11"/>
      <c r="E189" s="12"/>
      <c r="F189" s="12"/>
      <c r="G189" s="10"/>
      <c r="H189" s="10"/>
      <c r="I189" s="10"/>
      <c r="J189" s="10"/>
      <c r="K189" s="10"/>
      <c r="L189" s="10"/>
      <c r="M189" s="13">
        <f t="shared" si="4"/>
        <v>0</v>
      </c>
      <c r="N189" s="10"/>
      <c r="O189" s="34"/>
      <c r="P189" s="10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J189" s="13">
        <f t="shared" si="5"/>
        <v>0</v>
      </c>
    </row>
    <row r="190" spans="1:36">
      <c r="A190" s="9"/>
      <c r="B190" s="10" t="s">
        <v>475</v>
      </c>
      <c r="C190" s="11"/>
      <c r="D190" s="11"/>
      <c r="E190" s="12"/>
      <c r="F190" s="12"/>
      <c r="G190" s="10"/>
      <c r="H190" s="10"/>
      <c r="I190" s="10"/>
      <c r="J190" s="10"/>
      <c r="K190" s="10"/>
      <c r="L190" s="10"/>
      <c r="M190" s="13">
        <f t="shared" si="4"/>
        <v>0</v>
      </c>
      <c r="N190" s="10"/>
      <c r="O190" s="34"/>
      <c r="P190" s="10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J190" s="13">
        <f t="shared" si="5"/>
        <v>0</v>
      </c>
    </row>
    <row r="191" spans="1:36">
      <c r="A191" s="9"/>
      <c r="B191" s="10" t="s">
        <v>476</v>
      </c>
      <c r="C191" s="11"/>
      <c r="D191" s="11"/>
      <c r="E191" s="12"/>
      <c r="F191" s="12"/>
      <c r="G191" s="10"/>
      <c r="H191" s="10"/>
      <c r="I191" s="10"/>
      <c r="J191" s="10"/>
      <c r="K191" s="10"/>
      <c r="L191" s="10"/>
      <c r="M191" s="13">
        <f t="shared" si="4"/>
        <v>0</v>
      </c>
      <c r="N191" s="10"/>
      <c r="O191" s="34"/>
      <c r="P191" s="10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J191" s="13">
        <f t="shared" si="5"/>
        <v>0</v>
      </c>
    </row>
    <row r="192" spans="1:36">
      <c r="A192" s="9"/>
      <c r="B192" s="10" t="s">
        <v>477</v>
      </c>
      <c r="C192" s="11"/>
      <c r="D192" s="11"/>
      <c r="E192" s="12"/>
      <c r="F192" s="12"/>
      <c r="G192" s="10"/>
      <c r="H192" s="10"/>
      <c r="I192" s="10"/>
      <c r="J192" s="10"/>
      <c r="K192" s="10"/>
      <c r="L192" s="10"/>
      <c r="M192" s="13">
        <f t="shared" si="4"/>
        <v>0</v>
      </c>
      <c r="N192" s="10"/>
      <c r="O192" s="34"/>
      <c r="P192" s="10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J192" s="13">
        <f t="shared" si="5"/>
        <v>0</v>
      </c>
    </row>
    <row r="193" spans="1:36">
      <c r="A193" s="9"/>
      <c r="B193" s="10" t="s">
        <v>478</v>
      </c>
      <c r="C193" s="11"/>
      <c r="D193" s="11"/>
      <c r="E193" s="12"/>
      <c r="F193" s="12"/>
      <c r="G193" s="10"/>
      <c r="H193" s="10"/>
      <c r="I193" s="10"/>
      <c r="J193" s="10"/>
      <c r="K193" s="10"/>
      <c r="L193" s="10"/>
      <c r="M193" s="13">
        <f t="shared" si="4"/>
        <v>0</v>
      </c>
      <c r="N193" s="10"/>
      <c r="O193" s="34"/>
      <c r="P193" s="10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J193" s="13">
        <f t="shared" si="5"/>
        <v>0</v>
      </c>
    </row>
    <row r="194" spans="1:36">
      <c r="A194" s="9"/>
      <c r="B194" s="10" t="s">
        <v>479</v>
      </c>
      <c r="C194" s="11"/>
      <c r="D194" s="11"/>
      <c r="E194" s="12"/>
      <c r="F194" s="12"/>
      <c r="G194" s="10"/>
      <c r="H194" s="10"/>
      <c r="I194" s="10"/>
      <c r="J194" s="10"/>
      <c r="K194" s="10"/>
      <c r="L194" s="10"/>
      <c r="M194" s="13">
        <f t="shared" si="4"/>
        <v>0</v>
      </c>
      <c r="N194" s="10"/>
      <c r="O194" s="34"/>
      <c r="P194" s="10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J194" s="13">
        <f t="shared" si="5"/>
        <v>0</v>
      </c>
    </row>
    <row r="195" spans="1:36">
      <c r="A195" s="9"/>
      <c r="B195" s="10" t="s">
        <v>480</v>
      </c>
      <c r="C195" s="11"/>
      <c r="D195" s="11"/>
      <c r="E195" s="12"/>
      <c r="F195" s="12"/>
      <c r="G195" s="10"/>
      <c r="H195" s="10"/>
      <c r="I195" s="10"/>
      <c r="J195" s="10"/>
      <c r="K195" s="10"/>
      <c r="L195" s="10"/>
      <c r="M195" s="13">
        <f t="shared" si="4"/>
        <v>0</v>
      </c>
      <c r="N195" s="10"/>
      <c r="O195" s="34"/>
      <c r="P195" s="10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J195" s="13">
        <f t="shared" si="5"/>
        <v>0</v>
      </c>
    </row>
    <row r="196" spans="1:36">
      <c r="A196" s="9"/>
      <c r="B196" s="10" t="s">
        <v>481</v>
      </c>
      <c r="C196" s="11"/>
      <c r="D196" s="11"/>
      <c r="E196" s="12"/>
      <c r="F196" s="12"/>
      <c r="G196" s="10"/>
      <c r="H196" s="10"/>
      <c r="I196" s="10"/>
      <c r="J196" s="10"/>
      <c r="K196" s="10"/>
      <c r="L196" s="10"/>
      <c r="M196" s="13">
        <f t="shared" si="4"/>
        <v>0</v>
      </c>
      <c r="N196" s="10"/>
      <c r="O196" s="34"/>
      <c r="P196" s="10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J196" s="13">
        <f t="shared" si="5"/>
        <v>0</v>
      </c>
    </row>
    <row r="197" spans="1:36">
      <c r="A197" s="9"/>
      <c r="B197" s="10" t="s">
        <v>482</v>
      </c>
      <c r="C197" s="11"/>
      <c r="D197" s="11"/>
      <c r="E197" s="12"/>
      <c r="F197" s="12"/>
      <c r="G197" s="10"/>
      <c r="H197" s="10"/>
      <c r="I197" s="10"/>
      <c r="J197" s="10"/>
      <c r="K197" s="10"/>
      <c r="L197" s="10"/>
      <c r="M197" s="13">
        <f t="shared" si="4"/>
        <v>0</v>
      </c>
      <c r="N197" s="10"/>
      <c r="O197" s="34"/>
      <c r="P197" s="10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J197" s="13">
        <f t="shared" si="5"/>
        <v>0</v>
      </c>
    </row>
    <row r="198" spans="1:36">
      <c r="A198" s="9"/>
      <c r="B198" s="10" t="s">
        <v>483</v>
      </c>
      <c r="C198" s="11"/>
      <c r="D198" s="11"/>
      <c r="E198" s="12"/>
      <c r="F198" s="12"/>
      <c r="G198" s="10"/>
      <c r="H198" s="10"/>
      <c r="I198" s="10"/>
      <c r="J198" s="10"/>
      <c r="K198" s="10"/>
      <c r="L198" s="10"/>
      <c r="M198" s="13">
        <f t="shared" si="4"/>
        <v>0</v>
      </c>
      <c r="N198" s="10"/>
      <c r="O198" s="34"/>
      <c r="P198" s="10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J198" s="13">
        <f t="shared" si="5"/>
        <v>0</v>
      </c>
    </row>
    <row r="199" spans="1:36">
      <c r="A199" s="9"/>
      <c r="B199" s="10" t="s">
        <v>484</v>
      </c>
      <c r="C199" s="11"/>
      <c r="D199" s="11"/>
      <c r="E199" s="12"/>
      <c r="F199" s="12"/>
      <c r="G199" s="10"/>
      <c r="H199" s="10"/>
      <c r="I199" s="10"/>
      <c r="J199" s="10"/>
      <c r="K199" s="10"/>
      <c r="L199" s="10"/>
      <c r="M199" s="13">
        <f t="shared" si="4"/>
        <v>0</v>
      </c>
      <c r="N199" s="10"/>
      <c r="O199" s="34"/>
      <c r="P199" s="10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J199" s="13">
        <f t="shared" si="5"/>
        <v>0</v>
      </c>
    </row>
    <row r="200" spans="1:36">
      <c r="A200" s="9"/>
      <c r="B200" s="10" t="s">
        <v>485</v>
      </c>
      <c r="C200" s="11"/>
      <c r="D200" s="11"/>
      <c r="E200" s="12"/>
      <c r="F200" s="12"/>
      <c r="G200" s="10"/>
      <c r="H200" s="10"/>
      <c r="I200" s="10"/>
      <c r="J200" s="10"/>
      <c r="K200" s="10"/>
      <c r="L200" s="10"/>
      <c r="M200" s="13">
        <f t="shared" ref="M200:M206" si="6">I200+J200+K200+L200/1.12</f>
        <v>0</v>
      </c>
      <c r="N200" s="10"/>
      <c r="O200" s="34"/>
      <c r="P200" s="10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J200" s="13">
        <f t="shared" ref="AJ200:AJ206" si="7">-SUM(P200:AI200)</f>
        <v>0</v>
      </c>
    </row>
    <row r="201" spans="1:36">
      <c r="A201" s="9"/>
      <c r="B201" s="10" t="s">
        <v>486</v>
      </c>
      <c r="C201" s="11"/>
      <c r="D201" s="11"/>
      <c r="E201" s="12"/>
      <c r="F201" s="12"/>
      <c r="G201" s="10"/>
      <c r="H201" s="10"/>
      <c r="I201" s="10"/>
      <c r="J201" s="10"/>
      <c r="K201" s="10"/>
      <c r="L201" s="10"/>
      <c r="M201" s="13">
        <f t="shared" si="6"/>
        <v>0</v>
      </c>
      <c r="N201" s="10"/>
      <c r="O201" s="34"/>
      <c r="P201" s="10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J201" s="13">
        <f t="shared" si="7"/>
        <v>0</v>
      </c>
    </row>
    <row r="202" spans="1:36">
      <c r="A202" s="9"/>
      <c r="B202" s="10" t="s">
        <v>487</v>
      </c>
      <c r="C202" s="11"/>
      <c r="D202" s="11"/>
      <c r="E202" s="12"/>
      <c r="F202" s="12"/>
      <c r="G202" s="10"/>
      <c r="H202" s="10"/>
      <c r="I202" s="10"/>
      <c r="J202" s="10"/>
      <c r="K202" s="10"/>
      <c r="L202" s="10"/>
      <c r="M202" s="13">
        <f t="shared" si="6"/>
        <v>0</v>
      </c>
      <c r="N202" s="10"/>
      <c r="O202" s="34"/>
      <c r="P202" s="10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J202" s="13">
        <f t="shared" si="7"/>
        <v>0</v>
      </c>
    </row>
    <row r="203" spans="1:36">
      <c r="A203" s="9"/>
      <c r="B203" s="10" t="s">
        <v>488</v>
      </c>
      <c r="C203" s="11"/>
      <c r="D203" s="11"/>
      <c r="E203" s="12"/>
      <c r="F203" s="12"/>
      <c r="G203" s="10"/>
      <c r="H203" s="10"/>
      <c r="I203" s="10"/>
      <c r="J203" s="10"/>
      <c r="K203" s="10"/>
      <c r="L203" s="10"/>
      <c r="M203" s="13">
        <f t="shared" si="6"/>
        <v>0</v>
      </c>
      <c r="N203" s="10"/>
      <c r="O203" s="34"/>
      <c r="P203" s="10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J203" s="13">
        <f t="shared" si="7"/>
        <v>0</v>
      </c>
    </row>
    <row r="204" spans="1:36">
      <c r="A204" s="9"/>
      <c r="B204" s="10" t="s">
        <v>489</v>
      </c>
      <c r="C204" s="11"/>
      <c r="D204" s="11"/>
      <c r="E204" s="12"/>
      <c r="F204" s="12"/>
      <c r="G204" s="10"/>
      <c r="H204" s="10"/>
      <c r="I204" s="10"/>
      <c r="J204" s="10"/>
      <c r="K204" s="10"/>
      <c r="L204" s="10"/>
      <c r="M204" s="13">
        <f t="shared" si="6"/>
        <v>0</v>
      </c>
      <c r="N204" s="10"/>
      <c r="O204" s="34"/>
      <c r="P204" s="10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J204" s="13">
        <f t="shared" si="7"/>
        <v>0</v>
      </c>
    </row>
    <row r="205" spans="1:36">
      <c r="A205" s="9"/>
      <c r="B205" s="10" t="s">
        <v>490</v>
      </c>
      <c r="C205" s="11"/>
      <c r="D205" s="11"/>
      <c r="E205" s="12"/>
      <c r="F205" s="12"/>
      <c r="G205" s="10"/>
      <c r="H205" s="10"/>
      <c r="I205" s="10"/>
      <c r="J205" s="10"/>
      <c r="K205" s="10"/>
      <c r="L205" s="10"/>
      <c r="M205" s="13">
        <f t="shared" si="6"/>
        <v>0</v>
      </c>
      <c r="N205" s="10"/>
      <c r="O205" s="34"/>
      <c r="P205" s="10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J205" s="13">
        <f t="shared" si="7"/>
        <v>0</v>
      </c>
    </row>
    <row r="206" spans="1:36">
      <c r="A206" s="9"/>
      <c r="B206" s="10" t="s">
        <v>491</v>
      </c>
      <c r="C206" s="11"/>
      <c r="D206" s="11"/>
      <c r="E206" s="12"/>
      <c r="F206" s="12"/>
      <c r="G206" s="10"/>
      <c r="H206" s="10"/>
      <c r="I206" s="10"/>
      <c r="J206" s="10"/>
      <c r="K206" s="10"/>
      <c r="L206" s="10"/>
      <c r="M206" s="13">
        <f t="shared" si="6"/>
        <v>0</v>
      </c>
      <c r="N206" s="10"/>
      <c r="O206" s="34"/>
      <c r="P206" s="10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J206" s="13">
        <f t="shared" si="7"/>
        <v>0</v>
      </c>
    </row>
    <row r="207" spans="1:36">
      <c r="A207" s="9"/>
      <c r="B207" s="10"/>
      <c r="C207" s="11"/>
      <c r="D207" s="11"/>
      <c r="E207" s="12"/>
      <c r="F207" s="12"/>
      <c r="G207" s="10"/>
      <c r="H207" s="10"/>
      <c r="I207" s="10"/>
      <c r="J207" s="10"/>
      <c r="K207" s="10"/>
      <c r="L207" s="10"/>
      <c r="M207" s="10"/>
      <c r="N207" s="10"/>
      <c r="O207" s="34"/>
      <c r="P207" s="10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J207" s="13"/>
    </row>
    <row r="208" spans="1:36" ht="10.8" thickBot="1">
      <c r="A208" s="23" t="s">
        <v>9</v>
      </c>
      <c r="B208" s="23"/>
      <c r="C208" s="24"/>
      <c r="D208" s="24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35"/>
      <c r="P208" s="23"/>
      <c r="Q208" s="25">
        <f t="shared" ref="Q208:Z208" si="8">SUM(Q8:Q207)</f>
        <v>4052.3732142857129</v>
      </c>
      <c r="R208" s="25">
        <f t="shared" si="8"/>
        <v>-47.633928571428569</v>
      </c>
      <c r="S208" s="25">
        <f t="shared" si="8"/>
        <v>35811.030000000006</v>
      </c>
      <c r="T208" s="25">
        <f t="shared" si="8"/>
        <v>3985.2000000000007</v>
      </c>
      <c r="U208" s="25">
        <f t="shared" si="8"/>
        <v>282.77</v>
      </c>
      <c r="V208" s="25">
        <f t="shared" si="8"/>
        <v>2116.0700000000002</v>
      </c>
      <c r="W208" s="25">
        <f t="shared" si="8"/>
        <v>917.6400000000001</v>
      </c>
      <c r="X208" s="25">
        <f t="shared" si="8"/>
        <v>107.14</v>
      </c>
      <c r="Y208" s="25">
        <f t="shared" si="8"/>
        <v>1971.43</v>
      </c>
      <c r="Z208" s="25">
        <f t="shared" si="8"/>
        <v>0</v>
      </c>
      <c r="AA208" s="25">
        <f t="shared" ref="AA208:AH208" si="9">SUM(AA8:AA207)</f>
        <v>0</v>
      </c>
      <c r="AB208" s="25">
        <f t="shared" si="9"/>
        <v>6853.86</v>
      </c>
      <c r="AC208" s="25">
        <f t="shared" si="9"/>
        <v>442.40999999999997</v>
      </c>
      <c r="AD208" s="25">
        <f t="shared" si="9"/>
        <v>1126</v>
      </c>
      <c r="AE208" s="25">
        <f t="shared" si="9"/>
        <v>4518</v>
      </c>
      <c r="AF208" s="25">
        <f t="shared" si="9"/>
        <v>0</v>
      </c>
      <c r="AG208" s="25">
        <f t="shared" si="9"/>
        <v>0</v>
      </c>
      <c r="AH208" s="25">
        <f t="shared" si="9"/>
        <v>1500</v>
      </c>
      <c r="AJ208" s="25">
        <f>SUM(AJ8:AJ207)</f>
        <v>-63636.289285714302</v>
      </c>
    </row>
    <row r="209" spans="36:36" ht="10.8" thickTop="1">
      <c r="AJ209" s="2">
        <f>SUM(P208:AJ208)</f>
        <v>0</v>
      </c>
    </row>
  </sheetData>
  <mergeCells count="5"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29"/>
  <sheetViews>
    <sheetView workbookViewId="0">
      <pane xSplit="1" ySplit="6" topLeftCell="B79" activePane="bottomRight" state="frozen"/>
      <selection pane="topRight" activeCell="B1" sqref="B1"/>
      <selection pane="bottomLeft" activeCell="A7" sqref="A7"/>
      <selection pane="bottomRight" activeCell="G90" sqref="G90"/>
    </sheetView>
  </sheetViews>
  <sheetFormatPr defaultRowHeight="10.199999999999999"/>
  <cols>
    <col min="1" max="1" width="10.5546875" style="2" customWidth="1"/>
    <col min="2" max="2" width="8.88671875" style="2" customWidth="1"/>
    <col min="3" max="3" width="4.77734375" style="2" customWidth="1"/>
    <col min="4" max="4" width="36.6640625" style="2" bestFit="1" customWidth="1"/>
    <col min="5" max="5" width="36.6640625" style="2" customWidth="1"/>
    <col min="6" max="6" width="0.5546875" style="2" customWidth="1"/>
    <col min="7" max="8" width="13" style="2" customWidth="1"/>
    <col min="9" max="16384" width="8.88671875" style="2"/>
  </cols>
  <sheetData>
    <row r="1" spans="1:8">
      <c r="A1" s="1" t="s">
        <v>0</v>
      </c>
    </row>
    <row r="2" spans="1:8">
      <c r="A2" s="1" t="s">
        <v>1</v>
      </c>
    </row>
    <row r="3" spans="1:8">
      <c r="A3" s="1" t="s">
        <v>207</v>
      </c>
    </row>
    <row r="5" spans="1:8" s="6" customFormat="1" ht="14.4" customHeight="1">
      <c r="A5" s="3"/>
      <c r="B5" s="3"/>
      <c r="C5" s="141" t="s">
        <v>13</v>
      </c>
      <c r="D5" s="142"/>
      <c r="E5" s="145" t="s">
        <v>211</v>
      </c>
      <c r="F5" s="3"/>
      <c r="G5" s="139" t="s">
        <v>209</v>
      </c>
      <c r="H5" s="139" t="s">
        <v>210</v>
      </c>
    </row>
    <row r="6" spans="1:8">
      <c r="A6" s="76" t="s">
        <v>3</v>
      </c>
      <c r="B6" s="76" t="s">
        <v>208</v>
      </c>
      <c r="C6" s="143"/>
      <c r="D6" s="144"/>
      <c r="E6" s="146"/>
      <c r="F6" s="76"/>
      <c r="G6" s="140"/>
      <c r="H6" s="140"/>
    </row>
    <row r="7" spans="1:8">
      <c r="A7" s="17"/>
      <c r="B7" s="14"/>
      <c r="C7" s="80"/>
      <c r="D7" s="81"/>
      <c r="E7" s="81"/>
      <c r="F7" s="14"/>
      <c r="G7" s="16"/>
      <c r="H7" s="16"/>
    </row>
    <row r="8" spans="1:8">
      <c r="A8" s="17">
        <v>43444</v>
      </c>
      <c r="B8" s="14" t="s">
        <v>492</v>
      </c>
      <c r="C8" s="80">
        <v>6101</v>
      </c>
      <c r="D8" s="81" t="str">
        <f>INDEX(WTB!A:B,MATCH(C8,WTB!A:A,),2)</f>
        <v>Salaries and Wages</v>
      </c>
      <c r="E8" s="81" t="s">
        <v>212</v>
      </c>
      <c r="F8" s="14"/>
      <c r="G8" s="16">
        <v>46166</v>
      </c>
      <c r="H8" s="16"/>
    </row>
    <row r="9" spans="1:8">
      <c r="A9" s="17"/>
      <c r="B9" s="14"/>
      <c r="C9" s="80">
        <v>6101</v>
      </c>
      <c r="D9" s="81" t="str">
        <f>INDEX(WTB!A:B,MATCH(C9,WTB!A:A,),2)</f>
        <v>Salaries and Wages</v>
      </c>
      <c r="E9" s="81" t="s">
        <v>213</v>
      </c>
      <c r="F9" s="14"/>
      <c r="G9" s="16">
        <v>805</v>
      </c>
      <c r="H9" s="16"/>
    </row>
    <row r="10" spans="1:8">
      <c r="A10" s="17"/>
      <c r="B10" s="14"/>
      <c r="C10" s="80">
        <v>6102</v>
      </c>
      <c r="D10" s="81" t="str">
        <f>INDEX(WTB!A:B,MATCH(C10,WTB!A:A,),2)</f>
        <v>Allowances</v>
      </c>
      <c r="E10" s="81" t="s">
        <v>214</v>
      </c>
      <c r="F10" s="14"/>
      <c r="G10" s="16">
        <v>50</v>
      </c>
      <c r="H10" s="16"/>
    </row>
    <row r="11" spans="1:8">
      <c r="A11" s="17"/>
      <c r="B11" s="14"/>
      <c r="C11" s="80">
        <v>6103</v>
      </c>
      <c r="D11" s="81" t="str">
        <f>INDEX(WTB!A:B,MATCH(C11,WTB!A:A,),2)</f>
        <v>Overtime Pay</v>
      </c>
      <c r="E11" s="81" t="s">
        <v>219</v>
      </c>
      <c r="F11" s="14"/>
      <c r="G11" s="16">
        <v>78.4375</v>
      </c>
      <c r="H11" s="16"/>
    </row>
    <row r="12" spans="1:8">
      <c r="A12" s="17"/>
      <c r="B12" s="14"/>
      <c r="C12" s="80">
        <v>6104</v>
      </c>
      <c r="D12" s="81" t="str">
        <f>INDEX(WTB!A:B,MATCH(C12,WTB!A:A,),2)</f>
        <v>Holiday Pay</v>
      </c>
      <c r="E12" s="81" t="s">
        <v>220</v>
      </c>
      <c r="F12" s="14"/>
      <c r="G12" s="16"/>
      <c r="H12" s="16"/>
    </row>
    <row r="13" spans="1:8">
      <c r="A13" s="17"/>
      <c r="B13" s="14"/>
      <c r="C13" s="80">
        <v>6104</v>
      </c>
      <c r="D13" s="81" t="str">
        <f>INDEX(WTB!A:B,MATCH(C13,WTB!A:A,),2)</f>
        <v>Holiday Pay</v>
      </c>
      <c r="E13" s="81" t="s">
        <v>221</v>
      </c>
      <c r="F13" s="14"/>
      <c r="G13" s="16"/>
      <c r="H13" s="16"/>
    </row>
    <row r="14" spans="1:8">
      <c r="A14" s="17"/>
      <c r="B14" s="14"/>
      <c r="C14" s="80">
        <v>6103</v>
      </c>
      <c r="D14" s="81" t="str">
        <f>INDEX(WTB!A:B,MATCH(C14,WTB!A:A,),2)</f>
        <v>Overtime Pay</v>
      </c>
      <c r="E14" s="81" t="s">
        <v>222</v>
      </c>
      <c r="F14" s="14"/>
      <c r="G14" s="16">
        <v>212.53942307692313</v>
      </c>
      <c r="H14" s="16"/>
    </row>
    <row r="15" spans="1:8">
      <c r="A15" s="17"/>
      <c r="B15" s="14"/>
      <c r="C15" s="80">
        <v>6101</v>
      </c>
      <c r="D15" s="81" t="str">
        <f>INDEX(WTB!A:B,MATCH(C15,WTB!A:A,),2)</f>
        <v>Salaries and Wages</v>
      </c>
      <c r="E15" s="81"/>
      <c r="F15" s="14"/>
      <c r="G15" s="16"/>
      <c r="H15" s="16"/>
    </row>
    <row r="16" spans="1:8">
      <c r="A16" s="17"/>
      <c r="B16" s="14"/>
      <c r="C16" s="80">
        <v>6101</v>
      </c>
      <c r="D16" s="81" t="str">
        <f>INDEX(WTB!A:B,MATCH(C16,WTB!A:A,),2)</f>
        <v>Salaries and Wages</v>
      </c>
      <c r="E16" s="81" t="s">
        <v>234</v>
      </c>
      <c r="F16" s="14"/>
      <c r="G16" s="16"/>
      <c r="H16" s="16">
        <v>1084.4198076923076</v>
      </c>
    </row>
    <row r="17" spans="1:8">
      <c r="A17" s="17"/>
      <c r="B17" s="14"/>
      <c r="C17" s="80">
        <v>2302</v>
      </c>
      <c r="D17" s="81" t="str">
        <f>INDEX(WTB!A:B,MATCH(C17,WTB!A:A,),2)</f>
        <v>SSS Loan Payable</v>
      </c>
      <c r="E17" s="81"/>
      <c r="F17" s="14"/>
      <c r="G17" s="16"/>
      <c r="H17" s="16">
        <v>2861.11</v>
      </c>
    </row>
    <row r="18" spans="1:8">
      <c r="A18" s="17"/>
      <c r="B18" s="14"/>
      <c r="C18" s="80">
        <v>2304</v>
      </c>
      <c r="D18" s="81" t="str">
        <f>INDEX(WTB!A:B,MATCH(C18,WTB!A:A,),2)</f>
        <v>HDMF Premium Payable</v>
      </c>
      <c r="E18" s="81"/>
      <c r="F18" s="14"/>
      <c r="G18" s="16"/>
      <c r="H18" s="16">
        <v>700</v>
      </c>
    </row>
    <row r="19" spans="1:8">
      <c r="A19" s="17"/>
      <c r="B19" s="14"/>
      <c r="C19" s="80">
        <v>2305</v>
      </c>
      <c r="D19" s="81" t="str">
        <f>INDEX(WTB!A:B,MATCH(C19,WTB!A:A,),2)</f>
        <v>HDMF Loan Payable</v>
      </c>
      <c r="E19" s="81"/>
      <c r="F19" s="14"/>
      <c r="G19" s="16"/>
      <c r="H19" s="16">
        <v>4011.8500000000004</v>
      </c>
    </row>
    <row r="20" spans="1:8">
      <c r="A20" s="18"/>
      <c r="B20" s="19"/>
      <c r="C20" s="82">
        <v>6102</v>
      </c>
      <c r="D20" s="83" t="str">
        <f>INDEX(WTB!A:B,MATCH(C20,WTB!A:A,),2)</f>
        <v>Allowances</v>
      </c>
      <c r="E20" s="83"/>
      <c r="F20" s="19"/>
      <c r="G20" s="21">
        <v>3818</v>
      </c>
      <c r="H20" s="21"/>
    </row>
    <row r="21" spans="1:8">
      <c r="A21" s="18"/>
      <c r="B21" s="19"/>
      <c r="C21" s="82">
        <v>1250</v>
      </c>
      <c r="D21" s="83" t="str">
        <f>INDEX(WTB!A:B,MATCH(C21,WTB!A:A,),2)</f>
        <v>Advances to Employees</v>
      </c>
      <c r="E21" s="83" t="s">
        <v>230</v>
      </c>
      <c r="F21" s="19"/>
      <c r="G21" s="21"/>
      <c r="H21" s="21"/>
    </row>
    <row r="22" spans="1:8">
      <c r="A22" s="18"/>
      <c r="B22" s="19"/>
      <c r="C22" s="82">
        <v>1250</v>
      </c>
      <c r="D22" s="83" t="str">
        <f>INDEX(WTB!A:B,MATCH(C22,WTB!A:A,),2)</f>
        <v>Advances to Employees</v>
      </c>
      <c r="E22" s="83" t="s">
        <v>651</v>
      </c>
      <c r="F22" s="19"/>
      <c r="G22" s="21"/>
      <c r="H22" s="21">
        <v>500</v>
      </c>
    </row>
    <row r="23" spans="1:8">
      <c r="A23" s="18"/>
      <c r="B23" s="19"/>
      <c r="C23" s="82">
        <v>2306</v>
      </c>
      <c r="D23" s="83" t="str">
        <f>INDEX(WTB!A:B,MATCH(C23,WTB!A:A,),2)</f>
        <v>Employee Bank Loan</v>
      </c>
      <c r="E23" s="83"/>
      <c r="F23" s="19"/>
      <c r="G23" s="21"/>
      <c r="H23" s="21">
        <v>3138.7250000000004</v>
      </c>
    </row>
    <row r="24" spans="1:8" ht="10.8" thickBot="1">
      <c r="A24" s="18"/>
      <c r="B24" s="19"/>
      <c r="C24" s="82">
        <v>2300</v>
      </c>
      <c r="D24" s="83" t="str">
        <f>INDEX(WTB!A:B,MATCH(C24,WTB!A:A,),2)</f>
        <v>Salaries Payable</v>
      </c>
      <c r="E24" s="83"/>
      <c r="F24" s="19"/>
      <c r="G24" s="21"/>
      <c r="H24" s="21">
        <v>38833.872115384613</v>
      </c>
    </row>
    <row r="25" spans="1:8">
      <c r="A25" s="86"/>
      <c r="B25" s="87"/>
      <c r="C25" s="94"/>
      <c r="D25" s="95" t="s">
        <v>739</v>
      </c>
      <c r="E25" s="87"/>
      <c r="F25" s="87"/>
      <c r="G25" s="88"/>
      <c r="H25" s="89"/>
    </row>
    <row r="26" spans="1:8" ht="10.8" thickBot="1">
      <c r="A26" s="90"/>
      <c r="B26" s="91"/>
      <c r="C26" s="96"/>
      <c r="D26" s="97"/>
      <c r="E26" s="91"/>
      <c r="F26" s="91"/>
      <c r="G26" s="92">
        <f>SUM(G7:G25)</f>
        <v>51129.976923076923</v>
      </c>
      <c r="H26" s="93">
        <f>SUM(H7:H25)</f>
        <v>51129.976923076923</v>
      </c>
    </row>
    <row r="27" spans="1:8">
      <c r="A27" s="9"/>
      <c r="B27" s="10"/>
      <c r="C27" s="85"/>
      <c r="D27" s="12"/>
      <c r="E27" s="12"/>
      <c r="F27" s="10"/>
      <c r="G27" s="13"/>
      <c r="H27" s="13"/>
    </row>
    <row r="28" spans="1:8">
      <c r="A28" s="17">
        <v>43459</v>
      </c>
      <c r="B28" s="14" t="s">
        <v>493</v>
      </c>
      <c r="C28" s="80">
        <v>6101</v>
      </c>
      <c r="D28" s="81" t="str">
        <f>INDEX(WTB!A:B,MATCH(C28,WTB!A:A,),2)</f>
        <v>Salaries and Wages</v>
      </c>
      <c r="E28" s="81" t="s">
        <v>212</v>
      </c>
      <c r="F28" s="14"/>
      <c r="G28" s="16">
        <v>46919</v>
      </c>
      <c r="H28" s="16"/>
    </row>
    <row r="29" spans="1:8">
      <c r="A29" s="17"/>
      <c r="B29" s="14"/>
      <c r="C29" s="80">
        <v>6101</v>
      </c>
      <c r="D29" s="81" t="str">
        <f>INDEX(WTB!A:B,MATCH(C29,WTB!A:A,),2)</f>
        <v>Salaries and Wages</v>
      </c>
      <c r="E29" s="81" t="s">
        <v>213</v>
      </c>
      <c r="F29" s="14"/>
      <c r="G29" s="16">
        <v>820</v>
      </c>
      <c r="H29" s="16"/>
    </row>
    <row r="30" spans="1:8">
      <c r="A30" s="17"/>
      <c r="B30" s="14"/>
      <c r="C30" s="80">
        <v>6102</v>
      </c>
      <c r="D30" s="81" t="str">
        <f>INDEX(WTB!A:B,MATCH(C30,WTB!A:A,),2)</f>
        <v>Allowances</v>
      </c>
      <c r="E30" s="81" t="s">
        <v>214</v>
      </c>
      <c r="F30" s="14"/>
      <c r="G30" s="16">
        <v>50</v>
      </c>
      <c r="H30" s="16"/>
    </row>
    <row r="31" spans="1:8">
      <c r="A31" s="17"/>
      <c r="B31" s="14"/>
      <c r="C31" s="80">
        <v>6103</v>
      </c>
      <c r="D31" s="81" t="str">
        <f>INDEX(WTB!A:B,MATCH(C31,WTB!A:A,),2)</f>
        <v>Overtime Pay</v>
      </c>
      <c r="E31" s="81" t="s">
        <v>219</v>
      </c>
      <c r="F31" s="14"/>
      <c r="G31" s="16">
        <v>313.75</v>
      </c>
      <c r="H31" s="16"/>
    </row>
    <row r="32" spans="1:8">
      <c r="A32" s="17"/>
      <c r="B32" s="14"/>
      <c r="C32" s="80">
        <v>6104</v>
      </c>
      <c r="D32" s="81" t="str">
        <f>INDEX(WTB!A:B,MATCH(C32,WTB!A:A,),2)</f>
        <v>Holiday Pay</v>
      </c>
      <c r="E32" s="81" t="s">
        <v>220</v>
      </c>
      <c r="F32" s="14"/>
      <c r="G32" s="16"/>
      <c r="H32" s="16"/>
    </row>
    <row r="33" spans="1:8">
      <c r="A33" s="17"/>
      <c r="B33" s="14"/>
      <c r="C33" s="80">
        <v>6103</v>
      </c>
      <c r="D33" s="81" t="str">
        <f>INDEX(WTB!A:B,MATCH(C33,WTB!A:A,),2)</f>
        <v>Overtime Pay</v>
      </c>
      <c r="E33" s="81" t="s">
        <v>222</v>
      </c>
      <c r="F33" s="14"/>
      <c r="G33" s="16">
        <v>253.7923076923077</v>
      </c>
      <c r="H33" s="16"/>
    </row>
    <row r="34" spans="1:8">
      <c r="A34" s="17"/>
      <c r="B34" s="14"/>
      <c r="C34" s="80">
        <v>6101</v>
      </c>
      <c r="D34" s="81" t="str">
        <f>INDEX(WTB!A:B,MATCH(C34,WTB!A:A,),2)</f>
        <v>Salaries and Wages</v>
      </c>
      <c r="E34" s="81" t="s">
        <v>233</v>
      </c>
      <c r="F34" s="14"/>
      <c r="G34" s="16"/>
      <c r="H34" s="16"/>
    </row>
    <row r="35" spans="1:8">
      <c r="A35" s="17"/>
      <c r="B35" s="14"/>
      <c r="C35" s="80">
        <v>6101</v>
      </c>
      <c r="D35" s="81" t="str">
        <f>INDEX(WTB!A:B,MATCH(C35,WTB!A:A,),2)</f>
        <v>Salaries and Wages</v>
      </c>
      <c r="E35" s="81" t="s">
        <v>234</v>
      </c>
      <c r="F35" s="14"/>
      <c r="G35" s="16"/>
      <c r="H35" s="16">
        <f>991.144519230769+25.1</f>
        <v>1016.244519230769</v>
      </c>
    </row>
    <row r="36" spans="1:8">
      <c r="A36" s="17"/>
      <c r="B36" s="14"/>
      <c r="C36" s="80">
        <v>2301</v>
      </c>
      <c r="D36" s="81" t="str">
        <f>INDEX(WTB!A:B,MATCH(C36,WTB!A:A,),2)</f>
        <v>SSS Premium Payable</v>
      </c>
      <c r="E36" s="81"/>
      <c r="F36" s="14"/>
      <c r="G36" s="16"/>
      <c r="H36" s="16">
        <v>3360.7999999999997</v>
      </c>
    </row>
    <row r="37" spans="1:8">
      <c r="A37" s="17"/>
      <c r="B37" s="14"/>
      <c r="C37" s="80">
        <v>2302</v>
      </c>
      <c r="D37" s="81" t="str">
        <f>INDEX(WTB!A:B,MATCH(C37,WTB!A:A,),2)</f>
        <v>SSS Loan Payable</v>
      </c>
      <c r="E37" s="81"/>
      <c r="F37" s="14"/>
      <c r="G37" s="16"/>
      <c r="H37" s="16">
        <v>2584.2399999999998</v>
      </c>
    </row>
    <row r="38" spans="1:8">
      <c r="A38" s="17"/>
      <c r="B38" s="14"/>
      <c r="C38" s="80">
        <v>2303</v>
      </c>
      <c r="D38" s="81" t="str">
        <f>INDEX(WTB!A:B,MATCH(C38,WTB!A:A,),2)</f>
        <v>PHIC Premium Payable</v>
      </c>
      <c r="E38" s="81"/>
      <c r="F38" s="14"/>
      <c r="G38" s="16"/>
      <c r="H38" s="16">
        <v>1345</v>
      </c>
    </row>
    <row r="39" spans="1:8">
      <c r="A39" s="17"/>
      <c r="B39" s="14"/>
      <c r="C39" s="80">
        <v>2305</v>
      </c>
      <c r="D39" s="81" t="str">
        <f>INDEX(WTB!A:B,MATCH(C39,WTB!A:A,),2)</f>
        <v>HDMF Loan Payable</v>
      </c>
      <c r="E39" s="81"/>
      <c r="F39" s="14"/>
      <c r="G39" s="16"/>
      <c r="H39" s="16">
        <v>1579.04</v>
      </c>
    </row>
    <row r="40" spans="1:8">
      <c r="A40" s="18"/>
      <c r="B40" s="19"/>
      <c r="C40" s="82">
        <v>6102</v>
      </c>
      <c r="D40" s="83" t="str">
        <f>INDEX(WTB!A:B,MATCH(C40,WTB!A:A,),2)</f>
        <v>Allowances</v>
      </c>
      <c r="E40" s="83"/>
      <c r="F40" s="19"/>
      <c r="G40" s="21">
        <v>3818</v>
      </c>
      <c r="H40" s="21"/>
    </row>
    <row r="41" spans="1:8">
      <c r="A41" s="18"/>
      <c r="B41" s="19"/>
      <c r="C41" s="82">
        <v>1250</v>
      </c>
      <c r="D41" s="83" t="str">
        <f>INDEX(WTB!A:B,MATCH(C41,WTB!A:A,),2)</f>
        <v>Advances to Employees</v>
      </c>
      <c r="E41" s="83" t="s">
        <v>652</v>
      </c>
      <c r="F41" s="19"/>
      <c r="G41" s="21"/>
      <c r="H41" s="21">
        <v>301.5</v>
      </c>
    </row>
    <row r="42" spans="1:8">
      <c r="A42" s="18"/>
      <c r="B42" s="19"/>
      <c r="C42" s="82">
        <v>1250</v>
      </c>
      <c r="D42" s="83" t="str">
        <f>INDEX(WTB!A:B,MATCH(C42,WTB!A:A,),2)</f>
        <v>Advances to Employees</v>
      </c>
      <c r="E42" s="83" t="s">
        <v>650</v>
      </c>
      <c r="F42" s="19"/>
      <c r="G42" s="21"/>
      <c r="H42" s="21">
        <v>500</v>
      </c>
    </row>
    <row r="43" spans="1:8">
      <c r="A43" s="18"/>
      <c r="B43" s="19"/>
      <c r="C43" s="82">
        <v>2306</v>
      </c>
      <c r="D43" s="83" t="str">
        <f>INDEX(WTB!A:B,MATCH(C43,WTB!A:A,),2)</f>
        <v>Employee Bank Loan</v>
      </c>
      <c r="E43" s="83"/>
      <c r="F43" s="19"/>
      <c r="G43" s="21"/>
      <c r="H43" s="21">
        <v>3138.7250000000004</v>
      </c>
    </row>
    <row r="44" spans="1:8" ht="10.8" thickBot="1">
      <c r="A44" s="18"/>
      <c r="B44" s="19"/>
      <c r="C44" s="82">
        <v>2300</v>
      </c>
      <c r="D44" s="83" t="str">
        <f>INDEX(WTB!A:B,MATCH(C44,WTB!A:A,),2)</f>
        <v>Salaries Payable</v>
      </c>
      <c r="E44" s="83"/>
      <c r="F44" s="19"/>
      <c r="G44" s="21"/>
      <c r="H44" s="21">
        <v>38348.992788461532</v>
      </c>
    </row>
    <row r="45" spans="1:8">
      <c r="A45" s="86"/>
      <c r="B45" s="87"/>
      <c r="C45" s="94"/>
      <c r="D45" s="95" t="s">
        <v>740</v>
      </c>
      <c r="E45" s="87"/>
      <c r="F45" s="87"/>
      <c r="G45" s="88"/>
      <c r="H45" s="89"/>
    </row>
    <row r="46" spans="1:8" ht="10.8" thickBot="1">
      <c r="A46" s="90"/>
      <c r="B46" s="91"/>
      <c r="C46" s="96"/>
      <c r="D46" s="97"/>
      <c r="E46" s="91"/>
      <c r="F46" s="91"/>
      <c r="G46" s="92">
        <f>SUM(G27:G45)</f>
        <v>52174.542307692311</v>
      </c>
      <c r="H46" s="93">
        <f>SUM(H27:H45)</f>
        <v>52174.542307692303</v>
      </c>
    </row>
    <row r="47" spans="1:8">
      <c r="A47" s="17"/>
      <c r="B47" s="14"/>
      <c r="C47" s="80"/>
      <c r="D47" s="81"/>
      <c r="E47" s="81"/>
      <c r="F47" s="14"/>
      <c r="G47" s="16"/>
      <c r="H47" s="16"/>
    </row>
    <row r="48" spans="1:8">
      <c r="A48" s="17">
        <v>43465</v>
      </c>
      <c r="B48" s="14" t="s">
        <v>494</v>
      </c>
      <c r="C48" s="80">
        <v>6106</v>
      </c>
      <c r="D48" s="81" t="str">
        <f>INDEX(WTB!A:B,MATCH(C48,WTB!A:A,),2)</f>
        <v>SSS Premium Expense</v>
      </c>
      <c r="E48" s="81"/>
      <c r="F48" s="14"/>
      <c r="G48" s="16">
        <v>6904.2</v>
      </c>
      <c r="H48" s="16"/>
    </row>
    <row r="49" spans="1:8">
      <c r="A49" s="17"/>
      <c r="B49" s="14"/>
      <c r="C49" s="80">
        <v>6107</v>
      </c>
      <c r="D49" s="81" t="str">
        <f>INDEX(WTB!A:B,MATCH(C49,WTB!A:A,),2)</f>
        <v>PHIC Premium Expense</v>
      </c>
      <c r="E49" s="81"/>
      <c r="F49" s="14"/>
      <c r="G49" s="16">
        <v>1345</v>
      </c>
      <c r="H49" s="16"/>
    </row>
    <row r="50" spans="1:8">
      <c r="A50" s="17"/>
      <c r="B50" s="14"/>
      <c r="C50" s="80">
        <v>6108</v>
      </c>
      <c r="D50" s="81" t="str">
        <f>INDEX(WTB!A:B,MATCH(C50,WTB!A:A,),2)</f>
        <v>HDMF Premium Expense</v>
      </c>
      <c r="E50" s="81"/>
      <c r="F50" s="14"/>
      <c r="G50" s="16">
        <v>700</v>
      </c>
      <c r="H50" s="16"/>
    </row>
    <row r="51" spans="1:8">
      <c r="A51" s="17"/>
      <c r="B51" s="14"/>
      <c r="C51" s="80">
        <v>2301</v>
      </c>
      <c r="D51" s="81" t="str">
        <f>INDEX(WTB!A:B,MATCH(C51,WTB!A:A,),2)</f>
        <v>SSS Premium Payable</v>
      </c>
      <c r="E51" s="81"/>
      <c r="F51" s="14"/>
      <c r="G51" s="16"/>
      <c r="H51" s="16">
        <f>+G48</f>
        <v>6904.2</v>
      </c>
    </row>
    <row r="52" spans="1:8">
      <c r="A52" s="17"/>
      <c r="B52" s="14"/>
      <c r="C52" s="80">
        <v>2303</v>
      </c>
      <c r="D52" s="81" t="str">
        <f>INDEX(WTB!A:B,MATCH(C52,WTB!A:A,),2)</f>
        <v>PHIC Premium Payable</v>
      </c>
      <c r="E52" s="81"/>
      <c r="F52" s="14"/>
      <c r="G52" s="16"/>
      <c r="H52" s="16">
        <f>+G49</f>
        <v>1345</v>
      </c>
    </row>
    <row r="53" spans="1:8" ht="10.8" thickBot="1">
      <c r="A53" s="17"/>
      <c r="B53" s="14"/>
      <c r="C53" s="80">
        <v>2304</v>
      </c>
      <c r="D53" s="81" t="str">
        <f>INDEX(WTB!A:B,MATCH(C53,WTB!A:A,),2)</f>
        <v>HDMF Premium Payable</v>
      </c>
      <c r="E53" s="81"/>
      <c r="F53" s="14"/>
      <c r="G53" s="16"/>
      <c r="H53" s="16">
        <f>+G50</f>
        <v>700</v>
      </c>
    </row>
    <row r="54" spans="1:8">
      <c r="A54" s="86"/>
      <c r="B54" s="87"/>
      <c r="C54" s="94"/>
      <c r="D54" s="95" t="s">
        <v>738</v>
      </c>
      <c r="E54" s="87"/>
      <c r="F54" s="87"/>
      <c r="G54" s="88"/>
      <c r="H54" s="89"/>
    </row>
    <row r="55" spans="1:8" ht="10.8" thickBot="1">
      <c r="A55" s="90"/>
      <c r="B55" s="91"/>
      <c r="C55" s="96"/>
      <c r="D55" s="97"/>
      <c r="E55" s="91"/>
      <c r="F55" s="91"/>
      <c r="G55" s="92">
        <f>SUM(G48:G54)</f>
        <v>8949.2000000000007</v>
      </c>
      <c r="H55" s="93">
        <f>SUM(H48:H54)</f>
        <v>8949.2000000000007</v>
      </c>
    </row>
    <row r="56" spans="1:8">
      <c r="A56" s="17"/>
      <c r="B56" s="14"/>
      <c r="C56" s="80"/>
      <c r="D56" s="81"/>
      <c r="E56" s="81"/>
      <c r="F56" s="14"/>
      <c r="G56" s="16"/>
      <c r="H56" s="16"/>
    </row>
    <row r="57" spans="1:8">
      <c r="A57" s="17">
        <v>43465</v>
      </c>
      <c r="B57" s="14" t="s">
        <v>495</v>
      </c>
      <c r="C57" s="80">
        <v>6901</v>
      </c>
      <c r="D57" s="81" t="str">
        <f>INDEX(WTB!A:B,MATCH(C57,WTB!A:A,),2)</f>
        <v>Loss on Spoilages</v>
      </c>
      <c r="E57" s="81"/>
      <c r="F57" s="14"/>
      <c r="G57" s="16">
        <v>2410.0221999999999</v>
      </c>
      <c r="H57" s="16"/>
    </row>
    <row r="58" spans="1:8">
      <c r="A58" s="17"/>
      <c r="B58" s="14"/>
      <c r="C58" s="80" t="s">
        <v>235</v>
      </c>
      <c r="D58" s="81" t="str">
        <f>INDEX(WTB!A:B,MATCH(C58,WTB!A:A,),2)</f>
        <v>Food Spoilages</v>
      </c>
      <c r="E58" s="81"/>
      <c r="F58" s="14"/>
      <c r="G58" s="16"/>
      <c r="H58" s="16">
        <v>2114.9822000000004</v>
      </c>
    </row>
    <row r="59" spans="1:8" ht="10.8" thickBot="1">
      <c r="A59" s="17"/>
      <c r="B59" s="14"/>
      <c r="C59" s="80" t="s">
        <v>236</v>
      </c>
      <c r="D59" s="81" t="str">
        <f>INDEX(WTB!A:B,MATCH(C59,WTB!A:A,),2)</f>
        <v>Beverage Spoilages</v>
      </c>
      <c r="E59" s="81"/>
      <c r="F59" s="14"/>
      <c r="G59" s="16"/>
      <c r="H59" s="16">
        <v>295.03999999999996</v>
      </c>
    </row>
    <row r="60" spans="1:8">
      <c r="A60" s="86"/>
      <c r="B60" s="87"/>
      <c r="C60" s="94"/>
      <c r="D60" s="95" t="s">
        <v>737</v>
      </c>
      <c r="E60" s="87"/>
      <c r="F60" s="87"/>
      <c r="G60" s="88"/>
      <c r="H60" s="89"/>
    </row>
    <row r="61" spans="1:8" ht="10.8" thickBot="1">
      <c r="A61" s="90"/>
      <c r="B61" s="91"/>
      <c r="C61" s="96"/>
      <c r="D61" s="97"/>
      <c r="E61" s="91"/>
      <c r="F61" s="91"/>
      <c r="G61" s="92">
        <f>SUM(G57:G60)</f>
        <v>2410.0221999999999</v>
      </c>
      <c r="H61" s="93">
        <f>SUM(H57:H60)</f>
        <v>2410.0222000000003</v>
      </c>
    </row>
    <row r="62" spans="1:8">
      <c r="A62" s="17"/>
      <c r="B62" s="14"/>
      <c r="C62" s="80"/>
      <c r="D62" s="81"/>
      <c r="E62" s="81"/>
      <c r="F62" s="14"/>
      <c r="G62" s="16"/>
      <c r="H62" s="16"/>
    </row>
    <row r="63" spans="1:8">
      <c r="A63" s="17">
        <v>43449</v>
      </c>
      <c r="B63" s="14" t="s">
        <v>496</v>
      </c>
      <c r="C63" s="80">
        <v>2402</v>
      </c>
      <c r="D63" s="81" t="str">
        <f>INDEX(WTB!A:B,MATCH(C63,WTB!A:A,),2)</f>
        <v>Provision for Loss</v>
      </c>
      <c r="E63" s="81"/>
      <c r="F63" s="14"/>
      <c r="G63" s="16">
        <v>4862.58</v>
      </c>
      <c r="H63" s="16"/>
    </row>
    <row r="64" spans="1:8" ht="10.8" thickBot="1">
      <c r="A64" s="17"/>
      <c r="B64" s="14"/>
      <c r="C64" s="80">
        <v>2401</v>
      </c>
      <c r="D64" s="81" t="str">
        <f>INDEX(WTB!A:B,MATCH(C64,WTB!A:A,),2)</f>
        <v>Service Charge Payable</v>
      </c>
      <c r="E64" s="81"/>
      <c r="F64" s="14"/>
      <c r="G64" s="16"/>
      <c r="H64" s="16">
        <f>+G63</f>
        <v>4862.58</v>
      </c>
    </row>
    <row r="65" spans="1:8">
      <c r="A65" s="86"/>
      <c r="B65" s="87"/>
      <c r="C65" s="94"/>
      <c r="D65" s="95" t="s">
        <v>741</v>
      </c>
      <c r="E65" s="87"/>
      <c r="F65" s="87"/>
      <c r="G65" s="88"/>
      <c r="H65" s="89"/>
    </row>
    <row r="66" spans="1:8" ht="10.8" thickBot="1">
      <c r="A66" s="90"/>
      <c r="B66" s="91"/>
      <c r="C66" s="96"/>
      <c r="D66" s="97"/>
      <c r="E66" s="91"/>
      <c r="F66" s="91"/>
      <c r="G66" s="92">
        <f>SUM(G63:G65)</f>
        <v>4862.58</v>
      </c>
      <c r="H66" s="93">
        <f>SUM(H63:H65)</f>
        <v>4862.58</v>
      </c>
    </row>
    <row r="67" spans="1:8">
      <c r="A67" s="17"/>
      <c r="B67" s="14"/>
      <c r="C67" s="80"/>
      <c r="D67" s="81"/>
      <c r="E67" s="81"/>
      <c r="F67" s="14"/>
      <c r="G67" s="16"/>
      <c r="H67" s="16"/>
    </row>
    <row r="68" spans="1:8">
      <c r="A68" s="17">
        <v>43465</v>
      </c>
      <c r="B68" s="14" t="s">
        <v>497</v>
      </c>
      <c r="C68" s="80">
        <v>2402</v>
      </c>
      <c r="D68" s="81" t="str">
        <f>INDEX(WTB!A:B,MATCH(C68,WTB!A:A,),2)</f>
        <v>Provision for Loss</v>
      </c>
      <c r="E68" s="81"/>
      <c r="F68" s="14"/>
      <c r="G68" s="16">
        <v>4624.8674333333329</v>
      </c>
      <c r="H68" s="16"/>
    </row>
    <row r="69" spans="1:8" ht="10.8" thickBot="1">
      <c r="A69" s="17"/>
      <c r="B69" s="14"/>
      <c r="C69" s="80">
        <v>2401</v>
      </c>
      <c r="D69" s="81" t="str">
        <f>INDEX(WTB!A:B,MATCH(C69,WTB!A:A,),2)</f>
        <v>Service Charge Payable</v>
      </c>
      <c r="E69" s="81"/>
      <c r="F69" s="14"/>
      <c r="G69" s="16"/>
      <c r="H69" s="16">
        <f>+G68</f>
        <v>4624.8674333333329</v>
      </c>
    </row>
    <row r="70" spans="1:8">
      <c r="A70" s="86"/>
      <c r="B70" s="87"/>
      <c r="C70" s="94"/>
      <c r="D70" s="95" t="s">
        <v>742</v>
      </c>
      <c r="E70" s="87"/>
      <c r="F70" s="87"/>
      <c r="G70" s="88"/>
      <c r="H70" s="89"/>
    </row>
    <row r="71" spans="1:8" ht="10.8" thickBot="1">
      <c r="A71" s="90"/>
      <c r="B71" s="91"/>
      <c r="C71" s="96"/>
      <c r="D71" s="97"/>
      <c r="E71" s="91"/>
      <c r="F71" s="91"/>
      <c r="G71" s="92">
        <f>SUM(G68:G70)</f>
        <v>4624.8674333333329</v>
      </c>
      <c r="H71" s="93">
        <f>SUM(H68:H70)</f>
        <v>4624.8674333333329</v>
      </c>
    </row>
    <row r="72" spans="1:8">
      <c r="A72" s="17"/>
      <c r="B72" s="14"/>
      <c r="C72" s="80"/>
      <c r="D72" s="81"/>
      <c r="E72" s="81"/>
      <c r="F72" s="14"/>
      <c r="G72" s="16"/>
      <c r="H72" s="16"/>
    </row>
    <row r="73" spans="1:8">
      <c r="A73" s="17">
        <v>43465</v>
      </c>
      <c r="B73" s="14" t="s">
        <v>498</v>
      </c>
      <c r="C73" s="80">
        <v>2204</v>
      </c>
      <c r="D73" s="81" t="str">
        <f>INDEX(WTB!A:B,MATCH(C73,WTB!A:A,),2)</f>
        <v>Output Tax</v>
      </c>
      <c r="E73" s="81"/>
      <c r="F73" s="14"/>
      <c r="G73" s="16"/>
      <c r="H73" s="16"/>
    </row>
    <row r="74" spans="1:8">
      <c r="A74" s="17"/>
      <c r="B74" s="14"/>
      <c r="C74" s="80">
        <v>1501</v>
      </c>
      <c r="D74" s="81" t="str">
        <f>INDEX(WTB!A:B,MATCH(C74,WTB!A:A,),2)</f>
        <v>Input Tax</v>
      </c>
      <c r="E74" s="81"/>
      <c r="F74" s="14"/>
      <c r="G74" s="16"/>
      <c r="H74" s="16"/>
    </row>
    <row r="75" spans="1:8" ht="10.8" thickBot="1">
      <c r="A75" s="17"/>
      <c r="B75" s="14"/>
      <c r="C75" s="80">
        <v>2205</v>
      </c>
      <c r="D75" s="81" t="str">
        <f>INDEX(WTB!A:B,MATCH(C75,WTB!A:A,),2)</f>
        <v>VAT Payable</v>
      </c>
      <c r="E75" s="81"/>
      <c r="F75" s="14"/>
      <c r="G75" s="16"/>
      <c r="H75" s="16"/>
    </row>
    <row r="76" spans="1:8">
      <c r="A76" s="86"/>
      <c r="B76" s="87"/>
      <c r="C76" s="94"/>
      <c r="D76" s="95" t="s">
        <v>736</v>
      </c>
      <c r="E76" s="87"/>
      <c r="F76" s="87"/>
      <c r="G76" s="88"/>
      <c r="H76" s="89"/>
    </row>
    <row r="77" spans="1:8" ht="10.8" thickBot="1">
      <c r="A77" s="90"/>
      <c r="B77" s="91"/>
      <c r="C77" s="96"/>
      <c r="D77" s="97"/>
      <c r="E77" s="91"/>
      <c r="F77" s="91"/>
      <c r="G77" s="92">
        <f>SUM(G73:G76)</f>
        <v>0</v>
      </c>
      <c r="H77" s="93">
        <f>SUM(H73:H76)</f>
        <v>0</v>
      </c>
    </row>
    <row r="78" spans="1:8">
      <c r="A78" s="17"/>
      <c r="B78" s="14"/>
      <c r="C78" s="80"/>
      <c r="D78" s="81"/>
      <c r="E78" s="81"/>
      <c r="F78" s="14"/>
      <c r="G78" s="16"/>
      <c r="H78" s="16"/>
    </row>
    <row r="79" spans="1:8">
      <c r="A79" s="17">
        <v>43465</v>
      </c>
      <c r="B79" s="14" t="s">
        <v>499</v>
      </c>
      <c r="C79" s="80">
        <v>1250</v>
      </c>
      <c r="D79" s="81" t="str">
        <f>INDEX(WTB!A:B,MATCH(C79,WTB!A:A,),2)</f>
        <v>Advances to Employees</v>
      </c>
      <c r="E79" s="81"/>
      <c r="F79" s="14"/>
      <c r="G79" s="16"/>
      <c r="H79" s="16"/>
    </row>
    <row r="80" spans="1:8" ht="10.8" thickBot="1">
      <c r="A80" s="17"/>
      <c r="B80" s="14"/>
      <c r="C80" s="80">
        <v>4999</v>
      </c>
      <c r="D80" s="81" t="str">
        <f>INDEX(WTB!A:B,MATCH(C80,WTB!A:A,),2)</f>
        <v>Other Income</v>
      </c>
      <c r="E80" s="81"/>
      <c r="F80" s="14"/>
      <c r="G80" s="16"/>
      <c r="H80" s="16"/>
    </row>
    <row r="81" spans="1:8">
      <c r="A81" s="86"/>
      <c r="B81" s="87"/>
      <c r="C81" s="94"/>
      <c r="D81" s="95" t="s">
        <v>326</v>
      </c>
      <c r="E81" s="87"/>
      <c r="F81" s="87"/>
      <c r="G81" s="88"/>
      <c r="H81" s="89"/>
    </row>
    <row r="82" spans="1:8" ht="10.8" thickBot="1">
      <c r="A82" s="90"/>
      <c r="B82" s="91"/>
      <c r="C82" s="96"/>
      <c r="D82" s="97"/>
      <c r="E82" s="91"/>
      <c r="F82" s="91"/>
      <c r="G82" s="92">
        <f>SUM(G79:G81)</f>
        <v>0</v>
      </c>
      <c r="H82" s="93">
        <f>SUM(H79:H81)</f>
        <v>0</v>
      </c>
    </row>
    <row r="83" spans="1:8">
      <c r="A83" s="17"/>
      <c r="B83" s="14"/>
      <c r="C83" s="80"/>
      <c r="D83" s="81"/>
      <c r="E83" s="81"/>
      <c r="F83" s="14"/>
      <c r="G83" s="16"/>
      <c r="H83" s="16"/>
    </row>
    <row r="84" spans="1:8">
      <c r="A84" s="17">
        <v>43465</v>
      </c>
      <c r="B84" s="14" t="s">
        <v>500</v>
      </c>
      <c r="C84" s="80">
        <v>6200</v>
      </c>
      <c r="D84" s="81" t="str">
        <f>INDEX(WTB!A:B,MATCH(C84,WTB!A:A,),2)</f>
        <v>Officer Charge Expense</v>
      </c>
      <c r="E84" s="81"/>
      <c r="F84" s="14"/>
      <c r="G84" s="16"/>
      <c r="H84" s="16"/>
    </row>
    <row r="85" spans="1:8">
      <c r="A85" s="17"/>
      <c r="B85" s="14"/>
      <c r="C85" s="80">
        <v>6317</v>
      </c>
      <c r="D85" s="81" t="str">
        <f>INDEX(WTB!A:B,MATCH(C85,WTB!A:A,),2)</f>
        <v>Marketing Expense</v>
      </c>
      <c r="E85" s="81"/>
      <c r="F85" s="14"/>
      <c r="G85" s="16"/>
      <c r="H85" s="16"/>
    </row>
    <row r="86" spans="1:8" ht="10.8" thickBot="1">
      <c r="A86" s="17"/>
      <c r="B86" s="14"/>
      <c r="C86" s="80">
        <v>5003</v>
      </c>
      <c r="D86" s="81" t="str">
        <f>INDEX(WTB!A:B,MATCH(C86,WTB!A:A,),2)</f>
        <v>OC and Marketing Adjustment</v>
      </c>
      <c r="E86" s="81"/>
      <c r="F86" s="14"/>
      <c r="G86" s="16"/>
      <c r="H86" s="16"/>
    </row>
    <row r="87" spans="1:8">
      <c r="A87" s="86"/>
      <c r="B87" s="87"/>
      <c r="C87" s="94"/>
      <c r="D87" s="95" t="s">
        <v>735</v>
      </c>
      <c r="E87" s="87"/>
      <c r="F87" s="87"/>
      <c r="G87" s="88"/>
      <c r="H87" s="89"/>
    </row>
    <row r="88" spans="1:8" ht="10.8" thickBot="1">
      <c r="A88" s="90"/>
      <c r="B88" s="91"/>
      <c r="C88" s="96"/>
      <c r="D88" s="97"/>
      <c r="E88" s="91"/>
      <c r="F88" s="91"/>
      <c r="G88" s="92">
        <f>SUM(G84:G87)</f>
        <v>0</v>
      </c>
      <c r="H88" s="93">
        <f>SUM(H84:H87)</f>
        <v>0</v>
      </c>
    </row>
    <row r="89" spans="1:8">
      <c r="A89" s="17"/>
      <c r="B89" s="14"/>
      <c r="C89" s="80"/>
      <c r="D89" s="81"/>
      <c r="E89" s="81"/>
      <c r="F89" s="14"/>
      <c r="G89" s="16"/>
      <c r="H89" s="16"/>
    </row>
    <row r="90" spans="1:8">
      <c r="A90" s="17">
        <v>43465</v>
      </c>
      <c r="B90" s="14" t="s">
        <v>500</v>
      </c>
      <c r="C90" s="80">
        <v>3004</v>
      </c>
      <c r="D90" s="81" t="str">
        <f>INDEX(WTB!A:B,MATCH(C90,WTB!A:A,),2)</f>
        <v>Income Summary</v>
      </c>
      <c r="E90" s="81"/>
      <c r="F90" s="14"/>
      <c r="G90" s="16">
        <v>98025.279365348368</v>
      </c>
      <c r="H90" s="16"/>
    </row>
    <row r="91" spans="1:8">
      <c r="A91" s="17"/>
      <c r="B91" s="14"/>
      <c r="C91" s="80">
        <v>1401</v>
      </c>
      <c r="D91" s="81" t="str">
        <f>INDEX(WTB!A:B,MATCH(C91,WTB!A:A,),2)</f>
        <v>Inventories</v>
      </c>
      <c r="E91" s="81"/>
      <c r="F91" s="14"/>
      <c r="G91" s="16"/>
      <c r="H91" s="16">
        <f>+G90</f>
        <v>98025.279365348368</v>
      </c>
    </row>
    <row r="92" spans="1:8">
      <c r="A92" s="17"/>
      <c r="B92" s="14"/>
      <c r="C92" s="80"/>
      <c r="D92" s="81"/>
      <c r="E92" s="81"/>
      <c r="F92" s="14"/>
      <c r="G92" s="16"/>
      <c r="H92" s="16"/>
    </row>
    <row r="93" spans="1:8">
      <c r="A93" s="17">
        <v>43465</v>
      </c>
      <c r="B93" s="14" t="s">
        <v>500</v>
      </c>
      <c r="C93" s="80">
        <v>6220</v>
      </c>
      <c r="D93" s="81" t="str">
        <f>INDEX(WTB!A:B,MATCH(C93,WTB!A:A,),2)</f>
        <v>PACKAGING SUPPLIES</v>
      </c>
      <c r="E93" s="81"/>
      <c r="F93" s="14"/>
      <c r="G93" s="16">
        <v>11831.720000000001</v>
      </c>
      <c r="H93" s="16"/>
    </row>
    <row r="94" spans="1:8">
      <c r="A94" s="17"/>
      <c r="B94" s="14"/>
      <c r="C94" s="80">
        <v>1402</v>
      </c>
      <c r="D94" s="81" t="str">
        <f>INDEX(WTB!A:B,MATCH(C94,WTB!A:A,),2)</f>
        <v>Supplies Inventories</v>
      </c>
      <c r="E94" s="81"/>
      <c r="F94" s="14"/>
      <c r="G94" s="16"/>
      <c r="H94" s="16">
        <f>+G93</f>
        <v>11831.720000000001</v>
      </c>
    </row>
    <row r="95" spans="1:8">
      <c r="A95" s="17"/>
      <c r="B95" s="14"/>
      <c r="C95" s="80"/>
      <c r="D95" s="81"/>
      <c r="E95" s="81"/>
      <c r="F95" s="14"/>
      <c r="G95" s="16"/>
      <c r="H95" s="16"/>
    </row>
    <row r="96" spans="1:8">
      <c r="A96" s="17"/>
      <c r="B96" s="14"/>
      <c r="C96" s="80">
        <v>1401</v>
      </c>
      <c r="D96" s="81" t="str">
        <f>INDEX(WTB!A:B,MATCH(C96,WTB!A:A,),2)</f>
        <v>Inventories</v>
      </c>
      <c r="E96" s="81"/>
      <c r="F96" s="14"/>
      <c r="G96" s="16">
        <v>90879.7425655548</v>
      </c>
      <c r="H96" s="16"/>
    </row>
    <row r="97" spans="1:8">
      <c r="A97" s="17"/>
      <c r="B97" s="14"/>
      <c r="C97" s="80">
        <v>3004</v>
      </c>
      <c r="D97" s="81" t="str">
        <f>INDEX(WTB!A:B,MATCH(C97,WTB!A:A,),2)</f>
        <v>Income Summary</v>
      </c>
      <c r="E97" s="81"/>
      <c r="F97" s="14"/>
      <c r="G97" s="16"/>
      <c r="H97" s="16">
        <f>+G96</f>
        <v>90879.7425655548</v>
      </c>
    </row>
    <row r="98" spans="1:8">
      <c r="A98" s="17"/>
      <c r="B98" s="14"/>
      <c r="C98" s="80"/>
      <c r="D98" s="81"/>
      <c r="E98" s="81"/>
      <c r="F98" s="14"/>
      <c r="G98" s="16"/>
      <c r="H98" s="16"/>
    </row>
    <row r="99" spans="1:8">
      <c r="A99" s="17"/>
      <c r="B99" s="14"/>
      <c r="C99" s="80">
        <v>1402</v>
      </c>
      <c r="D99" s="81" t="str">
        <f>INDEX(WTB!A:B,MATCH(C99,WTB!A:A,),2)</f>
        <v>Supplies Inventories</v>
      </c>
      <c r="E99" s="81"/>
      <c r="F99" s="14"/>
      <c r="G99" s="16">
        <f>+H100</f>
        <v>27900.173571428571</v>
      </c>
      <c r="H99" s="16"/>
    </row>
    <row r="100" spans="1:8" ht="10.8" thickBot="1">
      <c r="A100" s="17"/>
      <c r="B100" s="14"/>
      <c r="C100" s="80">
        <v>6220</v>
      </c>
      <c r="D100" s="81" t="str">
        <f>INDEX(WTB!A:B,MATCH(C100,WTB!A:A,),2)</f>
        <v>PACKAGING SUPPLIES</v>
      </c>
      <c r="E100" s="81"/>
      <c r="F100" s="14"/>
      <c r="G100" s="16"/>
      <c r="H100" s="16">
        <v>27900.173571428571</v>
      </c>
    </row>
    <row r="101" spans="1:8">
      <c r="A101" s="86"/>
      <c r="B101" s="87"/>
      <c r="C101" s="94"/>
      <c r="D101" s="95" t="s">
        <v>734</v>
      </c>
      <c r="E101" s="87"/>
      <c r="F101" s="87"/>
      <c r="G101" s="88"/>
      <c r="H101" s="89"/>
    </row>
    <row r="102" spans="1:8" ht="10.8" thickBot="1">
      <c r="A102" s="90"/>
      <c r="B102" s="91"/>
      <c r="C102" s="96"/>
      <c r="D102" s="97"/>
      <c r="E102" s="91"/>
      <c r="F102" s="91"/>
      <c r="G102" s="92">
        <f>SUM(G90:G101)</f>
        <v>228636.91550233174</v>
      </c>
      <c r="H102" s="93">
        <f>SUM(H90:H101)</f>
        <v>228636.91550233174</v>
      </c>
    </row>
    <row r="103" spans="1:8">
      <c r="A103" s="17"/>
      <c r="B103" s="14"/>
      <c r="C103" s="80"/>
      <c r="D103" s="81"/>
      <c r="E103" s="81"/>
      <c r="F103" s="14"/>
      <c r="G103" s="16"/>
      <c r="H103" s="16"/>
    </row>
    <row r="104" spans="1:8">
      <c r="A104" s="17"/>
      <c r="B104" s="14"/>
      <c r="C104" s="80"/>
      <c r="D104" s="81"/>
      <c r="E104" s="81"/>
      <c r="F104" s="14"/>
      <c r="G104" s="16"/>
      <c r="H104" s="16"/>
    </row>
    <row r="105" spans="1:8">
      <c r="A105" s="17"/>
      <c r="B105" s="14"/>
      <c r="C105" s="80"/>
      <c r="D105" s="81"/>
      <c r="E105" s="81"/>
      <c r="F105" s="14"/>
      <c r="G105" s="16"/>
      <c r="H105" s="16"/>
    </row>
    <row r="106" spans="1:8">
      <c r="A106" s="17"/>
      <c r="B106" s="14"/>
      <c r="C106" s="80"/>
      <c r="D106" s="81"/>
      <c r="E106" s="81"/>
      <c r="F106" s="14"/>
      <c r="G106" s="16"/>
      <c r="H106" s="16"/>
    </row>
    <row r="107" spans="1:8">
      <c r="A107" s="17"/>
      <c r="B107" s="14"/>
      <c r="C107" s="80"/>
      <c r="D107" s="81"/>
      <c r="E107" s="81"/>
      <c r="F107" s="14"/>
      <c r="G107" s="16"/>
      <c r="H107" s="16"/>
    </row>
    <row r="108" spans="1:8">
      <c r="A108" s="18"/>
      <c r="B108" s="14"/>
      <c r="C108" s="82"/>
      <c r="D108" s="83"/>
      <c r="E108" s="83"/>
      <c r="F108" s="19"/>
      <c r="G108" s="21"/>
      <c r="H108" s="21"/>
    </row>
    <row r="109" spans="1:8">
      <c r="A109" s="18"/>
      <c r="B109" s="14"/>
      <c r="C109" s="82"/>
      <c r="D109" s="83"/>
      <c r="E109" s="83"/>
      <c r="F109" s="19"/>
      <c r="G109" s="21"/>
      <c r="H109" s="21"/>
    </row>
    <row r="110" spans="1:8">
      <c r="A110" s="18"/>
      <c r="B110" s="14"/>
      <c r="C110" s="82"/>
      <c r="D110" s="83"/>
      <c r="E110" s="83"/>
      <c r="F110" s="19"/>
      <c r="G110" s="21"/>
      <c r="H110" s="21"/>
    </row>
    <row r="111" spans="1:8">
      <c r="A111" s="18"/>
      <c r="B111" s="14"/>
      <c r="C111" s="82"/>
      <c r="D111" s="83"/>
      <c r="E111" s="83"/>
      <c r="F111" s="19"/>
      <c r="G111" s="21"/>
      <c r="H111" s="21"/>
    </row>
    <row r="112" spans="1:8">
      <c r="A112" s="18"/>
      <c r="B112" s="14"/>
      <c r="C112" s="82"/>
      <c r="D112" s="83"/>
      <c r="E112" s="83"/>
      <c r="F112" s="19"/>
      <c r="G112" s="21"/>
      <c r="H112" s="21"/>
    </row>
    <row r="113" spans="1:8">
      <c r="A113" s="18"/>
      <c r="B113" s="14"/>
      <c r="C113" s="82"/>
      <c r="D113" s="83"/>
      <c r="E113" s="83"/>
      <c r="F113" s="19"/>
      <c r="G113" s="21"/>
      <c r="H113" s="21"/>
    </row>
    <row r="114" spans="1:8">
      <c r="A114" s="18"/>
      <c r="B114" s="14"/>
      <c r="C114" s="82"/>
      <c r="D114" s="83"/>
      <c r="E114" s="83"/>
      <c r="F114" s="19"/>
      <c r="G114" s="21"/>
      <c r="H114" s="21"/>
    </row>
    <row r="115" spans="1:8">
      <c r="A115" s="18"/>
      <c r="B115" s="14"/>
      <c r="C115" s="82"/>
      <c r="D115" s="83"/>
      <c r="E115" s="83"/>
      <c r="F115" s="19"/>
      <c r="G115" s="21"/>
      <c r="H115" s="21"/>
    </row>
    <row r="116" spans="1:8">
      <c r="A116" s="18"/>
      <c r="B116" s="14"/>
      <c r="C116" s="82"/>
      <c r="D116" s="83"/>
      <c r="E116" s="83"/>
      <c r="F116" s="19"/>
      <c r="G116" s="21"/>
      <c r="H116" s="21"/>
    </row>
    <row r="117" spans="1:8">
      <c r="A117" s="18"/>
      <c r="B117" s="14"/>
      <c r="C117" s="82"/>
      <c r="D117" s="83"/>
      <c r="E117" s="83"/>
      <c r="F117" s="19"/>
      <c r="G117" s="21"/>
      <c r="H117" s="21"/>
    </row>
    <row r="118" spans="1:8">
      <c r="A118" s="18"/>
      <c r="B118" s="14"/>
      <c r="C118" s="82"/>
      <c r="D118" s="83"/>
      <c r="E118" s="83"/>
      <c r="F118" s="19"/>
      <c r="G118" s="21"/>
      <c r="H118" s="21"/>
    </row>
    <row r="119" spans="1:8">
      <c r="A119" s="18"/>
      <c r="B119" s="14"/>
      <c r="C119" s="82"/>
      <c r="D119" s="83"/>
      <c r="E119" s="83"/>
      <c r="F119" s="19"/>
      <c r="G119" s="21"/>
      <c r="H119" s="21"/>
    </row>
    <row r="120" spans="1:8">
      <c r="A120" s="18"/>
      <c r="B120" s="14"/>
      <c r="C120" s="82"/>
      <c r="D120" s="83"/>
      <c r="E120" s="83"/>
      <c r="F120" s="19"/>
      <c r="G120" s="21"/>
      <c r="H120" s="21"/>
    </row>
    <row r="121" spans="1:8">
      <c r="A121" s="18"/>
      <c r="B121" s="14"/>
      <c r="C121" s="82"/>
      <c r="D121" s="83"/>
      <c r="E121" s="83"/>
      <c r="F121" s="19"/>
      <c r="G121" s="21"/>
      <c r="H121" s="21"/>
    </row>
    <row r="122" spans="1:8">
      <c r="A122" s="18"/>
      <c r="B122" s="14"/>
      <c r="C122" s="82"/>
      <c r="D122" s="83"/>
      <c r="E122" s="83"/>
      <c r="F122" s="19"/>
      <c r="G122" s="21"/>
      <c r="H122" s="21"/>
    </row>
    <row r="123" spans="1:8">
      <c r="A123" s="18"/>
      <c r="B123" s="14"/>
      <c r="C123" s="82"/>
      <c r="D123" s="83"/>
      <c r="E123" s="83"/>
      <c r="F123" s="19"/>
      <c r="G123" s="21"/>
      <c r="H123" s="21"/>
    </row>
    <row r="124" spans="1:8">
      <c r="A124" s="18"/>
      <c r="B124" s="14"/>
      <c r="C124" s="82"/>
      <c r="D124" s="83"/>
      <c r="E124" s="83"/>
      <c r="F124" s="19"/>
      <c r="G124" s="21"/>
      <c r="H124" s="21"/>
    </row>
    <row r="125" spans="1:8">
      <c r="A125" s="18"/>
      <c r="B125" s="14"/>
      <c r="C125" s="82"/>
      <c r="D125" s="83"/>
      <c r="E125" s="83"/>
      <c r="F125" s="19"/>
      <c r="G125" s="21"/>
      <c r="H125" s="21"/>
    </row>
    <row r="126" spans="1:8">
      <c r="A126" s="18"/>
      <c r="B126" s="14"/>
      <c r="C126" s="82"/>
      <c r="D126" s="83"/>
      <c r="E126" s="83"/>
      <c r="F126" s="19"/>
      <c r="G126" s="21"/>
      <c r="H126" s="21"/>
    </row>
    <row r="127" spans="1:8">
      <c r="A127" s="18"/>
      <c r="B127" s="14"/>
      <c r="C127" s="82"/>
      <c r="D127" s="83"/>
      <c r="E127" s="83"/>
      <c r="F127" s="19"/>
      <c r="G127" s="21"/>
      <c r="H127" s="21"/>
    </row>
    <row r="128" spans="1:8">
      <c r="A128" s="18"/>
      <c r="B128" s="14"/>
      <c r="C128" s="82"/>
      <c r="D128" s="83"/>
      <c r="E128" s="83"/>
      <c r="F128" s="19"/>
      <c r="G128" s="21"/>
      <c r="H128" s="21"/>
    </row>
    <row r="129" spans="1:8">
      <c r="A129" s="18"/>
      <c r="B129" s="14"/>
      <c r="C129" s="82"/>
      <c r="D129" s="83"/>
      <c r="E129" s="83"/>
      <c r="F129" s="19"/>
      <c r="G129" s="21"/>
      <c r="H129" s="21"/>
    </row>
    <row r="130" spans="1:8">
      <c r="A130" s="18"/>
      <c r="B130" s="14"/>
      <c r="C130" s="82"/>
      <c r="D130" s="83"/>
      <c r="E130" s="83"/>
      <c r="F130" s="19"/>
      <c r="G130" s="21"/>
      <c r="H130" s="21"/>
    </row>
    <row r="131" spans="1:8">
      <c r="A131" s="18"/>
      <c r="B131" s="14"/>
      <c r="C131" s="82"/>
      <c r="D131" s="83"/>
      <c r="E131" s="83"/>
      <c r="F131" s="19"/>
      <c r="G131" s="21"/>
      <c r="H131" s="21"/>
    </row>
    <row r="132" spans="1:8">
      <c r="A132" s="18"/>
      <c r="B132" s="14"/>
      <c r="C132" s="82"/>
      <c r="D132" s="83"/>
      <c r="E132" s="83"/>
      <c r="F132" s="19"/>
      <c r="G132" s="21"/>
      <c r="H132" s="21"/>
    </row>
    <row r="133" spans="1:8">
      <c r="A133" s="18"/>
      <c r="B133" s="14"/>
      <c r="C133" s="82"/>
      <c r="D133" s="83"/>
      <c r="E133" s="83"/>
      <c r="F133" s="19"/>
      <c r="G133" s="21"/>
      <c r="H133" s="21"/>
    </row>
    <row r="134" spans="1:8">
      <c r="A134" s="18"/>
      <c r="B134" s="14"/>
      <c r="C134" s="82"/>
      <c r="D134" s="83"/>
      <c r="E134" s="83"/>
      <c r="F134" s="19"/>
      <c r="G134" s="21"/>
      <c r="H134" s="21"/>
    </row>
    <row r="135" spans="1:8">
      <c r="A135" s="18"/>
      <c r="B135" s="14"/>
      <c r="C135" s="82"/>
      <c r="D135" s="83"/>
      <c r="E135" s="83"/>
      <c r="F135" s="19"/>
      <c r="G135" s="21"/>
      <c r="H135" s="21"/>
    </row>
    <row r="136" spans="1:8">
      <c r="A136" s="18"/>
      <c r="B136" s="14"/>
      <c r="C136" s="82"/>
      <c r="D136" s="83"/>
      <c r="E136" s="83"/>
      <c r="F136" s="19"/>
      <c r="G136" s="21"/>
      <c r="H136" s="21"/>
    </row>
    <row r="137" spans="1:8">
      <c r="A137" s="18"/>
      <c r="B137" s="14"/>
      <c r="C137" s="82"/>
      <c r="D137" s="83"/>
      <c r="E137" s="83"/>
      <c r="F137" s="19"/>
      <c r="G137" s="21"/>
      <c r="H137" s="21"/>
    </row>
    <row r="138" spans="1:8">
      <c r="A138" s="18"/>
      <c r="B138" s="14"/>
      <c r="C138" s="82"/>
      <c r="D138" s="83"/>
      <c r="E138" s="83"/>
      <c r="F138" s="19"/>
      <c r="G138" s="21"/>
      <c r="H138" s="21"/>
    </row>
    <row r="139" spans="1:8">
      <c r="A139" s="18"/>
      <c r="B139" s="14"/>
      <c r="C139" s="82"/>
      <c r="D139" s="83"/>
      <c r="E139" s="83"/>
      <c r="F139" s="19"/>
      <c r="G139" s="21"/>
      <c r="H139" s="21"/>
    </row>
    <row r="140" spans="1:8">
      <c r="A140" s="18"/>
      <c r="B140" s="14"/>
      <c r="C140" s="82"/>
      <c r="D140" s="83"/>
      <c r="E140" s="83"/>
      <c r="F140" s="19"/>
      <c r="G140" s="21"/>
      <c r="H140" s="21"/>
    </row>
    <row r="141" spans="1:8">
      <c r="A141" s="18"/>
      <c r="B141" s="14"/>
      <c r="C141" s="82"/>
      <c r="D141" s="83"/>
      <c r="E141" s="83"/>
      <c r="F141" s="19"/>
      <c r="G141" s="21"/>
      <c r="H141" s="21"/>
    </row>
    <row r="142" spans="1:8">
      <c r="A142" s="18"/>
      <c r="B142" s="14"/>
      <c r="C142" s="82"/>
      <c r="D142" s="83"/>
      <c r="E142" s="83"/>
      <c r="F142" s="19"/>
      <c r="G142" s="21"/>
      <c r="H142" s="21"/>
    </row>
    <row r="143" spans="1:8">
      <c r="A143" s="18"/>
      <c r="B143" s="14"/>
      <c r="C143" s="82"/>
      <c r="D143" s="83"/>
      <c r="E143" s="83"/>
      <c r="F143" s="19"/>
      <c r="G143" s="21"/>
      <c r="H143" s="21"/>
    </row>
    <row r="144" spans="1:8">
      <c r="A144" s="18"/>
      <c r="B144" s="14"/>
      <c r="C144" s="82"/>
      <c r="D144" s="83"/>
      <c r="E144" s="83"/>
      <c r="F144" s="19"/>
      <c r="G144" s="21"/>
      <c r="H144" s="21"/>
    </row>
    <row r="145" spans="1:8">
      <c r="A145" s="18"/>
      <c r="B145" s="14"/>
      <c r="C145" s="82"/>
      <c r="D145" s="83"/>
      <c r="E145" s="83"/>
      <c r="F145" s="19"/>
      <c r="G145" s="21"/>
      <c r="H145" s="21"/>
    </row>
    <row r="146" spans="1:8">
      <c r="A146" s="18"/>
      <c r="B146" s="14"/>
      <c r="C146" s="82"/>
      <c r="D146" s="83"/>
      <c r="E146" s="83"/>
      <c r="F146" s="19"/>
      <c r="G146" s="21"/>
      <c r="H146" s="21"/>
    </row>
    <row r="147" spans="1:8">
      <c r="A147" s="18"/>
      <c r="B147" s="14"/>
      <c r="C147" s="82"/>
      <c r="D147" s="83"/>
      <c r="E147" s="83"/>
      <c r="F147" s="19"/>
      <c r="G147" s="21"/>
      <c r="H147" s="21"/>
    </row>
    <row r="148" spans="1:8">
      <c r="A148" s="18"/>
      <c r="B148" s="14"/>
      <c r="C148" s="82"/>
      <c r="D148" s="83"/>
      <c r="E148" s="83"/>
      <c r="F148" s="19"/>
      <c r="G148" s="21"/>
      <c r="H148" s="21"/>
    </row>
    <row r="149" spans="1:8">
      <c r="A149" s="18"/>
      <c r="B149" s="14"/>
      <c r="C149" s="82"/>
      <c r="D149" s="83"/>
      <c r="E149" s="83"/>
      <c r="F149" s="19"/>
      <c r="G149" s="21"/>
      <c r="H149" s="21"/>
    </row>
    <row r="150" spans="1:8">
      <c r="A150" s="18"/>
      <c r="B150" s="14"/>
      <c r="C150" s="82"/>
      <c r="D150" s="83"/>
      <c r="E150" s="83"/>
      <c r="F150" s="19"/>
      <c r="G150" s="21"/>
      <c r="H150" s="21"/>
    </row>
    <row r="151" spans="1:8">
      <c r="A151" s="18"/>
      <c r="B151" s="14"/>
      <c r="C151" s="82"/>
      <c r="D151" s="83"/>
      <c r="E151" s="83"/>
      <c r="F151" s="19"/>
      <c r="G151" s="21"/>
      <c r="H151" s="21"/>
    </row>
    <row r="152" spans="1:8">
      <c r="A152" s="18"/>
      <c r="B152" s="14"/>
      <c r="C152" s="82"/>
      <c r="D152" s="83"/>
      <c r="E152" s="83"/>
      <c r="F152" s="19"/>
      <c r="G152" s="21"/>
      <c r="H152" s="21"/>
    </row>
    <row r="153" spans="1:8">
      <c r="A153" s="18"/>
      <c r="B153" s="14"/>
      <c r="C153" s="82"/>
      <c r="D153" s="83"/>
      <c r="E153" s="83"/>
      <c r="F153" s="19"/>
      <c r="G153" s="21"/>
      <c r="H153" s="21"/>
    </row>
    <row r="154" spans="1:8">
      <c r="A154" s="18"/>
      <c r="B154" s="14"/>
      <c r="C154" s="82"/>
      <c r="D154" s="83"/>
      <c r="E154" s="83"/>
      <c r="F154" s="19"/>
      <c r="G154" s="21"/>
      <c r="H154" s="21"/>
    </row>
    <row r="155" spans="1:8">
      <c r="A155" s="18"/>
      <c r="B155" s="14"/>
      <c r="C155" s="82"/>
      <c r="D155" s="83"/>
      <c r="E155" s="83"/>
      <c r="F155" s="19"/>
      <c r="G155" s="21"/>
      <c r="H155" s="21"/>
    </row>
    <row r="156" spans="1:8">
      <c r="A156" s="18"/>
      <c r="B156" s="14"/>
      <c r="C156" s="82"/>
      <c r="D156" s="83"/>
      <c r="E156" s="83"/>
      <c r="F156" s="19"/>
      <c r="G156" s="21"/>
      <c r="H156" s="21"/>
    </row>
    <row r="157" spans="1:8">
      <c r="A157" s="18"/>
      <c r="B157" s="14"/>
      <c r="C157" s="82"/>
      <c r="D157" s="83"/>
      <c r="E157" s="83"/>
      <c r="F157" s="19"/>
      <c r="G157" s="21"/>
      <c r="H157" s="21"/>
    </row>
    <row r="158" spans="1:8">
      <c r="A158" s="18"/>
      <c r="B158" s="14"/>
      <c r="C158" s="82"/>
      <c r="D158" s="83"/>
      <c r="E158" s="83"/>
      <c r="F158" s="19"/>
      <c r="G158" s="21"/>
      <c r="H158" s="21"/>
    </row>
    <row r="159" spans="1:8">
      <c r="A159" s="18"/>
      <c r="B159" s="14"/>
      <c r="C159" s="82"/>
      <c r="D159" s="83"/>
      <c r="E159" s="83"/>
      <c r="F159" s="19"/>
      <c r="G159" s="21"/>
      <c r="H159" s="21"/>
    </row>
    <row r="160" spans="1:8">
      <c r="A160" s="18"/>
      <c r="B160" s="14"/>
      <c r="C160" s="82"/>
      <c r="D160" s="83"/>
      <c r="E160" s="83"/>
      <c r="F160" s="19"/>
      <c r="G160" s="21"/>
      <c r="H160" s="21"/>
    </row>
    <row r="161" spans="1:8">
      <c r="A161" s="18"/>
      <c r="B161" s="14"/>
      <c r="C161" s="82"/>
      <c r="D161" s="83"/>
      <c r="E161" s="83"/>
      <c r="F161" s="19"/>
      <c r="G161" s="21"/>
      <c r="H161" s="21"/>
    </row>
    <row r="162" spans="1:8">
      <c r="A162" s="18"/>
      <c r="B162" s="14"/>
      <c r="C162" s="82"/>
      <c r="D162" s="83"/>
      <c r="E162" s="83"/>
      <c r="F162" s="19"/>
      <c r="G162" s="21"/>
      <c r="H162" s="21"/>
    </row>
    <row r="163" spans="1:8">
      <c r="A163" s="18"/>
      <c r="B163" s="14"/>
      <c r="C163" s="82"/>
      <c r="D163" s="83"/>
      <c r="E163" s="83"/>
      <c r="F163" s="19"/>
      <c r="G163" s="21"/>
      <c r="H163" s="21"/>
    </row>
    <row r="164" spans="1:8">
      <c r="A164" s="18"/>
      <c r="B164" s="14"/>
      <c r="C164" s="82"/>
      <c r="D164" s="83"/>
      <c r="E164" s="83"/>
      <c r="F164" s="19"/>
      <c r="G164" s="21"/>
      <c r="H164" s="21"/>
    </row>
    <row r="165" spans="1:8">
      <c r="A165" s="18"/>
      <c r="B165" s="14"/>
      <c r="C165" s="82"/>
      <c r="D165" s="83"/>
      <c r="E165" s="83"/>
      <c r="F165" s="19"/>
      <c r="G165" s="21"/>
      <c r="H165" s="21"/>
    </row>
    <row r="166" spans="1:8">
      <c r="A166" s="18"/>
      <c r="B166" s="14"/>
      <c r="C166" s="82"/>
      <c r="D166" s="83"/>
      <c r="E166" s="83"/>
      <c r="F166" s="19"/>
      <c r="G166" s="21"/>
      <c r="H166" s="21"/>
    </row>
    <row r="167" spans="1:8">
      <c r="A167" s="18"/>
      <c r="B167" s="14"/>
      <c r="C167" s="82"/>
      <c r="D167" s="83"/>
      <c r="E167" s="83"/>
      <c r="F167" s="19"/>
      <c r="G167" s="21"/>
      <c r="H167" s="21"/>
    </row>
    <row r="168" spans="1:8">
      <c r="A168" s="18"/>
      <c r="B168" s="14"/>
      <c r="C168" s="82"/>
      <c r="D168" s="83"/>
      <c r="E168" s="83"/>
      <c r="F168" s="19"/>
      <c r="G168" s="21"/>
      <c r="H168" s="21"/>
    </row>
    <row r="169" spans="1:8">
      <c r="A169" s="18"/>
      <c r="B169" s="14"/>
      <c r="C169" s="82"/>
      <c r="D169" s="83"/>
      <c r="E169" s="83"/>
      <c r="F169" s="19"/>
      <c r="G169" s="21"/>
      <c r="H169" s="21"/>
    </row>
    <row r="170" spans="1:8">
      <c r="A170" s="18"/>
      <c r="B170" s="14"/>
      <c r="C170" s="82"/>
      <c r="D170" s="83"/>
      <c r="E170" s="83"/>
      <c r="F170" s="19"/>
      <c r="G170" s="21"/>
      <c r="H170" s="21"/>
    </row>
    <row r="171" spans="1:8">
      <c r="A171" s="18"/>
      <c r="B171" s="14"/>
      <c r="C171" s="82"/>
      <c r="D171" s="83"/>
      <c r="E171" s="83"/>
      <c r="F171" s="19"/>
      <c r="G171" s="21"/>
      <c r="H171" s="21"/>
    </row>
    <row r="172" spans="1:8">
      <c r="A172" s="18"/>
      <c r="B172" s="14"/>
      <c r="C172" s="82"/>
      <c r="D172" s="83"/>
      <c r="E172" s="83"/>
      <c r="F172" s="19"/>
      <c r="G172" s="21"/>
      <c r="H172" s="21"/>
    </row>
    <row r="173" spans="1:8">
      <c r="A173" s="18"/>
      <c r="B173" s="14"/>
      <c r="C173" s="82"/>
      <c r="D173" s="83"/>
      <c r="E173" s="83"/>
      <c r="F173" s="19"/>
      <c r="G173" s="21"/>
      <c r="H173" s="21"/>
    </row>
    <row r="174" spans="1:8">
      <c r="A174" s="18"/>
      <c r="B174" s="14"/>
      <c r="C174" s="82"/>
      <c r="D174" s="83"/>
      <c r="E174" s="83"/>
      <c r="F174" s="19"/>
      <c r="G174" s="21"/>
      <c r="H174" s="21"/>
    </row>
    <row r="175" spans="1:8">
      <c r="A175" s="18"/>
      <c r="B175" s="14"/>
      <c r="C175" s="82"/>
      <c r="D175" s="83"/>
      <c r="E175" s="83"/>
      <c r="F175" s="19"/>
      <c r="G175" s="21"/>
      <c r="H175" s="21"/>
    </row>
    <row r="176" spans="1:8">
      <c r="A176" s="18"/>
      <c r="B176" s="14"/>
      <c r="C176" s="82"/>
      <c r="D176" s="83"/>
      <c r="E176" s="83"/>
      <c r="F176" s="19"/>
      <c r="G176" s="21"/>
      <c r="H176" s="21"/>
    </row>
    <row r="177" spans="1:8">
      <c r="A177" s="18"/>
      <c r="B177" s="14"/>
      <c r="C177" s="82"/>
      <c r="D177" s="83"/>
      <c r="E177" s="83"/>
      <c r="F177" s="19"/>
      <c r="G177" s="21"/>
      <c r="H177" s="21"/>
    </row>
    <row r="178" spans="1:8">
      <c r="A178" s="18"/>
      <c r="B178" s="14"/>
      <c r="C178" s="82"/>
      <c r="D178" s="83"/>
      <c r="E178" s="83"/>
      <c r="F178" s="19"/>
      <c r="G178" s="21"/>
      <c r="H178" s="21"/>
    </row>
    <row r="179" spans="1:8">
      <c r="A179" s="18"/>
      <c r="B179" s="14"/>
      <c r="C179" s="82"/>
      <c r="D179" s="83"/>
      <c r="E179" s="83"/>
      <c r="F179" s="19"/>
      <c r="G179" s="21"/>
      <c r="H179" s="21"/>
    </row>
    <row r="180" spans="1:8">
      <c r="A180" s="18"/>
      <c r="B180" s="14"/>
      <c r="C180" s="82"/>
      <c r="D180" s="83"/>
      <c r="E180" s="83"/>
      <c r="F180" s="19"/>
      <c r="G180" s="21"/>
      <c r="H180" s="21"/>
    </row>
    <row r="181" spans="1:8">
      <c r="A181" s="18"/>
      <c r="B181" s="14"/>
      <c r="C181" s="82"/>
      <c r="D181" s="83"/>
      <c r="E181" s="83"/>
      <c r="F181" s="19"/>
      <c r="G181" s="21"/>
      <c r="H181" s="21"/>
    </row>
    <row r="182" spans="1:8">
      <c r="A182" s="18"/>
      <c r="B182" s="14"/>
      <c r="C182" s="82"/>
      <c r="D182" s="83"/>
      <c r="E182" s="83"/>
      <c r="F182" s="19"/>
      <c r="G182" s="21"/>
      <c r="H182" s="21"/>
    </row>
    <row r="183" spans="1:8">
      <c r="A183" s="18"/>
      <c r="B183" s="14"/>
      <c r="C183" s="82"/>
      <c r="D183" s="83"/>
      <c r="E183" s="83"/>
      <c r="F183" s="19"/>
      <c r="G183" s="21"/>
      <c r="H183" s="21"/>
    </row>
    <row r="184" spans="1:8">
      <c r="A184" s="18"/>
      <c r="B184" s="14"/>
      <c r="C184" s="82"/>
      <c r="D184" s="83"/>
      <c r="E184" s="83"/>
      <c r="F184" s="19"/>
      <c r="G184" s="21"/>
      <c r="H184" s="21"/>
    </row>
    <row r="185" spans="1:8">
      <c r="A185" s="18"/>
      <c r="B185" s="14"/>
      <c r="C185" s="82"/>
      <c r="D185" s="83"/>
      <c r="E185" s="83"/>
      <c r="F185" s="19"/>
      <c r="G185" s="21"/>
      <c r="H185" s="21"/>
    </row>
    <row r="186" spans="1:8">
      <c r="A186" s="18"/>
      <c r="B186" s="14"/>
      <c r="C186" s="82"/>
      <c r="D186" s="83"/>
      <c r="E186" s="83"/>
      <c r="F186" s="19"/>
      <c r="G186" s="21"/>
      <c r="H186" s="21"/>
    </row>
    <row r="187" spans="1:8">
      <c r="A187" s="18"/>
      <c r="B187" s="14"/>
      <c r="C187" s="82"/>
      <c r="D187" s="83"/>
      <c r="E187" s="83"/>
      <c r="F187" s="19"/>
      <c r="G187" s="21"/>
      <c r="H187" s="21"/>
    </row>
    <row r="188" spans="1:8">
      <c r="A188" s="18"/>
      <c r="B188" s="14"/>
      <c r="C188" s="82"/>
      <c r="D188" s="83"/>
      <c r="E188" s="83"/>
      <c r="F188" s="19"/>
      <c r="G188" s="21"/>
      <c r="H188" s="21"/>
    </row>
    <row r="189" spans="1:8">
      <c r="A189" s="18"/>
      <c r="B189" s="14"/>
      <c r="C189" s="82"/>
      <c r="D189" s="83"/>
      <c r="E189" s="83"/>
      <c r="F189" s="19"/>
      <c r="G189" s="21"/>
      <c r="H189" s="21"/>
    </row>
    <row r="190" spans="1:8">
      <c r="A190" s="18"/>
      <c r="B190" s="14"/>
      <c r="C190" s="82"/>
      <c r="D190" s="83"/>
      <c r="E190" s="83"/>
      <c r="F190" s="19"/>
      <c r="G190" s="21"/>
      <c r="H190" s="21"/>
    </row>
    <row r="191" spans="1:8">
      <c r="A191" s="18"/>
      <c r="B191" s="14"/>
      <c r="C191" s="82"/>
      <c r="D191" s="83"/>
      <c r="E191" s="83"/>
      <c r="F191" s="19"/>
      <c r="G191" s="21"/>
      <c r="H191" s="21"/>
    </row>
    <row r="192" spans="1:8">
      <c r="A192" s="18"/>
      <c r="B192" s="14"/>
      <c r="C192" s="82"/>
      <c r="D192" s="83"/>
      <c r="E192" s="83"/>
      <c r="F192" s="19"/>
      <c r="G192" s="21"/>
      <c r="H192" s="21"/>
    </row>
    <row r="193" spans="1:8">
      <c r="A193" s="18"/>
      <c r="B193" s="14"/>
      <c r="C193" s="82"/>
      <c r="D193" s="83"/>
      <c r="E193" s="83"/>
      <c r="F193" s="19"/>
      <c r="G193" s="21"/>
      <c r="H193" s="21"/>
    </row>
    <row r="194" spans="1:8">
      <c r="A194" s="18"/>
      <c r="B194" s="14"/>
      <c r="C194" s="82"/>
      <c r="D194" s="83"/>
      <c r="E194" s="83"/>
      <c r="F194" s="19"/>
      <c r="G194" s="21"/>
      <c r="H194" s="21"/>
    </row>
    <row r="195" spans="1:8">
      <c r="A195" s="18"/>
      <c r="B195" s="14"/>
      <c r="C195" s="82"/>
      <c r="D195" s="83"/>
      <c r="E195" s="83"/>
      <c r="F195" s="19"/>
      <c r="G195" s="21"/>
      <c r="H195" s="21"/>
    </row>
    <row r="196" spans="1:8">
      <c r="A196" s="18"/>
      <c r="B196" s="14"/>
      <c r="C196" s="82"/>
      <c r="D196" s="83"/>
      <c r="E196" s="83"/>
      <c r="F196" s="19"/>
      <c r="G196" s="21"/>
      <c r="H196" s="21"/>
    </row>
    <row r="197" spans="1:8">
      <c r="A197" s="18"/>
      <c r="B197" s="14"/>
      <c r="C197" s="82"/>
      <c r="D197" s="83"/>
      <c r="E197" s="83"/>
      <c r="F197" s="19"/>
      <c r="G197" s="21"/>
      <c r="H197" s="21"/>
    </row>
    <row r="198" spans="1:8">
      <c r="A198" s="18"/>
      <c r="B198" s="14"/>
      <c r="C198" s="82"/>
      <c r="D198" s="83"/>
      <c r="E198" s="83"/>
      <c r="F198" s="19"/>
      <c r="G198" s="21"/>
      <c r="H198" s="21"/>
    </row>
    <row r="199" spans="1:8">
      <c r="A199" s="18"/>
      <c r="B199" s="14"/>
      <c r="C199" s="82"/>
      <c r="D199" s="83"/>
      <c r="E199" s="83"/>
      <c r="F199" s="19"/>
      <c r="G199" s="21"/>
      <c r="H199" s="21"/>
    </row>
    <row r="200" spans="1:8">
      <c r="A200" s="18"/>
      <c r="B200" s="14"/>
      <c r="C200" s="82"/>
      <c r="D200" s="83"/>
      <c r="E200" s="83"/>
      <c r="F200" s="19"/>
      <c r="G200" s="21"/>
      <c r="H200" s="21"/>
    </row>
    <row r="201" spans="1:8">
      <c r="A201" s="18"/>
      <c r="B201" s="14"/>
      <c r="C201" s="82"/>
      <c r="D201" s="83"/>
      <c r="E201" s="83"/>
      <c r="F201" s="19"/>
      <c r="G201" s="21"/>
      <c r="H201" s="21"/>
    </row>
    <row r="202" spans="1:8">
      <c r="A202" s="18"/>
      <c r="B202" s="14"/>
      <c r="C202" s="82"/>
      <c r="D202" s="83"/>
      <c r="E202" s="83"/>
      <c r="F202" s="19"/>
      <c r="G202" s="21"/>
      <c r="H202" s="21"/>
    </row>
    <row r="203" spans="1:8">
      <c r="A203" s="18"/>
      <c r="B203" s="14"/>
      <c r="C203" s="82"/>
      <c r="D203" s="83"/>
      <c r="E203" s="83"/>
      <c r="F203" s="19"/>
      <c r="G203" s="21"/>
      <c r="H203" s="21"/>
    </row>
    <row r="204" spans="1:8">
      <c r="A204" s="18"/>
      <c r="B204" s="14"/>
      <c r="C204" s="82"/>
      <c r="D204" s="83"/>
      <c r="E204" s="83"/>
      <c r="F204" s="19"/>
      <c r="G204" s="21"/>
      <c r="H204" s="21"/>
    </row>
    <row r="205" spans="1:8">
      <c r="A205" s="18"/>
      <c r="B205" s="14"/>
      <c r="C205" s="82"/>
      <c r="D205" s="83"/>
      <c r="E205" s="83"/>
      <c r="F205" s="19"/>
      <c r="G205" s="21"/>
      <c r="H205" s="21"/>
    </row>
    <row r="206" spans="1:8">
      <c r="A206" s="18"/>
      <c r="B206" s="14"/>
      <c r="C206" s="82"/>
      <c r="D206" s="83"/>
      <c r="E206" s="83"/>
      <c r="F206" s="19"/>
      <c r="G206" s="21"/>
      <c r="H206" s="21"/>
    </row>
    <row r="207" spans="1:8">
      <c r="A207" s="18"/>
      <c r="B207" s="14"/>
      <c r="C207" s="82"/>
      <c r="D207" s="83"/>
      <c r="E207" s="83"/>
      <c r="F207" s="19"/>
      <c r="G207" s="21"/>
      <c r="H207" s="21"/>
    </row>
    <row r="208" spans="1:8">
      <c r="A208" s="18"/>
      <c r="B208" s="14"/>
      <c r="C208" s="82"/>
      <c r="D208" s="83"/>
      <c r="E208" s="83"/>
      <c r="F208" s="19"/>
      <c r="G208" s="21"/>
      <c r="H208" s="21"/>
    </row>
    <row r="209" spans="1:8">
      <c r="A209" s="18"/>
      <c r="B209" s="14"/>
      <c r="C209" s="82"/>
      <c r="D209" s="83"/>
      <c r="E209" s="83"/>
      <c r="F209" s="19"/>
      <c r="G209" s="21"/>
      <c r="H209" s="21"/>
    </row>
    <row r="210" spans="1:8">
      <c r="A210" s="18"/>
      <c r="B210" s="14"/>
      <c r="C210" s="82"/>
      <c r="D210" s="83"/>
      <c r="E210" s="83"/>
      <c r="F210" s="19"/>
      <c r="G210" s="21"/>
      <c r="H210" s="21"/>
    </row>
    <row r="211" spans="1:8">
      <c r="A211" s="18"/>
      <c r="B211" s="14"/>
      <c r="C211" s="82"/>
      <c r="D211" s="83"/>
      <c r="E211" s="83"/>
      <c r="F211" s="19"/>
      <c r="G211" s="21"/>
      <c r="H211" s="21"/>
    </row>
    <row r="212" spans="1:8">
      <c r="A212" s="18"/>
      <c r="B212" s="14"/>
      <c r="C212" s="82"/>
      <c r="D212" s="83"/>
      <c r="E212" s="83"/>
      <c r="F212" s="19"/>
      <c r="G212" s="21"/>
      <c r="H212" s="21"/>
    </row>
    <row r="213" spans="1:8">
      <c r="A213" s="18"/>
      <c r="B213" s="14"/>
      <c r="C213" s="82"/>
      <c r="D213" s="83"/>
      <c r="E213" s="83"/>
      <c r="F213" s="19"/>
      <c r="G213" s="21"/>
      <c r="H213" s="21"/>
    </row>
    <row r="214" spans="1:8">
      <c r="A214" s="18"/>
      <c r="B214" s="14"/>
      <c r="C214" s="82"/>
      <c r="D214" s="83"/>
      <c r="E214" s="83"/>
      <c r="F214" s="19"/>
      <c r="G214" s="21"/>
      <c r="H214" s="21"/>
    </row>
    <row r="215" spans="1:8">
      <c r="A215" s="18"/>
      <c r="B215" s="14"/>
      <c r="C215" s="82"/>
      <c r="D215" s="83"/>
      <c r="E215" s="83"/>
      <c r="F215" s="19"/>
      <c r="G215" s="21"/>
      <c r="H215" s="21"/>
    </row>
    <row r="216" spans="1:8">
      <c r="A216" s="18"/>
      <c r="B216" s="14"/>
      <c r="C216" s="82"/>
      <c r="D216" s="83"/>
      <c r="E216" s="83"/>
      <c r="F216" s="19"/>
      <c r="G216" s="21"/>
      <c r="H216" s="21"/>
    </row>
    <row r="217" spans="1:8">
      <c r="A217" s="18"/>
      <c r="B217" s="14"/>
      <c r="C217" s="82"/>
      <c r="D217" s="83"/>
      <c r="E217" s="83"/>
      <c r="F217" s="19"/>
      <c r="G217" s="21"/>
      <c r="H217" s="21"/>
    </row>
    <row r="218" spans="1:8">
      <c r="A218" s="18"/>
      <c r="B218" s="14"/>
      <c r="C218" s="82"/>
      <c r="D218" s="83"/>
      <c r="E218" s="83"/>
      <c r="F218" s="19"/>
      <c r="G218" s="21"/>
      <c r="H218" s="21"/>
    </row>
    <row r="219" spans="1:8">
      <c r="A219" s="18"/>
      <c r="B219" s="14"/>
      <c r="C219" s="82"/>
      <c r="D219" s="83"/>
      <c r="E219" s="83"/>
      <c r="F219" s="19"/>
      <c r="G219" s="21"/>
      <c r="H219" s="21"/>
    </row>
    <row r="220" spans="1:8">
      <c r="A220" s="18"/>
      <c r="B220" s="14"/>
      <c r="C220" s="82"/>
      <c r="D220" s="83"/>
      <c r="E220" s="83"/>
      <c r="F220" s="19"/>
      <c r="G220" s="21"/>
      <c r="H220" s="21"/>
    </row>
    <row r="221" spans="1:8">
      <c r="A221" s="18"/>
      <c r="B221" s="14"/>
      <c r="C221" s="82"/>
      <c r="D221" s="83"/>
      <c r="E221" s="83"/>
      <c r="F221" s="19"/>
      <c r="G221" s="21"/>
      <c r="H221" s="21"/>
    </row>
    <row r="222" spans="1:8">
      <c r="A222" s="18"/>
      <c r="B222" s="14"/>
      <c r="C222" s="82"/>
      <c r="D222" s="83"/>
      <c r="E222" s="83"/>
      <c r="F222" s="19"/>
      <c r="G222" s="21"/>
      <c r="H222" s="21"/>
    </row>
    <row r="223" spans="1:8">
      <c r="A223" s="18"/>
      <c r="B223" s="14"/>
      <c r="C223" s="82"/>
      <c r="D223" s="83"/>
      <c r="E223" s="83"/>
      <c r="F223" s="19"/>
      <c r="G223" s="21"/>
      <c r="H223" s="21"/>
    </row>
    <row r="224" spans="1:8">
      <c r="A224" s="18"/>
      <c r="B224" s="14"/>
      <c r="C224" s="82"/>
      <c r="D224" s="83"/>
      <c r="E224" s="83"/>
      <c r="F224" s="19"/>
      <c r="G224" s="21"/>
      <c r="H224" s="21"/>
    </row>
    <row r="225" spans="1:8">
      <c r="A225" s="18"/>
      <c r="B225" s="14"/>
      <c r="C225" s="82"/>
      <c r="D225" s="83"/>
      <c r="E225" s="83"/>
      <c r="F225" s="19"/>
      <c r="G225" s="21"/>
      <c r="H225" s="21"/>
    </row>
    <row r="226" spans="1:8">
      <c r="A226" s="18"/>
      <c r="B226" s="14"/>
      <c r="C226" s="82"/>
      <c r="D226" s="83"/>
      <c r="E226" s="83"/>
      <c r="F226" s="19"/>
      <c r="G226" s="21"/>
      <c r="H226" s="21"/>
    </row>
    <row r="227" spans="1:8">
      <c r="A227" s="18"/>
      <c r="B227" s="19"/>
      <c r="C227" s="80"/>
      <c r="D227" s="81"/>
      <c r="E227" s="83"/>
      <c r="F227" s="19"/>
      <c r="G227" s="21"/>
      <c r="H227" s="21"/>
    </row>
    <row r="228" spans="1:8" ht="10.8" thickBot="1">
      <c r="A228" s="22" t="s">
        <v>9</v>
      </c>
      <c r="B228" s="23"/>
      <c r="C228" s="23"/>
      <c r="D228" s="23"/>
      <c r="E228" s="23"/>
      <c r="F228" s="23"/>
      <c r="G228" s="23"/>
      <c r="H228" s="23"/>
    </row>
    <row r="229" spans="1:8" ht="10.8" thickTop="1"/>
  </sheetData>
  <mergeCells count="4">
    <mergeCell ref="G5:G6"/>
    <mergeCell ref="H5:H6"/>
    <mergeCell ref="C5:D6"/>
    <mergeCell ref="E5:E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"/>
  <sheetViews>
    <sheetView workbookViewId="0">
      <selection activeCell="C16" sqref="C16"/>
    </sheetView>
  </sheetViews>
  <sheetFormatPr defaultRowHeight="10.199999999999999"/>
  <cols>
    <col min="1" max="1" width="11.6640625" style="2" customWidth="1"/>
    <col min="2" max="2" width="26.6640625" style="2" customWidth="1"/>
    <col min="3" max="11" width="13.88671875" style="2" customWidth="1"/>
    <col min="12" max="16384" width="8.88671875" style="2"/>
  </cols>
  <sheetData>
    <row r="1" spans="1:11">
      <c r="A1" s="1" t="s">
        <v>0</v>
      </c>
    </row>
    <row r="2" spans="1:11">
      <c r="A2" s="1" t="s">
        <v>1</v>
      </c>
    </row>
    <row r="3" spans="1:11">
      <c r="A3" s="1" t="s">
        <v>2</v>
      </c>
    </row>
    <row r="5" spans="1:11" ht="14.4" customHeight="1">
      <c r="A5" s="14"/>
      <c r="B5" s="145" t="s">
        <v>13</v>
      </c>
      <c r="C5" s="26">
        <v>43435</v>
      </c>
      <c r="D5" s="147" t="s">
        <v>135</v>
      </c>
      <c r="E5" s="147"/>
      <c r="F5" s="147"/>
      <c r="G5" s="147"/>
      <c r="H5" s="147"/>
      <c r="I5" s="147"/>
      <c r="J5" s="147"/>
      <c r="K5" s="147"/>
    </row>
    <row r="6" spans="1:11" ht="14.4" customHeight="1">
      <c r="A6" s="38" t="s">
        <v>14</v>
      </c>
      <c r="B6" s="148"/>
      <c r="C6" s="149" t="s">
        <v>15</v>
      </c>
      <c r="D6" s="145" t="s">
        <v>18</v>
      </c>
      <c r="E6" s="145" t="s">
        <v>16</v>
      </c>
      <c r="F6" s="145" t="s">
        <v>10</v>
      </c>
      <c r="G6" s="145" t="s">
        <v>17</v>
      </c>
      <c r="H6" s="151" t="s">
        <v>19</v>
      </c>
      <c r="I6" s="152"/>
      <c r="J6" s="28" t="s">
        <v>20</v>
      </c>
      <c r="K6" s="28" t="s">
        <v>15</v>
      </c>
    </row>
    <row r="7" spans="1:11">
      <c r="A7" s="39"/>
      <c r="B7" s="146"/>
      <c r="C7" s="150"/>
      <c r="D7" s="146"/>
      <c r="E7" s="146"/>
      <c r="F7" s="146"/>
      <c r="G7" s="146"/>
      <c r="H7" s="28" t="s">
        <v>350</v>
      </c>
      <c r="I7" s="28" t="s">
        <v>232</v>
      </c>
      <c r="J7" s="27"/>
      <c r="K7" s="27"/>
    </row>
    <row r="8" spans="1:11">
      <c r="A8" s="29">
        <v>1101</v>
      </c>
      <c r="B8" s="14" t="s">
        <v>21</v>
      </c>
      <c r="C8" s="16"/>
      <c r="D8" s="16">
        <f>IFERROR(INDEX(SJ!$1:$1048576,MATCH("Total",SJ!$A:$A,),MATCH($A8,SJ!$6:$6,)),0)</f>
        <v>582370</v>
      </c>
      <c r="E8" s="16"/>
      <c r="F8" s="16">
        <f>IFERROR(INDEX(AP!$1:$1048576,MATCH("Total",AP!$A:$A,),MATCH($A8,AP!$6:$6,)),0)</f>
        <v>0</v>
      </c>
      <c r="G8" s="16">
        <f>IFERROR(INDEX(CD!$1:$1048576,MATCH("Total",CD!$A:$A,),MATCH($A8,CD!$6:$6,)),0)</f>
        <v>-747278.92000000027</v>
      </c>
      <c r="H8" s="16">
        <f>IFERROR(INDEX('GJ-PCF'!$1:$1048576,MATCH("Total",'GJ-PCF'!$A:$A,),MATCH($A8,'GJ-PCF'!$6:$6,)),0)</f>
        <v>0</v>
      </c>
      <c r="I8" s="16">
        <f>SUMIF(GJ!C:C,A8,GJ!G:G)-SUMIF(GJ!C:C,A8,GJ!H:H)</f>
        <v>0</v>
      </c>
      <c r="J8" s="16">
        <f t="shared" ref="J8:J24" si="0">SUM(D8:I8)</f>
        <v>-164908.92000000027</v>
      </c>
      <c r="K8" s="16">
        <f t="shared" ref="K8:K24" si="1">+C8+J8</f>
        <v>-164908.92000000027</v>
      </c>
    </row>
    <row r="9" spans="1:11">
      <c r="A9" s="29">
        <v>1111</v>
      </c>
      <c r="B9" s="14" t="s">
        <v>52</v>
      </c>
      <c r="C9" s="16"/>
      <c r="D9" s="16">
        <f>IFERROR(INDEX(SJ!$1:$1048576,MATCH("Total",SJ!$A:$A,),MATCH($A9,SJ!$6:$6,)),0)</f>
        <v>0</v>
      </c>
      <c r="E9" s="16"/>
      <c r="F9" s="16">
        <f>IFERROR(INDEX(AP!$1:$1048576,MATCH("Total",AP!$A:$A,),MATCH($A9,AP!$6:$6,)),0)</f>
        <v>0</v>
      </c>
      <c r="G9" s="16">
        <f>IFERROR(INDEX(CD!$1:$1048576,MATCH("Total",CD!$A:$A,),MATCH($A9,CD!$6:$6,)),0)</f>
        <v>65925.76999999999</v>
      </c>
      <c r="H9" s="16">
        <f>IFERROR(INDEX('GJ-PCF'!$1:$1048576,MATCH("Total",'GJ-PCF'!$A:$A,),MATCH($A9,'GJ-PCF'!$6:$6,)),0)</f>
        <v>-63636.289285714302</v>
      </c>
      <c r="I9" s="16">
        <f>SUMIF(GJ!C:C,A9,GJ!G:G)-SUMIF(GJ!C:C,A9,GJ!H:H)</f>
        <v>0</v>
      </c>
      <c r="J9" s="16">
        <f t="shared" si="0"/>
        <v>2289.480714285688</v>
      </c>
      <c r="K9" s="16">
        <f t="shared" si="1"/>
        <v>2289.480714285688</v>
      </c>
    </row>
    <row r="10" spans="1:11">
      <c r="A10" s="29">
        <v>1250</v>
      </c>
      <c r="B10" s="14" t="s">
        <v>229</v>
      </c>
      <c r="C10" s="16"/>
      <c r="D10" s="16">
        <f>IFERROR(INDEX(SJ!$1:$1048576,MATCH("Total",SJ!$A:$A,),MATCH($A10,SJ!$6:$6,)),0)</f>
        <v>0</v>
      </c>
      <c r="E10" s="16"/>
      <c r="F10" s="16">
        <f>IFERROR(INDEX(AP!$1:$1048576,MATCH("Total",AP!$A:$A,),MATCH($A10,AP!$6:$6,)),0)</f>
        <v>0</v>
      </c>
      <c r="G10" s="16">
        <f>IFERROR(INDEX(CD!$1:$1048576,MATCH("Total",CD!$A:$A,),MATCH($A10,CD!$6:$6,)),0)</f>
        <v>0</v>
      </c>
      <c r="H10" s="16">
        <f>IFERROR(INDEX('GJ-PCF'!$1:$1048576,MATCH("Total",'GJ-PCF'!$A:$A,),MATCH($A10,'GJ-PCF'!$6:$6,)),0)</f>
        <v>0</v>
      </c>
      <c r="I10" s="16">
        <f>SUMIF(GJ!C:C,A10,GJ!G:G)-SUMIF(GJ!C:C,A10,GJ!H:H)</f>
        <v>-1301.5</v>
      </c>
      <c r="J10" s="16">
        <f t="shared" si="0"/>
        <v>-1301.5</v>
      </c>
      <c r="K10" s="16">
        <f t="shared" si="1"/>
        <v>-1301.5</v>
      </c>
    </row>
    <row r="11" spans="1:11">
      <c r="A11" s="29">
        <v>1301</v>
      </c>
      <c r="B11" s="14" t="s">
        <v>255</v>
      </c>
      <c r="C11" s="16"/>
      <c r="D11" s="16">
        <f>IFERROR(INDEX(SJ!$1:$1048576,MATCH("Total",SJ!$A:$A,),MATCH($A11,SJ!$6:$6,)),0)</f>
        <v>0</v>
      </c>
      <c r="E11" s="16"/>
      <c r="F11" s="16">
        <f>IFERROR(INDEX(AP!$1:$1048576,MATCH("Total",AP!$A:$A,),MATCH($A11,AP!$6:$6,)),0)</f>
        <v>0</v>
      </c>
      <c r="G11" s="16">
        <f>IFERROR(INDEX(CD!$1:$1048576,MATCH("Total",CD!$A:$A,),MATCH($A11,CD!$6:$6,)),0)</f>
        <v>0</v>
      </c>
      <c r="H11" s="16">
        <f>IFERROR(INDEX('GJ-PCF'!$1:$1048576,MATCH("Total",'GJ-PCF'!$A:$A,),MATCH($A11,'GJ-PCF'!$6:$6,)),0)</f>
        <v>0</v>
      </c>
      <c r="I11" s="16">
        <f>SUMIF(GJ!C:C,A11,GJ!G:G)-SUMIF(GJ!C:C,A11,GJ!H:H)</f>
        <v>0</v>
      </c>
      <c r="J11" s="16">
        <f t="shared" si="0"/>
        <v>0</v>
      </c>
      <c r="K11" s="16">
        <f t="shared" si="1"/>
        <v>0</v>
      </c>
    </row>
    <row r="12" spans="1:11">
      <c r="A12" s="29">
        <v>1302</v>
      </c>
      <c r="B12" s="14" t="s">
        <v>256</v>
      </c>
      <c r="C12" s="16"/>
      <c r="D12" s="16">
        <f>IFERROR(INDEX(SJ!$1:$1048576,MATCH("Total",SJ!$A:$A,),MATCH($A12,SJ!$6:$6,)),0)</f>
        <v>275984.47552500007</v>
      </c>
      <c r="E12" s="16"/>
      <c r="F12" s="16">
        <f>IFERROR(INDEX(AP!$1:$1048576,MATCH("Total",AP!$A:$A,),MATCH($A12,AP!$6:$6,)),0)</f>
        <v>0</v>
      </c>
      <c r="G12" s="16">
        <f>IFERROR(INDEX(CD!$1:$1048576,MATCH("Total",CD!$A:$A,),MATCH($A12,CD!$6:$6,)),0)</f>
        <v>0</v>
      </c>
      <c r="H12" s="16">
        <f>IFERROR(INDEX('GJ-PCF'!$1:$1048576,MATCH("Total",'GJ-PCF'!$A:$A,),MATCH($A12,'GJ-PCF'!$6:$6,)),0)</f>
        <v>0</v>
      </c>
      <c r="I12" s="16">
        <f>SUMIF(GJ!C:C,A12,GJ!G:G)-SUMIF(GJ!C:C,A12,GJ!H:H)</f>
        <v>0</v>
      </c>
      <c r="J12" s="16">
        <f t="shared" si="0"/>
        <v>275984.47552500007</v>
      </c>
      <c r="K12" s="16">
        <f t="shared" si="1"/>
        <v>275984.47552500007</v>
      </c>
    </row>
    <row r="13" spans="1:11">
      <c r="A13" s="29">
        <v>1303</v>
      </c>
      <c r="B13" s="14" t="s">
        <v>258</v>
      </c>
      <c r="C13" s="16"/>
      <c r="D13" s="16">
        <f>IFERROR(INDEX(SJ!$1:$1048576,MATCH("Total",SJ!$A:$A,),MATCH($A13,SJ!$6:$6,)),0)</f>
        <v>500</v>
      </c>
      <c r="E13" s="16"/>
      <c r="F13" s="16">
        <f>IFERROR(INDEX(AP!$1:$1048576,MATCH("Total",AP!$A:$A,),MATCH($A13,AP!$6:$6,)),0)</f>
        <v>0</v>
      </c>
      <c r="G13" s="16">
        <f>IFERROR(INDEX(CD!$1:$1048576,MATCH("Total",CD!$A:$A,),MATCH($A13,CD!$6:$6,)),0)</f>
        <v>0</v>
      </c>
      <c r="H13" s="16">
        <f>IFERROR(INDEX('GJ-PCF'!$1:$1048576,MATCH("Total",'GJ-PCF'!$A:$A,),MATCH($A13,'GJ-PCF'!$6:$6,)),0)</f>
        <v>0</v>
      </c>
      <c r="I13" s="16">
        <f>SUMIF(GJ!C:C,A13,GJ!G:G)-SUMIF(GJ!C:C,A13,GJ!H:H)</f>
        <v>0</v>
      </c>
      <c r="J13" s="16">
        <f t="shared" si="0"/>
        <v>500</v>
      </c>
      <c r="K13" s="16">
        <f t="shared" si="1"/>
        <v>500</v>
      </c>
    </row>
    <row r="14" spans="1:11">
      <c r="A14" s="29">
        <v>1304</v>
      </c>
      <c r="B14" s="14" t="s">
        <v>257</v>
      </c>
      <c r="C14" s="16"/>
      <c r="D14" s="16">
        <f>IFERROR(INDEX(SJ!$1:$1048576,MATCH("Total",SJ!$A:$A,),MATCH($A14,SJ!$6:$6,)),0)</f>
        <v>93890.57</v>
      </c>
      <c r="E14" s="16"/>
      <c r="F14" s="16">
        <f>IFERROR(INDEX(AP!$1:$1048576,MATCH("Total",AP!$A:$A,),MATCH($A14,AP!$6:$6,)),0)</f>
        <v>0</v>
      </c>
      <c r="G14" s="16">
        <f>IFERROR(INDEX(CD!$1:$1048576,MATCH("Total",CD!$A:$A,),MATCH($A14,CD!$6:$6,)),0)</f>
        <v>0</v>
      </c>
      <c r="H14" s="16">
        <f>IFERROR(INDEX('GJ-PCF'!$1:$1048576,MATCH("Total",'GJ-PCF'!$A:$A,),MATCH($A14,'GJ-PCF'!$6:$6,)),0)</f>
        <v>0</v>
      </c>
      <c r="I14" s="16">
        <f>SUMIF(GJ!C:C,A14,GJ!G:G)-SUMIF(GJ!C:C,A14,GJ!H:H)</f>
        <v>0</v>
      </c>
      <c r="J14" s="16">
        <f t="shared" si="0"/>
        <v>93890.57</v>
      </c>
      <c r="K14" s="16">
        <f t="shared" si="1"/>
        <v>93890.57</v>
      </c>
    </row>
    <row r="15" spans="1:11">
      <c r="A15" s="29">
        <v>1401</v>
      </c>
      <c r="B15" s="14" t="s">
        <v>340</v>
      </c>
      <c r="C15" s="16">
        <v>98025.279365348368</v>
      </c>
      <c r="D15" s="16">
        <f>IFERROR(INDEX(SJ!$1:$1048576,MATCH("Total",SJ!$A:$A,),MATCH($A15,SJ!$6:$6,)),0)</f>
        <v>0</v>
      </c>
      <c r="E15" s="16"/>
      <c r="F15" s="16">
        <f>IFERROR(INDEX(AP!$1:$1048576,MATCH("Total",AP!$A:$A,),MATCH($A15,AP!$6:$6,)),0)</f>
        <v>0</v>
      </c>
      <c r="G15" s="16">
        <f>IFERROR(INDEX(CD!$1:$1048576,MATCH("Total",CD!$A:$A,),MATCH($A15,CD!$6:$6,)),0)</f>
        <v>0</v>
      </c>
      <c r="H15" s="16">
        <f>IFERROR(INDEX('GJ-PCF'!$1:$1048576,MATCH("Total",'GJ-PCF'!$A:$A,),MATCH($A15,'GJ-PCF'!$6:$6,)),0)</f>
        <v>0</v>
      </c>
      <c r="I15" s="16">
        <f>SUMIF(GJ!C:C,A15,GJ!G:G)-SUMIF(GJ!C:C,A15,GJ!H:H)</f>
        <v>-7145.5367997935682</v>
      </c>
      <c r="J15" s="16">
        <f t="shared" si="0"/>
        <v>-7145.5367997935682</v>
      </c>
      <c r="K15" s="16">
        <f t="shared" si="1"/>
        <v>90879.7425655548</v>
      </c>
    </row>
    <row r="16" spans="1:11">
      <c r="A16" s="29">
        <v>1402</v>
      </c>
      <c r="B16" s="14" t="s">
        <v>347</v>
      </c>
      <c r="C16" s="16">
        <v>11831.720000000001</v>
      </c>
      <c r="D16" s="16">
        <f>IFERROR(INDEX(SJ!$1:$1048576,MATCH("Total",SJ!$A:$A,),MATCH($A16,SJ!$6:$6,)),0)</f>
        <v>0</v>
      </c>
      <c r="E16" s="16"/>
      <c r="F16" s="16">
        <f>IFERROR(INDEX(AP!$1:$1048576,MATCH("Total",AP!$A:$A,),MATCH($A16,AP!$6:$6,)),0)</f>
        <v>0</v>
      </c>
      <c r="G16" s="16">
        <f>IFERROR(INDEX(CD!$1:$1048576,MATCH("Total",CD!$A:$A,),MATCH($A16,CD!$6:$6,)),0)</f>
        <v>0</v>
      </c>
      <c r="H16" s="16">
        <f>IFERROR(INDEX('GJ-PCF'!$1:$1048576,MATCH("Total",'GJ-PCF'!$A:$A,),MATCH($A16,'GJ-PCF'!$6:$6,)),0)</f>
        <v>0</v>
      </c>
      <c r="I16" s="16">
        <f>SUMIF(GJ!C:C,A16,GJ!G:G)-SUMIF(GJ!C:C,A16,GJ!H:H)</f>
        <v>16068.45357142857</v>
      </c>
      <c r="J16" s="16">
        <f t="shared" si="0"/>
        <v>16068.45357142857</v>
      </c>
      <c r="K16" s="16">
        <f t="shared" si="1"/>
        <v>27900.173571428571</v>
      </c>
    </row>
    <row r="17" spans="1:11">
      <c r="A17" s="29">
        <v>1501</v>
      </c>
      <c r="B17" s="14" t="s">
        <v>27</v>
      </c>
      <c r="C17" s="16"/>
      <c r="D17" s="16">
        <f>IFERROR(INDEX(SJ!$1:$1048576,MATCH("Total",SJ!$A:$A,),MATCH($A17,SJ!$6:$6,)),0)</f>
        <v>0</v>
      </c>
      <c r="E17" s="16"/>
      <c r="F17" s="16">
        <f>IFERROR(INDEX(AP!$1:$1048576,MATCH("Total",AP!$A:$A,),MATCH($A17,AP!$6:$6,)),0)</f>
        <v>39371.882142857139</v>
      </c>
      <c r="G17" s="16">
        <f>IFERROR(INDEX(CD!$1:$1048576,MATCH("Total",CD!$A:$A,),MATCH($A17,CD!$6:$6,)),0)</f>
        <v>0</v>
      </c>
      <c r="H17" s="16">
        <f>IFERROR(INDEX('GJ-PCF'!$1:$1048576,MATCH("Total",'GJ-PCF'!$A:$A,),MATCH($A17,'GJ-PCF'!$6:$6,)),0)</f>
        <v>4052.3732142857129</v>
      </c>
      <c r="I17" s="16">
        <f>SUMIF(GJ!C:C,A17,GJ!G:G)-SUMIF(GJ!C:C,A17,GJ!H:H)</f>
        <v>0</v>
      </c>
      <c r="J17" s="16">
        <f t="shared" si="0"/>
        <v>43424.255357142851</v>
      </c>
      <c r="K17" s="16">
        <f t="shared" si="1"/>
        <v>43424.255357142851</v>
      </c>
    </row>
    <row r="18" spans="1:11">
      <c r="A18" s="29">
        <v>1502</v>
      </c>
      <c r="B18" s="14" t="s">
        <v>260</v>
      </c>
      <c r="C18" s="16"/>
      <c r="D18" s="16">
        <f>IFERROR(INDEX(SJ!$1:$1048576,MATCH("Total",SJ!$A:$A,),MATCH($A18,SJ!$6:$6,)),0)</f>
        <v>0</v>
      </c>
      <c r="E18" s="16"/>
      <c r="F18" s="16">
        <f>IFERROR(INDEX(AP!$1:$1048576,MATCH("Total",AP!$A:$A,),MATCH($A18,AP!$6:$6,)),0)</f>
        <v>0</v>
      </c>
      <c r="G18" s="16">
        <f>IFERROR(INDEX(CD!$1:$1048576,MATCH("Total",CD!$A:$A,),MATCH($A18,CD!$6:$6,)),0)</f>
        <v>0</v>
      </c>
      <c r="H18" s="16">
        <f>IFERROR(INDEX('GJ-PCF'!$1:$1048576,MATCH("Total",'GJ-PCF'!$A:$A,),MATCH($A18,'GJ-PCF'!$6:$6,)),0)</f>
        <v>0</v>
      </c>
      <c r="I18" s="16">
        <f>SUMIF(GJ!C:C,A18,GJ!G:G)-SUMIF(GJ!C:C,A18,GJ!H:H)</f>
        <v>0</v>
      </c>
      <c r="J18" s="16">
        <f t="shared" si="0"/>
        <v>0</v>
      </c>
      <c r="K18" s="16">
        <f t="shared" si="1"/>
        <v>0</v>
      </c>
    </row>
    <row r="19" spans="1:11">
      <c r="A19" s="29">
        <v>1503</v>
      </c>
      <c r="B19" s="14" t="s">
        <v>261</v>
      </c>
      <c r="C19" s="16"/>
      <c r="D19" s="16">
        <f>IFERROR(INDEX(SJ!$1:$1048576,MATCH("Total",SJ!$A:$A,),MATCH($A19,SJ!$6:$6,)),0)</f>
        <v>0</v>
      </c>
      <c r="E19" s="16"/>
      <c r="F19" s="16">
        <f>IFERROR(INDEX(AP!$1:$1048576,MATCH("Total",AP!$A:$A,),MATCH($A19,AP!$6:$6,)),0)</f>
        <v>0</v>
      </c>
      <c r="G19" s="16">
        <f>IFERROR(INDEX(CD!$1:$1048576,MATCH("Total",CD!$A:$A,),MATCH($A19,CD!$6:$6,)),0)</f>
        <v>0</v>
      </c>
      <c r="H19" s="16">
        <f>IFERROR(INDEX('GJ-PCF'!$1:$1048576,MATCH("Total",'GJ-PCF'!$A:$A,),MATCH($A19,'GJ-PCF'!$6:$6,)),0)</f>
        <v>0</v>
      </c>
      <c r="I19" s="16">
        <f>SUMIF(GJ!C:C,A19,GJ!G:G)-SUMIF(GJ!C:C,A19,GJ!H:H)</f>
        <v>0</v>
      </c>
      <c r="J19" s="16">
        <f t="shared" si="0"/>
        <v>0</v>
      </c>
      <c r="K19" s="16">
        <f t="shared" si="1"/>
        <v>0</v>
      </c>
    </row>
    <row r="20" spans="1:11">
      <c r="A20" s="29">
        <v>1504</v>
      </c>
      <c r="B20" s="14" t="s">
        <v>262</v>
      </c>
      <c r="C20" s="16"/>
      <c r="D20" s="16">
        <f>IFERROR(INDEX(SJ!$1:$1048576,MATCH("Total",SJ!$A:$A,),MATCH($A20,SJ!$6:$6,)),0)</f>
        <v>1417.4857500000003</v>
      </c>
      <c r="E20" s="16"/>
      <c r="F20" s="16">
        <f>IFERROR(INDEX(AP!$1:$1048576,MATCH("Total",AP!$A:$A,),MATCH($A20,AP!$6:$6,)),0)</f>
        <v>0</v>
      </c>
      <c r="G20" s="16">
        <f>IFERROR(INDEX(CD!$1:$1048576,MATCH("Total",CD!$A:$A,),MATCH($A20,CD!$6:$6,)),0)</f>
        <v>0</v>
      </c>
      <c r="H20" s="16">
        <f>IFERROR(INDEX('GJ-PCF'!$1:$1048576,MATCH("Total",'GJ-PCF'!$A:$A,),MATCH($A20,'GJ-PCF'!$6:$6,)),0)</f>
        <v>0</v>
      </c>
      <c r="I20" s="16">
        <f>SUMIF(GJ!C:C,A20,GJ!G:G)-SUMIF(GJ!C:C,A20,GJ!H:H)</f>
        <v>0</v>
      </c>
      <c r="J20" s="16">
        <f t="shared" si="0"/>
        <v>1417.4857500000003</v>
      </c>
      <c r="K20" s="16">
        <f t="shared" si="1"/>
        <v>1417.4857500000003</v>
      </c>
    </row>
    <row r="21" spans="1:11">
      <c r="A21" s="29">
        <v>2101</v>
      </c>
      <c r="B21" s="14" t="s">
        <v>12</v>
      </c>
      <c r="C21" s="16"/>
      <c r="D21" s="16">
        <f>IFERROR(INDEX(SJ!$1:$1048576,MATCH("Total",SJ!$A:$A,),MATCH($A21,SJ!$6:$6,)),0)</f>
        <v>0</v>
      </c>
      <c r="E21" s="16"/>
      <c r="F21" s="16">
        <f>IFERROR(INDEX(AP!$1:$1048576,MATCH("Total",AP!$A:$A,),MATCH($A21,AP!$6:$6,)),0)</f>
        <v>-445784.30618214275</v>
      </c>
      <c r="G21" s="16">
        <f>IFERROR(INDEX(CD!$1:$1048576,MATCH("Total",CD!$A:$A,),MATCH($A21,CD!$6:$6,)),0)</f>
        <v>444372.20000000007</v>
      </c>
      <c r="H21" s="16">
        <f>IFERROR(INDEX('GJ-PCF'!$1:$1048576,MATCH("Total",'GJ-PCF'!$A:$A,),MATCH($A21,'GJ-PCF'!$6:$6,)),0)</f>
        <v>0</v>
      </c>
      <c r="I21" s="16">
        <f>SUMIF(GJ!C:C,A21,GJ!G:G)-SUMIF(GJ!C:C,A21,GJ!H:H)</f>
        <v>0</v>
      </c>
      <c r="J21" s="16">
        <f t="shared" si="0"/>
        <v>-1412.1061821426847</v>
      </c>
      <c r="K21" s="16">
        <f t="shared" si="1"/>
        <v>-1412.1061821426847</v>
      </c>
    </row>
    <row r="22" spans="1:11">
      <c r="A22" s="29">
        <v>2110</v>
      </c>
      <c r="B22" s="14" t="s">
        <v>35</v>
      </c>
      <c r="C22" s="16"/>
      <c r="D22" s="16">
        <f>IFERROR(INDEX(SJ!$1:$1048576,MATCH("Total",SJ!$A:$A,),MATCH($A22,SJ!$6:$6,)),0)</f>
        <v>0</v>
      </c>
      <c r="E22" s="16"/>
      <c r="F22" s="16">
        <f>IFERROR(INDEX(AP!$1:$1048576,MATCH("Total",AP!$A:$A,),MATCH($A22,AP!$6:$6,)),0)</f>
        <v>0</v>
      </c>
      <c r="G22" s="16">
        <f>IFERROR(INDEX(CD!$1:$1048576,MATCH("Total",CD!$A:$A,),MATCH($A22,CD!$6:$6,)),0)</f>
        <v>0</v>
      </c>
      <c r="H22" s="16">
        <f>IFERROR(INDEX('GJ-PCF'!$1:$1048576,MATCH("Total",'GJ-PCF'!$A:$A,),MATCH($A22,'GJ-PCF'!$6:$6,)),0)</f>
        <v>0</v>
      </c>
      <c r="I22" s="16">
        <f>SUMIF(GJ!C:C,A22,GJ!G:G)-SUMIF(GJ!C:C,A22,GJ!H:H)</f>
        <v>0</v>
      </c>
      <c r="J22" s="16">
        <f t="shared" si="0"/>
        <v>0</v>
      </c>
      <c r="K22" s="16">
        <f t="shared" si="1"/>
        <v>0</v>
      </c>
    </row>
    <row r="23" spans="1:11">
      <c r="A23" s="40">
        <v>2201</v>
      </c>
      <c r="B23" s="41" t="s">
        <v>28</v>
      </c>
      <c r="C23" s="42"/>
      <c r="D23" s="42">
        <f>IFERROR(INDEX(SJ!$1:$1048576,MATCH("Total",SJ!$A:$A,),MATCH($A23,SJ!$6:$6,)),0)</f>
        <v>0</v>
      </c>
      <c r="E23" s="42"/>
      <c r="F23" s="42">
        <f>IFERROR(INDEX(AP!$1:$1048576,MATCH("Total",AP!$A:$A,),MATCH($A23,AP!$6:$6,)),0)</f>
        <v>-14298.683817857143</v>
      </c>
      <c r="G23" s="42">
        <f>IFERROR(INDEX(CD!$1:$1048576,MATCH("Total",CD!$A:$A,),MATCH($A23,CD!$6:$6,)),0)</f>
        <v>14087.65</v>
      </c>
      <c r="H23" s="42">
        <f>IFERROR(INDEX('GJ-PCF'!$1:$1048576,MATCH("Total",'GJ-PCF'!$A:$A,),MATCH($A23,'GJ-PCF'!$6:$6,)),0)</f>
        <v>-47.633928571428569</v>
      </c>
      <c r="I23" s="42">
        <f>SUMIF(GJ!C:C,A23,GJ!G:G)-SUMIF(GJ!C:C,A23,GJ!H:H)</f>
        <v>0</v>
      </c>
      <c r="J23" s="42">
        <f t="shared" si="0"/>
        <v>-258.66774642857229</v>
      </c>
      <c r="K23" s="42">
        <f t="shared" si="1"/>
        <v>-258.66774642857229</v>
      </c>
    </row>
    <row r="24" spans="1:11" s="104" customFormat="1">
      <c r="A24" s="101">
        <v>2202</v>
      </c>
      <c r="B24" s="102" t="s">
        <v>267</v>
      </c>
      <c r="C24" s="103"/>
      <c r="D24" s="103">
        <f>IFERROR(INDEX(SJ!$1:$1048576,MATCH("Total",SJ!$A:$A,),MATCH($A24,SJ!$6:$6,)),0)</f>
        <v>0</v>
      </c>
      <c r="E24" s="103"/>
      <c r="F24" s="103">
        <f>IFERROR(INDEX(AP!$1:$1048576,MATCH("Total",AP!$A:$A,),MATCH($A24,AP!$6:$6,)),0)</f>
        <v>0</v>
      </c>
      <c r="G24" s="103">
        <f>IFERROR(INDEX(CD!$1:$1048576,MATCH("Total",CD!$A:$A,),MATCH($A24,CD!$6:$6,)),0)</f>
        <v>0</v>
      </c>
      <c r="H24" s="103">
        <f>IFERROR(INDEX('GJ-PCF'!$1:$1048576,MATCH("Total",'GJ-PCF'!$A:$A,),MATCH($A24,'GJ-PCF'!$6:$6,)),0)</f>
        <v>0</v>
      </c>
      <c r="I24" s="103">
        <f>SUMIF(GJ!C:C,A24,GJ!G:G)-SUMIF(GJ!C:C,A24,GJ!H:H)</f>
        <v>0</v>
      </c>
      <c r="J24" s="103">
        <f t="shared" si="0"/>
        <v>0</v>
      </c>
      <c r="K24" s="103">
        <f t="shared" si="1"/>
        <v>0</v>
      </c>
    </row>
    <row r="25" spans="1:11" s="104" customFormat="1">
      <c r="A25" s="101">
        <v>2203</v>
      </c>
      <c r="B25" s="102" t="s">
        <v>268</v>
      </c>
      <c r="C25" s="103"/>
      <c r="D25" s="103">
        <f>IFERROR(INDEX(SJ!$1:$1048576,MATCH("Total",SJ!$A:$A,),MATCH($A25,SJ!$6:$6,)),0)</f>
        <v>0</v>
      </c>
      <c r="E25" s="103"/>
      <c r="F25" s="103">
        <f>IFERROR(INDEX(AP!$1:$1048576,MATCH("Total",AP!$A:$A,),MATCH($A25,AP!$6:$6,)),0)</f>
        <v>0</v>
      </c>
      <c r="G25" s="103">
        <f>IFERROR(INDEX(CD!$1:$1048576,MATCH("Total",CD!$A:$A,),MATCH($A25,CD!$6:$6,)),0)</f>
        <v>0</v>
      </c>
      <c r="H25" s="103">
        <f>IFERROR(INDEX('GJ-PCF'!$1:$1048576,MATCH("Total",'GJ-PCF'!$A:$A,),MATCH($A25,'GJ-PCF'!$6:$6,)),0)</f>
        <v>0</v>
      </c>
      <c r="I25" s="103">
        <f>SUMIF(GJ!C:C,A25,GJ!G:G)-SUMIF(GJ!C:C,A25,GJ!H:H)</f>
        <v>0</v>
      </c>
      <c r="J25" s="103">
        <f t="shared" ref="J25:J28" si="2">SUM(D25:I25)</f>
        <v>0</v>
      </c>
      <c r="K25" s="103">
        <f t="shared" ref="K25:K28" si="3">+C25+J25</f>
        <v>0</v>
      </c>
    </row>
    <row r="26" spans="1:11" s="104" customFormat="1">
      <c r="A26" s="101">
        <v>2204</v>
      </c>
      <c r="B26" s="102" t="s">
        <v>78</v>
      </c>
      <c r="C26" s="103"/>
      <c r="D26" s="103">
        <f>IFERROR(INDEX(SJ!$1:$1048576,MATCH("Total",SJ!$A:$A,),MATCH($A26,SJ!$6:$6,)),0)</f>
        <v>-94438.925545714301</v>
      </c>
      <c r="E26" s="103"/>
      <c r="F26" s="103">
        <f>IFERROR(INDEX(AP!$1:$1048576,MATCH("Total",AP!$A:$A,),MATCH($A26,AP!$6:$6,)),0)</f>
        <v>0</v>
      </c>
      <c r="G26" s="103">
        <f>IFERROR(INDEX(CD!$1:$1048576,MATCH("Total",CD!$A:$A,),MATCH($A26,CD!$6:$6,)),0)</f>
        <v>0</v>
      </c>
      <c r="H26" s="103">
        <f>IFERROR(INDEX('GJ-PCF'!$1:$1048576,MATCH("Total",'GJ-PCF'!$A:$A,),MATCH($A26,'GJ-PCF'!$6:$6,)),0)</f>
        <v>0</v>
      </c>
      <c r="I26" s="103">
        <f>SUMIF(GJ!C:C,A26,GJ!G:G)-SUMIF(GJ!C:C,A26,GJ!H:H)</f>
        <v>0</v>
      </c>
      <c r="J26" s="103">
        <f t="shared" si="2"/>
        <v>-94438.925545714301</v>
      </c>
      <c r="K26" s="103">
        <f t="shared" si="3"/>
        <v>-94438.925545714301</v>
      </c>
    </row>
    <row r="27" spans="1:11" s="104" customFormat="1">
      <c r="A27" s="101">
        <v>2205</v>
      </c>
      <c r="B27" s="102" t="s">
        <v>269</v>
      </c>
      <c r="C27" s="103"/>
      <c r="D27" s="103">
        <f>IFERROR(INDEX(SJ!$1:$1048576,MATCH("Total",SJ!$A:$A,),MATCH($A27,SJ!$6:$6,)),0)</f>
        <v>0</v>
      </c>
      <c r="E27" s="103"/>
      <c r="F27" s="103">
        <f>IFERROR(INDEX(AP!$1:$1048576,MATCH("Total",AP!$A:$A,),MATCH($A27,AP!$6:$6,)),0)</f>
        <v>0</v>
      </c>
      <c r="G27" s="103">
        <f>IFERROR(INDEX(CD!$1:$1048576,MATCH("Total",CD!$A:$A,),MATCH($A27,CD!$6:$6,)),0)</f>
        <v>62219.28</v>
      </c>
      <c r="H27" s="103">
        <f>IFERROR(INDEX('GJ-PCF'!$1:$1048576,MATCH("Total",'GJ-PCF'!$A:$A,),MATCH($A27,'GJ-PCF'!$6:$6,)),0)</f>
        <v>0</v>
      </c>
      <c r="I27" s="103">
        <f>SUMIF(GJ!C:C,A27,GJ!G:G)-SUMIF(GJ!C:C,A27,GJ!H:H)</f>
        <v>0</v>
      </c>
      <c r="J27" s="103">
        <f t="shared" si="2"/>
        <v>62219.28</v>
      </c>
      <c r="K27" s="103">
        <f t="shared" si="3"/>
        <v>62219.28</v>
      </c>
    </row>
    <row r="28" spans="1:11" s="104" customFormat="1">
      <c r="A28" s="101">
        <v>2206</v>
      </c>
      <c r="B28" s="102" t="s">
        <v>270</v>
      </c>
      <c r="C28" s="103"/>
      <c r="D28" s="103">
        <f>IFERROR(INDEX(SJ!$1:$1048576,MATCH("Total",SJ!$A:$A,),MATCH($A28,SJ!$6:$6,)),0)</f>
        <v>0</v>
      </c>
      <c r="E28" s="103"/>
      <c r="F28" s="103">
        <f>IFERROR(INDEX(AP!$1:$1048576,MATCH("Total",AP!$A:$A,),MATCH($A28,AP!$6:$6,)),0)</f>
        <v>0</v>
      </c>
      <c r="G28" s="103">
        <f>IFERROR(INDEX(CD!$1:$1048576,MATCH("Total",CD!$A:$A,),MATCH($A28,CD!$6:$6,)),0)</f>
        <v>0</v>
      </c>
      <c r="H28" s="103">
        <f>IFERROR(INDEX('GJ-PCF'!$1:$1048576,MATCH("Total",'GJ-PCF'!$A:$A,),MATCH($A28,'GJ-PCF'!$6:$6,)),0)</f>
        <v>0</v>
      </c>
      <c r="I28" s="103">
        <f>SUMIF(GJ!C:C,A28,GJ!G:G)-SUMIF(GJ!C:C,A28,GJ!H:H)</f>
        <v>0</v>
      </c>
      <c r="J28" s="103">
        <f t="shared" si="2"/>
        <v>0</v>
      </c>
      <c r="K28" s="103">
        <f t="shared" si="3"/>
        <v>0</v>
      </c>
    </row>
    <row r="29" spans="1:11">
      <c r="A29" s="29">
        <v>2300</v>
      </c>
      <c r="B29" s="14" t="s">
        <v>228</v>
      </c>
      <c r="C29" s="16"/>
      <c r="D29" s="16">
        <f>IFERROR(INDEX(SJ!$1:$1048576,MATCH("Total",SJ!$A:$A,),MATCH($A29,SJ!$6:$6,)),0)</f>
        <v>0</v>
      </c>
      <c r="E29" s="16"/>
      <c r="F29" s="16">
        <f>IFERROR(INDEX(AP!$1:$1048576,MATCH("Total",AP!$A:$A,),MATCH($A29,AP!$6:$6,)),0)</f>
        <v>0</v>
      </c>
      <c r="G29" s="16">
        <f>IFERROR(INDEX(CD!$1:$1048576,MATCH("Total",CD!$A:$A,),MATCH($A29,CD!$6:$6,)),0)</f>
        <v>111342.78000000001</v>
      </c>
      <c r="H29" s="16">
        <f>IFERROR(INDEX('GJ-PCF'!$1:$1048576,MATCH("Total",'GJ-PCF'!$A:$A,),MATCH($A29,'GJ-PCF'!$6:$6,)),0)</f>
        <v>0</v>
      </c>
      <c r="I29" s="16">
        <f>SUMIF(GJ!C:C,A29,GJ!G:G)-SUMIF(GJ!C:C,A29,GJ!H:H)</f>
        <v>-77182.864903846144</v>
      </c>
      <c r="J29" s="16">
        <f t="shared" ref="J29:J36" si="4">SUM(D29:I29)</f>
        <v>34159.915096153869</v>
      </c>
      <c r="K29" s="16">
        <f t="shared" ref="K29:K36" si="5">+C29+J29</f>
        <v>34159.915096153869</v>
      </c>
    </row>
    <row r="30" spans="1:11">
      <c r="A30" s="29">
        <v>2301</v>
      </c>
      <c r="B30" s="14" t="s">
        <v>223</v>
      </c>
      <c r="C30" s="16"/>
      <c r="D30" s="16">
        <f>IFERROR(INDEX(SJ!$1:$1048576,MATCH("Total",SJ!$A:$A,),MATCH($A30,SJ!$6:$6,)),0)</f>
        <v>0</v>
      </c>
      <c r="E30" s="16"/>
      <c r="F30" s="16">
        <f>IFERROR(INDEX(AP!$1:$1048576,MATCH("Total",AP!$A:$A,),MATCH($A30,AP!$6:$6,)),0)</f>
        <v>0</v>
      </c>
      <c r="G30" s="16">
        <f>IFERROR(INDEX(CD!$1:$1048576,MATCH("Total",CD!$A:$A,),MATCH($A30,CD!$6:$6,)),0)</f>
        <v>0</v>
      </c>
      <c r="H30" s="16">
        <f>IFERROR(INDEX('GJ-PCF'!$1:$1048576,MATCH("Total",'GJ-PCF'!$A:$A,),MATCH($A30,'GJ-PCF'!$6:$6,)),0)</f>
        <v>0</v>
      </c>
      <c r="I30" s="16">
        <f>SUMIF(GJ!C:C,A30,GJ!G:G)-SUMIF(GJ!C:C,A30,GJ!H:H)</f>
        <v>-10265</v>
      </c>
      <c r="J30" s="16">
        <f t="shared" si="4"/>
        <v>-10265</v>
      </c>
      <c r="K30" s="16">
        <f t="shared" si="5"/>
        <v>-10265</v>
      </c>
    </row>
    <row r="31" spans="1:11">
      <c r="A31" s="29">
        <v>2302</v>
      </c>
      <c r="B31" s="14" t="s">
        <v>224</v>
      </c>
      <c r="C31" s="16"/>
      <c r="D31" s="16">
        <f>IFERROR(INDEX(SJ!$1:$1048576,MATCH("Total",SJ!$A:$A,),MATCH($A31,SJ!$6:$6,)),0)</f>
        <v>0</v>
      </c>
      <c r="E31" s="16"/>
      <c r="F31" s="16">
        <f>IFERROR(INDEX(AP!$1:$1048576,MATCH("Total",AP!$A:$A,),MATCH($A31,AP!$6:$6,)),0)</f>
        <v>0</v>
      </c>
      <c r="G31" s="16">
        <f>IFERROR(INDEX(CD!$1:$1048576,MATCH("Total",CD!$A:$A,),MATCH($A31,CD!$6:$6,)),0)</f>
        <v>6645.12</v>
      </c>
      <c r="H31" s="16">
        <f>IFERROR(INDEX('GJ-PCF'!$1:$1048576,MATCH("Total",'GJ-PCF'!$A:$A,),MATCH($A31,'GJ-PCF'!$6:$6,)),0)</f>
        <v>0</v>
      </c>
      <c r="I31" s="16">
        <f>SUMIF(GJ!C:C,A31,GJ!G:G)-SUMIF(GJ!C:C,A31,GJ!H:H)</f>
        <v>-5445.35</v>
      </c>
      <c r="J31" s="16">
        <f t="shared" si="4"/>
        <v>1199.7699999999995</v>
      </c>
      <c r="K31" s="16">
        <f t="shared" si="5"/>
        <v>1199.7699999999995</v>
      </c>
    </row>
    <row r="32" spans="1:11">
      <c r="A32" s="29">
        <v>2303</v>
      </c>
      <c r="B32" s="14" t="s">
        <v>225</v>
      </c>
      <c r="C32" s="16"/>
      <c r="D32" s="16">
        <f>IFERROR(INDEX(SJ!$1:$1048576,MATCH("Total",SJ!$A:$A,),MATCH($A32,SJ!$6:$6,)),0)</f>
        <v>0</v>
      </c>
      <c r="E32" s="16"/>
      <c r="F32" s="16">
        <f>IFERROR(INDEX(AP!$1:$1048576,MATCH("Total",AP!$A:$A,),MATCH($A32,AP!$6:$6,)),0)</f>
        <v>0</v>
      </c>
      <c r="G32" s="16">
        <f>IFERROR(INDEX(CD!$1:$1048576,MATCH("Total",CD!$A:$A,),MATCH($A32,CD!$6:$6,)),0)</f>
        <v>2691.47</v>
      </c>
      <c r="H32" s="16">
        <f>IFERROR(INDEX('GJ-PCF'!$1:$1048576,MATCH("Total",'GJ-PCF'!$A:$A,),MATCH($A32,'GJ-PCF'!$6:$6,)),0)</f>
        <v>0</v>
      </c>
      <c r="I32" s="16">
        <f>SUMIF(GJ!C:C,A32,GJ!G:G)-SUMIF(GJ!C:C,A32,GJ!H:H)</f>
        <v>-2690</v>
      </c>
      <c r="J32" s="16">
        <f t="shared" si="4"/>
        <v>1.4699999999997999</v>
      </c>
      <c r="K32" s="16">
        <f t="shared" si="5"/>
        <v>1.4699999999997999</v>
      </c>
    </row>
    <row r="33" spans="1:11">
      <c r="A33" s="29">
        <v>2304</v>
      </c>
      <c r="B33" s="14" t="s">
        <v>226</v>
      </c>
      <c r="C33" s="16"/>
      <c r="D33" s="16">
        <f>IFERROR(INDEX(SJ!$1:$1048576,MATCH("Total",SJ!$A:$A,),MATCH($A33,SJ!$6:$6,)),0)</f>
        <v>0</v>
      </c>
      <c r="E33" s="16"/>
      <c r="F33" s="16">
        <f>IFERROR(INDEX(AP!$1:$1048576,MATCH("Total",AP!$A:$A,),MATCH($A33,AP!$6:$6,)),0)</f>
        <v>0</v>
      </c>
      <c r="G33" s="16">
        <f>IFERROR(INDEX(CD!$1:$1048576,MATCH("Total",CD!$A:$A,),MATCH($A33,CD!$6:$6,)),0)</f>
        <v>1400</v>
      </c>
      <c r="H33" s="16">
        <f>IFERROR(INDEX('GJ-PCF'!$1:$1048576,MATCH("Total",'GJ-PCF'!$A:$A,),MATCH($A33,'GJ-PCF'!$6:$6,)),0)</f>
        <v>0</v>
      </c>
      <c r="I33" s="16">
        <f>SUMIF(GJ!C:C,A33,GJ!G:G)-SUMIF(GJ!C:C,A33,GJ!H:H)</f>
        <v>-1400</v>
      </c>
      <c r="J33" s="16">
        <f t="shared" si="4"/>
        <v>0</v>
      </c>
      <c r="K33" s="16">
        <f t="shared" si="5"/>
        <v>0</v>
      </c>
    </row>
    <row r="34" spans="1:11">
      <c r="A34" s="29">
        <v>2305</v>
      </c>
      <c r="B34" s="14" t="s">
        <v>227</v>
      </c>
      <c r="C34" s="16"/>
      <c r="D34" s="16">
        <f>IFERROR(INDEX(SJ!$1:$1048576,MATCH("Total",SJ!$A:$A,),MATCH($A34,SJ!$6:$6,)),0)</f>
        <v>0</v>
      </c>
      <c r="E34" s="16"/>
      <c r="F34" s="16">
        <f>IFERROR(INDEX(AP!$1:$1048576,MATCH("Total",AP!$A:$A,),MATCH($A34,AP!$6:$6,)),0)</f>
        <v>0</v>
      </c>
      <c r="G34" s="16">
        <f>IFERROR(INDEX(CD!$1:$1048576,MATCH("Total",CD!$A:$A,),MATCH($A34,CD!$6:$6,)),0)</f>
        <v>6019.57</v>
      </c>
      <c r="H34" s="16">
        <f>IFERROR(INDEX('GJ-PCF'!$1:$1048576,MATCH("Total",'GJ-PCF'!$A:$A,),MATCH($A34,'GJ-PCF'!$6:$6,)),0)</f>
        <v>0</v>
      </c>
      <c r="I34" s="16">
        <f>SUMIF(GJ!C:C,A34,GJ!G:G)-SUMIF(GJ!C:C,A34,GJ!H:H)</f>
        <v>-5590.89</v>
      </c>
      <c r="J34" s="16">
        <f t="shared" si="4"/>
        <v>428.67999999999938</v>
      </c>
      <c r="K34" s="16">
        <f t="shared" si="5"/>
        <v>428.67999999999938</v>
      </c>
    </row>
    <row r="35" spans="1:11">
      <c r="A35" s="29">
        <v>2306</v>
      </c>
      <c r="B35" s="14" t="s">
        <v>231</v>
      </c>
      <c r="C35" s="16"/>
      <c r="D35" s="16">
        <f>IFERROR(INDEX(SJ!$1:$1048576,MATCH("Total",SJ!$A:$A,),MATCH($A35,SJ!$6:$6,)),0)</f>
        <v>0</v>
      </c>
      <c r="E35" s="16"/>
      <c r="F35" s="16">
        <f>IFERROR(INDEX(AP!$1:$1048576,MATCH("Total",AP!$A:$A,),MATCH($A35,AP!$6:$6,)),0)</f>
        <v>0</v>
      </c>
      <c r="G35" s="16">
        <f>IFERROR(INDEX(CD!$1:$1048576,MATCH("Total",CD!$A:$A,),MATCH($A35,CD!$6:$6,)),0)</f>
        <v>6277.45</v>
      </c>
      <c r="H35" s="16">
        <f>IFERROR(INDEX('GJ-PCF'!$1:$1048576,MATCH("Total",'GJ-PCF'!$A:$A,),MATCH($A35,'GJ-PCF'!$6:$6,)),0)</f>
        <v>0</v>
      </c>
      <c r="I35" s="16">
        <f>SUMIF(GJ!C:C,A35,GJ!G:G)-SUMIF(GJ!C:C,A35,GJ!H:H)</f>
        <v>-6277.4500000000007</v>
      </c>
      <c r="J35" s="16">
        <f t="shared" si="4"/>
        <v>0</v>
      </c>
      <c r="K35" s="16">
        <f t="shared" si="5"/>
        <v>0</v>
      </c>
    </row>
    <row r="36" spans="1:11">
      <c r="A36" s="29">
        <v>2401</v>
      </c>
      <c r="B36" s="14" t="s">
        <v>240</v>
      </c>
      <c r="C36" s="16"/>
      <c r="D36" s="16">
        <f>IFERROR(INDEX(SJ!$1:$1048576,MATCH("Total",SJ!$A:$A,),MATCH($A36,SJ!$6:$6,)),0)</f>
        <v>-46464.964399999997</v>
      </c>
      <c r="E36" s="16"/>
      <c r="F36" s="16">
        <f>IFERROR(INDEX(AP!$1:$1048576,MATCH("Total",AP!$A:$A,),MATCH($A36,AP!$6:$6,)),0)</f>
        <v>0</v>
      </c>
      <c r="G36" s="16">
        <f>IFERROR(INDEX(CD!$1:$1048576,MATCH("Total",CD!$A:$A,),MATCH($A36,CD!$6:$6,)),0)</f>
        <v>26297.63</v>
      </c>
      <c r="H36" s="16">
        <f>IFERROR(INDEX('GJ-PCF'!$1:$1048576,MATCH("Total",'GJ-PCF'!$A:$A,),MATCH($A36,'GJ-PCF'!$6:$6,)),0)</f>
        <v>0</v>
      </c>
      <c r="I36" s="16">
        <f>SUMIF(GJ!C:C,A36,GJ!G:G)-SUMIF(GJ!C:C,A36,GJ!H:H)</f>
        <v>-9487.4474333333328</v>
      </c>
      <c r="J36" s="16">
        <f t="shared" si="4"/>
        <v>-29654.781833333327</v>
      </c>
      <c r="K36" s="16">
        <f t="shared" si="5"/>
        <v>-29654.781833333327</v>
      </c>
    </row>
    <row r="37" spans="1:11">
      <c r="A37" s="29">
        <v>2402</v>
      </c>
      <c r="B37" s="14" t="s">
        <v>241</v>
      </c>
      <c r="C37" s="16"/>
      <c r="D37" s="16">
        <f>IFERROR(INDEX(SJ!$1:$1048576,MATCH("Total",SJ!$A:$A,),MATCH($A37,SJ!$6:$6,)),0)</f>
        <v>-8199.6995999999999</v>
      </c>
      <c r="E37" s="16"/>
      <c r="F37" s="16">
        <f>IFERROR(INDEX(AP!$1:$1048576,MATCH("Total",AP!$A:$A,),MATCH($A37,AP!$6:$6,)),0)</f>
        <v>0</v>
      </c>
      <c r="G37" s="16">
        <f>IFERROR(INDEX(CD!$1:$1048576,MATCH("Total",CD!$A:$A,),MATCH($A37,CD!$6:$6,)),0)</f>
        <v>0</v>
      </c>
      <c r="H37" s="16">
        <f>IFERROR(INDEX('GJ-PCF'!$1:$1048576,MATCH("Total",'GJ-PCF'!$A:$A,),MATCH($A37,'GJ-PCF'!$6:$6,)),0)</f>
        <v>0</v>
      </c>
      <c r="I37" s="16">
        <f>SUMIF(GJ!C:C,A37,GJ!G:G)-SUMIF(GJ!C:C,A37,GJ!H:H)</f>
        <v>9487.4474333333328</v>
      </c>
      <c r="J37" s="16">
        <f t="shared" ref="J37:J43" si="6">SUM(D37:I37)</f>
        <v>1287.7478333333329</v>
      </c>
      <c r="K37" s="16">
        <f t="shared" ref="K37:K43" si="7">+C37+J37</f>
        <v>1287.7478333333329</v>
      </c>
    </row>
    <row r="38" spans="1:11">
      <c r="A38" s="29">
        <v>2403</v>
      </c>
      <c r="B38" s="14" t="s">
        <v>242</v>
      </c>
      <c r="C38" s="16"/>
      <c r="D38" s="16">
        <f>IFERROR(INDEX(SJ!$1:$1048576,MATCH("Total",SJ!$A:$A,),MATCH($A38,SJ!$6:$6,)),0)</f>
        <v>-13666.166000000001</v>
      </c>
      <c r="E38" s="16"/>
      <c r="F38" s="16">
        <f>IFERROR(INDEX(AP!$1:$1048576,MATCH("Total",AP!$A:$A,),MATCH($A38,AP!$6:$6,)),0)</f>
        <v>0</v>
      </c>
      <c r="G38" s="16">
        <f>IFERROR(INDEX(CD!$1:$1048576,MATCH("Total",CD!$A:$A,),MATCH($A38,CD!$6:$6,)),0)</f>
        <v>0</v>
      </c>
      <c r="H38" s="16">
        <f>IFERROR(INDEX('GJ-PCF'!$1:$1048576,MATCH("Total",'GJ-PCF'!$A:$A,),MATCH($A38,'GJ-PCF'!$6:$6,)),0)</f>
        <v>0</v>
      </c>
      <c r="I38" s="16">
        <f>SUMIF(GJ!C:C,A38,GJ!G:G)-SUMIF(GJ!C:C,A38,GJ!H:H)</f>
        <v>0</v>
      </c>
      <c r="J38" s="16">
        <f t="shared" si="6"/>
        <v>-13666.166000000001</v>
      </c>
      <c r="K38" s="16">
        <f t="shared" si="7"/>
        <v>-13666.166000000001</v>
      </c>
    </row>
    <row r="39" spans="1:11">
      <c r="A39" s="29">
        <v>3001</v>
      </c>
      <c r="B39" s="14" t="s">
        <v>248</v>
      </c>
      <c r="C39" s="16">
        <v>-250000</v>
      </c>
      <c r="D39" s="16">
        <f>IFERROR(INDEX(SJ!$1:$1048576,MATCH("Total",SJ!$A:$A,),MATCH($A39,SJ!$6:$6,)),0)</f>
        <v>0</v>
      </c>
      <c r="E39" s="16"/>
      <c r="F39" s="16">
        <f>IFERROR(INDEX(AP!$1:$1048576,MATCH("Total",AP!$A:$A,),MATCH($A39,AP!$6:$6,)),0)</f>
        <v>0</v>
      </c>
      <c r="G39" s="16">
        <f>IFERROR(INDEX(CD!$1:$1048576,MATCH("Total",CD!$A:$A,),MATCH($A39,CD!$6:$6,)),0)</f>
        <v>0</v>
      </c>
      <c r="H39" s="16">
        <f>IFERROR(INDEX('GJ-PCF'!$1:$1048576,MATCH("Total",'GJ-PCF'!$A:$A,),MATCH($A39,'GJ-PCF'!$6:$6,)),0)</f>
        <v>0</v>
      </c>
      <c r="I39" s="16">
        <f>SUMIF(GJ!C:C,A39,GJ!G:G)-SUMIF(GJ!C:C,A39,GJ!H:H)</f>
        <v>0</v>
      </c>
      <c r="J39" s="16">
        <f t="shared" si="6"/>
        <v>0</v>
      </c>
      <c r="K39" s="16">
        <f t="shared" si="7"/>
        <v>-250000</v>
      </c>
    </row>
    <row r="40" spans="1:11">
      <c r="A40" s="29">
        <v>3002</v>
      </c>
      <c r="B40" s="14" t="s">
        <v>249</v>
      </c>
      <c r="C40" s="16"/>
      <c r="D40" s="16">
        <f>IFERROR(INDEX(SJ!$1:$1048576,MATCH("Total",SJ!$A:$A,),MATCH($A40,SJ!$6:$6,)),0)</f>
        <v>0</v>
      </c>
      <c r="E40" s="16"/>
      <c r="F40" s="16">
        <f>IFERROR(INDEX(AP!$1:$1048576,MATCH("Total",AP!$A:$A,),MATCH($A40,AP!$6:$6,)),0)</f>
        <v>0</v>
      </c>
      <c r="G40" s="16">
        <f>IFERROR(INDEX(CD!$1:$1048576,MATCH("Total",CD!$A:$A,),MATCH($A40,CD!$6:$6,)),0)</f>
        <v>0</v>
      </c>
      <c r="H40" s="16">
        <f>IFERROR(INDEX('GJ-PCF'!$1:$1048576,MATCH("Total",'GJ-PCF'!$A:$A,),MATCH($A40,'GJ-PCF'!$6:$6,)),0)</f>
        <v>0</v>
      </c>
      <c r="I40" s="16">
        <f>SUMIF(GJ!C:C,A40,GJ!G:G)-SUMIF(GJ!C:C,A40,GJ!H:H)</f>
        <v>0</v>
      </c>
      <c r="J40" s="16">
        <f t="shared" si="6"/>
        <v>0</v>
      </c>
      <c r="K40" s="16">
        <f t="shared" si="7"/>
        <v>0</v>
      </c>
    </row>
    <row r="41" spans="1:11">
      <c r="A41" s="29">
        <v>3003</v>
      </c>
      <c r="B41" s="14" t="s">
        <v>250</v>
      </c>
      <c r="C41" s="16"/>
      <c r="D41" s="16">
        <f>IFERROR(INDEX(SJ!$1:$1048576,MATCH("Total",SJ!$A:$A,),MATCH($A41,SJ!$6:$6,)),0)</f>
        <v>0</v>
      </c>
      <c r="E41" s="16"/>
      <c r="F41" s="16">
        <f>IFERROR(INDEX(AP!$1:$1048576,MATCH("Total",AP!$A:$A,),MATCH($A41,AP!$6:$6,)),0)</f>
        <v>0</v>
      </c>
      <c r="G41" s="16">
        <f>IFERROR(INDEX(CD!$1:$1048576,MATCH("Total",CD!$A:$A,),MATCH($A41,CD!$6:$6,)),0)</f>
        <v>0</v>
      </c>
      <c r="H41" s="16">
        <f>IFERROR(INDEX('GJ-PCF'!$1:$1048576,MATCH("Total",'GJ-PCF'!$A:$A,),MATCH($A41,'GJ-PCF'!$6:$6,)),0)</f>
        <v>0</v>
      </c>
      <c r="I41" s="16">
        <f>SUMIF(GJ!C:C,A41,GJ!G:G)-SUMIF(GJ!C:C,A41,GJ!H:H)</f>
        <v>0</v>
      </c>
      <c r="J41" s="16">
        <f t="shared" si="6"/>
        <v>0</v>
      </c>
      <c r="K41" s="16">
        <f t="shared" si="7"/>
        <v>0</v>
      </c>
    </row>
    <row r="42" spans="1:11">
      <c r="A42" s="29">
        <v>3004</v>
      </c>
      <c r="B42" s="14" t="s">
        <v>344</v>
      </c>
      <c r="C42" s="16">
        <f>-SUM(C8:C41)</f>
        <v>140143.00063465163</v>
      </c>
      <c r="D42" s="16">
        <f>IFERROR(INDEX(SJ!$1:$1048576,MATCH("Total",SJ!$A:$A,),MATCH($A42,SJ!$6:$6,)),0)</f>
        <v>0</v>
      </c>
      <c r="E42" s="16"/>
      <c r="F42" s="16">
        <f>IFERROR(INDEX(AP!$1:$1048576,MATCH("Total",AP!$A:$A,),MATCH($A42,AP!$6:$6,)),0)</f>
        <v>0</v>
      </c>
      <c r="G42" s="16">
        <f>IFERROR(INDEX(CD!$1:$1048576,MATCH("Total",CD!$A:$A,),MATCH($A42,CD!$6:$6,)),0)</f>
        <v>0</v>
      </c>
      <c r="H42" s="16">
        <f>IFERROR(INDEX('GJ-PCF'!$1:$1048576,MATCH("Total",'GJ-PCF'!$A:$A,),MATCH($A42,'GJ-PCF'!$6:$6,)),0)</f>
        <v>0</v>
      </c>
      <c r="I42" s="16">
        <f>SUMIF(GJ!C:C,A42,GJ!G:G)-SUMIF(GJ!C:C,A42,GJ!H:H)</f>
        <v>7145.5367997935682</v>
      </c>
      <c r="J42" s="16">
        <f t="shared" ref="J42" si="8">SUM(D42:I42)</f>
        <v>7145.5367997935682</v>
      </c>
      <c r="K42" s="16">
        <f t="shared" ref="K42" si="9">+C42+J42</f>
        <v>147288.5374344452</v>
      </c>
    </row>
    <row r="43" spans="1:11">
      <c r="A43" s="29">
        <v>4001</v>
      </c>
      <c r="B43" s="14" t="s">
        <v>251</v>
      </c>
      <c r="C43" s="16"/>
      <c r="D43" s="16">
        <f>IFERROR(INDEX(SJ!$1:$1048576,MATCH("Total",SJ!$A:$A,),MATCH($A43,SJ!$6:$6,)),0)</f>
        <v>-795576.39442857134</v>
      </c>
      <c r="E43" s="16"/>
      <c r="F43" s="16">
        <f>IFERROR(INDEX(AP!$1:$1048576,MATCH("Total",AP!$A:$A,),MATCH($A43,AP!$6:$6,)),0)</f>
        <v>0</v>
      </c>
      <c r="G43" s="16">
        <f>IFERROR(INDEX(CD!$1:$1048576,MATCH("Total",CD!$A:$A,),MATCH($A43,CD!$6:$6,)),0)</f>
        <v>0</v>
      </c>
      <c r="H43" s="16">
        <f>IFERROR(INDEX('GJ-PCF'!$1:$1048576,MATCH("Total",'GJ-PCF'!$A:$A,),MATCH($A43,'GJ-PCF'!$6:$6,)),0)</f>
        <v>0</v>
      </c>
      <c r="I43" s="16">
        <f>SUMIF(GJ!C:C,A43,GJ!G:G)-SUMIF(GJ!C:C,A43,GJ!H:H)</f>
        <v>0</v>
      </c>
      <c r="J43" s="16">
        <f t="shared" si="6"/>
        <v>-795576.39442857134</v>
      </c>
      <c r="K43" s="16">
        <f t="shared" si="7"/>
        <v>-795576.39442857134</v>
      </c>
    </row>
    <row r="44" spans="1:11">
      <c r="A44" s="29">
        <v>4002</v>
      </c>
      <c r="B44" s="14" t="s">
        <v>252</v>
      </c>
      <c r="C44" s="16"/>
      <c r="D44" s="16">
        <f>IFERROR(INDEX(SJ!$1:$1048576,MATCH("Total",SJ!$A:$A,),MATCH($A44,SJ!$6:$6,)),0)</f>
        <v>0</v>
      </c>
      <c r="E44" s="16"/>
      <c r="F44" s="16">
        <f>IFERROR(INDEX(AP!$1:$1048576,MATCH("Total",AP!$A:$A,),MATCH($A44,AP!$6:$6,)),0)</f>
        <v>0</v>
      </c>
      <c r="G44" s="16">
        <f>IFERROR(INDEX(CD!$1:$1048576,MATCH("Total",CD!$A:$A,),MATCH($A44,CD!$6:$6,)),0)</f>
        <v>0</v>
      </c>
      <c r="H44" s="16">
        <f>IFERROR(INDEX('GJ-PCF'!$1:$1048576,MATCH("Total",'GJ-PCF'!$A:$A,),MATCH($A44,'GJ-PCF'!$6:$6,)),0)</f>
        <v>0</v>
      </c>
      <c r="I44" s="16">
        <f>SUMIF(GJ!C:C,A44,GJ!G:G)-SUMIF(GJ!C:C,A44,GJ!H:H)</f>
        <v>0</v>
      </c>
      <c r="J44" s="16">
        <f>SUM(D44:I44)</f>
        <v>0</v>
      </c>
      <c r="K44" s="16">
        <f>+C44+J44</f>
        <v>0</v>
      </c>
    </row>
    <row r="45" spans="1:11">
      <c r="A45" s="29">
        <v>4003</v>
      </c>
      <c r="B45" s="14" t="s">
        <v>253</v>
      </c>
      <c r="C45" s="16"/>
      <c r="D45" s="16">
        <f>IFERROR(INDEX(SJ!$1:$1048576,MATCH("Total",SJ!$A:$A,),MATCH($A45,SJ!$6:$6,)),0)</f>
        <v>0</v>
      </c>
      <c r="E45" s="16"/>
      <c r="F45" s="16">
        <f>IFERROR(INDEX(AP!$1:$1048576,MATCH("Total",AP!$A:$A,),MATCH($A45,AP!$6:$6,)),0)</f>
        <v>0</v>
      </c>
      <c r="G45" s="16">
        <f>IFERROR(INDEX(CD!$1:$1048576,MATCH("Total",CD!$A:$A,),MATCH($A45,CD!$6:$6,)),0)</f>
        <v>0</v>
      </c>
      <c r="H45" s="16">
        <f>IFERROR(INDEX('GJ-PCF'!$1:$1048576,MATCH("Total",'GJ-PCF'!$A:$A,),MATCH($A45,'GJ-PCF'!$6:$6,)),0)</f>
        <v>0</v>
      </c>
      <c r="I45" s="16">
        <f>SUMIF(GJ!C:C,A45,GJ!G:G)-SUMIF(GJ!C:C,A45,GJ!H:H)</f>
        <v>0</v>
      </c>
      <c r="J45" s="16">
        <f t="shared" ref="J45:J50" si="10">SUM(D45:I45)</f>
        <v>0</v>
      </c>
      <c r="K45" s="16">
        <f t="shared" ref="K45:K50" si="11">+C45+J45</f>
        <v>0</v>
      </c>
    </row>
    <row r="46" spans="1:11">
      <c r="A46" s="29">
        <v>4101</v>
      </c>
      <c r="B46" s="14" t="s">
        <v>263</v>
      </c>
      <c r="C46" s="16"/>
      <c r="D46" s="16">
        <f>IFERROR(INDEX(SJ!$1:$1048576,MATCH("Total",SJ!$A:$A,),MATCH($A46,SJ!$6:$6,)),0)</f>
        <v>3572.5446428571418</v>
      </c>
      <c r="E46" s="16"/>
      <c r="F46" s="16">
        <f>IFERROR(INDEX(AP!$1:$1048576,MATCH("Total",AP!$A:$A,),MATCH($A46,AP!$6:$6,)),0)</f>
        <v>0</v>
      </c>
      <c r="G46" s="16">
        <f>IFERROR(INDEX(CD!$1:$1048576,MATCH("Total",CD!$A:$A,),MATCH($A46,CD!$6:$6,)),0)</f>
        <v>0</v>
      </c>
      <c r="H46" s="16">
        <f>IFERROR(INDEX('GJ-PCF'!$1:$1048576,MATCH("Total",'GJ-PCF'!$A:$A,),MATCH($A46,'GJ-PCF'!$6:$6,)),0)</f>
        <v>0</v>
      </c>
      <c r="I46" s="16">
        <f>SUMIF(GJ!C:C,A46,GJ!G:G)-SUMIF(GJ!C:C,A46,GJ!H:H)</f>
        <v>0</v>
      </c>
      <c r="J46" s="16">
        <f t="shared" ref="J46:J49" si="12">SUM(D46:I46)</f>
        <v>3572.5446428571418</v>
      </c>
      <c r="K46" s="16">
        <f t="shared" ref="K46:K49" si="13">+C46+J46</f>
        <v>3572.5446428571418</v>
      </c>
    </row>
    <row r="47" spans="1:11">
      <c r="A47" s="29">
        <v>4102</v>
      </c>
      <c r="B47" s="14" t="s">
        <v>264</v>
      </c>
      <c r="C47" s="16"/>
      <c r="D47" s="16">
        <f>IFERROR(INDEX(SJ!$1:$1048576,MATCH("Total",SJ!$A:$A,),MATCH($A47,SJ!$6:$6,)),0)</f>
        <v>361.60714285714283</v>
      </c>
      <c r="E47" s="16"/>
      <c r="F47" s="16">
        <f>IFERROR(INDEX(AP!$1:$1048576,MATCH("Total",AP!$A:$A,),MATCH($A47,AP!$6:$6,)),0)</f>
        <v>0</v>
      </c>
      <c r="G47" s="16">
        <f>IFERROR(INDEX(CD!$1:$1048576,MATCH("Total",CD!$A:$A,),MATCH($A47,CD!$6:$6,)),0)</f>
        <v>0</v>
      </c>
      <c r="H47" s="16">
        <f>IFERROR(INDEX('GJ-PCF'!$1:$1048576,MATCH("Total",'GJ-PCF'!$A:$A,),MATCH($A47,'GJ-PCF'!$6:$6,)),0)</f>
        <v>0</v>
      </c>
      <c r="I47" s="16">
        <f>SUMIF(GJ!C:C,A47,GJ!G:G)-SUMIF(GJ!C:C,A47,GJ!H:H)</f>
        <v>0</v>
      </c>
      <c r="J47" s="16">
        <f t="shared" si="12"/>
        <v>361.60714285714283</v>
      </c>
      <c r="K47" s="16">
        <f t="shared" si="13"/>
        <v>361.60714285714283</v>
      </c>
    </row>
    <row r="48" spans="1:11">
      <c r="A48" s="29">
        <v>4103</v>
      </c>
      <c r="B48" s="14" t="s">
        <v>265</v>
      </c>
      <c r="C48" s="16"/>
      <c r="D48" s="16">
        <f>IFERROR(INDEX(SJ!$1:$1048576,MATCH("Total",SJ!$A:$A,),MATCH($A48,SJ!$6:$6,)),0)</f>
        <v>348.21428571428567</v>
      </c>
      <c r="E48" s="16"/>
      <c r="F48" s="16">
        <f>IFERROR(INDEX(AP!$1:$1048576,MATCH("Total",AP!$A:$A,),MATCH($A48,AP!$6:$6,)),0)</f>
        <v>0</v>
      </c>
      <c r="G48" s="16">
        <f>IFERROR(INDEX(CD!$1:$1048576,MATCH("Total",CD!$A:$A,),MATCH($A48,CD!$6:$6,)),0)</f>
        <v>0</v>
      </c>
      <c r="H48" s="16">
        <f>IFERROR(INDEX('GJ-PCF'!$1:$1048576,MATCH("Total",'GJ-PCF'!$A:$A,),MATCH($A48,'GJ-PCF'!$6:$6,)),0)</f>
        <v>0</v>
      </c>
      <c r="I48" s="16">
        <f>SUMIF(GJ!C:C,A48,GJ!G:G)-SUMIF(GJ!C:C,A48,GJ!H:H)</f>
        <v>0</v>
      </c>
      <c r="J48" s="16">
        <f t="shared" si="12"/>
        <v>348.21428571428567</v>
      </c>
      <c r="K48" s="16">
        <f t="shared" si="13"/>
        <v>348.21428571428567</v>
      </c>
    </row>
    <row r="49" spans="1:11">
      <c r="A49" s="29">
        <v>4104</v>
      </c>
      <c r="B49" s="14" t="s">
        <v>266</v>
      </c>
      <c r="C49" s="16"/>
      <c r="D49" s="16">
        <f>IFERROR(INDEX(SJ!$1:$1048576,MATCH("Total",SJ!$A:$A,),MATCH($A49,SJ!$6:$6,)),0)</f>
        <v>4302.9821428571422</v>
      </c>
      <c r="E49" s="16"/>
      <c r="F49" s="16">
        <f>IFERROR(INDEX(AP!$1:$1048576,MATCH("Total",AP!$A:$A,),MATCH($A49,AP!$6:$6,)),0)</f>
        <v>0</v>
      </c>
      <c r="G49" s="16">
        <f>IFERROR(INDEX(CD!$1:$1048576,MATCH("Total",CD!$A:$A,),MATCH($A49,CD!$6:$6,)),0)</f>
        <v>0</v>
      </c>
      <c r="H49" s="16">
        <f>IFERROR(INDEX('GJ-PCF'!$1:$1048576,MATCH("Total",'GJ-PCF'!$A:$A,),MATCH($A49,'GJ-PCF'!$6:$6,)),0)</f>
        <v>0</v>
      </c>
      <c r="I49" s="16">
        <f>SUMIF(GJ!C:C,A49,GJ!G:G)-SUMIF(GJ!C:C,A49,GJ!H:H)</f>
        <v>0</v>
      </c>
      <c r="J49" s="16">
        <f t="shared" si="12"/>
        <v>4302.9821428571422</v>
      </c>
      <c r="K49" s="16">
        <f t="shared" si="13"/>
        <v>4302.9821428571422</v>
      </c>
    </row>
    <row r="50" spans="1:11">
      <c r="A50" s="29">
        <v>4901</v>
      </c>
      <c r="B50" s="14" t="s">
        <v>254</v>
      </c>
      <c r="C50" s="16"/>
      <c r="D50" s="16">
        <f>IFERROR(INDEX(SJ!$1:$1048576,MATCH("Total",SJ!$A:$A,),MATCH($A50,SJ!$6:$6,)),0)</f>
        <v>-108.18000000000188</v>
      </c>
      <c r="E50" s="16"/>
      <c r="F50" s="16">
        <f>IFERROR(INDEX(AP!$1:$1048576,MATCH("Total",AP!$A:$A,),MATCH($A50,AP!$6:$6,)),0)</f>
        <v>0</v>
      </c>
      <c r="G50" s="16">
        <f>IFERROR(INDEX(CD!$1:$1048576,MATCH("Total",CD!$A:$A,),MATCH($A50,CD!$6:$6,)),0)</f>
        <v>0</v>
      </c>
      <c r="H50" s="16">
        <f>IFERROR(INDEX('GJ-PCF'!$1:$1048576,MATCH("Total",'GJ-PCF'!$A:$A,),MATCH($A50,'GJ-PCF'!$6:$6,)),0)</f>
        <v>0</v>
      </c>
      <c r="I50" s="16">
        <f>SUMIF(GJ!C:C,A50,GJ!G:G)-SUMIF(GJ!C:C,A50,GJ!H:H)</f>
        <v>0</v>
      </c>
      <c r="J50" s="16">
        <f t="shared" si="10"/>
        <v>-108.18000000000188</v>
      </c>
      <c r="K50" s="16">
        <f t="shared" si="11"/>
        <v>-108.18000000000188</v>
      </c>
    </row>
    <row r="51" spans="1:11">
      <c r="A51" s="29">
        <v>4999</v>
      </c>
      <c r="B51" s="14" t="s">
        <v>325</v>
      </c>
      <c r="C51" s="16"/>
      <c r="D51" s="16">
        <f>IFERROR(INDEX(SJ!$1:$1048576,MATCH("Total",SJ!$A:$A,),MATCH($A51,SJ!$6:$6,)),0)</f>
        <v>0</v>
      </c>
      <c r="E51" s="16"/>
      <c r="F51" s="16">
        <f>IFERROR(INDEX(AP!$1:$1048576,MATCH("Total",AP!$A:$A,),MATCH($A51,AP!$6:$6,)),0)</f>
        <v>0</v>
      </c>
      <c r="G51" s="16">
        <f>IFERROR(INDEX(CD!$1:$1048576,MATCH("Total",CD!$A:$A,),MATCH($A51,CD!$6:$6,)),0)</f>
        <v>0</v>
      </c>
      <c r="H51" s="16">
        <f>IFERROR(INDEX('GJ-PCF'!$1:$1048576,MATCH("Total",'GJ-PCF'!$A:$A,),MATCH($A51,'GJ-PCF'!$6:$6,)),0)</f>
        <v>0</v>
      </c>
      <c r="I51" s="16">
        <f>SUMIF(GJ!C:C,A51,GJ!G:G)-SUMIF(GJ!C:C,A51,GJ!H:H)</f>
        <v>0</v>
      </c>
      <c r="J51" s="16">
        <f t="shared" ref="J51" si="14">SUM(D51:I51)</f>
        <v>0</v>
      </c>
      <c r="K51" s="16">
        <f t="shared" ref="K51" si="15">+C51+J51</f>
        <v>0</v>
      </c>
    </row>
    <row r="52" spans="1:11">
      <c r="A52" s="29">
        <v>5001</v>
      </c>
      <c r="B52" s="14" t="s">
        <v>169</v>
      </c>
      <c r="C52" s="16"/>
      <c r="D52" s="16">
        <f>IFERROR(INDEX(SJ!$1:$1048576,MATCH("Total",SJ!$A:$A,),MATCH($A52,SJ!$6:$6,)),0)</f>
        <v>0</v>
      </c>
      <c r="E52" s="16"/>
      <c r="F52" s="16">
        <f>IFERROR(INDEX(AP!$1:$1048576,MATCH("Total",AP!$A:$A,),MATCH($A52,AP!$6:$6,)),0)</f>
        <v>139024.14642857143</v>
      </c>
      <c r="G52" s="16">
        <f>IFERROR(INDEX(CD!$1:$1048576,MATCH("Total",CD!$A:$A,),MATCH($A52,CD!$6:$6,)),0)</f>
        <v>0</v>
      </c>
      <c r="H52" s="16">
        <f>IFERROR(INDEX('GJ-PCF'!$1:$1048576,MATCH("Total",'GJ-PCF'!$A:$A,),MATCH($A52,'GJ-PCF'!$6:$6,)),0)</f>
        <v>35811.030000000006</v>
      </c>
      <c r="I52" s="16">
        <f>SUMIF(GJ!C:C,A52,GJ!G:G)-SUMIF(GJ!C:C,A52,GJ!H:H)</f>
        <v>0</v>
      </c>
      <c r="J52" s="16">
        <f t="shared" ref="J52:J62" si="16">SUM(D52:I52)</f>
        <v>174835.17642857143</v>
      </c>
      <c r="K52" s="16">
        <f t="shared" ref="K52:K62" si="17">+C52+J52</f>
        <v>174835.17642857143</v>
      </c>
    </row>
    <row r="53" spans="1:11">
      <c r="A53" s="29" t="s">
        <v>235</v>
      </c>
      <c r="B53" s="14" t="s">
        <v>237</v>
      </c>
      <c r="C53" s="16"/>
      <c r="D53" s="16">
        <f>IFERROR(INDEX(SJ!$1:$1048576,MATCH("Total",SJ!$A:$A,),MATCH($A53,SJ!$6:$6,)),0)</f>
        <v>0</v>
      </c>
      <c r="E53" s="16"/>
      <c r="F53" s="16">
        <f>IFERROR(INDEX(AP!$1:$1048576,MATCH("Total",AP!$A:$A,),MATCH($A53,AP!$6:$6,)),0)</f>
        <v>0</v>
      </c>
      <c r="G53" s="16">
        <f>IFERROR(INDEX(CD!$1:$1048576,MATCH("Total",CD!$A:$A,),MATCH($A53,CD!$6:$6,)),0)</f>
        <v>0</v>
      </c>
      <c r="H53" s="16">
        <f>IFERROR(INDEX('GJ-PCF'!$1:$1048576,MATCH("Total",'GJ-PCF'!$A:$A,),MATCH($A53,'GJ-PCF'!$6:$6,)),0)</f>
        <v>0</v>
      </c>
      <c r="I53" s="16">
        <f>SUMIF(GJ!C:C,A53,GJ!G:G)-SUMIF(GJ!C:C,A53,GJ!H:H)</f>
        <v>-2114.9822000000004</v>
      </c>
      <c r="J53" s="16">
        <f t="shared" si="16"/>
        <v>-2114.9822000000004</v>
      </c>
      <c r="K53" s="16">
        <f t="shared" si="17"/>
        <v>-2114.9822000000004</v>
      </c>
    </row>
    <row r="54" spans="1:11">
      <c r="A54" s="29">
        <v>5002</v>
      </c>
      <c r="B54" s="14" t="s">
        <v>170</v>
      </c>
      <c r="C54" s="16"/>
      <c r="D54" s="16">
        <f>IFERROR(INDEX(SJ!$1:$1048576,MATCH("Total",SJ!$A:$A,),MATCH($A54,SJ!$6:$6,)),0)</f>
        <v>0</v>
      </c>
      <c r="E54" s="16"/>
      <c r="F54" s="16">
        <f>IFERROR(INDEX(AP!$1:$1048576,MATCH("Total",AP!$A:$A,),MATCH($A54,AP!$6:$6,)),0)</f>
        <v>15718.035714285714</v>
      </c>
      <c r="G54" s="16">
        <f>IFERROR(INDEX(CD!$1:$1048576,MATCH("Total",CD!$A:$A,),MATCH($A54,CD!$6:$6,)),0)</f>
        <v>0</v>
      </c>
      <c r="H54" s="16">
        <f>IFERROR(INDEX('GJ-PCF'!$1:$1048576,MATCH("Total",'GJ-PCF'!$A:$A,),MATCH($A54,'GJ-PCF'!$6:$6,)),0)</f>
        <v>3985.2000000000007</v>
      </c>
      <c r="I54" s="16">
        <f>SUMIF(GJ!C:C,A54,GJ!G:G)-SUMIF(GJ!C:C,A54,GJ!H:H)</f>
        <v>0</v>
      </c>
      <c r="J54" s="16">
        <f t="shared" si="16"/>
        <v>19703.235714285714</v>
      </c>
      <c r="K54" s="16">
        <f t="shared" si="17"/>
        <v>19703.235714285714</v>
      </c>
    </row>
    <row r="55" spans="1:11">
      <c r="A55" s="29" t="s">
        <v>236</v>
      </c>
      <c r="B55" s="14" t="s">
        <v>238</v>
      </c>
      <c r="C55" s="16"/>
      <c r="D55" s="16">
        <f>IFERROR(INDEX(SJ!$1:$1048576,MATCH("Total",SJ!$A:$A,),MATCH($A55,SJ!$6:$6,)),0)</f>
        <v>0</v>
      </c>
      <c r="E55" s="16"/>
      <c r="F55" s="16">
        <f>IFERROR(INDEX(AP!$1:$1048576,MATCH("Total",AP!$A:$A,),MATCH($A55,AP!$6:$6,)),0)</f>
        <v>0</v>
      </c>
      <c r="G55" s="16">
        <f>IFERROR(INDEX(CD!$1:$1048576,MATCH("Total",CD!$A:$A,),MATCH($A55,CD!$6:$6,)),0)</f>
        <v>0</v>
      </c>
      <c r="H55" s="16">
        <f>IFERROR(INDEX('GJ-PCF'!$1:$1048576,MATCH("Total",'GJ-PCF'!$A:$A,),MATCH($A55,'GJ-PCF'!$6:$6,)),0)</f>
        <v>0</v>
      </c>
      <c r="I55" s="16">
        <f>SUMIF(GJ!C:C,A55,GJ!G:G)-SUMIF(GJ!C:C,A55,GJ!H:H)</f>
        <v>-295.03999999999996</v>
      </c>
      <c r="J55" s="16">
        <f t="shared" si="16"/>
        <v>-295.03999999999996</v>
      </c>
      <c r="K55" s="16">
        <f t="shared" si="17"/>
        <v>-295.03999999999996</v>
      </c>
    </row>
    <row r="56" spans="1:11">
      <c r="A56" s="29">
        <v>5003</v>
      </c>
      <c r="B56" s="14" t="s">
        <v>328</v>
      </c>
      <c r="C56" s="16"/>
      <c r="D56" s="16">
        <f>IFERROR(INDEX(SJ!$1:$1048576,MATCH("Total",SJ!$A:$A,),MATCH($A56,SJ!$6:$6,)),0)</f>
        <v>0</v>
      </c>
      <c r="E56" s="16"/>
      <c r="F56" s="16">
        <f>IFERROR(INDEX(AP!$1:$1048576,MATCH("Total",AP!$A:$A,),MATCH($A56,AP!$6:$6,)),0)</f>
        <v>0</v>
      </c>
      <c r="G56" s="16">
        <f>IFERROR(INDEX(CD!$1:$1048576,MATCH("Total",CD!$A:$A,),MATCH($A56,CD!$6:$6,)),0)</f>
        <v>0</v>
      </c>
      <c r="H56" s="16">
        <f>IFERROR(INDEX('GJ-PCF'!$1:$1048576,MATCH("Total",'GJ-PCF'!$A:$A,),MATCH($A56,'GJ-PCF'!$6:$6,)),0)</f>
        <v>0</v>
      </c>
      <c r="I56" s="16">
        <f>SUMIF(GJ!C:C,A56,GJ!G:G)-SUMIF(GJ!C:C,A56,GJ!H:H)</f>
        <v>0</v>
      </c>
      <c r="J56" s="16">
        <f t="shared" si="16"/>
        <v>0</v>
      </c>
      <c r="K56" s="16">
        <f t="shared" si="17"/>
        <v>0</v>
      </c>
    </row>
    <row r="57" spans="1:11">
      <c r="A57" s="29">
        <v>5101</v>
      </c>
      <c r="B57" s="14" t="s">
        <v>186</v>
      </c>
      <c r="C57" s="16"/>
      <c r="D57" s="16">
        <f>IFERROR(INDEX(SJ!$1:$1048576,MATCH("Total",SJ!$A:$A,),MATCH($A57,SJ!$6:$6,)),0)</f>
        <v>0</v>
      </c>
      <c r="E57" s="16"/>
      <c r="F57" s="16">
        <f>IFERROR(INDEX(AP!$1:$1048576,MATCH("Total",AP!$A:$A,),MATCH($A57,AP!$6:$6,)),0)</f>
        <v>5713.6428571428569</v>
      </c>
      <c r="G57" s="16">
        <f>IFERROR(INDEX(CD!$1:$1048576,MATCH("Total",CD!$A:$A,),MATCH($A57,CD!$6:$6,)),0)</f>
        <v>0</v>
      </c>
      <c r="H57" s="16">
        <f>IFERROR(INDEX('GJ-PCF'!$1:$1048576,MATCH("Total",'GJ-PCF'!$A:$A,),MATCH($A57,'GJ-PCF'!$6:$6,)),0)</f>
        <v>0</v>
      </c>
      <c r="I57" s="16">
        <f>SUMIF(GJ!C:C,A57,GJ!G:G)-SUMIF(GJ!C:C,A57,GJ!H:H)</f>
        <v>0</v>
      </c>
      <c r="J57" s="16">
        <f t="shared" si="16"/>
        <v>5713.6428571428569</v>
      </c>
      <c r="K57" s="16">
        <f t="shared" si="17"/>
        <v>5713.6428571428569</v>
      </c>
    </row>
    <row r="58" spans="1:11">
      <c r="A58" s="29">
        <v>6101</v>
      </c>
      <c r="B58" s="14" t="s">
        <v>204</v>
      </c>
      <c r="C58" s="16"/>
      <c r="D58" s="16">
        <f>IFERROR(INDEX(SJ!$1:$1048576,MATCH("Total",SJ!$A:$A,),MATCH($A58,SJ!$6:$6,)),0)</f>
        <v>0</v>
      </c>
      <c r="E58" s="16"/>
      <c r="F58" s="16">
        <f>IFERROR(INDEX(AP!$1:$1048576,MATCH("Total",AP!$A:$A,),MATCH($A58,AP!$6:$6,)),0)</f>
        <v>0</v>
      </c>
      <c r="G58" s="16">
        <f>IFERROR(INDEX(CD!$1:$1048576,MATCH("Total",CD!$A:$A,),MATCH($A58,CD!$6:$6,)),0)</f>
        <v>0</v>
      </c>
      <c r="H58" s="16">
        <f>IFERROR(INDEX('GJ-PCF'!$1:$1048576,MATCH("Total",'GJ-PCF'!$A:$A,),MATCH($A58,'GJ-PCF'!$6:$6,)),0)</f>
        <v>4518</v>
      </c>
      <c r="I58" s="16">
        <f>SUMIF(GJ!C:C,A58,GJ!G:G)-SUMIF(GJ!C:C,A58,GJ!H:H)</f>
        <v>92609.33567307693</v>
      </c>
      <c r="J58" s="16">
        <f t="shared" si="16"/>
        <v>97127.33567307693</v>
      </c>
      <c r="K58" s="16">
        <f t="shared" si="17"/>
        <v>97127.33567307693</v>
      </c>
    </row>
    <row r="59" spans="1:11">
      <c r="A59" s="29">
        <v>6102</v>
      </c>
      <c r="B59" s="14" t="s">
        <v>215</v>
      </c>
      <c r="C59" s="16"/>
      <c r="D59" s="16">
        <f>IFERROR(INDEX(SJ!$1:$1048576,MATCH("Total",SJ!$A:$A,),MATCH($A59,SJ!$6:$6,)),0)</f>
        <v>0</v>
      </c>
      <c r="E59" s="16"/>
      <c r="F59" s="16">
        <f>IFERROR(INDEX(AP!$1:$1048576,MATCH("Total",AP!$A:$A,),MATCH($A59,AP!$6:$6,)),0)</f>
        <v>0</v>
      </c>
      <c r="G59" s="16">
        <f>IFERROR(INDEX(CD!$1:$1048576,MATCH("Total",CD!$A:$A,),MATCH($A59,CD!$6:$6,)),0)</f>
        <v>0</v>
      </c>
      <c r="H59" s="16">
        <f>IFERROR(INDEX('GJ-PCF'!$1:$1048576,MATCH("Total",'GJ-PCF'!$A:$A,),MATCH($A59,'GJ-PCF'!$6:$6,)),0)</f>
        <v>0</v>
      </c>
      <c r="I59" s="16">
        <f>SUMIF(GJ!C:C,A59,GJ!G:G)-SUMIF(GJ!C:C,A59,GJ!H:H)</f>
        <v>7736</v>
      </c>
      <c r="J59" s="16">
        <f t="shared" si="16"/>
        <v>7736</v>
      </c>
      <c r="K59" s="16">
        <f t="shared" si="17"/>
        <v>7736</v>
      </c>
    </row>
    <row r="60" spans="1:11">
      <c r="A60" s="29">
        <v>6103</v>
      </c>
      <c r="B60" s="14" t="s">
        <v>216</v>
      </c>
      <c r="C60" s="16"/>
      <c r="D60" s="16">
        <f>IFERROR(INDEX(SJ!$1:$1048576,MATCH("Total",SJ!$A:$A,),MATCH($A60,SJ!$6:$6,)),0)</f>
        <v>0</v>
      </c>
      <c r="E60" s="16"/>
      <c r="F60" s="16">
        <f>IFERROR(INDEX(AP!$1:$1048576,MATCH("Total",AP!$A:$A,),MATCH($A60,AP!$6:$6,)),0)</f>
        <v>0</v>
      </c>
      <c r="G60" s="16">
        <f>IFERROR(INDEX(CD!$1:$1048576,MATCH("Total",CD!$A:$A,),MATCH($A60,CD!$6:$6,)),0)</f>
        <v>0</v>
      </c>
      <c r="H60" s="16">
        <f>IFERROR(INDEX('GJ-PCF'!$1:$1048576,MATCH("Total",'GJ-PCF'!$A:$A,),MATCH($A60,'GJ-PCF'!$6:$6,)),0)</f>
        <v>0</v>
      </c>
      <c r="I60" s="16">
        <f>SUMIF(GJ!C:C,A60,GJ!G:G)-SUMIF(GJ!C:C,A60,GJ!H:H)</f>
        <v>858.51923076923094</v>
      </c>
      <c r="J60" s="16">
        <f t="shared" si="16"/>
        <v>858.51923076923094</v>
      </c>
      <c r="K60" s="16">
        <f t="shared" si="17"/>
        <v>858.51923076923094</v>
      </c>
    </row>
    <row r="61" spans="1:11">
      <c r="A61" s="29">
        <v>6104</v>
      </c>
      <c r="B61" s="14" t="s">
        <v>217</v>
      </c>
      <c r="C61" s="16"/>
      <c r="D61" s="16">
        <f>IFERROR(INDEX(SJ!$1:$1048576,MATCH("Total",SJ!$A:$A,),MATCH($A61,SJ!$6:$6,)),0)</f>
        <v>0</v>
      </c>
      <c r="E61" s="16"/>
      <c r="F61" s="16">
        <f>IFERROR(INDEX(AP!$1:$1048576,MATCH("Total",AP!$A:$A,),MATCH($A61,AP!$6:$6,)),0)</f>
        <v>0</v>
      </c>
      <c r="G61" s="16">
        <f>IFERROR(INDEX(CD!$1:$1048576,MATCH("Total",CD!$A:$A,),MATCH($A61,CD!$6:$6,)),0)</f>
        <v>0</v>
      </c>
      <c r="H61" s="16">
        <f>IFERROR(INDEX('GJ-PCF'!$1:$1048576,MATCH("Total",'GJ-PCF'!$A:$A,),MATCH($A61,'GJ-PCF'!$6:$6,)),0)</f>
        <v>0</v>
      </c>
      <c r="I61" s="16">
        <f>SUMIF(GJ!C:C,A61,GJ!G:G)-SUMIF(GJ!C:C,A61,GJ!H:H)</f>
        <v>0</v>
      </c>
      <c r="J61" s="16">
        <f t="shared" si="16"/>
        <v>0</v>
      </c>
      <c r="K61" s="16">
        <f t="shared" si="17"/>
        <v>0</v>
      </c>
    </row>
    <row r="62" spans="1:11">
      <c r="A62" s="29">
        <v>6105</v>
      </c>
      <c r="B62" s="14" t="s">
        <v>218</v>
      </c>
      <c r="C62" s="16"/>
      <c r="D62" s="16">
        <f>IFERROR(INDEX(SJ!$1:$1048576,MATCH("Total",SJ!$A:$A,),MATCH($A62,SJ!$6:$6,)),0)</f>
        <v>0</v>
      </c>
      <c r="E62" s="16"/>
      <c r="F62" s="16">
        <f>IFERROR(INDEX(AP!$1:$1048576,MATCH("Total",AP!$A:$A,),MATCH($A62,AP!$6:$6,)),0)</f>
        <v>0</v>
      </c>
      <c r="G62" s="16">
        <f>IFERROR(INDEX(CD!$1:$1048576,MATCH("Total",CD!$A:$A,),MATCH($A62,CD!$6:$6,)),0)</f>
        <v>0</v>
      </c>
      <c r="H62" s="16">
        <f>IFERROR(INDEX('GJ-PCF'!$1:$1048576,MATCH("Total",'GJ-PCF'!$A:$A,),MATCH($A62,'GJ-PCF'!$6:$6,)),0)</f>
        <v>0</v>
      </c>
      <c r="I62" s="16">
        <f>SUMIF(GJ!C:C,A62,GJ!G:G)-SUMIF(GJ!C:C,A62,GJ!H:H)</f>
        <v>0</v>
      </c>
      <c r="J62" s="16">
        <f t="shared" si="16"/>
        <v>0</v>
      </c>
      <c r="K62" s="16">
        <f t="shared" si="17"/>
        <v>0</v>
      </c>
    </row>
    <row r="63" spans="1:11">
      <c r="A63" s="29">
        <v>6106</v>
      </c>
      <c r="B63" s="14" t="s">
        <v>243</v>
      </c>
      <c r="C63" s="16"/>
      <c r="D63" s="16">
        <f>IFERROR(INDEX(SJ!$1:$1048576,MATCH("Total",SJ!$A:$A,),MATCH($A63,SJ!$6:$6,)),0)</f>
        <v>0</v>
      </c>
      <c r="E63" s="16"/>
      <c r="F63" s="16">
        <f>IFERROR(INDEX(AP!$1:$1048576,MATCH("Total",AP!$A:$A,),MATCH($A63,AP!$6:$6,)),0)</f>
        <v>0</v>
      </c>
      <c r="G63" s="16">
        <f>IFERROR(INDEX(CD!$1:$1048576,MATCH("Total",CD!$A:$A,),MATCH($A63,CD!$6:$6,)),0)</f>
        <v>0</v>
      </c>
      <c r="H63" s="16">
        <f>IFERROR(INDEX('GJ-PCF'!$1:$1048576,MATCH("Total",'GJ-PCF'!$A:$A,),MATCH($A63,'GJ-PCF'!$6:$6,)),0)</f>
        <v>0</v>
      </c>
      <c r="I63" s="16">
        <f>SUMIF(GJ!C:C,A63,GJ!G:G)-SUMIF(GJ!C:C,A63,GJ!H:H)</f>
        <v>6904.2</v>
      </c>
      <c r="J63" s="16">
        <f t="shared" ref="J63:J65" si="18">SUM(D63:I63)</f>
        <v>6904.2</v>
      </c>
      <c r="K63" s="16">
        <f t="shared" ref="K63:K65" si="19">+C63+J63</f>
        <v>6904.2</v>
      </c>
    </row>
    <row r="64" spans="1:11">
      <c r="A64" s="29">
        <v>6107</v>
      </c>
      <c r="B64" s="14" t="s">
        <v>244</v>
      </c>
      <c r="C64" s="16"/>
      <c r="D64" s="16">
        <f>IFERROR(INDEX(SJ!$1:$1048576,MATCH("Total",SJ!$A:$A,),MATCH($A64,SJ!$6:$6,)),0)</f>
        <v>0</v>
      </c>
      <c r="E64" s="16"/>
      <c r="F64" s="16">
        <f>IFERROR(INDEX(AP!$1:$1048576,MATCH("Total",AP!$A:$A,),MATCH($A64,AP!$6:$6,)),0)</f>
        <v>0</v>
      </c>
      <c r="G64" s="16">
        <f>IFERROR(INDEX(CD!$1:$1048576,MATCH("Total",CD!$A:$A,),MATCH($A64,CD!$6:$6,)),0)</f>
        <v>0</v>
      </c>
      <c r="H64" s="16">
        <f>IFERROR(INDEX('GJ-PCF'!$1:$1048576,MATCH("Total",'GJ-PCF'!$A:$A,),MATCH($A64,'GJ-PCF'!$6:$6,)),0)</f>
        <v>0</v>
      </c>
      <c r="I64" s="16">
        <f>SUMIF(GJ!C:C,A64,GJ!G:G)-SUMIF(GJ!C:C,A64,GJ!H:H)</f>
        <v>1345</v>
      </c>
      <c r="J64" s="16">
        <f t="shared" si="18"/>
        <v>1345</v>
      </c>
      <c r="K64" s="16">
        <f t="shared" si="19"/>
        <v>1345</v>
      </c>
    </row>
    <row r="65" spans="1:11">
      <c r="A65" s="29">
        <v>6108</v>
      </c>
      <c r="B65" s="14" t="s">
        <v>245</v>
      </c>
      <c r="C65" s="16"/>
      <c r="D65" s="16">
        <f>IFERROR(INDEX(SJ!$1:$1048576,MATCH("Total",SJ!$A:$A,),MATCH($A65,SJ!$6:$6,)),0)</f>
        <v>0</v>
      </c>
      <c r="E65" s="16"/>
      <c r="F65" s="16">
        <f>IFERROR(INDEX(AP!$1:$1048576,MATCH("Total",AP!$A:$A,),MATCH($A65,AP!$6:$6,)),0)</f>
        <v>0</v>
      </c>
      <c r="G65" s="16">
        <f>IFERROR(INDEX(CD!$1:$1048576,MATCH("Total",CD!$A:$A,),MATCH($A65,CD!$6:$6,)),0)</f>
        <v>0</v>
      </c>
      <c r="H65" s="16">
        <f>IFERROR(INDEX('GJ-PCF'!$1:$1048576,MATCH("Total",'GJ-PCF'!$A:$A,),MATCH($A65,'GJ-PCF'!$6:$6,)),0)</f>
        <v>0</v>
      </c>
      <c r="I65" s="16">
        <f>SUMIF(GJ!C:C,A65,GJ!G:G)-SUMIF(GJ!C:C,A65,GJ!H:H)</f>
        <v>700</v>
      </c>
      <c r="J65" s="16">
        <f t="shared" si="18"/>
        <v>700</v>
      </c>
      <c r="K65" s="16">
        <f t="shared" si="19"/>
        <v>700</v>
      </c>
    </row>
    <row r="66" spans="1:11">
      <c r="A66" s="29">
        <v>6109</v>
      </c>
      <c r="B66" s="14" t="s">
        <v>177</v>
      </c>
      <c r="C66" s="16"/>
      <c r="D66" s="16">
        <f>IFERROR(INDEX(SJ!$1:$1048576,MATCH("Total",SJ!$A:$A,),MATCH($A66,SJ!$6:$6,)),0)</f>
        <v>0</v>
      </c>
      <c r="E66" s="16"/>
      <c r="F66" s="16">
        <f>IFERROR(INDEX(AP!$1:$1048576,MATCH("Total",AP!$A:$A,),MATCH($A66,AP!$6:$6,)),0)</f>
        <v>8659</v>
      </c>
      <c r="G66" s="16">
        <f>IFERROR(INDEX(CD!$1:$1048576,MATCH("Total",CD!$A:$A,),MATCH($A66,CD!$6:$6,)),0)</f>
        <v>0</v>
      </c>
      <c r="H66" s="16">
        <f>IFERROR(INDEX('GJ-PCF'!$1:$1048576,MATCH("Total",'GJ-PCF'!$A:$A,),MATCH($A66,'GJ-PCF'!$6:$6,)),0)</f>
        <v>1500</v>
      </c>
      <c r="I66" s="16">
        <f>SUMIF(GJ!C:C,A66,GJ!G:G)-SUMIF(GJ!C:C,A66,GJ!H:H)</f>
        <v>0</v>
      </c>
      <c r="J66" s="16">
        <f t="shared" ref="J66:J94" si="20">SUM(D66:I66)</f>
        <v>10159</v>
      </c>
      <c r="K66" s="16">
        <f t="shared" ref="K66:K94" si="21">+C66+J66</f>
        <v>10159</v>
      </c>
    </row>
    <row r="67" spans="1:11">
      <c r="A67" s="29">
        <v>6110</v>
      </c>
      <c r="B67" s="14" t="s">
        <v>37</v>
      </c>
      <c r="C67" s="16"/>
      <c r="D67" s="16">
        <f>IFERROR(INDEX(SJ!$1:$1048576,MATCH("Total",SJ!$A:$A,),MATCH($A67,SJ!$6:$6,)),0)</f>
        <v>0</v>
      </c>
      <c r="E67" s="16"/>
      <c r="F67" s="16">
        <f>IFERROR(INDEX(AP!$1:$1048576,MATCH("Total",AP!$A:$A,),MATCH($A67,AP!$6:$6,)),0)</f>
        <v>24144.89</v>
      </c>
      <c r="G67" s="16">
        <f>IFERROR(INDEX(CD!$1:$1048576,MATCH("Total",CD!$A:$A,),MATCH($A67,CD!$6:$6,)),0)</f>
        <v>0</v>
      </c>
      <c r="H67" s="16">
        <f>IFERROR(INDEX('GJ-PCF'!$1:$1048576,MATCH("Total",'GJ-PCF'!$A:$A,),MATCH($A67,'GJ-PCF'!$6:$6,)),0)</f>
        <v>0</v>
      </c>
      <c r="I67" s="16">
        <f>SUMIF(GJ!C:C,A67,GJ!G:G)-SUMIF(GJ!C:C,A67,GJ!H:H)</f>
        <v>0</v>
      </c>
      <c r="J67" s="16">
        <f t="shared" si="20"/>
        <v>24144.89</v>
      </c>
      <c r="K67" s="16">
        <f t="shared" si="21"/>
        <v>24144.89</v>
      </c>
    </row>
    <row r="68" spans="1:11">
      <c r="A68" s="29">
        <v>6200</v>
      </c>
      <c r="B68" s="14" t="s">
        <v>327</v>
      </c>
      <c r="C68" s="16"/>
      <c r="D68" s="16">
        <f>IFERROR(INDEX(SJ!$1:$1048576,MATCH("Total",SJ!$A:$A,),MATCH($A68,SJ!$6:$6,)),0)</f>
        <v>0</v>
      </c>
      <c r="E68" s="16"/>
      <c r="F68" s="16">
        <f>IFERROR(INDEX(AP!$1:$1048576,MATCH("Total",AP!$A:$A,),MATCH($A68,AP!$6:$6,)),0)</f>
        <v>0</v>
      </c>
      <c r="G68" s="16">
        <f>IFERROR(INDEX(CD!$1:$1048576,MATCH("Total",CD!$A:$A,),MATCH($A68,CD!$6:$6,)),0)</f>
        <v>0</v>
      </c>
      <c r="H68" s="16">
        <f>IFERROR(INDEX('GJ-PCF'!$1:$1048576,MATCH("Total",'GJ-PCF'!$A:$A,),MATCH($A68,'GJ-PCF'!$6:$6,)),0)</f>
        <v>0</v>
      </c>
      <c r="I68" s="16">
        <f>SUMIF(GJ!C:C,A68,GJ!G:G)-SUMIF(GJ!C:C,A68,GJ!H:H)</f>
        <v>0</v>
      </c>
      <c r="J68" s="16">
        <f t="shared" si="20"/>
        <v>0</v>
      </c>
      <c r="K68" s="16">
        <f t="shared" si="21"/>
        <v>0</v>
      </c>
    </row>
    <row r="69" spans="1:11">
      <c r="A69" s="29">
        <v>6201</v>
      </c>
      <c r="B69" s="14" t="s">
        <v>30</v>
      </c>
      <c r="C69" s="16"/>
      <c r="D69" s="16">
        <f>IFERROR(INDEX(SJ!$1:$1048576,MATCH("Total",SJ!$A:$A,),MATCH($A69,SJ!$6:$6,)),0)</f>
        <v>0</v>
      </c>
      <c r="E69" s="16"/>
      <c r="F69" s="16">
        <f>IFERROR(INDEX(AP!$1:$1048576,MATCH("Total",AP!$A:$A,),MATCH($A69,AP!$6:$6,)),0)</f>
        <v>168501.07142857142</v>
      </c>
      <c r="G69" s="16">
        <f>IFERROR(INDEX(CD!$1:$1048576,MATCH("Total",CD!$A:$A,),MATCH($A69,CD!$6:$6,)),0)</f>
        <v>0</v>
      </c>
      <c r="H69" s="16">
        <f>IFERROR(INDEX('GJ-PCF'!$1:$1048576,MATCH("Total",'GJ-PCF'!$A:$A,),MATCH($A69,'GJ-PCF'!$6:$6,)),0)</f>
        <v>0</v>
      </c>
      <c r="I69" s="16">
        <f>SUMIF(GJ!C:C,A69,GJ!G:G)-SUMIF(GJ!C:C,A69,GJ!H:H)</f>
        <v>0</v>
      </c>
      <c r="J69" s="16">
        <f t="shared" si="20"/>
        <v>168501.07142857142</v>
      </c>
      <c r="K69" s="16">
        <f t="shared" si="21"/>
        <v>168501.07142857142</v>
      </c>
    </row>
    <row r="70" spans="1:11">
      <c r="A70" s="29">
        <v>6202</v>
      </c>
      <c r="B70" s="14" t="s">
        <v>32</v>
      </c>
      <c r="C70" s="16"/>
      <c r="D70" s="16">
        <f>IFERROR(INDEX(SJ!$1:$1048576,MATCH("Total",SJ!$A:$A,),MATCH($A70,SJ!$6:$6,)),0)</f>
        <v>0</v>
      </c>
      <c r="E70" s="16"/>
      <c r="F70" s="16">
        <f>IFERROR(INDEX(AP!$1:$1048576,MATCH("Total",AP!$A:$A,),MATCH($A70,AP!$6:$6,)),0)</f>
        <v>2999.9999999999995</v>
      </c>
      <c r="G70" s="16">
        <f>IFERROR(INDEX(CD!$1:$1048576,MATCH("Total",CD!$A:$A,),MATCH($A70,CD!$6:$6,)),0)</f>
        <v>0</v>
      </c>
      <c r="H70" s="16">
        <f>IFERROR(INDEX('GJ-PCF'!$1:$1048576,MATCH("Total",'GJ-PCF'!$A:$A,),MATCH($A70,'GJ-PCF'!$6:$6,)),0)</f>
        <v>0</v>
      </c>
      <c r="I70" s="16">
        <f>SUMIF(GJ!C:C,A70,GJ!G:G)-SUMIF(GJ!C:C,A70,GJ!H:H)</f>
        <v>0</v>
      </c>
      <c r="J70" s="16">
        <f t="shared" si="20"/>
        <v>2999.9999999999995</v>
      </c>
      <c r="K70" s="16">
        <f t="shared" si="21"/>
        <v>2999.9999999999995</v>
      </c>
    </row>
    <row r="71" spans="1:11">
      <c r="A71" s="29">
        <v>6204</v>
      </c>
      <c r="B71" s="14" t="s">
        <v>183</v>
      </c>
      <c r="C71" s="16"/>
      <c r="D71" s="16">
        <f>IFERROR(INDEX(SJ!$1:$1048576,MATCH("Total",SJ!$A:$A,),MATCH($A71,SJ!$6:$6,)),0)</f>
        <v>0</v>
      </c>
      <c r="E71" s="16"/>
      <c r="F71" s="16">
        <f>IFERROR(INDEX(AP!$1:$1048576,MATCH("Total",AP!$A:$A,),MATCH($A71,AP!$6:$6,)),0)</f>
        <v>0</v>
      </c>
      <c r="G71" s="16">
        <f>IFERROR(INDEX(CD!$1:$1048576,MATCH("Total",CD!$A:$A,),MATCH($A71,CD!$6:$6,)),0)</f>
        <v>0</v>
      </c>
      <c r="H71" s="16">
        <f>IFERROR(INDEX('GJ-PCF'!$1:$1048576,MATCH("Total",'GJ-PCF'!$A:$A,),MATCH($A71,'GJ-PCF'!$6:$6,)),0)</f>
        <v>0</v>
      </c>
      <c r="I71" s="16">
        <f>SUMIF(GJ!C:C,A71,GJ!G:G)-SUMIF(GJ!C:C,A71,GJ!H:H)</f>
        <v>0</v>
      </c>
      <c r="J71" s="16">
        <f t="shared" si="20"/>
        <v>0</v>
      </c>
      <c r="K71" s="16">
        <f t="shared" si="21"/>
        <v>0</v>
      </c>
    </row>
    <row r="72" spans="1:11">
      <c r="A72" s="29">
        <v>6211</v>
      </c>
      <c r="B72" s="14" t="s">
        <v>185</v>
      </c>
      <c r="C72" s="16"/>
      <c r="D72" s="16">
        <f>IFERROR(INDEX(SJ!$1:$1048576,MATCH("Total",SJ!$A:$A,),MATCH($A72,SJ!$6:$6,)),0)</f>
        <v>0</v>
      </c>
      <c r="E72" s="16"/>
      <c r="F72" s="16">
        <f>IFERROR(INDEX(AP!$1:$1048576,MATCH("Total",AP!$A:$A,),MATCH($A72,AP!$6:$6,)),0)</f>
        <v>0</v>
      </c>
      <c r="G72" s="16">
        <f>IFERROR(INDEX(CD!$1:$1048576,MATCH("Total",CD!$A:$A,),MATCH($A72,CD!$6:$6,)),0)</f>
        <v>0</v>
      </c>
      <c r="H72" s="16">
        <f>IFERROR(INDEX('GJ-PCF'!$1:$1048576,MATCH("Total",'GJ-PCF'!$A:$A,),MATCH($A72,'GJ-PCF'!$6:$6,)),0)</f>
        <v>0</v>
      </c>
      <c r="I72" s="16">
        <f>SUMIF(GJ!C:C,A72,GJ!G:G)-SUMIF(GJ!C:C,A72,GJ!H:H)</f>
        <v>0</v>
      </c>
      <c r="J72" s="16">
        <f t="shared" si="20"/>
        <v>0</v>
      </c>
      <c r="K72" s="16">
        <f t="shared" si="21"/>
        <v>0</v>
      </c>
    </row>
    <row r="73" spans="1:11">
      <c r="A73" s="29">
        <v>6212</v>
      </c>
      <c r="B73" s="14" t="s">
        <v>171</v>
      </c>
      <c r="C73" s="16"/>
      <c r="D73" s="16">
        <f>IFERROR(INDEX(SJ!$1:$1048576,MATCH("Total",SJ!$A:$A,),MATCH($A73,SJ!$6:$6,)),0)</f>
        <v>0</v>
      </c>
      <c r="E73" s="16"/>
      <c r="F73" s="16">
        <f>IFERROR(INDEX(AP!$1:$1048576,MATCH("Total",AP!$A:$A,),MATCH($A73,AP!$6:$6,)),0)</f>
        <v>0</v>
      </c>
      <c r="G73" s="16">
        <f>IFERROR(INDEX(CD!$1:$1048576,MATCH("Total",CD!$A:$A,),MATCH($A73,CD!$6:$6,)),0)</f>
        <v>0</v>
      </c>
      <c r="H73" s="16">
        <f>IFERROR(INDEX('GJ-PCF'!$1:$1048576,MATCH("Total",'GJ-PCF'!$A:$A,),MATCH($A73,'GJ-PCF'!$6:$6,)),0)</f>
        <v>917.6400000000001</v>
      </c>
      <c r="I73" s="16">
        <f>SUMIF(GJ!C:C,A73,GJ!G:G)-SUMIF(GJ!C:C,A73,GJ!H:H)</f>
        <v>0</v>
      </c>
      <c r="J73" s="16">
        <f t="shared" si="20"/>
        <v>917.6400000000001</v>
      </c>
      <c r="K73" s="16">
        <f t="shared" si="21"/>
        <v>917.6400000000001</v>
      </c>
    </row>
    <row r="74" spans="1:11">
      <c r="A74" s="29">
        <v>6214</v>
      </c>
      <c r="B74" s="14" t="s">
        <v>172</v>
      </c>
      <c r="C74" s="16"/>
      <c r="D74" s="16">
        <f>IFERROR(INDEX(SJ!$1:$1048576,MATCH("Total",SJ!$A:$A,),MATCH($A74,SJ!$6:$6,)),0)</f>
        <v>0</v>
      </c>
      <c r="E74" s="16"/>
      <c r="F74" s="16">
        <f>IFERROR(INDEX(AP!$1:$1048576,MATCH("Total",AP!$A:$A,),MATCH($A74,AP!$6:$6,)),0)</f>
        <v>0</v>
      </c>
      <c r="G74" s="16">
        <f>IFERROR(INDEX(CD!$1:$1048576,MATCH("Total",CD!$A:$A,),MATCH($A74,CD!$6:$6,)),0)</f>
        <v>0</v>
      </c>
      <c r="H74" s="16">
        <f>IFERROR(INDEX('GJ-PCF'!$1:$1048576,MATCH("Total",'GJ-PCF'!$A:$A,),MATCH($A74,'GJ-PCF'!$6:$6,)),0)</f>
        <v>0</v>
      </c>
      <c r="I74" s="16">
        <f>SUMIF(GJ!C:C,A74,GJ!G:G)-SUMIF(GJ!C:C,A74,GJ!H:H)</f>
        <v>0</v>
      </c>
      <c r="J74" s="16">
        <f t="shared" si="20"/>
        <v>0</v>
      </c>
      <c r="K74" s="16">
        <f t="shared" si="21"/>
        <v>0</v>
      </c>
    </row>
    <row r="75" spans="1:11">
      <c r="A75" s="29">
        <v>6217</v>
      </c>
      <c r="B75" s="14" t="s">
        <v>173</v>
      </c>
      <c r="C75" s="16"/>
      <c r="D75" s="16">
        <f>IFERROR(INDEX(SJ!$1:$1048576,MATCH("Total",SJ!$A:$A,),MATCH($A75,SJ!$6:$6,)),0)</f>
        <v>0</v>
      </c>
      <c r="E75" s="16"/>
      <c r="F75" s="16">
        <f>IFERROR(INDEX(AP!$1:$1048576,MATCH("Total",AP!$A:$A,),MATCH($A75,AP!$6:$6,)),0)</f>
        <v>367.85714285714283</v>
      </c>
      <c r="G75" s="16">
        <f>IFERROR(INDEX(CD!$1:$1048576,MATCH("Total",CD!$A:$A,),MATCH($A75,CD!$6:$6,)),0)</f>
        <v>0</v>
      </c>
      <c r="H75" s="16">
        <f>IFERROR(INDEX('GJ-PCF'!$1:$1048576,MATCH("Total",'GJ-PCF'!$A:$A,),MATCH($A75,'GJ-PCF'!$6:$6,)),0)</f>
        <v>107.14</v>
      </c>
      <c r="I75" s="16">
        <f>SUMIF(GJ!C:C,A75,GJ!G:G)-SUMIF(GJ!C:C,A75,GJ!H:H)</f>
        <v>0</v>
      </c>
      <c r="J75" s="16">
        <f t="shared" si="20"/>
        <v>474.99714285714282</v>
      </c>
      <c r="K75" s="16">
        <f t="shared" si="21"/>
        <v>474.99714285714282</v>
      </c>
    </row>
    <row r="76" spans="1:11">
      <c r="A76" s="29">
        <v>6218</v>
      </c>
      <c r="B76" s="14" t="s">
        <v>184</v>
      </c>
      <c r="C76" s="16"/>
      <c r="D76" s="16">
        <f>IFERROR(INDEX(SJ!$1:$1048576,MATCH("Total",SJ!$A:$A,),MATCH($A76,SJ!$6:$6,)),0)</f>
        <v>0</v>
      </c>
      <c r="E76" s="16"/>
      <c r="F76" s="16">
        <f>IFERROR(INDEX(AP!$1:$1048576,MATCH("Total",AP!$A:$A,),MATCH($A76,AP!$6:$6,)),0)</f>
        <v>1607.1428571428569</v>
      </c>
      <c r="G76" s="16">
        <f>IFERROR(INDEX(CD!$1:$1048576,MATCH("Total",CD!$A:$A,),MATCH($A76,CD!$6:$6,)),0)</f>
        <v>0</v>
      </c>
      <c r="H76" s="16">
        <f>IFERROR(INDEX('GJ-PCF'!$1:$1048576,MATCH("Total",'GJ-PCF'!$A:$A,),MATCH($A76,'GJ-PCF'!$6:$6,)),0)</f>
        <v>0</v>
      </c>
      <c r="I76" s="16">
        <f>SUMIF(GJ!C:C,A76,GJ!G:G)-SUMIF(GJ!C:C,A76,GJ!H:H)</f>
        <v>0</v>
      </c>
      <c r="J76" s="16">
        <f t="shared" si="20"/>
        <v>1607.1428571428569</v>
      </c>
      <c r="K76" s="16">
        <f t="shared" si="21"/>
        <v>1607.1428571428569</v>
      </c>
    </row>
    <row r="77" spans="1:11">
      <c r="A77" s="29">
        <v>6219</v>
      </c>
      <c r="B77" s="14" t="s">
        <v>174</v>
      </c>
      <c r="C77" s="16"/>
      <c r="D77" s="16">
        <f>IFERROR(INDEX(SJ!$1:$1048576,MATCH("Total",SJ!$A:$A,),MATCH($A77,SJ!$6:$6,)),0)</f>
        <v>0</v>
      </c>
      <c r="E77" s="16"/>
      <c r="F77" s="16">
        <f>IFERROR(INDEX(AP!$1:$1048576,MATCH("Total",AP!$A:$A,),MATCH($A77,AP!$6:$6,)),0)</f>
        <v>2136.9464285714284</v>
      </c>
      <c r="G77" s="16">
        <f>IFERROR(INDEX(CD!$1:$1048576,MATCH("Total",CD!$A:$A,),MATCH($A77,CD!$6:$6,)),0)</f>
        <v>0</v>
      </c>
      <c r="H77" s="16">
        <f>IFERROR(INDEX('GJ-PCF'!$1:$1048576,MATCH("Total",'GJ-PCF'!$A:$A,),MATCH($A77,'GJ-PCF'!$6:$6,)),0)</f>
        <v>2116.0700000000002</v>
      </c>
      <c r="I77" s="16">
        <f>SUMIF(GJ!C:C,A77,GJ!G:G)-SUMIF(GJ!C:C,A77,GJ!H:H)</f>
        <v>0</v>
      </c>
      <c r="J77" s="16">
        <f t="shared" si="20"/>
        <v>4253.0164285714291</v>
      </c>
      <c r="K77" s="16">
        <f t="shared" si="21"/>
        <v>4253.0164285714291</v>
      </c>
    </row>
    <row r="78" spans="1:11">
      <c r="A78" s="29">
        <v>6220</v>
      </c>
      <c r="B78" s="14" t="s">
        <v>175</v>
      </c>
      <c r="C78" s="16"/>
      <c r="D78" s="16">
        <f>IFERROR(INDEX(SJ!$1:$1048576,MATCH("Total",SJ!$A:$A,),MATCH($A78,SJ!$6:$6,)),0)</f>
        <v>0</v>
      </c>
      <c r="E78" s="16"/>
      <c r="F78" s="16">
        <f>IFERROR(INDEX(AP!$1:$1048576,MATCH("Total",AP!$A:$A,),MATCH($A78,AP!$6:$6,)),0)</f>
        <v>10281.919642857141</v>
      </c>
      <c r="G78" s="16">
        <f>IFERROR(INDEX(CD!$1:$1048576,MATCH("Total",CD!$A:$A,),MATCH($A78,CD!$6:$6,)),0)</f>
        <v>0</v>
      </c>
      <c r="H78" s="16">
        <f>IFERROR(INDEX('GJ-PCF'!$1:$1048576,MATCH("Total",'GJ-PCF'!$A:$A,),MATCH($A78,'GJ-PCF'!$6:$6,)),0)</f>
        <v>282.77</v>
      </c>
      <c r="I78" s="16">
        <f>SUMIF(GJ!C:C,A78,GJ!G:G)-SUMIF(GJ!C:C,A78,GJ!H:H)</f>
        <v>-16068.45357142857</v>
      </c>
      <c r="J78" s="16">
        <f t="shared" si="20"/>
        <v>-5503.7639285714286</v>
      </c>
      <c r="K78" s="16">
        <f t="shared" si="21"/>
        <v>-5503.7639285714286</v>
      </c>
    </row>
    <row r="79" spans="1:11">
      <c r="A79" s="29">
        <v>6223</v>
      </c>
      <c r="B79" s="14" t="s">
        <v>202</v>
      </c>
      <c r="C79" s="16"/>
      <c r="D79" s="16">
        <f>IFERROR(INDEX(SJ!$1:$1048576,MATCH("Total",SJ!$A:$A,),MATCH($A79,SJ!$6:$6,)),0)</f>
        <v>0</v>
      </c>
      <c r="E79" s="16"/>
      <c r="F79" s="16">
        <f>IFERROR(INDEX(AP!$1:$1048576,MATCH("Total",AP!$A:$A,),MATCH($A79,AP!$6:$6,)),0)</f>
        <v>0</v>
      </c>
      <c r="G79" s="16">
        <f>IFERROR(INDEX(CD!$1:$1048576,MATCH("Total",CD!$A:$A,),MATCH($A79,CD!$6:$6,)),0)</f>
        <v>0</v>
      </c>
      <c r="H79" s="16">
        <f>IFERROR(INDEX('GJ-PCF'!$1:$1048576,MATCH("Total",'GJ-PCF'!$A:$A,),MATCH($A79,'GJ-PCF'!$6:$6,)),0)</f>
        <v>6853.86</v>
      </c>
      <c r="I79" s="16">
        <f>SUMIF(GJ!C:C,A79,GJ!G:G)-SUMIF(GJ!C:C,A79,GJ!H:H)</f>
        <v>0</v>
      </c>
      <c r="J79" s="16">
        <f t="shared" si="20"/>
        <v>6853.86</v>
      </c>
      <c r="K79" s="16">
        <f t="shared" si="21"/>
        <v>6853.86</v>
      </c>
    </row>
    <row r="80" spans="1:11">
      <c r="A80" s="29">
        <v>6229</v>
      </c>
      <c r="B80" s="14" t="s">
        <v>176</v>
      </c>
      <c r="C80" s="16"/>
      <c r="D80" s="16">
        <f>IFERROR(INDEX(SJ!$1:$1048576,MATCH("Total",SJ!$A:$A,),MATCH($A80,SJ!$6:$6,)),0)</f>
        <v>0</v>
      </c>
      <c r="E80" s="16"/>
      <c r="F80" s="16">
        <f>IFERROR(INDEX(AP!$1:$1048576,MATCH("Total",AP!$A:$A,),MATCH($A80,AP!$6:$6,)),0)</f>
        <v>0</v>
      </c>
      <c r="G80" s="16">
        <f>IFERROR(INDEX(CD!$1:$1048576,MATCH("Total",CD!$A:$A,),MATCH($A80,CD!$6:$6,)),0)</f>
        <v>0</v>
      </c>
      <c r="H80" s="16">
        <f>IFERROR(INDEX('GJ-PCF'!$1:$1048576,MATCH("Total",'GJ-PCF'!$A:$A,),MATCH($A80,'GJ-PCF'!$6:$6,)),0)</f>
        <v>0</v>
      </c>
      <c r="I80" s="16">
        <f>SUMIF(GJ!C:C,A80,GJ!G:G)-SUMIF(GJ!C:C,A80,GJ!H:H)</f>
        <v>0</v>
      </c>
      <c r="J80" s="16">
        <f t="shared" si="20"/>
        <v>0</v>
      </c>
      <c r="K80" s="16">
        <f t="shared" si="21"/>
        <v>0</v>
      </c>
    </row>
    <row r="81" spans="1:11">
      <c r="A81" s="29">
        <v>6230</v>
      </c>
      <c r="B81" s="14" t="s">
        <v>200</v>
      </c>
      <c r="C81" s="16"/>
      <c r="D81" s="16">
        <f>IFERROR(INDEX(SJ!$1:$1048576,MATCH("Total",SJ!$A:$A,),MATCH($A81,SJ!$6:$6,)),0)</f>
        <v>0</v>
      </c>
      <c r="E81" s="16"/>
      <c r="F81" s="16">
        <f>IFERROR(INDEX(AP!$1:$1048576,MATCH("Total",AP!$A:$A,),MATCH($A81,AP!$6:$6,)),0)</f>
        <v>0</v>
      </c>
      <c r="G81" s="16">
        <f>IFERROR(INDEX(CD!$1:$1048576,MATCH("Total",CD!$A:$A,),MATCH($A81,CD!$6:$6,)),0)</f>
        <v>0</v>
      </c>
      <c r="H81" s="16">
        <f>IFERROR(INDEX('GJ-PCF'!$1:$1048576,MATCH("Total",'GJ-PCF'!$A:$A,),MATCH($A81,'GJ-PCF'!$6:$6,)),0)</f>
        <v>1126</v>
      </c>
      <c r="I81" s="16">
        <f>SUMIF(GJ!C:C,A81,GJ!G:G)-SUMIF(GJ!C:C,A81,GJ!H:H)</f>
        <v>0</v>
      </c>
      <c r="J81" s="16">
        <f t="shared" si="20"/>
        <v>1126</v>
      </c>
      <c r="K81" s="16">
        <f t="shared" si="21"/>
        <v>1126</v>
      </c>
    </row>
    <row r="82" spans="1:11">
      <c r="A82" s="29">
        <v>6231</v>
      </c>
      <c r="B82" s="14" t="s">
        <v>203</v>
      </c>
      <c r="C82" s="16"/>
      <c r="D82" s="16">
        <f>IFERROR(INDEX(SJ!$1:$1048576,MATCH("Total",SJ!$A:$A,),MATCH($A82,SJ!$6:$6,)),0)</f>
        <v>0</v>
      </c>
      <c r="E82" s="16"/>
      <c r="F82" s="16">
        <f>IFERROR(INDEX(AP!$1:$1048576,MATCH("Total",AP!$A:$A,),MATCH($A82,AP!$6:$6,)),0)</f>
        <v>0</v>
      </c>
      <c r="G82" s="16">
        <f>IFERROR(INDEX(CD!$1:$1048576,MATCH("Total",CD!$A:$A,),MATCH($A82,CD!$6:$6,)),0)</f>
        <v>0</v>
      </c>
      <c r="H82" s="16">
        <f>IFERROR(INDEX('GJ-PCF'!$1:$1048576,MATCH("Total",'GJ-PCF'!$A:$A,),MATCH($A82,'GJ-PCF'!$6:$6,)),0)</f>
        <v>442.40999999999997</v>
      </c>
      <c r="I82" s="16">
        <f>SUMIF(GJ!C:C,A82,GJ!G:G)-SUMIF(GJ!C:C,A82,GJ!H:H)</f>
        <v>0</v>
      </c>
      <c r="J82" s="16">
        <f t="shared" si="20"/>
        <v>442.40999999999997</v>
      </c>
      <c r="K82" s="16">
        <f t="shared" si="21"/>
        <v>442.40999999999997</v>
      </c>
    </row>
    <row r="83" spans="1:11">
      <c r="A83" s="29">
        <v>6232</v>
      </c>
      <c r="B83" s="14" t="s">
        <v>201</v>
      </c>
      <c r="C83" s="16"/>
      <c r="D83" s="16">
        <f>IFERROR(INDEX(SJ!$1:$1048576,MATCH("Total",SJ!$A:$A,),MATCH($A83,SJ!$6:$6,)),0)</f>
        <v>0</v>
      </c>
      <c r="E83" s="16"/>
      <c r="F83" s="16">
        <f>IFERROR(INDEX(AP!$1:$1048576,MATCH("Total",AP!$A:$A,),MATCH($A83,AP!$6:$6,)),0)</f>
        <v>0</v>
      </c>
      <c r="G83" s="16">
        <f>IFERROR(INDEX(CD!$1:$1048576,MATCH("Total",CD!$A:$A,),MATCH($A83,CD!$6:$6,)),0)</f>
        <v>0</v>
      </c>
      <c r="H83" s="16">
        <f>IFERROR(INDEX('GJ-PCF'!$1:$1048576,MATCH("Total",'GJ-PCF'!$A:$A,),MATCH($A83,'GJ-PCF'!$6:$6,)),0)</f>
        <v>1971.43</v>
      </c>
      <c r="I83" s="16">
        <f>SUMIF(GJ!C:C,A83,GJ!G:G)-SUMIF(GJ!C:C,A83,GJ!H:H)</f>
        <v>0</v>
      </c>
      <c r="J83" s="16">
        <f t="shared" si="20"/>
        <v>1971.43</v>
      </c>
      <c r="K83" s="16">
        <f t="shared" si="21"/>
        <v>1971.43</v>
      </c>
    </row>
    <row r="84" spans="1:11">
      <c r="A84" s="29">
        <v>6234</v>
      </c>
      <c r="B84" s="14" t="s">
        <v>31</v>
      </c>
      <c r="C84" s="16"/>
      <c r="D84" s="16">
        <f>IFERROR(INDEX(SJ!$1:$1048576,MATCH("Total",SJ!$A:$A,),MATCH($A84,SJ!$6:$6,)),0)</f>
        <v>0</v>
      </c>
      <c r="E84" s="16"/>
      <c r="F84" s="16">
        <f>IFERROR(INDEX(AP!$1:$1048576,MATCH("Total",AP!$A:$A,),MATCH($A84,AP!$6:$6,)),0)</f>
        <v>0</v>
      </c>
      <c r="G84" s="16">
        <f>IFERROR(INDEX(CD!$1:$1048576,MATCH("Total",CD!$A:$A,),MATCH($A84,CD!$6:$6,)),0)</f>
        <v>0</v>
      </c>
      <c r="H84" s="16">
        <f>IFERROR(INDEX('GJ-PCF'!$1:$1048576,MATCH("Total",'GJ-PCF'!$A:$A,),MATCH($A84,'GJ-PCF'!$6:$6,)),0)</f>
        <v>0</v>
      </c>
      <c r="I84" s="16">
        <f>SUMIF(GJ!C:C,A84,GJ!G:G)-SUMIF(GJ!C:C,A84,GJ!H:H)</f>
        <v>0</v>
      </c>
      <c r="J84" s="16">
        <f t="shared" si="20"/>
        <v>0</v>
      </c>
      <c r="K84" s="16">
        <f t="shared" si="21"/>
        <v>0</v>
      </c>
    </row>
    <row r="85" spans="1:11">
      <c r="A85" s="29">
        <v>6308</v>
      </c>
      <c r="B85" s="14" t="s">
        <v>178</v>
      </c>
      <c r="C85" s="16"/>
      <c r="D85" s="16">
        <f>IFERROR(INDEX(SJ!$1:$1048576,MATCH("Total",SJ!$A:$A,),MATCH($A85,SJ!$6:$6,)),0)</f>
        <v>0</v>
      </c>
      <c r="E85" s="16"/>
      <c r="F85" s="16">
        <f>IFERROR(INDEX(AP!$1:$1048576,MATCH("Total",AP!$A:$A,),MATCH($A85,AP!$6:$6,)),0)</f>
        <v>0</v>
      </c>
      <c r="G85" s="16">
        <f>IFERROR(INDEX(CD!$1:$1048576,MATCH("Total",CD!$A:$A,),MATCH($A85,CD!$6:$6,)),0)</f>
        <v>0</v>
      </c>
      <c r="H85" s="16">
        <f>IFERROR(INDEX('GJ-PCF'!$1:$1048576,MATCH("Total",'GJ-PCF'!$A:$A,),MATCH($A85,'GJ-PCF'!$6:$6,)),0)</f>
        <v>0</v>
      </c>
      <c r="I85" s="16">
        <f>SUMIF(GJ!C:C,A85,GJ!G:G)-SUMIF(GJ!C:C,A85,GJ!H:H)</f>
        <v>0</v>
      </c>
      <c r="J85" s="16">
        <f t="shared" si="20"/>
        <v>0</v>
      </c>
      <c r="K85" s="16">
        <f t="shared" si="21"/>
        <v>0</v>
      </c>
    </row>
    <row r="86" spans="1:11">
      <c r="A86" s="29">
        <v>6312</v>
      </c>
      <c r="B86" s="14" t="s">
        <v>179</v>
      </c>
      <c r="C86" s="16"/>
      <c r="D86" s="16">
        <f>IFERROR(INDEX(SJ!$1:$1048576,MATCH("Total",SJ!$A:$A,),MATCH($A86,SJ!$6:$6,)),0)</f>
        <v>0</v>
      </c>
      <c r="E86" s="16"/>
      <c r="F86" s="16">
        <f>IFERROR(INDEX(AP!$1:$1048576,MATCH("Total",AP!$A:$A,),MATCH($A86,AP!$6:$6,)),0)</f>
        <v>0</v>
      </c>
      <c r="G86" s="16">
        <f>IFERROR(INDEX(CD!$1:$1048576,MATCH("Total",CD!$A:$A,),MATCH($A86,CD!$6:$6,)),0)</f>
        <v>0</v>
      </c>
      <c r="H86" s="16">
        <f>IFERROR(INDEX('GJ-PCF'!$1:$1048576,MATCH("Total",'GJ-PCF'!$A:$A,),MATCH($A86,'GJ-PCF'!$6:$6,)),0)</f>
        <v>0</v>
      </c>
      <c r="I86" s="16">
        <f>SUMIF(GJ!C:C,A86,GJ!G:G)-SUMIF(GJ!C:C,A86,GJ!H:H)</f>
        <v>0</v>
      </c>
      <c r="J86" s="16">
        <f t="shared" si="20"/>
        <v>0</v>
      </c>
      <c r="K86" s="16">
        <f t="shared" si="21"/>
        <v>0</v>
      </c>
    </row>
    <row r="87" spans="1:11">
      <c r="A87" s="29">
        <v>6313</v>
      </c>
      <c r="B87" s="14" t="s">
        <v>180</v>
      </c>
      <c r="C87" s="16"/>
      <c r="D87" s="16">
        <f>IFERROR(INDEX(SJ!$1:$1048576,MATCH("Total",SJ!$A:$A,),MATCH($A87,SJ!$6:$6,)),0)</f>
        <v>0</v>
      </c>
      <c r="E87" s="16"/>
      <c r="F87" s="16">
        <f>IFERROR(INDEX(AP!$1:$1048576,MATCH("Total",AP!$A:$A,),MATCH($A87,AP!$6:$6,)),0)</f>
        <v>0</v>
      </c>
      <c r="G87" s="16">
        <f>IFERROR(INDEX(CD!$1:$1048576,MATCH("Total",CD!$A:$A,),MATCH($A87,CD!$6:$6,)),0)</f>
        <v>0</v>
      </c>
      <c r="H87" s="16">
        <f>IFERROR(INDEX('GJ-PCF'!$1:$1048576,MATCH("Total",'GJ-PCF'!$A:$A,),MATCH($A87,'GJ-PCF'!$6:$6,)),0)</f>
        <v>0</v>
      </c>
      <c r="I87" s="16">
        <f>SUMIF(GJ!C:C,A87,GJ!G:G)-SUMIF(GJ!C:C,A87,GJ!H:H)</f>
        <v>0</v>
      </c>
      <c r="J87" s="16">
        <f t="shared" si="20"/>
        <v>0</v>
      </c>
      <c r="K87" s="16">
        <f t="shared" si="21"/>
        <v>0</v>
      </c>
    </row>
    <row r="88" spans="1:11">
      <c r="A88" s="29">
        <v>6315</v>
      </c>
      <c r="B88" s="14" t="s">
        <v>181</v>
      </c>
      <c r="C88" s="16"/>
      <c r="D88" s="16">
        <f>IFERROR(INDEX(SJ!$1:$1048576,MATCH("Total",SJ!$A:$A,),MATCH($A88,SJ!$6:$6,)),0)</f>
        <v>0</v>
      </c>
      <c r="E88" s="16"/>
      <c r="F88" s="16">
        <f>IFERROR(INDEX(AP!$1:$1048576,MATCH("Total",AP!$A:$A,),MATCH($A88,AP!$6:$6,)),0)</f>
        <v>0</v>
      </c>
      <c r="G88" s="16">
        <f>IFERROR(INDEX(CD!$1:$1048576,MATCH("Total",CD!$A:$A,),MATCH($A88,CD!$6:$6,)),0)</f>
        <v>0</v>
      </c>
      <c r="H88" s="16">
        <f>IFERROR(INDEX('GJ-PCF'!$1:$1048576,MATCH("Total",'GJ-PCF'!$A:$A,),MATCH($A88,'GJ-PCF'!$6:$6,)),0)</f>
        <v>0</v>
      </c>
      <c r="I88" s="16">
        <f>SUMIF(GJ!C:C,A88,GJ!G:G)-SUMIF(GJ!C:C,A88,GJ!H:H)</f>
        <v>0</v>
      </c>
      <c r="J88" s="16">
        <f t="shared" si="20"/>
        <v>0</v>
      </c>
      <c r="K88" s="16">
        <f t="shared" si="21"/>
        <v>0</v>
      </c>
    </row>
    <row r="89" spans="1:11">
      <c r="A89" s="29">
        <v>6316</v>
      </c>
      <c r="B89" s="14" t="s">
        <v>182</v>
      </c>
      <c r="C89" s="16"/>
      <c r="D89" s="16">
        <f>IFERROR(INDEX(SJ!$1:$1048576,MATCH("Total",SJ!$A:$A,),MATCH($A89,SJ!$6:$6,)),0)</f>
        <v>0</v>
      </c>
      <c r="E89" s="16"/>
      <c r="F89" s="16">
        <f>IFERROR(INDEX(AP!$1:$1048576,MATCH("Total",AP!$A:$A,),MATCH($A89,AP!$6:$6,)),0)</f>
        <v>0</v>
      </c>
      <c r="G89" s="16">
        <f>IFERROR(INDEX(CD!$1:$1048576,MATCH("Total",CD!$A:$A,),MATCH($A89,CD!$6:$6,)),0)</f>
        <v>0</v>
      </c>
      <c r="H89" s="16">
        <f>IFERROR(INDEX('GJ-PCF'!$1:$1048576,MATCH("Total",'GJ-PCF'!$A:$A,),MATCH($A89,'GJ-PCF'!$6:$6,)),0)</f>
        <v>0</v>
      </c>
      <c r="I89" s="16">
        <f>SUMIF(GJ!C:C,A89,GJ!G:G)-SUMIF(GJ!C:C,A89,GJ!H:H)</f>
        <v>0</v>
      </c>
      <c r="J89" s="16">
        <f t="shared" si="20"/>
        <v>0</v>
      </c>
      <c r="K89" s="16">
        <f t="shared" si="21"/>
        <v>0</v>
      </c>
    </row>
    <row r="90" spans="1:11">
      <c r="A90" s="29">
        <v>6317</v>
      </c>
      <c r="B90" s="14" t="s">
        <v>205</v>
      </c>
      <c r="C90" s="16"/>
      <c r="D90" s="16">
        <f>IFERROR(INDEX(SJ!$1:$1048576,MATCH("Total",SJ!$A:$A,),MATCH($A90,SJ!$6:$6,)),0)</f>
        <v>0</v>
      </c>
      <c r="E90" s="16"/>
      <c r="F90" s="16">
        <f>IFERROR(INDEX(AP!$1:$1048576,MATCH("Total",AP!$A:$A,),MATCH($A90,AP!$6:$6,)),0)</f>
        <v>0</v>
      </c>
      <c r="G90" s="16">
        <f>IFERROR(INDEX(CD!$1:$1048576,MATCH("Total",CD!$A:$A,),MATCH($A90,CD!$6:$6,)),0)</f>
        <v>0</v>
      </c>
      <c r="H90" s="16">
        <f>IFERROR(INDEX('GJ-PCF'!$1:$1048576,MATCH("Total",'GJ-PCF'!$A:$A,),MATCH($A90,'GJ-PCF'!$6:$6,)),0)</f>
        <v>0</v>
      </c>
      <c r="I90" s="16">
        <f>SUMIF(GJ!C:C,A90,GJ!G:G)-SUMIF(GJ!C:C,A90,GJ!H:H)</f>
        <v>0</v>
      </c>
      <c r="J90" s="16">
        <f t="shared" si="20"/>
        <v>0</v>
      </c>
      <c r="K90" s="16">
        <f t="shared" si="21"/>
        <v>0</v>
      </c>
    </row>
    <row r="91" spans="1:11">
      <c r="A91" s="29">
        <v>6318</v>
      </c>
      <c r="B91" s="14" t="s">
        <v>259</v>
      </c>
      <c r="C91" s="16"/>
      <c r="D91" s="16">
        <f>IFERROR(INDEX(SJ!$1:$1048576,MATCH("Total",SJ!$A:$A,),MATCH($A91,SJ!$6:$6,)),0)</f>
        <v>6095.1887249999982</v>
      </c>
      <c r="E91" s="16"/>
      <c r="F91" s="16">
        <f>IFERROR(INDEX(AP!$1:$1048576,MATCH("Total",AP!$A:$A,),MATCH($A91,AP!$6:$6,)),0)</f>
        <v>0</v>
      </c>
      <c r="G91" s="16">
        <f>IFERROR(INDEX(CD!$1:$1048576,MATCH("Total",CD!$A:$A,),MATCH($A91,CD!$6:$6,)),0)</f>
        <v>0</v>
      </c>
      <c r="H91" s="16">
        <f>IFERROR(INDEX('GJ-PCF'!$1:$1048576,MATCH("Total",'GJ-PCF'!$A:$A,),MATCH($A91,'GJ-PCF'!$6:$6,)),0)</f>
        <v>0</v>
      </c>
      <c r="I91" s="16">
        <f>SUMIF(GJ!C:C,A91,GJ!G:G)-SUMIF(GJ!C:C,A91,GJ!H:H)</f>
        <v>0</v>
      </c>
      <c r="J91" s="16">
        <f t="shared" si="20"/>
        <v>6095.1887249999982</v>
      </c>
      <c r="K91" s="16">
        <f t="shared" si="21"/>
        <v>6095.1887249999982</v>
      </c>
    </row>
    <row r="92" spans="1:11">
      <c r="A92" s="29">
        <v>6401</v>
      </c>
      <c r="B92" s="14" t="s">
        <v>36</v>
      </c>
      <c r="C92" s="16"/>
      <c r="D92" s="16">
        <f>IFERROR(INDEX(SJ!$1:$1048576,MATCH("Total",SJ!$A:$A,),MATCH($A92,SJ!$6:$6,)),0)</f>
        <v>0</v>
      </c>
      <c r="E92" s="16"/>
      <c r="F92" s="16">
        <f>IFERROR(INDEX(AP!$1:$1048576,MATCH("Total",AP!$A:$A,),MATCH($A92,AP!$6:$6,)),0)</f>
        <v>26556.455357142855</v>
      </c>
      <c r="G92" s="16">
        <f>IFERROR(INDEX(CD!$1:$1048576,MATCH("Total",CD!$A:$A,),MATCH($A92,CD!$6:$6,)),0)</f>
        <v>0</v>
      </c>
      <c r="H92" s="16">
        <f>IFERROR(INDEX('GJ-PCF'!$1:$1048576,MATCH("Total",'GJ-PCF'!$A:$A,),MATCH($A92,'GJ-PCF'!$6:$6,)),0)</f>
        <v>0</v>
      </c>
      <c r="I92" s="16">
        <f>SUMIF(GJ!C:C,A92,GJ!G:G)-SUMIF(GJ!C:C,A92,GJ!H:H)</f>
        <v>0</v>
      </c>
      <c r="J92" s="16">
        <f t="shared" si="20"/>
        <v>26556.455357142855</v>
      </c>
      <c r="K92" s="16">
        <f t="shared" si="21"/>
        <v>26556.455357142855</v>
      </c>
    </row>
    <row r="93" spans="1:11">
      <c r="A93" s="29">
        <v>6402</v>
      </c>
      <c r="B93" s="14" t="s">
        <v>33</v>
      </c>
      <c r="C93" s="16"/>
      <c r="D93" s="16">
        <f>IFERROR(INDEX(SJ!$1:$1048576,MATCH("Total",SJ!$A:$A,),MATCH($A93,SJ!$6:$6,)),0)</f>
        <v>0</v>
      </c>
      <c r="E93" s="16"/>
      <c r="F93" s="16">
        <f>IFERROR(INDEX(AP!$1:$1048576,MATCH("Total",AP!$A:$A,),MATCH($A93,AP!$6:$6,)),0)</f>
        <v>14999.999999999998</v>
      </c>
      <c r="G93" s="16">
        <f>IFERROR(INDEX(CD!$1:$1048576,MATCH("Total",CD!$A:$A,),MATCH($A93,CD!$6:$6,)),0)</f>
        <v>0</v>
      </c>
      <c r="H93" s="16">
        <f>IFERROR(INDEX('GJ-PCF'!$1:$1048576,MATCH("Total",'GJ-PCF'!$A:$A,),MATCH($A93,'GJ-PCF'!$6:$6,)),0)</f>
        <v>0</v>
      </c>
      <c r="I93" s="16">
        <f>SUMIF(GJ!C:C,A93,GJ!G:G)-SUMIF(GJ!C:C,A93,GJ!H:H)</f>
        <v>0</v>
      </c>
      <c r="J93" s="16">
        <f t="shared" si="20"/>
        <v>14999.999999999998</v>
      </c>
      <c r="K93" s="16">
        <f t="shared" si="21"/>
        <v>14999.999999999998</v>
      </c>
    </row>
    <row r="94" spans="1:11">
      <c r="A94" s="29">
        <v>6901</v>
      </c>
      <c r="B94" s="14" t="s">
        <v>239</v>
      </c>
      <c r="C94" s="16"/>
      <c r="D94" s="16">
        <f>IFERROR(INDEX(SJ!$1:$1048576,MATCH("Total",SJ!$A:$A,),MATCH($A94,SJ!$6:$6,)),0)</f>
        <v>0</v>
      </c>
      <c r="E94" s="16"/>
      <c r="F94" s="16">
        <f>IFERROR(INDEX(AP!$1:$1048576,MATCH("Total",AP!$A:$A,),MATCH($A94,AP!$6:$6,)),0)</f>
        <v>0</v>
      </c>
      <c r="G94" s="16">
        <f>IFERROR(INDEX(CD!$1:$1048576,MATCH("Total",CD!$A:$A,),MATCH($A94,CD!$6:$6,)),0)</f>
        <v>0</v>
      </c>
      <c r="H94" s="16">
        <f>IFERROR(INDEX('GJ-PCF'!$1:$1048576,MATCH("Total",'GJ-PCF'!$A:$A,),MATCH($A94,'GJ-PCF'!$6:$6,)),0)</f>
        <v>0</v>
      </c>
      <c r="I94" s="16">
        <f>SUMIF(GJ!C:C,A94,GJ!G:G)-SUMIF(GJ!C:C,A94,GJ!H:H)</f>
        <v>2410.0221999999999</v>
      </c>
      <c r="J94" s="16">
        <f t="shared" si="20"/>
        <v>2410.0221999999999</v>
      </c>
      <c r="K94" s="16">
        <f t="shared" si="21"/>
        <v>2410.0221999999999</v>
      </c>
    </row>
    <row r="95" spans="1:11">
      <c r="A95" s="29">
        <v>6902</v>
      </c>
      <c r="B95" s="14" t="s">
        <v>247</v>
      </c>
      <c r="C95" s="16"/>
      <c r="D95" s="16">
        <f>IFERROR(INDEX(SJ!$1:$1048576,MATCH("Total",SJ!$A:$A,),MATCH($A95,SJ!$6:$6,)),0)</f>
        <v>3.0400000000022374</v>
      </c>
      <c r="E95" s="16"/>
      <c r="F95" s="16">
        <f>IFERROR(INDEX(AP!$1:$1048576,MATCH("Total",AP!$A:$A,),MATCH($A95,AP!$6:$6,)),0)</f>
        <v>0</v>
      </c>
      <c r="G95" s="16">
        <f>IFERROR(INDEX(CD!$1:$1048576,MATCH("Total",CD!$A:$A,),MATCH($A95,CD!$6:$6,)),0)</f>
        <v>0</v>
      </c>
      <c r="H95" s="16">
        <f>IFERROR(INDEX('GJ-PCF'!$1:$1048576,MATCH("Total",'GJ-PCF'!$A:$A,),MATCH($A95,'GJ-PCF'!$6:$6,)),0)</f>
        <v>0</v>
      </c>
      <c r="I95" s="16">
        <f>SUMIF(GJ!C:C,A95,GJ!G:G)-SUMIF(GJ!C:C,A95,GJ!H:H)</f>
        <v>0</v>
      </c>
      <c r="J95" s="16">
        <f t="shared" ref="J95" si="22">SUM(D95:I95)</f>
        <v>3.0400000000022374</v>
      </c>
      <c r="K95" s="16">
        <f t="shared" ref="K95" si="23">+C95+J95</f>
        <v>3.0400000000022374</v>
      </c>
    </row>
    <row r="96" spans="1:11">
      <c r="A96" s="29">
        <v>6999</v>
      </c>
      <c r="B96" s="14" t="s">
        <v>206</v>
      </c>
      <c r="C96" s="16"/>
      <c r="D96" s="16">
        <f>IFERROR(INDEX(SJ!$1:$1048576,MATCH("Total",SJ!$A:$A,),MATCH($A96,SJ!$6:$6,)),0)</f>
        <v>0</v>
      </c>
      <c r="E96" s="16"/>
      <c r="F96" s="16">
        <f>IFERROR(INDEX(AP!$1:$1048576,MATCH("Total",AP!$A:$A,),MATCH($A96,AP!$6:$6,)),0)</f>
        <v>0</v>
      </c>
      <c r="G96" s="16">
        <f>IFERROR(INDEX(CD!$1:$1048576,MATCH("Total",CD!$A:$A,),MATCH($A96,CD!$6:$6,)),0)</f>
        <v>0</v>
      </c>
      <c r="H96" s="16">
        <f>IFERROR(INDEX('GJ-PCF'!$1:$1048576,MATCH("Total",'GJ-PCF'!$A:$A,),MATCH($A96,'GJ-PCF'!$6:$6,)),0)</f>
        <v>0</v>
      </c>
      <c r="I96" s="16">
        <f>SUMIF(GJ!C:C,A96,GJ!G:G)-SUMIF(GJ!C:C,A96,GJ!H:H)</f>
        <v>0</v>
      </c>
      <c r="J96" s="16">
        <f>SUM(D96:I96)</f>
        <v>0</v>
      </c>
      <c r="K96" s="16">
        <f>+C96+J96</f>
        <v>0</v>
      </c>
    </row>
    <row r="97" spans="1:11">
      <c r="A97" s="29"/>
      <c r="B97" s="14"/>
      <c r="C97" s="16"/>
      <c r="D97" s="16"/>
      <c r="E97" s="16"/>
      <c r="F97" s="16"/>
      <c r="G97" s="16"/>
      <c r="H97" s="16"/>
      <c r="I97" s="16"/>
      <c r="J97" s="16"/>
      <c r="K97" s="16"/>
    </row>
    <row r="99" spans="1:11">
      <c r="A99" s="1" t="s">
        <v>15</v>
      </c>
      <c r="B99" s="1"/>
      <c r="C99" s="30">
        <f t="shared" ref="C99:I99" si="24">SUM(C6:C98)</f>
        <v>0</v>
      </c>
      <c r="D99" s="30">
        <f t="shared" si="24"/>
        <v>10391.778240000278</v>
      </c>
      <c r="E99" s="30">
        <f t="shared" si="24"/>
        <v>0</v>
      </c>
      <c r="F99" s="30">
        <f t="shared" si="24"/>
        <v>1.1459633242338896E-10</v>
      </c>
      <c r="G99" s="30">
        <f t="shared" si="24"/>
        <v>-1.7462298274040222E-10</v>
      </c>
      <c r="H99" s="30">
        <f t="shared" si="24"/>
        <v>-1.2050804798491299E-11</v>
      </c>
      <c r="I99" s="30">
        <f t="shared" si="24"/>
        <v>2.5920599000528455E-11</v>
      </c>
      <c r="J99" s="30">
        <f t="shared" ref="J99:K99" si="25">SUM(J6:J98)</f>
        <v>10391.778240000109</v>
      </c>
      <c r="K99" s="30">
        <f t="shared" si="25"/>
        <v>10391.778240000109</v>
      </c>
    </row>
  </sheetData>
  <mergeCells count="8">
    <mergeCell ref="D5:K5"/>
    <mergeCell ref="B5:B7"/>
    <mergeCell ref="C6:C7"/>
    <mergeCell ref="D6:D7"/>
    <mergeCell ref="E6:E7"/>
    <mergeCell ref="F6:F7"/>
    <mergeCell ref="G6:G7"/>
    <mergeCell ref="H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2"/>
  <sheetViews>
    <sheetView topLeftCell="B10" workbookViewId="0">
      <selection activeCell="G17" sqref="G17"/>
    </sheetView>
  </sheetViews>
  <sheetFormatPr defaultRowHeight="10.199999999999999" outlineLevelCol="1"/>
  <cols>
    <col min="1" max="1" width="11.6640625" style="8" hidden="1" customWidth="1" outlineLevel="1"/>
    <col min="2" max="2" width="26.6640625" style="8" customWidth="1" collapsed="1"/>
    <col min="3" max="6" width="4.6640625" style="8" customWidth="1"/>
    <col min="7" max="10" width="12.6640625" style="78" customWidth="1"/>
    <col min="11" max="16384" width="8.88671875" style="8"/>
  </cols>
  <sheetData>
    <row r="1" spans="1:7">
      <c r="B1" s="110" t="s">
        <v>0</v>
      </c>
    </row>
    <row r="2" spans="1:7">
      <c r="B2" s="110" t="s">
        <v>1</v>
      </c>
    </row>
    <row r="3" spans="1:7">
      <c r="B3" s="110" t="s">
        <v>302</v>
      </c>
    </row>
    <row r="4" spans="1:7">
      <c r="B4" s="110" t="s">
        <v>303</v>
      </c>
    </row>
    <row r="7" spans="1:7">
      <c r="B7" s="110" t="s">
        <v>304</v>
      </c>
    </row>
    <row r="8" spans="1:7">
      <c r="B8" s="117" t="s">
        <v>305</v>
      </c>
    </row>
    <row r="9" spans="1:7">
      <c r="A9" s="111">
        <v>1101</v>
      </c>
      <c r="B9" s="116" t="s">
        <v>21</v>
      </c>
      <c r="G9" s="78">
        <f>SUMIF(WTB!A:A,A9,WTB!K:K)</f>
        <v>-164908.92000000027</v>
      </c>
    </row>
    <row r="10" spans="1:7">
      <c r="A10" s="111">
        <v>1111</v>
      </c>
      <c r="B10" s="116" t="s">
        <v>52</v>
      </c>
      <c r="G10" s="78">
        <f>SUMIF(WTB!A:A,A10,WTB!K:K)</f>
        <v>2289.480714285688</v>
      </c>
    </row>
    <row r="11" spans="1:7">
      <c r="A11" s="111">
        <v>1250</v>
      </c>
      <c r="B11" s="116" t="s">
        <v>229</v>
      </c>
      <c r="G11" s="78">
        <f>SUMIF(WTB!A:A,A11,WTB!K:K)</f>
        <v>-1301.5</v>
      </c>
    </row>
    <row r="12" spans="1:7">
      <c r="A12" s="111">
        <v>1301</v>
      </c>
      <c r="B12" s="116" t="s">
        <v>255</v>
      </c>
      <c r="G12" s="78">
        <f>SUMIF(WTB!A:A,A12,WTB!K:K)</f>
        <v>0</v>
      </c>
    </row>
    <row r="13" spans="1:7">
      <c r="A13" s="111">
        <v>1302</v>
      </c>
      <c r="B13" s="116" t="s">
        <v>256</v>
      </c>
      <c r="G13" s="78">
        <f>SUMIF(WTB!A:A,A13,WTB!K:K)</f>
        <v>275984.47552500007</v>
      </c>
    </row>
    <row r="14" spans="1:7">
      <c r="A14" s="111">
        <v>1303</v>
      </c>
      <c r="B14" s="116" t="s">
        <v>258</v>
      </c>
      <c r="G14" s="78">
        <f>SUMIF(WTB!A:A,A14,WTB!K:K)</f>
        <v>500</v>
      </c>
    </row>
    <row r="15" spans="1:7">
      <c r="A15" s="111">
        <v>1304</v>
      </c>
      <c r="B15" s="116" t="s">
        <v>257</v>
      </c>
      <c r="G15" s="78">
        <f>SUMIF(WTB!A:A,A15,WTB!K:K)</f>
        <v>93890.57</v>
      </c>
    </row>
    <row r="16" spans="1:7">
      <c r="A16" s="111">
        <v>1401</v>
      </c>
      <c r="B16" s="116" t="s">
        <v>340</v>
      </c>
      <c r="G16" s="78">
        <f>SUMIF(WTB!A:A,A16,WTB!K:K)</f>
        <v>90879.7425655548</v>
      </c>
    </row>
    <row r="17" spans="1:7">
      <c r="A17" s="111">
        <v>1402</v>
      </c>
      <c r="B17" s="116" t="s">
        <v>347</v>
      </c>
      <c r="G17" s="78">
        <f>SUMIF(WTB!A:A,A17,WTB!K:K)</f>
        <v>27900.173571428571</v>
      </c>
    </row>
    <row r="18" spans="1:7">
      <c r="A18" s="111">
        <v>1501</v>
      </c>
      <c r="B18" s="116" t="s">
        <v>27</v>
      </c>
      <c r="G18" s="78">
        <f>SUMIF(WTB!A:A,A18,WTB!K:K)</f>
        <v>43424.255357142851</v>
      </c>
    </row>
    <row r="19" spans="1:7">
      <c r="A19" s="111">
        <v>1502</v>
      </c>
      <c r="B19" s="116" t="s">
        <v>260</v>
      </c>
      <c r="G19" s="78">
        <f>SUMIF(WTB!A:A,A19,WTB!K:K)</f>
        <v>0</v>
      </c>
    </row>
    <row r="20" spans="1:7">
      <c r="A20" s="111">
        <v>1503</v>
      </c>
      <c r="B20" s="116" t="s">
        <v>261</v>
      </c>
      <c r="G20" s="78">
        <f>SUMIF(WTB!A:A,A20,WTB!K:K)</f>
        <v>0</v>
      </c>
    </row>
    <row r="21" spans="1:7">
      <c r="A21" s="111">
        <v>1504</v>
      </c>
      <c r="B21" s="116" t="s">
        <v>262</v>
      </c>
      <c r="G21" s="78">
        <f>SUMIF(WTB!A:A,A21,WTB!K:K)</f>
        <v>1417.4857500000003</v>
      </c>
    </row>
    <row r="22" spans="1:7">
      <c r="A22" s="111"/>
      <c r="B22" s="118" t="s">
        <v>306</v>
      </c>
      <c r="G22" s="121">
        <f>SUM(G9:G21)</f>
        <v>370075.76348341169</v>
      </c>
    </row>
    <row r="23" spans="1:7">
      <c r="A23" s="111"/>
      <c r="B23" s="116"/>
    </row>
    <row r="24" spans="1:7">
      <c r="B24" s="117" t="s">
        <v>307</v>
      </c>
    </row>
    <row r="25" spans="1:7">
      <c r="A25" s="111"/>
      <c r="B25" s="116" t="s">
        <v>308</v>
      </c>
      <c r="G25" s="78">
        <f>SUMIF(WTB!A:A,A25,WTB!K:K)</f>
        <v>0</v>
      </c>
    </row>
    <row r="26" spans="1:7">
      <c r="A26" s="111"/>
      <c r="B26" s="116"/>
    </row>
    <row r="27" spans="1:7">
      <c r="A27" s="111"/>
      <c r="B27" s="118" t="s">
        <v>306</v>
      </c>
      <c r="G27" s="121">
        <f>SUM(G24:G26)</f>
        <v>0</v>
      </c>
    </row>
    <row r="28" spans="1:7">
      <c r="A28" s="111"/>
      <c r="B28" s="116"/>
    </row>
    <row r="29" spans="1:7" ht="10.8" thickBot="1">
      <c r="B29" s="110" t="s">
        <v>310</v>
      </c>
      <c r="G29" s="122">
        <f>G22+G27</f>
        <v>370075.76348341169</v>
      </c>
    </row>
    <row r="30" spans="1:7" ht="10.8" thickTop="1">
      <c r="A30" s="111"/>
      <c r="B30" s="116"/>
    </row>
    <row r="31" spans="1:7">
      <c r="A31" s="111"/>
      <c r="B31" s="116"/>
    </row>
    <row r="32" spans="1:7">
      <c r="B32" s="110" t="s">
        <v>309</v>
      </c>
    </row>
    <row r="33" spans="1:10">
      <c r="B33" s="117" t="s">
        <v>311</v>
      </c>
    </row>
    <row r="34" spans="1:10">
      <c r="A34" s="111">
        <v>2101</v>
      </c>
      <c r="B34" s="116" t="s">
        <v>12</v>
      </c>
      <c r="G34" s="78">
        <f>-SUMIF(WTB!A:A,A34,WTB!K:K)</f>
        <v>1412.1061821426847</v>
      </c>
    </row>
    <row r="35" spans="1:10">
      <c r="A35" s="111">
        <v>2110</v>
      </c>
      <c r="B35" s="116" t="s">
        <v>35</v>
      </c>
      <c r="G35" s="78">
        <f>-SUMIF(WTB!A:A,A35,WTB!K:K)</f>
        <v>0</v>
      </c>
    </row>
    <row r="36" spans="1:10">
      <c r="A36" s="111"/>
      <c r="B36" s="118" t="s">
        <v>312</v>
      </c>
      <c r="G36" s="121">
        <f>SUM(G33:G35)</f>
        <v>1412.1061821426847</v>
      </c>
    </row>
    <row r="37" spans="1:10">
      <c r="B37" s="117" t="s">
        <v>313</v>
      </c>
    </row>
    <row r="38" spans="1:10">
      <c r="A38" s="112">
        <v>2201</v>
      </c>
      <c r="B38" s="119" t="s">
        <v>28</v>
      </c>
      <c r="G38" s="78">
        <f>-SUMIF(WTB!A:A,A38,WTB!K:K)</f>
        <v>258.66774642857229</v>
      </c>
    </row>
    <row r="39" spans="1:10" s="113" customFormat="1">
      <c r="A39" s="112">
        <v>2202</v>
      </c>
      <c r="B39" s="119" t="s">
        <v>267</v>
      </c>
      <c r="G39" s="78">
        <f>-SUMIF(WTB!A:A,A39,WTB!K:K)</f>
        <v>0</v>
      </c>
      <c r="H39" s="114"/>
      <c r="I39" s="114"/>
      <c r="J39" s="114"/>
    </row>
    <row r="40" spans="1:10" s="113" customFormat="1">
      <c r="A40" s="112">
        <v>2203</v>
      </c>
      <c r="B40" s="119" t="s">
        <v>268</v>
      </c>
      <c r="G40" s="78">
        <f>-SUMIF(WTB!A:A,A40,WTB!K:K)</f>
        <v>0</v>
      </c>
      <c r="H40" s="114"/>
      <c r="I40" s="114"/>
      <c r="J40" s="114"/>
    </row>
    <row r="41" spans="1:10" s="113" customFormat="1">
      <c r="A41" s="112">
        <v>2204</v>
      </c>
      <c r="B41" s="119" t="s">
        <v>78</v>
      </c>
      <c r="G41" s="78">
        <f>-SUMIF(WTB!A:A,A41,WTB!K:K)</f>
        <v>94438.925545714301</v>
      </c>
      <c r="H41" s="114"/>
      <c r="I41" s="114"/>
      <c r="J41" s="114"/>
    </row>
    <row r="42" spans="1:10" s="113" customFormat="1">
      <c r="A42" s="112">
        <v>2205</v>
      </c>
      <c r="B42" s="119" t="s">
        <v>269</v>
      </c>
      <c r="G42" s="78">
        <f>-SUMIF(WTB!A:A,A42,WTB!K:K)</f>
        <v>-62219.28</v>
      </c>
      <c r="H42" s="114"/>
      <c r="I42" s="114"/>
      <c r="J42" s="114"/>
    </row>
    <row r="43" spans="1:10" s="113" customFormat="1">
      <c r="A43" s="112">
        <v>2206</v>
      </c>
      <c r="B43" s="119" t="s">
        <v>270</v>
      </c>
      <c r="G43" s="78">
        <f>-SUMIF(WTB!A:A,A43,WTB!K:K)</f>
        <v>0</v>
      </c>
      <c r="H43" s="114"/>
      <c r="I43" s="114"/>
      <c r="J43" s="114"/>
    </row>
    <row r="44" spans="1:10">
      <c r="A44" s="111"/>
      <c r="B44" s="118" t="s">
        <v>314</v>
      </c>
      <c r="G44" s="121">
        <f>SUM(G37:G43)</f>
        <v>32478.313292142877</v>
      </c>
    </row>
    <row r="45" spans="1:10">
      <c r="B45" s="117" t="s">
        <v>315</v>
      </c>
    </row>
    <row r="46" spans="1:10">
      <c r="A46" s="111">
        <v>2300</v>
      </c>
      <c r="B46" s="116" t="s">
        <v>228</v>
      </c>
      <c r="G46" s="78">
        <f>-SUMIF(WTB!A:A,A46,WTB!K:K)</f>
        <v>-34159.915096153869</v>
      </c>
    </row>
    <row r="47" spans="1:10">
      <c r="A47" s="111">
        <v>2301</v>
      </c>
      <c r="B47" s="116" t="s">
        <v>223</v>
      </c>
      <c r="G47" s="78">
        <f>-SUMIF(WTB!A:A,A47,WTB!K:K)</f>
        <v>10265</v>
      </c>
    </row>
    <row r="48" spans="1:10">
      <c r="A48" s="111">
        <v>2302</v>
      </c>
      <c r="B48" s="116" t="s">
        <v>224</v>
      </c>
      <c r="G48" s="78">
        <f>-SUMIF(WTB!A:A,A48,WTB!K:K)</f>
        <v>-1199.7699999999995</v>
      </c>
    </row>
    <row r="49" spans="1:7">
      <c r="A49" s="111">
        <v>2303</v>
      </c>
      <c r="B49" s="116" t="s">
        <v>225</v>
      </c>
      <c r="G49" s="78">
        <f>-SUMIF(WTB!A:A,A49,WTB!K:K)</f>
        <v>-1.4699999999997999</v>
      </c>
    </row>
    <row r="50" spans="1:7">
      <c r="A50" s="111">
        <v>2304</v>
      </c>
      <c r="B50" s="116" t="s">
        <v>226</v>
      </c>
      <c r="G50" s="78">
        <f>-SUMIF(WTB!A:A,A50,WTB!K:K)</f>
        <v>0</v>
      </c>
    </row>
    <row r="51" spans="1:7">
      <c r="A51" s="111">
        <v>2305</v>
      </c>
      <c r="B51" s="116" t="s">
        <v>227</v>
      </c>
      <c r="G51" s="78">
        <f>-SUMIF(WTB!A:A,A51,WTB!K:K)</f>
        <v>-428.67999999999938</v>
      </c>
    </row>
    <row r="52" spans="1:7">
      <c r="A52" s="111">
        <v>2306</v>
      </c>
      <c r="B52" s="116" t="s">
        <v>231</v>
      </c>
      <c r="G52" s="78">
        <f>-SUMIF(WTB!A:A,A52,WTB!K:K)</f>
        <v>0</v>
      </c>
    </row>
    <row r="53" spans="1:7">
      <c r="A53" s="111">
        <v>2401</v>
      </c>
      <c r="B53" s="116" t="s">
        <v>240</v>
      </c>
      <c r="G53" s="78">
        <f>-SUMIF(WTB!A:A,A53,WTB!K:K)</f>
        <v>29654.781833333327</v>
      </c>
    </row>
    <row r="54" spans="1:7">
      <c r="A54" s="111"/>
      <c r="B54" s="118" t="s">
        <v>316</v>
      </c>
      <c r="G54" s="121">
        <f>SUM(G45:G53)</f>
        <v>4129.9467371794562</v>
      </c>
    </row>
    <row r="55" spans="1:7">
      <c r="B55" s="117" t="s">
        <v>317</v>
      </c>
    </row>
    <row r="56" spans="1:7">
      <c r="A56" s="111">
        <v>2402</v>
      </c>
      <c r="B56" s="116" t="s">
        <v>241</v>
      </c>
      <c r="G56" s="78">
        <f>-SUMIF(WTB!A:A,A56,WTB!K:K)</f>
        <v>-1287.7478333333329</v>
      </c>
    </row>
    <row r="57" spans="1:7">
      <c r="A57" s="111">
        <v>2403</v>
      </c>
      <c r="B57" s="116" t="s">
        <v>242</v>
      </c>
      <c r="G57" s="78">
        <f>-SUMIF(WTB!A:A,A57,WTB!K:K)</f>
        <v>13666.166000000001</v>
      </c>
    </row>
    <row r="58" spans="1:7">
      <c r="A58" s="111"/>
      <c r="B58" s="118" t="s">
        <v>318</v>
      </c>
      <c r="G58" s="121">
        <f>SUM(G55:G57)</f>
        <v>12378.418166666668</v>
      </c>
    </row>
    <row r="59" spans="1:7">
      <c r="A59" s="111"/>
      <c r="B59" s="118"/>
      <c r="G59" s="123"/>
    </row>
    <row r="60" spans="1:7">
      <c r="B60" s="110" t="s">
        <v>319</v>
      </c>
      <c r="G60" s="125">
        <f>G36+G44+G54+G58</f>
        <v>50398.784378131691</v>
      </c>
    </row>
    <row r="61" spans="1:7">
      <c r="B61" s="110"/>
    </row>
    <row r="62" spans="1:7">
      <c r="B62" s="110" t="s">
        <v>320</v>
      </c>
    </row>
    <row r="63" spans="1:7">
      <c r="A63" s="111">
        <v>3001</v>
      </c>
      <c r="B63" s="115" t="s">
        <v>248</v>
      </c>
      <c r="G63" s="78">
        <f>-SUMIF(WTB!A:A,A63,WTB!K:K)</f>
        <v>250000</v>
      </c>
    </row>
    <row r="64" spans="1:7">
      <c r="A64" s="111">
        <v>3003</v>
      </c>
      <c r="B64" s="115" t="s">
        <v>250</v>
      </c>
      <c r="G64" s="78">
        <f>-SUMIF(WTB!A:A,A64,WTB!K:K)</f>
        <v>0</v>
      </c>
    </row>
    <row r="65" spans="1:7">
      <c r="A65" s="111">
        <v>3002</v>
      </c>
      <c r="B65" s="115" t="s">
        <v>322</v>
      </c>
      <c r="G65" s="78">
        <f>-SUMIF(WTB!A:A,A65,WTB!K:K)</f>
        <v>0</v>
      </c>
    </row>
    <row r="66" spans="1:7">
      <c r="A66" s="111">
        <v>3005</v>
      </c>
      <c r="B66" s="115" t="s">
        <v>323</v>
      </c>
      <c r="G66" s="78">
        <f>-SUM(WTB!K42:K97)</f>
        <v>59285.200865279912</v>
      </c>
    </row>
    <row r="67" spans="1:7">
      <c r="A67" s="111"/>
      <c r="G67" s="84"/>
    </row>
    <row r="68" spans="1:7">
      <c r="B68" s="110" t="s">
        <v>321</v>
      </c>
      <c r="G68" s="125">
        <f>SUM(G62:G67)</f>
        <v>309285.20086527988</v>
      </c>
    </row>
    <row r="69" spans="1:7">
      <c r="A69" s="111"/>
    </row>
    <row r="70" spans="1:7" ht="10.8" thickBot="1">
      <c r="B70" s="110" t="s">
        <v>324</v>
      </c>
      <c r="G70" s="122">
        <f>G60+G68</f>
        <v>359683.98524341156</v>
      </c>
    </row>
    <row r="71" spans="1:7" ht="10.8" thickTop="1">
      <c r="B71" s="110"/>
    </row>
    <row r="72" spans="1:7">
      <c r="B72" s="110"/>
      <c r="G72" s="78">
        <f>G29-G70</f>
        <v>10391.778240000131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3"/>
  <sheetViews>
    <sheetView tabSelected="1" topLeftCell="B54" workbookViewId="0">
      <selection activeCell="G78" sqref="G78"/>
    </sheetView>
  </sheetViews>
  <sheetFormatPr defaultRowHeight="10.199999999999999" outlineLevelCol="1"/>
  <cols>
    <col min="1" max="1" width="11.6640625" style="8" hidden="1" customWidth="1" outlineLevel="1"/>
    <col min="2" max="2" width="26.6640625" style="8" customWidth="1" collapsed="1"/>
    <col min="3" max="6" width="4.6640625" style="8" customWidth="1"/>
    <col min="7" max="10" width="12.6640625" style="78" customWidth="1"/>
    <col min="11" max="16384" width="8.88671875" style="8"/>
  </cols>
  <sheetData>
    <row r="1" spans="1:7">
      <c r="B1" s="110" t="s">
        <v>0</v>
      </c>
    </row>
    <row r="2" spans="1:7">
      <c r="B2" s="110" t="s">
        <v>1</v>
      </c>
    </row>
    <row r="3" spans="1:7">
      <c r="B3" s="110" t="s">
        <v>302</v>
      </c>
    </row>
    <row r="4" spans="1:7">
      <c r="B4" s="110" t="s">
        <v>348</v>
      </c>
    </row>
    <row r="7" spans="1:7" s="78" customFormat="1">
      <c r="A7" s="8"/>
      <c r="B7" s="110" t="s">
        <v>329</v>
      </c>
      <c r="C7" s="8"/>
      <c r="D7" s="8"/>
      <c r="E7" s="8"/>
      <c r="F7" s="8"/>
    </row>
    <row r="8" spans="1:7" s="78" customFormat="1">
      <c r="A8" s="8"/>
      <c r="B8" s="117" t="s">
        <v>73</v>
      </c>
      <c r="C8" s="8"/>
      <c r="D8" s="8"/>
      <c r="E8" s="8"/>
      <c r="F8" s="8"/>
    </row>
    <row r="9" spans="1:7" s="78" customFormat="1">
      <c r="A9" s="111">
        <v>4001</v>
      </c>
      <c r="B9" s="116" t="s">
        <v>251</v>
      </c>
      <c r="C9" s="8"/>
      <c r="D9" s="8"/>
      <c r="E9" s="8"/>
      <c r="F9" s="8"/>
      <c r="G9" s="78">
        <f>-SUMIF(WTB!A:A,A9,WTB!K:K)</f>
        <v>795576.39442857134</v>
      </c>
    </row>
    <row r="10" spans="1:7" s="78" customFormat="1">
      <c r="A10" s="111">
        <v>4002</v>
      </c>
      <c r="B10" s="116" t="s">
        <v>252</v>
      </c>
      <c r="C10" s="8"/>
      <c r="D10" s="8"/>
      <c r="E10" s="8"/>
      <c r="F10" s="8"/>
      <c r="G10" s="78">
        <f>-SUMIF(WTB!A:A,A10,WTB!K:K)</f>
        <v>0</v>
      </c>
    </row>
    <row r="11" spans="1:7" s="78" customFormat="1">
      <c r="A11" s="111">
        <v>4003</v>
      </c>
      <c r="B11" s="116" t="s">
        <v>253</v>
      </c>
      <c r="C11" s="8"/>
      <c r="D11" s="8"/>
      <c r="E11" s="8"/>
      <c r="F11" s="8"/>
      <c r="G11" s="78">
        <f>-SUMIF(WTB!A:A,A11,WTB!K:K)</f>
        <v>0</v>
      </c>
    </row>
    <row r="12" spans="1:7" s="78" customFormat="1">
      <c r="A12" s="8"/>
      <c r="B12" s="118" t="s">
        <v>330</v>
      </c>
      <c r="C12" s="8"/>
      <c r="D12" s="8"/>
      <c r="E12" s="8"/>
      <c r="F12" s="8"/>
      <c r="G12" s="121">
        <f>SUM(G9:G11)</f>
        <v>795576.39442857134</v>
      </c>
    </row>
    <row r="13" spans="1:7" s="78" customFormat="1">
      <c r="A13" s="8"/>
      <c r="B13" s="117" t="s">
        <v>331</v>
      </c>
      <c r="C13" s="8"/>
      <c r="D13" s="8"/>
      <c r="E13" s="8"/>
      <c r="F13" s="8"/>
    </row>
    <row r="14" spans="1:7" s="78" customFormat="1">
      <c r="A14" s="111">
        <v>4101</v>
      </c>
      <c r="B14" s="116" t="s">
        <v>263</v>
      </c>
      <c r="C14" s="8"/>
      <c r="D14" s="8"/>
      <c r="E14" s="8"/>
      <c r="F14" s="8"/>
      <c r="G14" s="78">
        <f>SUMIF(WTB!A:A,A14,WTB!K:K)</f>
        <v>3572.5446428571418</v>
      </c>
    </row>
    <row r="15" spans="1:7" s="78" customFormat="1">
      <c r="A15" s="111">
        <v>4102</v>
      </c>
      <c r="B15" s="116" t="s">
        <v>264</v>
      </c>
      <c r="C15" s="8"/>
      <c r="D15" s="8"/>
      <c r="E15" s="8"/>
      <c r="F15" s="8"/>
      <c r="G15" s="78">
        <f>SUMIF(WTB!A:A,A15,WTB!K:K)</f>
        <v>361.60714285714283</v>
      </c>
    </row>
    <row r="16" spans="1:7" s="78" customFormat="1">
      <c r="A16" s="111">
        <v>4103</v>
      </c>
      <c r="B16" s="116" t="s">
        <v>265</v>
      </c>
      <c r="C16" s="8"/>
      <c r="D16" s="8"/>
      <c r="E16" s="8"/>
      <c r="F16" s="8"/>
      <c r="G16" s="78">
        <f>SUMIF(WTB!A:A,A16,WTB!K:K)</f>
        <v>348.21428571428567</v>
      </c>
    </row>
    <row r="17" spans="1:7" s="78" customFormat="1">
      <c r="A17" s="111">
        <v>4104</v>
      </c>
      <c r="B17" s="116" t="s">
        <v>266</v>
      </c>
      <c r="C17" s="8"/>
      <c r="D17" s="8"/>
      <c r="E17" s="8"/>
      <c r="F17" s="8"/>
      <c r="G17" s="78">
        <f>SUMIF(WTB!A:A,A17,WTB!K:K)</f>
        <v>4302.9821428571422</v>
      </c>
    </row>
    <row r="18" spans="1:7" s="78" customFormat="1">
      <c r="A18" s="8"/>
      <c r="B18" s="118" t="s">
        <v>332</v>
      </c>
      <c r="C18" s="8"/>
      <c r="D18" s="8"/>
      <c r="E18" s="8"/>
      <c r="F18" s="8"/>
      <c r="G18" s="121">
        <f>SUM(G14:G17)</f>
        <v>8585.3482142857119</v>
      </c>
    </row>
    <row r="19" spans="1:7" s="78" customFormat="1">
      <c r="A19" s="8"/>
      <c r="B19" s="117" t="s">
        <v>333</v>
      </c>
      <c r="C19" s="8"/>
      <c r="D19" s="8"/>
      <c r="E19" s="8"/>
      <c r="F19" s="8"/>
      <c r="G19" s="121">
        <f>G12-G18</f>
        <v>786991.04621428566</v>
      </c>
    </row>
    <row r="20" spans="1:7" s="78" customFormat="1">
      <c r="A20" s="8"/>
      <c r="B20" s="117" t="s">
        <v>325</v>
      </c>
      <c r="C20" s="8"/>
      <c r="D20" s="8"/>
      <c r="E20" s="8"/>
      <c r="F20" s="8"/>
    </row>
    <row r="21" spans="1:7" s="78" customFormat="1">
      <c r="A21" s="111">
        <v>4901</v>
      </c>
      <c r="B21" s="116" t="s">
        <v>254</v>
      </c>
      <c r="C21" s="8"/>
      <c r="D21" s="8"/>
      <c r="E21" s="8"/>
      <c r="F21" s="8"/>
      <c r="G21" s="78">
        <f>-SUMIF(WTB!A:A,A21,WTB!K:K)</f>
        <v>108.18000000000188</v>
      </c>
    </row>
    <row r="22" spans="1:7" s="78" customFormat="1">
      <c r="A22" s="111">
        <v>4999</v>
      </c>
      <c r="B22" s="116" t="s">
        <v>325</v>
      </c>
      <c r="C22" s="8"/>
      <c r="D22" s="8"/>
      <c r="E22" s="8"/>
      <c r="F22" s="8"/>
      <c r="G22" s="78">
        <f>-SUMIF(WTB!A:A,A22,WTB!K:K)</f>
        <v>0</v>
      </c>
    </row>
    <row r="23" spans="1:7" s="78" customFormat="1">
      <c r="A23" s="8"/>
      <c r="B23" s="118" t="s">
        <v>335</v>
      </c>
      <c r="C23" s="8"/>
      <c r="D23" s="8"/>
      <c r="E23" s="8"/>
      <c r="F23" s="8"/>
      <c r="G23" s="121">
        <f>SUM(G21:G22)</f>
        <v>108.18000000000188</v>
      </c>
    </row>
    <row r="24" spans="1:7" s="78" customFormat="1">
      <c r="A24" s="8"/>
      <c r="B24" s="110" t="s">
        <v>334</v>
      </c>
      <c r="C24" s="8"/>
      <c r="D24" s="8"/>
      <c r="E24" s="8"/>
      <c r="F24" s="8"/>
      <c r="G24" s="120">
        <f>G19+G23</f>
        <v>787099.22621428571</v>
      </c>
    </row>
    <row r="25" spans="1:7" s="78" customFormat="1">
      <c r="A25" s="111"/>
      <c r="B25" s="116"/>
      <c r="C25" s="8"/>
      <c r="D25" s="8"/>
      <c r="E25" s="8"/>
      <c r="F25" s="8"/>
    </row>
    <row r="26" spans="1:7" s="78" customFormat="1">
      <c r="A26" s="111"/>
      <c r="B26" s="116"/>
      <c r="C26" s="8"/>
      <c r="D26" s="8"/>
      <c r="E26" s="8"/>
      <c r="F26" s="8"/>
    </row>
    <row r="27" spans="1:7" s="78" customFormat="1">
      <c r="A27" s="8"/>
      <c r="B27" s="110" t="s">
        <v>336</v>
      </c>
      <c r="C27" s="8"/>
      <c r="D27" s="8"/>
      <c r="E27" s="8"/>
      <c r="F27" s="8"/>
    </row>
    <row r="28" spans="1:7" s="78" customFormat="1">
      <c r="A28" s="8"/>
      <c r="B28" s="116" t="s">
        <v>337</v>
      </c>
      <c r="C28" s="8"/>
      <c r="D28" s="8"/>
      <c r="E28" s="8"/>
      <c r="F28" s="8"/>
      <c r="G28" s="78">
        <f>+WTB!C15</f>
        <v>98025.279365348368</v>
      </c>
    </row>
    <row r="29" spans="1:7" s="78" customFormat="1">
      <c r="A29" s="111">
        <v>5001</v>
      </c>
      <c r="B29" s="116" t="s">
        <v>169</v>
      </c>
      <c r="C29" s="8"/>
      <c r="D29" s="8"/>
      <c r="E29" s="8"/>
      <c r="F29" s="8"/>
      <c r="G29" s="78">
        <f>SUMIF(WTB!A:A,A29,WTB!K:K)</f>
        <v>174835.17642857143</v>
      </c>
    </row>
    <row r="30" spans="1:7" s="78" customFormat="1">
      <c r="A30" s="111">
        <v>5002</v>
      </c>
      <c r="B30" s="116" t="s">
        <v>170</v>
      </c>
      <c r="C30" s="8"/>
      <c r="D30" s="8"/>
      <c r="E30" s="8"/>
      <c r="F30" s="8"/>
      <c r="G30" s="124">
        <f>SUMIF(WTB!A:A,A30,WTB!K:K)</f>
        <v>19703.235714285714</v>
      </c>
    </row>
    <row r="31" spans="1:7" s="78" customFormat="1">
      <c r="A31" s="111"/>
      <c r="B31" s="126" t="s">
        <v>338</v>
      </c>
      <c r="C31" s="8"/>
      <c r="D31" s="8"/>
      <c r="E31" s="8"/>
      <c r="F31" s="8"/>
      <c r="G31" s="78">
        <f>SUM(G28:G30)</f>
        <v>292563.69150820549</v>
      </c>
    </row>
    <row r="32" spans="1:7" s="78" customFormat="1">
      <c r="A32" s="111" t="s">
        <v>235</v>
      </c>
      <c r="B32" s="116" t="s">
        <v>237</v>
      </c>
      <c r="C32" s="8"/>
      <c r="D32" s="8"/>
      <c r="E32" s="8"/>
      <c r="F32" s="8"/>
      <c r="G32" s="78">
        <f>SUMIF(WTB!A:A,A32,WTB!K:K)</f>
        <v>-2114.9822000000004</v>
      </c>
    </row>
    <row r="33" spans="1:8" s="78" customFormat="1">
      <c r="A33" s="111" t="s">
        <v>236</v>
      </c>
      <c r="B33" s="116" t="s">
        <v>238</v>
      </c>
      <c r="C33" s="8"/>
      <c r="D33" s="8"/>
      <c r="E33" s="8"/>
      <c r="F33" s="8"/>
      <c r="G33" s="78">
        <f>SUMIF(WTB!A:A,A33,WTB!K:K)</f>
        <v>-295.03999999999996</v>
      </c>
    </row>
    <row r="34" spans="1:8" s="78" customFormat="1">
      <c r="A34" s="111">
        <v>5003</v>
      </c>
      <c r="B34" s="116" t="s">
        <v>328</v>
      </c>
      <c r="C34" s="8"/>
      <c r="D34" s="8"/>
      <c r="E34" s="8"/>
      <c r="F34" s="8"/>
      <c r="G34" s="78">
        <f>SUMIF(WTB!A:A,A34,WTB!K:K)</f>
        <v>0</v>
      </c>
    </row>
    <row r="35" spans="1:8" s="78" customFormat="1">
      <c r="A35" s="111">
        <v>1401</v>
      </c>
      <c r="B35" s="116" t="s">
        <v>339</v>
      </c>
      <c r="C35" s="8"/>
      <c r="D35" s="8"/>
      <c r="E35" s="8"/>
      <c r="F35" s="8"/>
      <c r="G35" s="78">
        <f>-WTB!K15</f>
        <v>-90879.7425655548</v>
      </c>
      <c r="H35" s="138"/>
    </row>
    <row r="36" spans="1:8" s="78" customFormat="1">
      <c r="A36" s="111"/>
      <c r="B36" s="127" t="s">
        <v>341</v>
      </c>
      <c r="C36" s="8"/>
      <c r="D36" s="8"/>
      <c r="E36" s="8"/>
      <c r="F36" s="8"/>
      <c r="G36" s="120">
        <f>SUM(G31:G35)</f>
        <v>199273.92674265068</v>
      </c>
      <c r="H36" s="128">
        <f>+G36/G12</f>
        <v>0.25047742509477128</v>
      </c>
    </row>
    <row r="37" spans="1:8" s="78" customFormat="1">
      <c r="A37" s="111"/>
      <c r="B37" s="127"/>
      <c r="C37" s="8"/>
      <c r="D37" s="8"/>
      <c r="E37" s="8"/>
      <c r="F37" s="8"/>
    </row>
    <row r="38" spans="1:8" s="78" customFormat="1">
      <c r="A38" s="111"/>
      <c r="B38" s="110" t="s">
        <v>342</v>
      </c>
      <c r="C38" s="8"/>
      <c r="D38" s="8"/>
      <c r="E38" s="8"/>
      <c r="F38" s="8"/>
      <c r="G38" s="125">
        <f>G24-G36</f>
        <v>587825.29947163502</v>
      </c>
    </row>
    <row r="39" spans="1:8" s="78" customFormat="1">
      <c r="A39" s="111"/>
      <c r="B39" s="110"/>
      <c r="C39" s="8"/>
      <c r="D39" s="8"/>
      <c r="E39" s="8"/>
      <c r="F39" s="8"/>
    </row>
    <row r="40" spans="1:8" s="78" customFormat="1">
      <c r="A40" s="111"/>
      <c r="B40" s="110" t="s">
        <v>343</v>
      </c>
      <c r="C40" s="8"/>
      <c r="D40" s="8"/>
      <c r="E40" s="8"/>
      <c r="F40" s="8"/>
    </row>
    <row r="41" spans="1:8" s="78" customFormat="1">
      <c r="A41" s="111">
        <v>6101</v>
      </c>
      <c r="B41" s="116" t="s">
        <v>204</v>
      </c>
      <c r="C41" s="8"/>
      <c r="D41" s="8"/>
      <c r="E41" s="8"/>
      <c r="F41" s="8"/>
      <c r="G41" s="78">
        <f>SUMIF(WTB!A:A,A41,WTB!K:K)</f>
        <v>97127.33567307693</v>
      </c>
    </row>
    <row r="42" spans="1:8" s="78" customFormat="1">
      <c r="A42" s="111">
        <v>6102</v>
      </c>
      <c r="B42" s="116" t="s">
        <v>215</v>
      </c>
      <c r="C42" s="8"/>
      <c r="D42" s="8"/>
      <c r="E42" s="8"/>
      <c r="F42" s="8"/>
      <c r="G42" s="78">
        <f>SUMIF(WTB!A:A,A42,WTB!K:K)</f>
        <v>7736</v>
      </c>
    </row>
    <row r="43" spans="1:8" s="78" customFormat="1">
      <c r="A43" s="111">
        <v>6103</v>
      </c>
      <c r="B43" s="116" t="s">
        <v>216</v>
      </c>
      <c r="C43" s="8"/>
      <c r="D43" s="8"/>
      <c r="E43" s="8"/>
      <c r="F43" s="8"/>
      <c r="G43" s="78">
        <f>SUMIF(WTB!A:A,A43,WTB!K:K)</f>
        <v>858.51923076923094</v>
      </c>
    </row>
    <row r="44" spans="1:8" s="78" customFormat="1">
      <c r="A44" s="111">
        <v>6104</v>
      </c>
      <c r="B44" s="116" t="s">
        <v>217</v>
      </c>
      <c r="C44" s="8"/>
      <c r="D44" s="8"/>
      <c r="E44" s="8"/>
      <c r="F44" s="8"/>
      <c r="G44" s="78">
        <f>SUMIF(WTB!A:A,A44,WTB!K:K)</f>
        <v>0</v>
      </c>
    </row>
    <row r="45" spans="1:8" s="78" customFormat="1">
      <c r="A45" s="111">
        <v>6105</v>
      </c>
      <c r="B45" s="116" t="s">
        <v>218</v>
      </c>
      <c r="C45" s="8"/>
      <c r="D45" s="8"/>
      <c r="E45" s="8"/>
      <c r="F45" s="8"/>
      <c r="G45" s="78">
        <f>SUMIF(WTB!A:A,A45,WTB!K:K)</f>
        <v>0</v>
      </c>
    </row>
    <row r="46" spans="1:8" s="78" customFormat="1">
      <c r="A46" s="111">
        <v>6106</v>
      </c>
      <c r="B46" s="116" t="s">
        <v>243</v>
      </c>
      <c r="C46" s="8"/>
      <c r="D46" s="8"/>
      <c r="E46" s="8"/>
      <c r="F46" s="8"/>
      <c r="G46" s="78">
        <f>SUMIF(WTB!A:A,A46,WTB!K:K)</f>
        <v>6904.2</v>
      </c>
    </row>
    <row r="47" spans="1:8" s="78" customFormat="1">
      <c r="A47" s="111">
        <v>6107</v>
      </c>
      <c r="B47" s="116" t="s">
        <v>244</v>
      </c>
      <c r="C47" s="8"/>
      <c r="D47" s="8"/>
      <c r="E47" s="8"/>
      <c r="F47" s="8"/>
      <c r="G47" s="78">
        <f>SUMIF(WTB!A:A,A47,WTB!K:K)</f>
        <v>1345</v>
      </c>
    </row>
    <row r="48" spans="1:8" s="78" customFormat="1">
      <c r="A48" s="111">
        <v>6108</v>
      </c>
      <c r="B48" s="116" t="s">
        <v>245</v>
      </c>
      <c r="C48" s="8"/>
      <c r="D48" s="8"/>
      <c r="E48" s="8"/>
      <c r="F48" s="8"/>
      <c r="G48" s="78">
        <f>SUMIF(WTB!A:A,A48,WTB!K:K)</f>
        <v>700</v>
      </c>
    </row>
    <row r="49" spans="1:7" s="78" customFormat="1">
      <c r="A49" s="111">
        <v>6109</v>
      </c>
      <c r="B49" s="116" t="s">
        <v>177</v>
      </c>
      <c r="C49" s="8"/>
      <c r="D49" s="8"/>
      <c r="E49" s="8"/>
      <c r="F49" s="8"/>
      <c r="G49" s="78">
        <f>SUMIF(WTB!A:A,A49,WTB!K:K)</f>
        <v>10159</v>
      </c>
    </row>
    <row r="50" spans="1:7" s="78" customFormat="1">
      <c r="A50" s="111">
        <v>6110</v>
      </c>
      <c r="B50" s="116" t="s">
        <v>37</v>
      </c>
      <c r="C50" s="8"/>
      <c r="D50" s="8"/>
      <c r="E50" s="8"/>
      <c r="F50" s="8"/>
      <c r="G50" s="78">
        <f>SUMIF(WTB!A:A,A50,WTB!K:K)</f>
        <v>24144.89</v>
      </c>
    </row>
    <row r="51" spans="1:7" s="78" customFormat="1">
      <c r="A51" s="111">
        <v>6401</v>
      </c>
      <c r="B51" s="116" t="s">
        <v>36</v>
      </c>
      <c r="C51" s="8"/>
      <c r="D51" s="8"/>
      <c r="E51" s="8"/>
      <c r="F51" s="8"/>
      <c r="G51" s="78">
        <f>SUMIF(WTB!A:A,A51,WTB!K:K)</f>
        <v>26556.455357142855</v>
      </c>
    </row>
    <row r="52" spans="1:7" s="78" customFormat="1">
      <c r="A52" s="111">
        <v>6402</v>
      </c>
      <c r="B52" s="116" t="s">
        <v>33</v>
      </c>
      <c r="C52" s="8"/>
      <c r="D52" s="8"/>
      <c r="E52" s="8"/>
      <c r="F52" s="8"/>
      <c r="G52" s="78">
        <f>SUMIF(WTB!A:A,A52,WTB!K:K)</f>
        <v>14999.999999999998</v>
      </c>
    </row>
    <row r="53" spans="1:7" s="78" customFormat="1">
      <c r="A53" s="111">
        <v>6201</v>
      </c>
      <c r="B53" s="116" t="s">
        <v>30</v>
      </c>
      <c r="C53" s="8"/>
      <c r="D53" s="8"/>
      <c r="E53" s="8"/>
      <c r="F53" s="8"/>
      <c r="G53" s="78">
        <f>SUMIF(WTB!A:A,A53,WTB!K:K)</f>
        <v>168501.07142857142</v>
      </c>
    </row>
    <row r="54" spans="1:7" s="78" customFormat="1">
      <c r="A54" s="111">
        <v>6202</v>
      </c>
      <c r="B54" s="116" t="s">
        <v>32</v>
      </c>
      <c r="C54" s="8"/>
      <c r="D54" s="8"/>
      <c r="E54" s="8"/>
      <c r="F54" s="8"/>
      <c r="G54" s="78">
        <f>SUMIF(WTB!A:A,A54,WTB!K:K)</f>
        <v>2999.9999999999995</v>
      </c>
    </row>
    <row r="55" spans="1:7" s="78" customFormat="1">
      <c r="A55" s="111">
        <v>6204</v>
      </c>
      <c r="B55" s="116" t="s">
        <v>183</v>
      </c>
      <c r="C55" s="8"/>
      <c r="D55" s="8"/>
      <c r="E55" s="8"/>
      <c r="F55" s="8"/>
      <c r="G55" s="78">
        <f>SUMIF(WTB!A:A,A55,WTB!K:K)</f>
        <v>0</v>
      </c>
    </row>
    <row r="56" spans="1:7" s="78" customFormat="1">
      <c r="A56" s="111">
        <v>5101</v>
      </c>
      <c r="B56" s="116" t="s">
        <v>186</v>
      </c>
      <c r="C56" s="8"/>
      <c r="D56" s="8"/>
      <c r="E56" s="8"/>
      <c r="F56" s="8"/>
      <c r="G56" s="78">
        <f>SUMIF(WTB!A:A,A56,WTB!K:K)</f>
        <v>5713.6428571428569</v>
      </c>
    </row>
    <row r="57" spans="1:7" s="78" customFormat="1">
      <c r="A57" s="111">
        <v>6211</v>
      </c>
      <c r="B57" s="116" t="s">
        <v>185</v>
      </c>
      <c r="C57" s="8"/>
      <c r="D57" s="8"/>
      <c r="E57" s="8"/>
      <c r="F57" s="8"/>
      <c r="G57" s="78">
        <f>SUMIF(WTB!A:A,A57,WTB!K:K)</f>
        <v>0</v>
      </c>
    </row>
    <row r="58" spans="1:7" s="78" customFormat="1">
      <c r="A58" s="111">
        <v>6212</v>
      </c>
      <c r="B58" s="116" t="s">
        <v>171</v>
      </c>
      <c r="C58" s="8"/>
      <c r="D58" s="8"/>
      <c r="E58" s="8"/>
      <c r="F58" s="8"/>
      <c r="G58" s="78">
        <f>SUMIF(WTB!A:A,A58,WTB!K:K)</f>
        <v>917.6400000000001</v>
      </c>
    </row>
    <row r="59" spans="1:7" s="78" customFormat="1">
      <c r="A59" s="111">
        <v>6214</v>
      </c>
      <c r="B59" s="116" t="s">
        <v>172</v>
      </c>
      <c r="C59" s="8"/>
      <c r="D59" s="8"/>
      <c r="E59" s="8"/>
      <c r="F59" s="8"/>
      <c r="G59" s="78">
        <f>SUMIF(WTB!A:A,A59,WTB!K:K)</f>
        <v>0</v>
      </c>
    </row>
    <row r="60" spans="1:7" s="78" customFormat="1">
      <c r="A60" s="111">
        <v>6217</v>
      </c>
      <c r="B60" s="116" t="s">
        <v>173</v>
      </c>
      <c r="C60" s="8"/>
      <c r="D60" s="8"/>
      <c r="E60" s="8"/>
      <c r="F60" s="8"/>
      <c r="G60" s="78">
        <f>SUMIF(WTB!A:A,A60,WTB!K:K)</f>
        <v>474.99714285714282</v>
      </c>
    </row>
    <row r="61" spans="1:7" s="78" customFormat="1">
      <c r="A61" s="111">
        <v>6218</v>
      </c>
      <c r="B61" s="116" t="s">
        <v>184</v>
      </c>
      <c r="C61" s="8"/>
      <c r="D61" s="8"/>
      <c r="E61" s="8"/>
      <c r="F61" s="8"/>
      <c r="G61" s="78">
        <f>SUMIF(WTB!A:A,A61,WTB!K:K)</f>
        <v>1607.1428571428569</v>
      </c>
    </row>
    <row r="62" spans="1:7" s="78" customFormat="1">
      <c r="A62" s="111">
        <v>6219</v>
      </c>
      <c r="B62" s="116" t="s">
        <v>174</v>
      </c>
      <c r="C62" s="8"/>
      <c r="D62" s="8"/>
      <c r="E62" s="8"/>
      <c r="F62" s="8"/>
      <c r="G62" s="78">
        <f>SUMIF(WTB!A:A,A62,WTB!K:K)</f>
        <v>4253.0164285714291</v>
      </c>
    </row>
    <row r="63" spans="1:7" s="78" customFormat="1">
      <c r="A63" s="111">
        <v>6220</v>
      </c>
      <c r="B63" s="116" t="s">
        <v>175</v>
      </c>
      <c r="C63" s="8"/>
      <c r="D63" s="8"/>
      <c r="E63" s="8"/>
      <c r="F63" s="8"/>
      <c r="G63" s="78">
        <f>SUMIF(WTB!A:A,A63,WTB!K:K)</f>
        <v>-5503.7639285714286</v>
      </c>
    </row>
    <row r="64" spans="1:7" s="78" customFormat="1">
      <c r="A64" s="111">
        <v>6223</v>
      </c>
      <c r="B64" s="116" t="s">
        <v>202</v>
      </c>
      <c r="C64" s="8"/>
      <c r="D64" s="8"/>
      <c r="E64" s="8"/>
      <c r="F64" s="8"/>
      <c r="G64" s="78">
        <f>SUMIF(WTB!A:A,A64,WTB!K:K)</f>
        <v>6853.86</v>
      </c>
    </row>
    <row r="65" spans="1:7" s="78" customFormat="1">
      <c r="A65" s="111">
        <v>6229</v>
      </c>
      <c r="B65" s="116" t="s">
        <v>176</v>
      </c>
      <c r="C65" s="8"/>
      <c r="D65" s="8"/>
      <c r="E65" s="8"/>
      <c r="F65" s="8"/>
      <c r="G65" s="78">
        <f>SUMIF(WTB!A:A,A65,WTB!K:K)</f>
        <v>0</v>
      </c>
    </row>
    <row r="66" spans="1:7" s="78" customFormat="1">
      <c r="A66" s="111">
        <v>6230</v>
      </c>
      <c r="B66" s="116" t="s">
        <v>200</v>
      </c>
      <c r="C66" s="8"/>
      <c r="D66" s="8"/>
      <c r="E66" s="8"/>
      <c r="F66" s="8"/>
      <c r="G66" s="78">
        <f>SUMIF(WTB!A:A,A66,WTB!K:K)</f>
        <v>1126</v>
      </c>
    </row>
    <row r="67" spans="1:7" s="78" customFormat="1">
      <c r="A67" s="111">
        <v>6231</v>
      </c>
      <c r="B67" s="116" t="s">
        <v>203</v>
      </c>
      <c r="C67" s="8"/>
      <c r="D67" s="8"/>
      <c r="E67" s="8"/>
      <c r="F67" s="8"/>
      <c r="G67" s="78">
        <f>SUMIF(WTB!A:A,A67,WTB!K:K)</f>
        <v>442.40999999999997</v>
      </c>
    </row>
    <row r="68" spans="1:7" s="78" customFormat="1">
      <c r="A68" s="111">
        <v>6232</v>
      </c>
      <c r="B68" s="116" t="s">
        <v>201</v>
      </c>
      <c r="C68" s="8"/>
      <c r="D68" s="8"/>
      <c r="E68" s="8"/>
      <c r="F68" s="8"/>
      <c r="G68" s="78">
        <f>SUMIF(WTB!A:A,A68,WTB!K:K)</f>
        <v>1971.43</v>
      </c>
    </row>
    <row r="69" spans="1:7" s="78" customFormat="1">
      <c r="A69" s="111">
        <v>6308</v>
      </c>
      <c r="B69" s="116" t="s">
        <v>178</v>
      </c>
      <c r="C69" s="8"/>
      <c r="D69" s="8"/>
      <c r="E69" s="8"/>
      <c r="F69" s="8"/>
      <c r="G69" s="78">
        <f>SUMIF(WTB!A:A,A69,WTB!K:K)</f>
        <v>0</v>
      </c>
    </row>
    <row r="70" spans="1:7" s="78" customFormat="1">
      <c r="A70" s="111">
        <v>6312</v>
      </c>
      <c r="B70" s="116" t="s">
        <v>179</v>
      </c>
      <c r="C70" s="8"/>
      <c r="D70" s="8"/>
      <c r="E70" s="8"/>
      <c r="F70" s="8"/>
      <c r="G70" s="78">
        <f>SUMIF(WTB!A:A,A70,WTB!K:K)</f>
        <v>0</v>
      </c>
    </row>
    <row r="71" spans="1:7" s="78" customFormat="1">
      <c r="A71" s="111">
        <v>6313</v>
      </c>
      <c r="B71" s="116" t="s">
        <v>180</v>
      </c>
      <c r="C71" s="8"/>
      <c r="D71" s="8"/>
      <c r="E71" s="8"/>
      <c r="F71" s="8"/>
      <c r="G71" s="78">
        <f>SUMIF(WTB!A:A,A71,WTB!K:K)</f>
        <v>0</v>
      </c>
    </row>
    <row r="72" spans="1:7" s="78" customFormat="1">
      <c r="A72" s="111">
        <v>6234</v>
      </c>
      <c r="B72" s="116" t="s">
        <v>31</v>
      </c>
      <c r="C72" s="8"/>
      <c r="D72" s="8"/>
      <c r="E72" s="8"/>
      <c r="F72" s="8"/>
      <c r="G72" s="78">
        <f>SUMIF(WTB!A:A,A72,WTB!K:K)</f>
        <v>0</v>
      </c>
    </row>
    <row r="73" spans="1:7" s="78" customFormat="1">
      <c r="A73" s="111">
        <v>6315</v>
      </c>
      <c r="B73" s="116" t="s">
        <v>181</v>
      </c>
      <c r="C73" s="8"/>
      <c r="D73" s="8"/>
      <c r="E73" s="8"/>
      <c r="F73" s="8"/>
      <c r="G73" s="78">
        <f>SUMIF(WTB!A:A,A73,WTB!K:K)</f>
        <v>0</v>
      </c>
    </row>
    <row r="74" spans="1:7" s="78" customFormat="1">
      <c r="A74" s="111">
        <v>6316</v>
      </c>
      <c r="B74" s="116" t="s">
        <v>182</v>
      </c>
      <c r="C74" s="8"/>
      <c r="D74" s="8"/>
      <c r="E74" s="8"/>
      <c r="F74" s="8"/>
      <c r="G74" s="78">
        <f>SUMIF(WTB!A:A,A74,WTB!K:K)</f>
        <v>0</v>
      </c>
    </row>
    <row r="75" spans="1:7" s="78" customFormat="1">
      <c r="A75" s="111">
        <v>6317</v>
      </c>
      <c r="B75" s="116" t="s">
        <v>205</v>
      </c>
      <c r="C75" s="8"/>
      <c r="D75" s="8"/>
      <c r="E75" s="8"/>
      <c r="F75" s="8"/>
      <c r="G75" s="78">
        <f>SUMIF(WTB!A:A,A75,WTB!K:K)</f>
        <v>0</v>
      </c>
    </row>
    <row r="76" spans="1:7" s="78" customFormat="1">
      <c r="A76" s="111">
        <v>6318</v>
      </c>
      <c r="B76" s="116" t="s">
        <v>259</v>
      </c>
      <c r="C76" s="8"/>
      <c r="D76" s="8"/>
      <c r="E76" s="8"/>
      <c r="F76" s="8"/>
      <c r="G76" s="78">
        <f>SUMIF(WTB!A:A,A76,WTB!K:K)</f>
        <v>6095.1887249999982</v>
      </c>
    </row>
    <row r="77" spans="1:7" s="78" customFormat="1">
      <c r="A77" s="111">
        <v>6901</v>
      </c>
      <c r="B77" s="116" t="s">
        <v>239</v>
      </c>
      <c r="C77" s="8"/>
      <c r="D77" s="8"/>
      <c r="E77" s="8"/>
      <c r="F77" s="8"/>
      <c r="G77" s="78">
        <f>SUMIF(WTB!A:A,A77,WTB!K:K)</f>
        <v>2410.0221999999999</v>
      </c>
    </row>
    <row r="78" spans="1:7" s="78" customFormat="1">
      <c r="A78" s="111">
        <v>6902</v>
      </c>
      <c r="B78" s="116" t="s">
        <v>247</v>
      </c>
      <c r="C78" s="8"/>
      <c r="D78" s="8"/>
      <c r="E78" s="8"/>
      <c r="F78" s="8"/>
      <c r="G78" s="78">
        <f>SUMIF(WTB!A:A,A78,WTB!K:K)</f>
        <v>3.0400000000022374</v>
      </c>
    </row>
    <row r="79" spans="1:7" s="78" customFormat="1">
      <c r="A79" s="111">
        <v>6999</v>
      </c>
      <c r="B79" s="116" t="s">
        <v>206</v>
      </c>
      <c r="C79" s="8"/>
      <c r="D79" s="8"/>
      <c r="E79" s="8"/>
      <c r="F79" s="8"/>
      <c r="G79" s="78">
        <f>SUMIF(WTB!A:A,A79,WTB!K:K)</f>
        <v>0</v>
      </c>
    </row>
    <row r="80" spans="1:7" s="78" customFormat="1">
      <c r="A80" s="111"/>
      <c r="B80" s="110" t="s">
        <v>345</v>
      </c>
      <c r="C80" s="8"/>
      <c r="D80" s="8"/>
      <c r="E80" s="8"/>
      <c r="F80" s="8"/>
      <c r="G80" s="120">
        <f>+SUM(G41:G79)</f>
        <v>388397.09797170322</v>
      </c>
    </row>
    <row r="82" spans="1:7" s="78" customFormat="1" ht="10.8" thickBot="1">
      <c r="A82" s="111"/>
      <c r="B82" s="110" t="s">
        <v>346</v>
      </c>
      <c r="C82" s="8"/>
      <c r="D82" s="8"/>
      <c r="E82" s="8"/>
      <c r="F82" s="8"/>
      <c r="G82" s="122">
        <f>G38-G80</f>
        <v>199428.20149993181</v>
      </c>
    </row>
    <row r="83" spans="1:7" ht="10.8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M11" sqref="M11"/>
    </sheetView>
  </sheetViews>
  <sheetFormatPr defaultRowHeight="14.4"/>
  <cols>
    <col min="1" max="1" width="13.88671875" customWidth="1"/>
    <col min="2" max="5" width="12.77734375" hidden="1" customWidth="1"/>
    <col min="6" max="6" width="2.88671875" hidden="1" customWidth="1"/>
    <col min="7" max="9" width="13" hidden="1" customWidth="1"/>
    <col min="10" max="10" width="12.5546875" hidden="1" customWidth="1"/>
    <col min="11" max="11" width="8.88671875" hidden="1" customWidth="1"/>
    <col min="12" max="14" width="13" customWidth="1"/>
    <col min="15" max="15" width="12.5546875" bestFit="1" customWidth="1"/>
    <col min="17" max="17" width="10.109375" bestFit="1" customWidth="1"/>
  </cols>
  <sheetData>
    <row r="1" spans="1:15">
      <c r="A1" s="48" t="s">
        <v>69</v>
      </c>
      <c r="B1" s="49" t="s">
        <v>70</v>
      </c>
      <c r="C1" s="49" t="s">
        <v>71</v>
      </c>
      <c r="D1" s="49" t="s">
        <v>72</v>
      </c>
      <c r="E1" s="61" t="s">
        <v>80</v>
      </c>
      <c r="G1" s="49" t="s">
        <v>55</v>
      </c>
      <c r="H1" s="49" t="s">
        <v>81</v>
      </c>
      <c r="I1" s="49" t="s">
        <v>82</v>
      </c>
      <c r="J1" s="61" t="s">
        <v>83</v>
      </c>
      <c r="L1" s="49" t="s">
        <v>133</v>
      </c>
      <c r="M1" s="49" t="s">
        <v>134</v>
      </c>
      <c r="N1" s="49" t="s">
        <v>135</v>
      </c>
      <c r="O1" s="61" t="s">
        <v>136</v>
      </c>
    </row>
    <row r="2" spans="1:15">
      <c r="A2" s="50" t="s">
        <v>73</v>
      </c>
      <c r="B2" s="51">
        <v>702599.39</v>
      </c>
      <c r="C2" s="51">
        <v>670756.17000000004</v>
      </c>
      <c r="D2" s="51">
        <v>685337.41</v>
      </c>
      <c r="E2" s="51">
        <f>SUM(B2:D2)</f>
        <v>2058692.9700000002</v>
      </c>
      <c r="G2" s="51">
        <v>683290.29784285696</v>
      </c>
      <c r="H2" s="51">
        <v>725446.43425714283</v>
      </c>
      <c r="I2" s="51">
        <v>808708.04681428534</v>
      </c>
      <c r="J2" s="51">
        <f>SUM(G2:I2)</f>
        <v>2217444.7789142849</v>
      </c>
      <c r="L2" s="51">
        <v>840622.57275714271</v>
      </c>
      <c r="M2" s="51">
        <v>786991.04621428554</v>
      </c>
      <c r="N2" s="51">
        <v>785885.51</v>
      </c>
      <c r="O2" s="51">
        <f>SUM(L2:N2)</f>
        <v>2413499.1289714286</v>
      </c>
    </row>
    <row r="3" spans="1:15">
      <c r="A3" s="50"/>
      <c r="B3" s="52"/>
      <c r="C3" s="52"/>
      <c r="D3" s="52"/>
      <c r="E3" s="52"/>
      <c r="G3" s="52"/>
      <c r="H3" s="52"/>
      <c r="I3" s="52"/>
      <c r="J3" s="52"/>
      <c r="L3" s="52"/>
      <c r="M3" s="52"/>
      <c r="N3" s="52"/>
      <c r="O3" s="52"/>
    </row>
    <row r="4" spans="1:15">
      <c r="A4" s="50" t="s">
        <v>74</v>
      </c>
      <c r="B4" s="52"/>
      <c r="C4" s="52"/>
      <c r="D4" s="52"/>
      <c r="E4" s="52">
        <f>SUM(B4:D4)</f>
        <v>0</v>
      </c>
      <c r="G4" s="52"/>
      <c r="H4" s="52"/>
      <c r="I4" s="52"/>
      <c r="J4" s="52">
        <f>SUM(G4:I4)</f>
        <v>0</v>
      </c>
      <c r="L4" s="52"/>
      <c r="M4" s="52"/>
      <c r="N4" s="52"/>
      <c r="O4" s="52">
        <f>SUM(L4:N4)</f>
        <v>0</v>
      </c>
    </row>
    <row r="5" spans="1:15">
      <c r="A5" s="50" t="s">
        <v>75</v>
      </c>
      <c r="B5" s="52">
        <v>205857.67</v>
      </c>
      <c r="C5" s="52">
        <v>153522.10999999999</v>
      </c>
      <c r="D5" s="52">
        <v>98500.63</v>
      </c>
      <c r="E5" s="52">
        <f t="shared" ref="E5:E7" si="0">SUM(B5:D5)</f>
        <v>457880.41000000003</v>
      </c>
      <c r="G5" s="52">
        <f>SUM(G18:G19)</f>
        <v>173400.18749999997</v>
      </c>
      <c r="H5" s="52" t="e">
        <f>SUM(H18:H19)</f>
        <v>#REF!</v>
      </c>
      <c r="I5" s="52">
        <f>SUM(I18:I19)</f>
        <v>54898.035714285717</v>
      </c>
      <c r="J5" s="52" t="e">
        <f t="shared" ref="J5:J7" si="1">SUM(G5:I5)</f>
        <v>#REF!</v>
      </c>
      <c r="L5" s="52">
        <f>SUM(L18:L19)</f>
        <v>108825.89285714284</v>
      </c>
      <c r="M5" s="52">
        <f>SUM(M18:M19)</f>
        <v>148891.625</v>
      </c>
      <c r="N5" s="52">
        <f>SUM(N18:N19)</f>
        <v>168359.53571428568</v>
      </c>
      <c r="O5" s="52">
        <f t="shared" ref="O5:O7" si="2">SUM(L5:N5)</f>
        <v>426077.05357142852</v>
      </c>
    </row>
    <row r="6" spans="1:15">
      <c r="A6" s="50" t="s">
        <v>76</v>
      </c>
      <c r="B6" s="52">
        <v>222925.34</v>
      </c>
      <c r="C6" s="52">
        <v>197399.56</v>
      </c>
      <c r="D6" s="52">
        <v>205350.89</v>
      </c>
      <c r="E6" s="52">
        <f t="shared" si="0"/>
        <v>625675.79</v>
      </c>
      <c r="G6" s="52">
        <f>SUM(G22:G24)</f>
        <v>207267.07142857139</v>
      </c>
      <c r="H6" s="52" t="e">
        <f>SUM(H22:H24)</f>
        <v>#REF!</v>
      </c>
      <c r="I6" s="52">
        <f>SUM(I22:I24)</f>
        <v>209562.4375</v>
      </c>
      <c r="J6" s="52" t="e">
        <f t="shared" si="1"/>
        <v>#REF!</v>
      </c>
      <c r="L6" s="52">
        <f>SUM(L22:L24)</f>
        <v>213302.68749999997</v>
      </c>
      <c r="M6" s="52">
        <f>SUM(M22:M24)</f>
        <v>213057.52678571426</v>
      </c>
      <c r="N6" s="52">
        <f>SUM(N22:N24)</f>
        <v>210804.78571428571</v>
      </c>
      <c r="O6" s="52">
        <f t="shared" si="2"/>
        <v>637164.99999999988</v>
      </c>
    </row>
    <row r="7" spans="1:15">
      <c r="A7" s="50" t="s">
        <v>77</v>
      </c>
      <c r="B7" s="52"/>
      <c r="C7" s="52">
        <v>159726.29</v>
      </c>
      <c r="D7" s="52">
        <v>143686.09</v>
      </c>
      <c r="E7" s="52">
        <f t="shared" si="0"/>
        <v>303412.38</v>
      </c>
      <c r="G7" s="52">
        <f>SUM(G26:G28)</f>
        <v>136124.87</v>
      </c>
      <c r="H7" s="52" t="e">
        <f>SUM(H26:H28)</f>
        <v>#REF!</v>
      </c>
      <c r="I7" s="52">
        <f>SUM(I26:I28)</f>
        <v>50671.94</v>
      </c>
      <c r="J7" s="52" t="e">
        <f t="shared" si="1"/>
        <v>#REF!</v>
      </c>
      <c r="L7" s="52">
        <f>SUM(L26:L28)</f>
        <v>115155.32</v>
      </c>
      <c r="M7" s="52">
        <f>SUM(M26:M28)</f>
        <v>108671.94</v>
      </c>
      <c r="N7" s="52">
        <f>SUM(N26:N28)</f>
        <v>110073.68000000001</v>
      </c>
      <c r="O7" s="52">
        <f t="shared" si="2"/>
        <v>333900.94</v>
      </c>
    </row>
    <row r="8" spans="1:15">
      <c r="A8" s="53" t="s">
        <v>9</v>
      </c>
      <c r="B8" s="51">
        <f t="shared" ref="B8:D8" si="3">SUM(B4:B7)</f>
        <v>428783.01</v>
      </c>
      <c r="C8" s="51">
        <f t="shared" si="3"/>
        <v>510647.95999999996</v>
      </c>
      <c r="D8" s="51">
        <f t="shared" si="3"/>
        <v>447537.61</v>
      </c>
      <c r="E8" s="51">
        <f>SUM(E4:E7)</f>
        <v>1386968.58</v>
      </c>
      <c r="G8" s="51">
        <f t="shared" ref="G8:I8" si="4">SUM(G4:G7)</f>
        <v>516792.12892857136</v>
      </c>
      <c r="H8" s="51" t="e">
        <f t="shared" si="4"/>
        <v>#REF!</v>
      </c>
      <c r="I8" s="51">
        <f t="shared" si="4"/>
        <v>315132.41321428574</v>
      </c>
      <c r="J8" s="51" t="e">
        <f>SUM(J4:J7)</f>
        <v>#REF!</v>
      </c>
      <c r="L8" s="51">
        <f t="shared" ref="L8:N8" si="5">SUM(L4:L7)</f>
        <v>437283.90035714285</v>
      </c>
      <c r="M8" s="51">
        <f t="shared" si="5"/>
        <v>470621.09178571426</v>
      </c>
      <c r="N8" s="51">
        <f t="shared" si="5"/>
        <v>489238.00142857136</v>
      </c>
      <c r="O8" s="51">
        <f>SUM(O4:O7)</f>
        <v>1397142.9935714283</v>
      </c>
    </row>
    <row r="9" spans="1:15">
      <c r="A9" s="54"/>
      <c r="B9" s="52"/>
      <c r="C9" s="52"/>
      <c r="D9" s="52"/>
      <c r="E9" s="52"/>
      <c r="G9" s="52"/>
      <c r="H9" s="52"/>
      <c r="I9" s="52"/>
      <c r="J9" s="52"/>
      <c r="L9" s="52"/>
      <c r="M9" s="52"/>
      <c r="N9" s="52"/>
      <c r="O9" s="52"/>
    </row>
    <row r="10" spans="1:15">
      <c r="A10" s="54" t="s">
        <v>78</v>
      </c>
      <c r="B10" s="55">
        <f>+B2*0.12</f>
        <v>84311.926800000001</v>
      </c>
      <c r="C10" s="55">
        <f t="shared" ref="C10:E10" si="6">+C2*0.12</f>
        <v>80490.740399999995</v>
      </c>
      <c r="D10" s="55">
        <f t="shared" si="6"/>
        <v>82240.489199999996</v>
      </c>
      <c r="E10" s="55">
        <f t="shared" si="6"/>
        <v>247043.15640000001</v>
      </c>
      <c r="G10" s="55">
        <f>+G2*0.12</f>
        <v>81994.83574114283</v>
      </c>
      <c r="H10" s="55">
        <f t="shared" ref="H10:J10" si="7">+H2*0.12</f>
        <v>87053.572110857131</v>
      </c>
      <c r="I10" s="55">
        <f t="shared" si="7"/>
        <v>97044.965617714231</v>
      </c>
      <c r="J10" s="55">
        <f t="shared" si="7"/>
        <v>266093.37346971419</v>
      </c>
      <c r="L10" s="55">
        <f>+L2*0.12</f>
        <v>100874.70873085712</v>
      </c>
      <c r="M10" s="55">
        <f t="shared" ref="M10:O10" si="8">+M2*0.12</f>
        <v>94438.925545714257</v>
      </c>
      <c r="N10" s="55">
        <f t="shared" si="8"/>
        <v>94306.261199999994</v>
      </c>
      <c r="O10" s="55">
        <f t="shared" si="8"/>
        <v>289619.8954765714</v>
      </c>
    </row>
    <row r="11" spans="1:15">
      <c r="A11" s="54" t="s">
        <v>27</v>
      </c>
      <c r="B11" s="56">
        <f>SUM(B4:B6)*0.12</f>
        <v>51453.961199999998</v>
      </c>
      <c r="C11" s="56">
        <f t="shared" ref="C11:E11" si="9">SUM(C4:C6)*0.12</f>
        <v>42110.600399999996</v>
      </c>
      <c r="D11" s="56">
        <f t="shared" si="9"/>
        <v>36462.182399999998</v>
      </c>
      <c r="E11" s="56">
        <f t="shared" si="9"/>
        <v>130026.74400000002</v>
      </c>
      <c r="G11" s="56">
        <f>SUM(G4:G6)*0.12</f>
        <v>45680.07107142856</v>
      </c>
      <c r="H11" s="56" t="e">
        <f t="shared" ref="H11:J11" si="10">SUM(H4:H6)*0.12</f>
        <v>#REF!</v>
      </c>
      <c r="I11" s="56">
        <f t="shared" si="10"/>
        <v>31735.256785714286</v>
      </c>
      <c r="J11" s="56" t="e">
        <f t="shared" si="10"/>
        <v>#REF!</v>
      </c>
      <c r="L11" s="56">
        <f>SUM(L4:L6)*0.12</f>
        <v>38655.42964285714</v>
      </c>
      <c r="M11" s="56">
        <f t="shared" ref="M11:O11" si="11">SUM(M4:M6)*0.12</f>
        <v>43433.898214285713</v>
      </c>
      <c r="N11" s="56">
        <f t="shared" si="11"/>
        <v>45499.718571428559</v>
      </c>
      <c r="O11" s="56">
        <f t="shared" si="11"/>
        <v>127589.0464285714</v>
      </c>
    </row>
    <row r="12" spans="1:15">
      <c r="A12" s="54"/>
      <c r="B12" s="52"/>
      <c r="C12" s="52"/>
      <c r="D12" s="52"/>
      <c r="E12" s="52"/>
      <c r="G12" s="52"/>
      <c r="H12" s="52"/>
      <c r="I12" s="52"/>
      <c r="J12" s="52"/>
      <c r="L12" s="52"/>
      <c r="M12" s="52"/>
      <c r="N12" s="52"/>
      <c r="O12" s="52"/>
    </row>
    <row r="13" spans="1:15" ht="15" thickBot="1">
      <c r="A13" s="57" t="s">
        <v>79</v>
      </c>
      <c r="B13" s="58">
        <f>ROUND(B10-B11,2)</f>
        <v>32857.97</v>
      </c>
      <c r="C13" s="58">
        <f>ROUND(C10-C11,2)</f>
        <v>38380.14</v>
      </c>
      <c r="D13" s="58">
        <f>ROUND(D10-D11,2)</f>
        <v>45778.31</v>
      </c>
      <c r="E13" s="55">
        <f>E10-E11</f>
        <v>117016.41239999999</v>
      </c>
      <c r="G13" s="58">
        <f>ROUND(G10-G11,2)</f>
        <v>36314.76</v>
      </c>
      <c r="H13" s="58" t="e">
        <f>ROUND(H10-H11,2)</f>
        <v>#REF!</v>
      </c>
      <c r="I13" s="58">
        <f>ROUND(I10-I11,2)</f>
        <v>65309.71</v>
      </c>
      <c r="J13" s="55" t="e">
        <f>J10-J11</f>
        <v>#REF!</v>
      </c>
      <c r="L13" s="58">
        <f>ROUND(L10-L11,2)</f>
        <v>62219.28</v>
      </c>
      <c r="M13" s="58">
        <f>ROUND(M10-M11,2)</f>
        <v>51005.03</v>
      </c>
      <c r="N13" s="58">
        <f>ROUND(N10-N11,2)</f>
        <v>48806.54</v>
      </c>
      <c r="O13" s="55">
        <f>O10-O11</f>
        <v>162030.849048</v>
      </c>
    </row>
    <row r="14" spans="1:15" ht="15" thickTop="1">
      <c r="B14" s="52"/>
      <c r="C14" s="52"/>
      <c r="D14" s="52"/>
      <c r="E14" s="55">
        <f>B13+C13</f>
        <v>71238.11</v>
      </c>
      <c r="G14" s="52"/>
      <c r="H14" s="52"/>
      <c r="I14" s="52"/>
      <c r="J14" s="55" t="e">
        <f>G13+H13</f>
        <v>#REF!</v>
      </c>
      <c r="L14" s="52"/>
      <c r="M14" s="52"/>
      <c r="N14" s="52"/>
      <c r="O14" s="55">
        <f>L13+M13</f>
        <v>113224.31</v>
      </c>
    </row>
    <row r="15" spans="1:15" ht="15" thickBot="1">
      <c r="B15" s="52"/>
      <c r="C15" s="52"/>
      <c r="D15" s="52"/>
      <c r="E15" s="59">
        <f>+E13-E14</f>
        <v>45778.302399999986</v>
      </c>
      <c r="G15" s="52"/>
      <c r="H15" s="52"/>
      <c r="I15" s="52"/>
      <c r="J15" s="59" t="e">
        <f>+J13-J14</f>
        <v>#REF!</v>
      </c>
      <c r="L15" s="52"/>
      <c r="M15" s="52"/>
      <c r="N15" s="52"/>
      <c r="O15" s="59">
        <f>+O13-O14</f>
        <v>48806.539048000006</v>
      </c>
    </row>
    <row r="16" spans="1:15" ht="15" thickTop="1"/>
    <row r="17" spans="1:17">
      <c r="J17" s="60"/>
      <c r="O17" s="60"/>
    </row>
    <row r="18" spans="1:17">
      <c r="A18" t="s">
        <v>84</v>
      </c>
      <c r="G18" s="60">
        <v>139776.99999999997</v>
      </c>
      <c r="H18" s="68" t="e">
        <f>SUM(AP!#REF!)/1.12</f>
        <v>#REF!</v>
      </c>
      <c r="I18" s="60"/>
      <c r="L18" s="60">
        <v>86214.098214285696</v>
      </c>
      <c r="M18" s="68">
        <v>115041.49107142857</v>
      </c>
      <c r="N18" s="60">
        <f>157421.9/1.12</f>
        <v>140555.26785714284</v>
      </c>
      <c r="Q18" s="68"/>
    </row>
    <row r="19" spans="1:17">
      <c r="A19" t="s">
        <v>85</v>
      </c>
      <c r="G19" s="60">
        <v>33623.1875</v>
      </c>
      <c r="H19" s="68" t="e">
        <f>SUM(AP!#REF!)/1.12</f>
        <v>#REF!</v>
      </c>
      <c r="I19" s="60">
        <v>54898.035714285717</v>
      </c>
      <c r="L19" s="60">
        <v>22611.794642857141</v>
      </c>
      <c r="M19" s="68">
        <v>33850.133928571428</v>
      </c>
      <c r="N19" s="60">
        <f>31140.78/1.12</f>
        <v>27804.267857142855</v>
      </c>
      <c r="Q19" s="68"/>
    </row>
    <row r="20" spans="1:17">
      <c r="G20" s="60"/>
      <c r="I20" s="60"/>
      <c r="L20" s="60"/>
      <c r="N20" s="60"/>
    </row>
    <row r="21" spans="1:17">
      <c r="G21" s="60"/>
      <c r="I21" s="60"/>
      <c r="L21" s="60"/>
      <c r="N21" s="60"/>
    </row>
    <row r="22" spans="1:17">
      <c r="A22" t="s">
        <v>86</v>
      </c>
      <c r="G22" s="60"/>
      <c r="I22" s="60"/>
      <c r="L22" s="60"/>
      <c r="N22" s="60"/>
    </row>
    <row r="23" spans="1:17">
      <c r="A23" t="s">
        <v>87</v>
      </c>
      <c r="G23" s="60">
        <v>1339.2857142857142</v>
      </c>
      <c r="I23" s="60"/>
      <c r="L23" s="60">
        <v>1339.2857142857142</v>
      </c>
      <c r="N23" s="60"/>
    </row>
    <row r="24" spans="1:17">
      <c r="A24" t="s">
        <v>88</v>
      </c>
      <c r="G24" s="60">
        <v>205927.78571428568</v>
      </c>
      <c r="H24" s="68" t="e">
        <f>SUM(AP!#REF!)/1.12</f>
        <v>#REF!</v>
      </c>
      <c r="I24" s="60">
        <v>209562.4375</v>
      </c>
      <c r="L24" s="60">
        <v>211963.40178571426</v>
      </c>
      <c r="M24" s="68">
        <v>213057.52678571426</v>
      </c>
      <c r="N24" s="60">
        <v>210804.78571428571</v>
      </c>
    </row>
    <row r="25" spans="1:17">
      <c r="G25" s="60"/>
      <c r="I25" s="60"/>
      <c r="L25" s="60"/>
      <c r="N25" s="60"/>
    </row>
    <row r="26" spans="1:17">
      <c r="A26" t="s">
        <v>89</v>
      </c>
      <c r="G26" s="60">
        <v>93262.6</v>
      </c>
      <c r="H26" s="68" t="e">
        <f>SUM(AP!#REF!)</f>
        <v>#REF!</v>
      </c>
      <c r="I26" s="60"/>
      <c r="L26" s="60">
        <v>68869.350000000006</v>
      </c>
      <c r="M26" s="68">
        <v>68467.199999999997</v>
      </c>
      <c r="N26" s="60">
        <v>66869.08</v>
      </c>
    </row>
    <row r="27" spans="1:17">
      <c r="A27" t="s">
        <v>90</v>
      </c>
      <c r="G27" s="60">
        <v>12784</v>
      </c>
      <c r="H27" s="68" t="e">
        <f>SUM(AP!#REF!)</f>
        <v>#REF!</v>
      </c>
      <c r="I27" s="60">
        <v>22007.000000000004</v>
      </c>
      <c r="L27" s="60">
        <v>16115.8</v>
      </c>
      <c r="M27" s="68">
        <v>16059.85</v>
      </c>
      <c r="N27" s="60">
        <v>15351.35</v>
      </c>
    </row>
    <row r="28" spans="1:17">
      <c r="A28" t="s">
        <v>91</v>
      </c>
      <c r="G28" s="60">
        <v>30078.27</v>
      </c>
      <c r="I28" s="60">
        <v>28664.940000000002</v>
      </c>
      <c r="L28" s="60">
        <v>30170.17</v>
      </c>
      <c r="M28">
        <v>24144.89</v>
      </c>
      <c r="N28" s="60">
        <v>27853.25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SJ</vt:lpstr>
      <vt:lpstr>CD</vt:lpstr>
      <vt:lpstr>AP</vt:lpstr>
      <vt:lpstr>GJ-PCF</vt:lpstr>
      <vt:lpstr>GJ</vt:lpstr>
      <vt:lpstr>WTB</vt:lpstr>
      <vt:lpstr>BS</vt:lpstr>
      <vt:lpstr>IS</vt:lpstr>
      <vt:lpstr>VAT</vt:lpstr>
      <vt:lpstr>ePay</vt:lpstr>
      <vt:lpstr>ITR</vt:lpstr>
      <vt:lpstr>EWT</vt:lpstr>
      <vt:lpstr>To Follow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2019-02-21T00:27:33Z</dcterms:modified>
</cp:coreProperties>
</file>