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 activeTab="1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K43" s="1"/>
  <c r="E42"/>
  <c r="K42" s="1"/>
  <c r="E41"/>
  <c r="E40"/>
  <c r="E39"/>
  <c r="E38"/>
  <c r="E37"/>
  <c r="K37" s="1"/>
  <c r="E36"/>
  <c r="K36" s="1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K29" s="1"/>
  <c r="M9"/>
  <c r="L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E16"/>
  <c r="H16" s="1"/>
  <c r="E15"/>
  <c r="E14"/>
  <c r="E13"/>
  <c r="V13" s="1"/>
  <c r="E12"/>
  <c r="E11"/>
  <c r="H11" s="1"/>
  <c r="E10"/>
  <c r="H36" s="1"/>
  <c r="E9"/>
  <c r="P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K40" s="1"/>
  <c r="G13"/>
  <c r="F13"/>
  <c r="G12"/>
  <c r="F12"/>
  <c r="G11"/>
  <c r="G10"/>
  <c r="G9"/>
  <c r="F9"/>
  <c r="K35" s="1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/>
  <c r="B27" i="1"/>
  <c r="B26" i="2"/>
  <c r="B52" s="1"/>
  <c r="B26" i="1"/>
  <c r="B25" i="2"/>
  <c r="B51" s="1"/>
  <c r="B25" i="1"/>
  <c r="B24" i="2"/>
  <c r="B50" s="1"/>
  <c r="B24" i="1"/>
  <c r="B23" i="2"/>
  <c r="B49"/>
  <c r="B23" i="1"/>
  <c r="B22" i="2"/>
  <c r="B48" s="1"/>
  <c r="B22" i="1"/>
  <c r="B21" i="2"/>
  <c r="B47" s="1"/>
  <c r="B21" i="1"/>
  <c r="B20" i="2" s="1"/>
  <c r="B46" s="1"/>
  <c r="B20" i="1"/>
  <c r="B19" i="2"/>
  <c r="B45"/>
  <c r="B19" i="1"/>
  <c r="B18" i="2"/>
  <c r="B44" s="1"/>
  <c r="B18" i="1"/>
  <c r="B17" i="2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/>
  <c r="J20"/>
  <c r="J24"/>
  <c r="J28"/>
  <c r="J19"/>
  <c r="H47"/>
  <c r="J21"/>
  <c r="H49"/>
  <c r="J23"/>
  <c r="J25"/>
  <c r="H42"/>
  <c r="P26"/>
  <c r="N19"/>
  <c r="P11"/>
  <c r="P28"/>
  <c r="N27"/>
  <c r="V27"/>
  <c r="P25"/>
  <c r="H52"/>
  <c r="V26"/>
  <c r="N23"/>
  <c r="P24"/>
  <c r="H50"/>
  <c r="P23"/>
  <c r="V23"/>
  <c r="N21"/>
  <c r="P22"/>
  <c r="H48"/>
  <c r="P21"/>
  <c r="V21"/>
  <c r="O29"/>
  <c r="O30" s="1"/>
  <c r="N20"/>
  <c r="H46"/>
  <c r="V20"/>
  <c r="P17"/>
  <c r="U29"/>
  <c r="U30" s="1"/>
  <c r="H44"/>
  <c r="H40"/>
  <c r="P14"/>
  <c r="H38"/>
  <c r="V12"/>
  <c r="T29"/>
  <c r="T30" s="1"/>
  <c r="S29"/>
  <c r="L29"/>
  <c r="W29"/>
  <c r="N9"/>
  <c r="R12"/>
  <c r="R14"/>
  <c r="R21"/>
  <c r="R23"/>
  <c r="R25"/>
  <c r="R27"/>
  <c r="R18"/>
  <c r="R22"/>
  <c r="R24"/>
  <c r="R26"/>
  <c r="R28"/>
  <c r="R20"/>
  <c r="R16"/>
  <c r="R19"/>
  <c r="R15"/>
  <c r="P15"/>
  <c r="V18"/>
  <c r="N17"/>
  <c r="V17"/>
  <c r="N18"/>
  <c r="P20"/>
  <c r="P19"/>
  <c r="N22"/>
  <c r="V22"/>
  <c r="V24"/>
  <c r="N25"/>
  <c r="V25"/>
  <c r="N26"/>
  <c r="P27"/>
  <c r="H54"/>
  <c r="N28"/>
  <c r="H45"/>
  <c r="V28"/>
  <c r="N24"/>
  <c r="H53"/>
  <c r="J27"/>
  <c r="H51"/>
  <c r="V19"/>
  <c r="H43"/>
  <c r="J26"/>
  <c r="J22"/>
  <c r="J18"/>
  <c r="H10"/>
  <c r="I10" s="1"/>
  <c r="R11"/>
  <c r="P18"/>
  <c r="H37"/>
  <c r="J10"/>
  <c r="R10"/>
  <c r="N12"/>
  <c r="P12"/>
  <c r="H14"/>
  <c r="J14"/>
  <c r="N14"/>
  <c r="V14"/>
  <c r="I18"/>
  <c r="I19"/>
  <c r="X19" s="1"/>
  <c r="F45" s="1"/>
  <c r="I20"/>
  <c r="I22"/>
  <c r="X22" s="1"/>
  <c r="F48" s="1"/>
  <c r="I24"/>
  <c r="I25"/>
  <c r="X25" s="1"/>
  <c r="F51" s="1"/>
  <c r="I26"/>
  <c r="X26" s="1"/>
  <c r="F52" s="1"/>
  <c r="I27"/>
  <c r="X27" s="1"/>
  <c r="F53" s="1"/>
  <c r="I28"/>
  <c r="H9"/>
  <c r="V9"/>
  <c r="H12"/>
  <c r="I12" s="1"/>
  <c r="H13"/>
  <c r="I13"/>
  <c r="N13"/>
  <c r="J13"/>
  <c r="H15"/>
  <c r="N15"/>
  <c r="V15"/>
  <c r="H17"/>
  <c r="I17" s="1"/>
  <c r="X17" s="1"/>
  <c r="F43" s="1"/>
  <c r="J17"/>
  <c r="R17"/>
  <c r="C12" i="3"/>
  <c r="W30" i="2"/>
  <c r="L30"/>
  <c r="R9"/>
  <c r="H35"/>
  <c r="K38"/>
  <c r="I14" l="1"/>
  <c r="K39"/>
  <c r="G55"/>
  <c r="S30"/>
  <c r="G56"/>
  <c r="K30"/>
  <c r="N10"/>
  <c r="I9"/>
  <c r="J9"/>
  <c r="X9" s="1"/>
  <c r="F35" s="1"/>
  <c r="J12"/>
  <c r="X12" s="1"/>
  <c r="F38" s="1"/>
  <c r="L38" s="1"/>
  <c r="L51"/>
  <c r="L45"/>
  <c r="I15"/>
  <c r="I21"/>
  <c r="X21" s="1"/>
  <c r="F47" s="1"/>
  <c r="L47" s="1"/>
  <c r="I23"/>
  <c r="X23" s="1"/>
  <c r="F49" s="1"/>
  <c r="L49" s="1"/>
  <c r="L43"/>
  <c r="L53"/>
  <c r="L48"/>
  <c r="X28"/>
  <c r="F54" s="1"/>
  <c r="L54" s="1"/>
  <c r="L52"/>
  <c r="X24"/>
  <c r="F50" s="1"/>
  <c r="L50" s="1"/>
  <c r="X20"/>
  <c r="F46" s="1"/>
  <c r="L46" s="1"/>
  <c r="X18"/>
  <c r="F44" s="1"/>
  <c r="L44" s="1"/>
  <c r="I11"/>
  <c r="M29"/>
  <c r="M30" s="1"/>
  <c r="I16"/>
  <c r="P16"/>
  <c r="I55"/>
  <c r="I56" s="1"/>
  <c r="F29"/>
  <c r="F30" s="1"/>
  <c r="G29"/>
  <c r="G30" s="1"/>
  <c r="X14"/>
  <c r="F40" s="1"/>
  <c r="L40" s="1"/>
  <c r="J15"/>
  <c r="X15" s="1"/>
  <c r="F41" s="1"/>
  <c r="K55"/>
  <c r="R40" s="1"/>
  <c r="V11"/>
  <c r="I29"/>
  <c r="V10"/>
  <c r="P10"/>
  <c r="J11"/>
  <c r="V16"/>
  <c r="N16"/>
  <c r="R13"/>
  <c r="R29" s="1"/>
  <c r="P13"/>
  <c r="H39"/>
  <c r="N11"/>
  <c r="H41"/>
  <c r="J16"/>
  <c r="N29" l="1"/>
  <c r="Q38"/>
  <c r="Q36"/>
  <c r="X16"/>
  <c r="F42" s="1"/>
  <c r="L42" s="1"/>
  <c r="H55"/>
  <c r="Q37"/>
  <c r="Q39"/>
  <c r="P29"/>
  <c r="L41"/>
  <c r="L35"/>
  <c r="X10"/>
  <c r="X13"/>
  <c r="F39" s="1"/>
  <c r="L39" s="1"/>
  <c r="J29"/>
  <c r="V29"/>
  <c r="X11"/>
  <c r="F37" s="1"/>
  <c r="L37" s="1"/>
  <c r="F36" l="1"/>
  <c r="X29"/>
  <c r="L36" l="1"/>
  <c r="L55" s="1"/>
  <c r="R41" s="1"/>
  <c r="F55"/>
  <c r="Q35" s="1"/>
  <c r="Q42" s="1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<sst xmlns="http://schemas.openxmlformats.org/spreadsheetml/2006/main" count="137" uniqueCount="94">
  <si>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</si>
  <si>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</si>
  <si>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</si>
  <si>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</si>
  <si>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</si>
  <si>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</si>
  <si>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</si>
  <si>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</si>
  <si>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</si>
  <si>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</si>
  <si>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</si>
  <si>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</si>
  <si>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</si>
  <si>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</si>
  <si>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</si>
  <si>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</si>
  <si>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</si>
  <si>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</si>
  <si>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</si>
  <si>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</si>
  <si>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</si>
  <si>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</si>
  <si>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</si>
  <si>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</si>
  <si>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</si>
  <si>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</si>
  <si>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</si>
  <si>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</si>
  <si>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</si>
  <si>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</si>
  <si>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</si>
  <si>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</si>
  <si>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</si>
  <si>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</si>
  <si>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</si>
  <si>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</si>
  <si>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</si>
  <si>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</si>
  <si>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</si>
  <si>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</si>
  <si>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</si>
  <si>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</si>
  <si>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</si>
  <si>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</si>
  <si>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</si>
  <si>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</si>
  <si>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</si>
  <si>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</si>
  <si>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</si>
  <si>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</si>
  <si>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</si>
  <si>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</si>
  <si>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</si>
  <si>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</si>
  <si>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</si>
  <si>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</si>
  <si>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</si>
  <si>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</si>
  <si>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</si>
  <si>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</si>
  <si>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</si>
  <si>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</si>
  <si>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</si>
  <si>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</si>
  <si>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</si>
  <si>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</si>
  <si>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</si>
  <si>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</si>
  <si>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</si>
  <si>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</si>
  <si>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</si>
  <si>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</si>
  <si>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</si>
  <si>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</si>
  <si>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</si>
  <si>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</si>
  <si>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</si>
  <si>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</si>
  <si>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</si>
  <si>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</si>
  <si>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</si>
  <si>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</si>
  <si>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Waiter</t>
  </si>
  <si>
    <t>Hayagan,Ruel</t>
  </si>
  <si>
    <t>Pantoja,Nancy</t>
  </si>
  <si>
    <t>Villanueva,Jeffrey</t>
  </si>
  <si>
    <t>Espinosa,Camille Denise</t>
  </si>
  <si>
    <t>Arel,Issacar R.</t>
  </si>
  <si>
    <t>February 26-March 10,2018</t>
  </si>
  <si>
    <t>Atienza,Mark Joseph</t>
  </si>
  <si>
    <t>Cahilig,Bemzen</t>
  </si>
  <si>
    <t>Cashier</t>
  </si>
  <si>
    <t>Kitchen Helper</t>
  </si>
  <si>
    <t>TOSH (Valero)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</si>
</sst>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5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6" xfId="0" applyFont="1" applyBorder="1" applyAlignment="1" applyProtection="1">
      <alignment horizontal="center" vertical="center" wrapText="1"/>
    </xf>
    <xf numFmtId="0" fontId="23" fillId="0" borderId="37" xfId="0" applyFont="1" applyBorder="1" applyAlignment="1" applyProtection="1">
      <alignment horizontal="center" vertical="center" wrapText="1"/>
    </xf>
    <xf numFmtId="0" fontId="23" fillId="9" borderId="38" xfId="0" applyFont="1" applyFill="1" applyBorder="1" applyAlignment="1" applyProtection="1">
      <alignment horizontal="center" vertical="center" wrapText="1"/>
    </xf>
    <xf numFmtId="0" fontId="23" fillId="9" borderId="39" xfId="0" applyFont="1" applyFill="1" applyBorder="1" applyAlignment="1" applyProtection="1">
      <alignment horizontal="center" vertical="center" wrapText="1"/>
    </xf>
    <xf numFmtId="0" fontId="23" fillId="9" borderId="40" xfId="0" applyFont="1" applyFill="1" applyBorder="1" applyAlignment="1" applyProtection="1">
      <alignment horizontal="center" vertical="center" wrapText="1"/>
    </xf>
    <xf numFmtId="0" fontId="23" fillId="10" borderId="38" xfId="0" applyFont="1" applyFill="1" applyBorder="1" applyAlignment="1" applyProtection="1">
      <alignment horizontal="center" vertical="center" wrapText="1"/>
    </xf>
    <xf numFmtId="0" fontId="23" fillId="10" borderId="39" xfId="0" applyFont="1" applyFill="1" applyBorder="1" applyAlignment="1" applyProtection="1">
      <alignment horizontal="center" vertical="center" wrapText="1"/>
    </xf>
    <xf numFmtId="0" fontId="23" fillId="10" borderId="40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1" borderId="38" xfId="0" applyFont="1" applyFill="1" applyBorder="1" applyAlignment="1" applyProtection="1">
      <alignment horizontal="center" vertical="center"/>
    </xf>
    <xf numFmtId="0" fontId="23" fillId="11" borderId="39" xfId="0" applyFont="1" applyFill="1" applyBorder="1" applyAlignment="1" applyProtection="1">
      <alignment horizontal="center" vertical="center"/>
    </xf>
    <xf numFmtId="0" fontId="23" fillId="11" borderId="41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2" borderId="38" xfId="0" applyFont="1" applyFill="1" applyBorder="1" applyAlignment="1" applyProtection="1">
      <alignment horizontal="center" vertical="center" wrapText="1"/>
    </xf>
    <xf numFmtId="0" fontId="23" fillId="12" borderId="39" xfId="0" applyFont="1" applyFill="1" applyBorder="1" applyAlignment="1" applyProtection="1">
      <alignment horizontal="center" vertical="center" wrapText="1"/>
    </xf>
    <xf numFmtId="0" fontId="23" fillId="12" borderId="40" xfId="0" applyFont="1" applyFill="1" applyBorder="1" applyAlignment="1" applyProtection="1">
      <alignment horizontal="center" vertical="center" wrapText="1"/>
    </xf>
    <xf numFmtId="0" fontId="2" fillId="8" borderId="43" xfId="4" applyFont="1" applyFill="1" applyBorder="1" applyAlignment="1" applyProtection="1">
      <alignment horizontal="center" vertical="center"/>
    </xf>
    <xf numFmtId="0" fontId="2" fillId="8" borderId="44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5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6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3" xfId="3" applyFont="1" applyFill="1" applyBorder="1" applyAlignment="1" applyProtection="1">
      <alignment horizontal="center" vertical="center" wrapText="1"/>
    </xf>
    <xf numFmtId="43" fontId="2" fillId="5" borderId="44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10" borderId="42" xfId="2" applyFont="1" applyFill="1" applyBorder="1" applyAlignment="1" applyProtection="1">
      <alignment horizontal="center" vertical="center" wrapText="1"/>
    </xf>
    <xf numFmtId="0" fontId="2" fillId="0" borderId="45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6" xfId="4" applyFont="1" applyFill="1" applyBorder="1" applyAlignment="1" applyProtection="1">
      <alignment horizontal="center" vertical="center" wrapText="1"/>
    </xf>
    <xf numFmtId="43" fontId="2" fillId="9" borderId="38" xfId="2" applyFont="1" applyFill="1" applyBorder="1" applyAlignment="1" applyProtection="1">
      <alignment horizontal="center" vertical="center" wrapText="1"/>
    </xf>
    <xf numFmtId="43" fontId="2" fillId="9" borderId="39" xfId="2" applyFont="1" applyFill="1" applyBorder="1" applyAlignment="1" applyProtection="1">
      <alignment horizontal="center" vertical="center" wrapText="1"/>
    </xf>
    <xf numFmtId="43" fontId="2" fillId="9" borderId="40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view="pageBreakPreview" zoomScale="80" zoomScaleSheetLayoutView="80" workbookViewId="0">
      <pane xSplit="3" ySplit="7" topLeftCell="G26" activePane="bottomRight" state="frozen"/>
      <selection pane="topRight" activeCell="D1" sqref="D1"/>
      <selection pane="bottomLeft" activeCell="A8" sqref="A8"/>
      <selection pane="bottomRight" activeCell="P17" sqref="P17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93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88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10" t="s">
        <v>17</v>
      </c>
      <c r="C6" s="200" t="s">
        <v>19</v>
      </c>
      <c r="D6" s="215" t="s">
        <v>12</v>
      </c>
      <c r="E6" s="200" t="s">
        <v>21</v>
      </c>
      <c r="F6" s="217" t="s">
        <v>58</v>
      </c>
      <c r="G6" s="217" t="s">
        <v>59</v>
      </c>
      <c r="H6" s="219" t="s">
        <v>13</v>
      </c>
      <c r="I6" s="220"/>
      <c r="J6" s="220"/>
      <c r="K6" s="221"/>
      <c r="L6" s="202" t="s">
        <v>3</v>
      </c>
      <c r="M6" s="204" t="s">
        <v>14</v>
      </c>
      <c r="N6" s="205"/>
      <c r="O6" s="206"/>
      <c r="P6" s="207" t="s">
        <v>15</v>
      </c>
      <c r="Q6" s="208"/>
      <c r="R6" s="209"/>
      <c r="S6" s="212" t="s">
        <v>4</v>
      </c>
      <c r="T6" s="213"/>
      <c r="U6" s="213"/>
      <c r="V6" s="214"/>
      <c r="W6" s="28"/>
      <c r="X6" s="29"/>
    </row>
    <row r="7" spans="1:24" s="27" customFormat="1" ht="32.25" thickBot="1">
      <c r="B7" s="211"/>
      <c r="C7" s="201"/>
      <c r="D7" s="216"/>
      <c r="E7" s="201"/>
      <c r="F7" s="218"/>
      <c r="G7" s="218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87</v>
      </c>
      <c r="D10" s="58" t="s">
        <v>82</v>
      </c>
      <c r="E10" s="185"/>
      <c r="F10" s="75" t="s">
        <v>61</v>
      </c>
      <c r="G10" s="75" t="s">
        <v>63</v>
      </c>
      <c r="H10" s="193">
        <v>11</v>
      </c>
      <c r="I10" s="193"/>
      <c r="J10" s="193"/>
      <c r="K10" s="56"/>
      <c r="L10" s="57"/>
      <c r="M10" s="193"/>
      <c r="N10" s="56"/>
      <c r="O10" s="56"/>
      <c r="P10" s="193">
        <v>15</v>
      </c>
      <c r="Q10" s="56"/>
      <c r="R10" s="56"/>
      <c r="S10" s="193">
        <v>0.1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89</v>
      </c>
      <c r="D11" s="41" t="s">
        <v>82</v>
      </c>
      <c r="E11" s="186"/>
      <c r="F11" s="76" t="s">
        <v>61</v>
      </c>
      <c r="G11" s="76" t="s">
        <v>63</v>
      </c>
      <c r="H11" s="194">
        <v>10</v>
      </c>
      <c r="I11" s="194"/>
      <c r="J11" s="194"/>
      <c r="K11" s="32"/>
      <c r="L11" s="35"/>
      <c r="M11" s="194">
        <v>7.5</v>
      </c>
      <c r="N11" s="32"/>
      <c r="O11" s="32"/>
      <c r="P11" s="194"/>
      <c r="Q11" s="32"/>
      <c r="R11" s="32"/>
      <c r="S11" s="194">
        <v>1.21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90</v>
      </c>
      <c r="D12" s="40" t="s">
        <v>81</v>
      </c>
      <c r="E12" s="187"/>
      <c r="F12" s="76" t="s">
        <v>61</v>
      </c>
      <c r="G12" s="76" t="s">
        <v>62</v>
      </c>
      <c r="H12" s="195">
        <v>11</v>
      </c>
      <c r="I12" s="195">
        <v>1</v>
      </c>
      <c r="J12" s="195"/>
      <c r="K12" s="31"/>
      <c r="L12" s="34"/>
      <c r="M12" s="195"/>
      <c r="N12" s="31"/>
      <c r="O12" s="31"/>
      <c r="P12" s="195">
        <v>9</v>
      </c>
      <c r="Q12" s="31"/>
      <c r="R12" s="31"/>
      <c r="S12" s="195">
        <v>0.27</v>
      </c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5" t="s">
        <v>86</v>
      </c>
      <c r="D13" s="41" t="s">
        <v>91</v>
      </c>
      <c r="E13" s="186"/>
      <c r="F13" s="76" t="s">
        <v>61</v>
      </c>
      <c r="G13" s="76" t="s">
        <v>63</v>
      </c>
      <c r="H13" s="194">
        <v>11</v>
      </c>
      <c r="I13" s="194">
        <v>1</v>
      </c>
      <c r="J13" s="194"/>
      <c r="K13" s="32"/>
      <c r="L13" s="35"/>
      <c r="M13" s="194"/>
      <c r="N13" s="32"/>
      <c r="O13" s="32"/>
      <c r="P13" s="194">
        <v>4.5</v>
      </c>
      <c r="Q13" s="32"/>
      <c r="R13" s="32"/>
      <c r="S13" s="194">
        <v>3.13</v>
      </c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4" t="s">
        <v>83</v>
      </c>
      <c r="D14" s="40" t="s">
        <v>81</v>
      </c>
      <c r="E14" s="187"/>
      <c r="F14" s="76" t="s">
        <v>61</v>
      </c>
      <c r="G14" s="76" t="s">
        <v>63</v>
      </c>
      <c r="H14" s="195">
        <v>11</v>
      </c>
      <c r="I14" s="195"/>
      <c r="J14" s="195"/>
      <c r="K14" s="31"/>
      <c r="L14" s="34"/>
      <c r="M14" s="195"/>
      <c r="N14" s="31"/>
      <c r="O14" s="31"/>
      <c r="P14" s="195">
        <v>9</v>
      </c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5" t="s">
        <v>84</v>
      </c>
      <c r="D15" s="41" t="s">
        <v>91</v>
      </c>
      <c r="E15" s="186"/>
      <c r="F15" s="76" t="s">
        <v>61</v>
      </c>
      <c r="G15" s="76" t="s">
        <v>62</v>
      </c>
      <c r="H15" s="194">
        <v>11</v>
      </c>
      <c r="I15" s="194">
        <v>1</v>
      </c>
      <c r="J15" s="194"/>
      <c r="K15" s="32"/>
      <c r="L15" s="35"/>
      <c r="M15" s="194"/>
      <c r="N15" s="32"/>
      <c r="O15" s="32"/>
      <c r="P15" s="194">
        <v>10.5</v>
      </c>
      <c r="Q15" s="32"/>
      <c r="R15" s="32"/>
      <c r="S15" s="194">
        <v>0.32</v>
      </c>
      <c r="T15" s="35">
        <v>715.5</v>
      </c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4" t="s">
        <v>85</v>
      </c>
      <c r="D16" s="40" t="s">
        <v>92</v>
      </c>
      <c r="E16" s="187"/>
      <c r="F16" s="76" t="s">
        <v>61</v>
      </c>
      <c r="G16" s="76" t="s">
        <v>63</v>
      </c>
      <c r="H16" s="195">
        <v>11</v>
      </c>
      <c r="I16" s="195"/>
      <c r="J16" s="195"/>
      <c r="K16" s="31"/>
      <c r="L16" s="34"/>
      <c r="M16" s="195"/>
      <c r="N16" s="31"/>
      <c r="O16" s="31"/>
      <c r="P16" s="195">
        <v>7.5</v>
      </c>
      <c r="Q16" s="31"/>
      <c r="R16" s="31"/>
      <c r="S16" s="195"/>
      <c r="T16" s="34">
        <v>238.5</v>
      </c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76</v>
      </c>
      <c r="I30" s="61">
        <f t="shared" si="0"/>
        <v>3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7.5</v>
      </c>
      <c r="N30" s="61">
        <f t="shared" si="0"/>
        <v>0</v>
      </c>
      <c r="O30" s="61">
        <f t="shared" si="0"/>
        <v>0</v>
      </c>
      <c r="P30" s="61">
        <f t="shared" si="0"/>
        <v>55.5</v>
      </c>
      <c r="Q30" s="61">
        <f t="shared" si="0"/>
        <v>0</v>
      </c>
      <c r="R30" s="61">
        <f t="shared" si="0"/>
        <v>0</v>
      </c>
      <c r="S30" s="61">
        <f t="shared" si="0"/>
        <v>5.03</v>
      </c>
      <c r="T30" s="63">
        <f t="shared" si="0"/>
        <v>954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M6:O6"/>
    <mergeCell ref="P6:R6"/>
    <mergeCell ref="B6:B7"/>
    <mergeCell ref="S6:V6"/>
    <mergeCell ref="C6:C7"/>
    <mergeCell ref="D6:D7"/>
    <mergeCell ref="G6:G7"/>
    <mergeCell ref="F6:F7"/>
    <mergeCell ref="H6:K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tabSelected="1" workbookViewId="0">
      <pane xSplit="3" ySplit="8" topLeftCell="H33" activePane="bottomRight" state="frozen"/>
      <selection pane="topRight" activeCell="D1" sqref="D1"/>
      <selection pane="bottomLeft" activeCell="A9" sqref="A9"/>
      <selection pane="bottomRight" activeCell="C46" sqref="C4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February 26-March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4" t="s">
        <v>29</v>
      </c>
      <c r="I6" s="257" t="s">
        <v>30</v>
      </c>
      <c r="J6" s="257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5"/>
      <c r="I7" s="258"/>
      <c r="J7" s="258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6"/>
      <c r="I8" s="259"/>
      <c r="J8" s="259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Arel,Issacar R.</v>
      </c>
      <c r="D9" s="98" t="str">
        <f>Timekeeping!$D10</f>
        <v>Waiter</v>
      </c>
      <c r="E9" s="67" t="str">
        <f>Timekeeping!$F10</f>
        <v>R</v>
      </c>
      <c r="F9" s="99">
        <f>Timekeeping!$H10</f>
        <v>11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6931.2692307692314</v>
      </c>
      <c r="J9" s="192">
        <f t="shared" ref="J9:J28" si="0">IF($E9=0,0,IF($E9="T",0,IF($E9="R",($F9+$G9+$O9)*10)))</f>
        <v>110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15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94.125</v>
      </c>
      <c r="W9" s="101">
        <f>Timekeeping!$L10</f>
        <v>0</v>
      </c>
      <c r="X9" s="102">
        <f>I9+J9+N9+P9+R9+V9+W9</f>
        <v>7135.3942307692314</v>
      </c>
    </row>
    <row r="10" spans="1:24">
      <c r="B10" s="103">
        <f>Timekeeping!$B11</f>
        <v>2</v>
      </c>
      <c r="C10" s="104" t="str">
        <f>Timekeeping!$C11</f>
        <v>Atienza,Mark Joseph</v>
      </c>
      <c r="D10" s="105" t="str">
        <f>Timekeeping!$D11</f>
        <v>Waiter</v>
      </c>
      <c r="E10" s="67" t="str">
        <f>Timekeeping!$F11</f>
        <v>R</v>
      </c>
      <c r="F10" s="99">
        <f>Timekeeping!$H11</f>
        <v>10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6301.1538461538466</v>
      </c>
      <c r="J10" s="192">
        <f t="shared" si="0"/>
        <v>100</v>
      </c>
      <c r="K10" s="99">
        <f>Timekeeping!$M11</f>
        <v>7.5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588.28125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0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0</v>
      </c>
      <c r="W10" s="101">
        <f>Timekeeping!$L11</f>
        <v>0</v>
      </c>
      <c r="X10" s="102">
        <f>I10+J10+N10+P10+R10+V10+W10</f>
        <v>6989.4350961538466</v>
      </c>
    </row>
    <row r="11" spans="1:24">
      <c r="B11" s="103">
        <f>Timekeeping!$B12</f>
        <v>3</v>
      </c>
      <c r="C11" s="104" t="str">
        <f>Timekeeping!$C12</f>
        <v>Cahilig,Bemzen</v>
      </c>
      <c r="D11" s="105" t="str">
        <f>Timekeeping!$D12</f>
        <v>Cook</v>
      </c>
      <c r="E11" s="67" t="str">
        <f>Timekeeping!$F12</f>
        <v>R</v>
      </c>
      <c r="F11" s="99">
        <f>Timekeeping!$H12</f>
        <v>11</v>
      </c>
      <c r="G11" s="99">
        <f>Timekeeping!$I12</f>
        <v>1</v>
      </c>
      <c r="H11" s="70">
        <f>IFERROR(HLOOKUP($E11,Rates!$C$1:$D$12,12,0),0)</f>
        <v>630.11538461538464</v>
      </c>
      <c r="I11" s="100">
        <f>SUM($F11:$G11)*$H11</f>
        <v>7561.3846153846152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9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56.475000000000001</v>
      </c>
      <c r="W11" s="101">
        <f>Timekeeping!$L12</f>
        <v>0</v>
      </c>
      <c r="X11" s="102">
        <f t="shared" ref="X11:X28" si="1">I11+J11+N11+P11+R11+V11+W11</f>
        <v>7737.8596153846156</v>
      </c>
    </row>
    <row r="12" spans="1:24">
      <c r="B12" s="103">
        <f>Timekeeping!$B13</f>
        <v>4</v>
      </c>
      <c r="C12" s="104" t="str">
        <f>Timekeeping!$C13</f>
        <v>Espinosa,Camille Denise</v>
      </c>
      <c r="D12" s="105" t="str">
        <f>Timekeeping!$D13</f>
        <v>Cashier</v>
      </c>
      <c r="E12" s="67" t="str">
        <f>Timekeeping!$F13</f>
        <v>R</v>
      </c>
      <c r="F12" s="99">
        <f>Timekeeping!$H13</f>
        <v>11</v>
      </c>
      <c r="G12" s="99">
        <f>Timekeeping!$I13</f>
        <v>1</v>
      </c>
      <c r="H12" s="70">
        <f>IFERROR(HLOOKUP($E12,Rates!$C$1:$D$12,12,0),0)</f>
        <v>630.11538461538464</v>
      </c>
      <c r="I12" s="100">
        <f>SUM($F12:$G12)*$H12</f>
        <v>7561.3846153846152</v>
      </c>
      <c r="J12" s="192">
        <f t="shared" si="0"/>
        <v>120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4.5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28.237500000000001</v>
      </c>
      <c r="W12" s="101">
        <f>Timekeeping!$L13</f>
        <v>0</v>
      </c>
      <c r="X12" s="102">
        <f t="shared" si="1"/>
        <v>7709.6221153846154</v>
      </c>
    </row>
    <row r="13" spans="1:24">
      <c r="B13" s="103">
        <f>Timekeeping!$B14</f>
        <v>5</v>
      </c>
      <c r="C13" s="104" t="str">
        <f>Timekeeping!$C14</f>
        <v>Hayagan,Ruel</v>
      </c>
      <c r="D13" s="105" t="str">
        <f>Timekeeping!$D14</f>
        <v>Cook</v>
      </c>
      <c r="E13" s="67" t="str">
        <f>Timekeeping!$F14</f>
        <v>R</v>
      </c>
      <c r="F13" s="99">
        <f>Timekeeping!$H14</f>
        <v>11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6931.2692307692314</v>
      </c>
      <c r="J13" s="192">
        <f t="shared" si="0"/>
        <v>110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9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56.475000000000001</v>
      </c>
      <c r="W13" s="101">
        <f>Timekeeping!$L14</f>
        <v>0</v>
      </c>
      <c r="X13" s="102">
        <f t="shared" si="1"/>
        <v>7097.7442307692318</v>
      </c>
    </row>
    <row r="14" spans="1:24">
      <c r="B14" s="103">
        <f>Timekeeping!$B15</f>
        <v>6</v>
      </c>
      <c r="C14" s="104" t="str">
        <f>Timekeeping!$C15</f>
        <v>Pantoja,Nancy</v>
      </c>
      <c r="D14" s="105" t="str">
        <f>Timekeeping!$D15</f>
        <v>Cashier</v>
      </c>
      <c r="E14" s="67" t="str">
        <f>Timekeeping!$F15</f>
        <v>R</v>
      </c>
      <c r="F14" s="99">
        <f>Timekeeping!$H15</f>
        <v>11</v>
      </c>
      <c r="G14" s="99">
        <f>Timekeeping!$I15</f>
        <v>1</v>
      </c>
      <c r="H14" s="70">
        <f>IFERROR(HLOOKUP($E14,Rates!$C$1:$D$12,12,0),0)</f>
        <v>630.11538461538464</v>
      </c>
      <c r="I14" s="100">
        <f t="shared" si="2"/>
        <v>7561.3846153846152</v>
      </c>
      <c r="J14" s="192">
        <f t="shared" si="0"/>
        <v>120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10.5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65.887500000000003</v>
      </c>
      <c r="W14" s="101">
        <f>Timekeeping!$L15</f>
        <v>0</v>
      </c>
      <c r="X14" s="102">
        <f t="shared" si="1"/>
        <v>7747.2721153846151</v>
      </c>
    </row>
    <row r="15" spans="1:24">
      <c r="B15" s="103">
        <f>Timekeeping!$B16</f>
        <v>7</v>
      </c>
      <c r="C15" s="104" t="str">
        <f>Timekeeping!$C16</f>
        <v>Villanueva,Jeffrey</v>
      </c>
      <c r="D15" s="105" t="str">
        <f>Timekeeping!$D16</f>
        <v>Kitchen Helper</v>
      </c>
      <c r="E15" s="67" t="str">
        <f>Timekeeping!$F16</f>
        <v>R</v>
      </c>
      <c r="F15" s="99">
        <f>Timekeeping!$H16</f>
        <v>11</v>
      </c>
      <c r="G15" s="99">
        <f>Timekeeping!$I16</f>
        <v>0</v>
      </c>
      <c r="H15" s="70">
        <f>IFERROR(HLOOKUP($E15,Rates!$C$1:$D$12,12,0),0)</f>
        <v>630.11538461538464</v>
      </c>
      <c r="I15" s="100">
        <f t="shared" si="2"/>
        <v>6931.2692307692314</v>
      </c>
      <c r="J15" s="192">
        <f t="shared" si="0"/>
        <v>110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7.5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47.0625</v>
      </c>
      <c r="W15" s="101">
        <f>Timekeeping!$L16</f>
        <v>0</v>
      </c>
      <c r="X15" s="102">
        <f t="shared" si="1"/>
        <v>7088.3317307692314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76</v>
      </c>
      <c r="G29" s="114">
        <f>SUM(G9:G28)</f>
        <v>3</v>
      </c>
      <c r="H29" s="178"/>
      <c r="I29" s="115">
        <f t="shared" ref="I29:V29" si="3">SUM(I9:I28)</f>
        <v>49779.115384615397</v>
      </c>
      <c r="J29" s="115">
        <f>SUM(J9:J28)</f>
        <v>790</v>
      </c>
      <c r="K29" s="114">
        <f t="shared" si="3"/>
        <v>7.5</v>
      </c>
      <c r="L29" s="114">
        <f t="shared" si="3"/>
        <v>0</v>
      </c>
      <c r="M29" s="114">
        <f t="shared" si="3"/>
        <v>0</v>
      </c>
      <c r="N29" s="116">
        <f t="shared" si="3"/>
        <v>588.28125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55.5</v>
      </c>
      <c r="T29" s="114">
        <f t="shared" si="3"/>
        <v>0</v>
      </c>
      <c r="U29" s="114">
        <f t="shared" si="3"/>
        <v>0</v>
      </c>
      <c r="V29" s="116">
        <f t="shared" si="3"/>
        <v>348.26249999999999</v>
      </c>
      <c r="W29" s="116">
        <f>SUM(W9:W28)</f>
        <v>0</v>
      </c>
      <c r="X29" s="117">
        <f>SUM(X9:X28)</f>
        <v>51505.659134615387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Arel,Issacar R.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7135.3942307692314</v>
      </c>
      <c r="G35" s="99">
        <f>Timekeeping!$S10</f>
        <v>0.1</v>
      </c>
      <c r="H35" s="71">
        <f>IF($E9=0,0,IF($E9="R",(Rates!$C$6/8)*$G35,IF($E9="T",(Rates!$D$6/8)*$G35)))</f>
        <v>6.2750000000000004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440</v>
      </c>
      <c r="L35" s="134">
        <f t="shared" ref="L35:L54" si="7">$F35-SUM($H35:$K35)</f>
        <v>6689.1192307692318</v>
      </c>
      <c r="M35" s="135"/>
      <c r="O35" s="136" t="s">
        <v>71</v>
      </c>
      <c r="P35" s="124"/>
      <c r="Q35" s="137">
        <f>F55-H55-SUM(Q36:Q39)</f>
        <v>44035.462532051286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Atienza,Mark Joseph</v>
      </c>
      <c r="D36" s="98" t="str">
        <f t="shared" si="6"/>
        <v>Waiter</v>
      </c>
      <c r="E36" s="67" t="str">
        <f>Timekeeping!$G11</f>
        <v>N</v>
      </c>
      <c r="F36" s="133">
        <f>$X10</f>
        <v>6989.4350961538466</v>
      </c>
      <c r="G36" s="99">
        <f>Timekeeping!$S11</f>
        <v>1.21</v>
      </c>
      <c r="H36" s="71">
        <f>IF($E10=0,0,IF($E10="R",(Rates!$C$6/8)*$G36,IF($E10="T",(Rates!$D$6/8)*$G36)))</f>
        <v>75.927499999999995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400</v>
      </c>
      <c r="L36" s="134">
        <f t="shared" si="7"/>
        <v>6513.5075961538469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3052.1346153846157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Cahilig,Bemzen</v>
      </c>
      <c r="D37" s="98" t="str">
        <f t="shared" si="6"/>
        <v>Cook</v>
      </c>
      <c r="E37" s="67" t="str">
        <f>Timekeeping!$G12</f>
        <v>Y</v>
      </c>
      <c r="F37" s="133">
        <f t="shared" ref="F37:F54" si="8">$X11</f>
        <v>7737.8596153846156</v>
      </c>
      <c r="G37" s="99">
        <f>Timekeeping!$S12</f>
        <v>0.27</v>
      </c>
      <c r="H37" s="71">
        <f>IF($E11=0,0,IF($E11="R",(Rates!$C$6/8)*$G37,IF($E11="T",(Rates!$D$6/8)*$G37)))</f>
        <v>16.942500000000003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7720.9171153846155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493.75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Espinosa,Camille Denise</v>
      </c>
      <c r="D38" s="98" t="str">
        <f t="shared" si="6"/>
        <v>Cashier</v>
      </c>
      <c r="E38" s="67" t="str">
        <f>Timekeeping!$G13</f>
        <v>N</v>
      </c>
      <c r="F38" s="133">
        <f t="shared" si="8"/>
        <v>7709.6221153846154</v>
      </c>
      <c r="G38" s="99">
        <f>Timekeeping!$S13</f>
        <v>3.13</v>
      </c>
      <c r="H38" s="71">
        <f>IF($E12=0,0,IF($E12="R",(Rates!$C$6/8)*$G38,IF($E12="T",(Rates!$D$6/8)*$G38)))</f>
        <v>196.4075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440</v>
      </c>
      <c r="L38" s="134">
        <f t="shared" si="7"/>
        <v>7073.2146153846152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303.84615384615387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Hayagan,Ruel</v>
      </c>
      <c r="D39" s="98" t="str">
        <f t="shared" si="6"/>
        <v>Cook</v>
      </c>
      <c r="E39" s="67" t="str">
        <f>Timekeeping!$G14</f>
        <v>N</v>
      </c>
      <c r="F39" s="133">
        <f t="shared" si="8"/>
        <v>7097.7442307692318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440</v>
      </c>
      <c r="L39" s="134">
        <f t="shared" si="7"/>
        <v>6657.7442307692318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3304.8333333333335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Pantoja,Nancy</v>
      </c>
      <c r="D40" s="98" t="str">
        <f t="shared" si="6"/>
        <v>Cashier</v>
      </c>
      <c r="E40" s="67" t="str">
        <f>Timekeeping!$G15</f>
        <v>Y</v>
      </c>
      <c r="F40" s="133">
        <f t="shared" si="8"/>
        <v>7747.2721153846151</v>
      </c>
      <c r="G40" s="99">
        <f>Timekeeping!$S15</f>
        <v>0.32</v>
      </c>
      <c r="H40" s="71">
        <f>IF($E14=0,0,IF($E14="R",(Rates!$C$6/8)*$G40,IF($E14="T",(Rates!$D$6/8)*$G40)))</f>
        <v>20.080000000000002</v>
      </c>
      <c r="I40" s="101">
        <f>Timekeeping!$T15</f>
        <v>715.5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7011.6921153846151</v>
      </c>
      <c r="M40" s="140"/>
      <c r="O40" s="139" t="s">
        <v>76</v>
      </c>
      <c r="P40" s="141"/>
      <c r="Q40" s="141"/>
      <c r="R40" s="136">
        <f>SUM(I55:K55)</f>
        <v>3114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Villanueva,Jeffrey</v>
      </c>
      <c r="D41" s="98" t="str">
        <f t="shared" si="6"/>
        <v>Kitchen Helper</v>
      </c>
      <c r="E41" s="67" t="str">
        <f>Timekeeping!$G16</f>
        <v>N</v>
      </c>
      <c r="F41" s="133">
        <f t="shared" si="8"/>
        <v>7088.3317307692314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238.5</v>
      </c>
      <c r="J41" s="101">
        <f>Timekeeping!$U16+Timekeeping!$V16</f>
        <v>0</v>
      </c>
      <c r="K41" s="72">
        <f t="shared" si="9"/>
        <v>440</v>
      </c>
      <c r="L41" s="134">
        <f t="shared" si="7"/>
        <v>6409.8317307692314</v>
      </c>
      <c r="M41" s="140"/>
      <c r="N41" s="141"/>
      <c r="O41" s="139" t="s">
        <v>77</v>
      </c>
      <c r="P41" s="141"/>
      <c r="R41" s="136">
        <f>L55</f>
        <v>48076.026634615388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51190.026634615395</v>
      </c>
      <c r="R42" s="144">
        <f>SUM(R35:R41)</f>
        <v>51190.026634615388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961.52053269230782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51505.659134615387</v>
      </c>
      <c r="G55" s="114">
        <f t="shared" si="10"/>
        <v>5.03</v>
      </c>
      <c r="H55" s="116">
        <f t="shared" si="10"/>
        <v>315.63249999999999</v>
      </c>
      <c r="I55" s="116">
        <f t="shared" si="10"/>
        <v>954</v>
      </c>
      <c r="J55" s="116">
        <f t="shared" si="10"/>
        <v>0</v>
      </c>
      <c r="K55" s="115">
        <f t="shared" si="10"/>
        <v>2160</v>
      </c>
      <c r="L55" s="157">
        <f t="shared" si="10"/>
        <v>48076.026634615388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T7:T8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H6:H8"/>
    <mergeCell ref="I6:I8"/>
    <mergeCell ref="J6:J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E32:E34"/>
    <mergeCell ref="V6:V8"/>
    <mergeCell ref="W6:W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2018-03-10T09:17:09Z</dcterms:modified>
</cp:coreProperties>
</file>