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I55" s="1"/>
  <c r="J36"/>
  <c r="I36"/>
  <c r="J35"/>
  <c r="J55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M29"/>
  <c r="L9"/>
  <c r="E28"/>
  <c r="H28" s="1"/>
  <c r="E27"/>
  <c r="H27"/>
  <c r="E26"/>
  <c r="H26" s="1"/>
  <c r="E25"/>
  <c r="H25" s="1"/>
  <c r="I25" s="1"/>
  <c r="X25" s="1"/>
  <c r="F51" s="1"/>
  <c r="L51" s="1"/>
  <c r="E24"/>
  <c r="H24" s="1"/>
  <c r="E23"/>
  <c r="H23"/>
  <c r="E22"/>
  <c r="H22" s="1"/>
  <c r="E21"/>
  <c r="H21" s="1"/>
  <c r="I21" s="1"/>
  <c r="X21" s="1"/>
  <c r="F47" s="1"/>
  <c r="L47" s="1"/>
  <c r="E20"/>
  <c r="H20" s="1"/>
  <c r="E19"/>
  <c r="H19"/>
  <c r="E18"/>
  <c r="H18" s="1"/>
  <c r="E17"/>
  <c r="P17" s="1"/>
  <c r="E16"/>
  <c r="H16"/>
  <c r="E15"/>
  <c r="H15"/>
  <c r="E14"/>
  <c r="E13"/>
  <c r="E12"/>
  <c r="P12" s="1"/>
  <c r="E11"/>
  <c r="H11" s="1"/>
  <c r="E10"/>
  <c r="H36" s="1"/>
  <c r="E9"/>
  <c r="P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G14"/>
  <c r="F14"/>
  <c r="G13"/>
  <c r="F13"/>
  <c r="K39" s="1"/>
  <c r="G12"/>
  <c r="F12"/>
  <c r="G11"/>
  <c r="J11" s="1"/>
  <c r="G10"/>
  <c r="G9"/>
  <c r="F9"/>
  <c r="J9" s="1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/>
  <c r="B41" s="1"/>
  <c r="B29" i="1"/>
  <c r="B28" i="2"/>
  <c r="B54"/>
  <c r="B28" i="1"/>
  <c r="B27" i="2"/>
  <c r="B53" s="1"/>
  <c r="B27" i="1"/>
  <c r="B26" i="2"/>
  <c r="B52" s="1"/>
  <c r="B26" i="1"/>
  <c r="B25" i="2"/>
  <c r="B51" s="1"/>
  <c r="B25" i="1"/>
  <c r="B24" i="2"/>
  <c r="B50"/>
  <c r="B24" i="1"/>
  <c r="B23" i="2"/>
  <c r="B49" s="1"/>
  <c r="B23" i="1"/>
  <c r="B22" i="2"/>
  <c r="B48" s="1"/>
  <c r="B22" i="1"/>
  <c r="B21" i="2"/>
  <c r="B47" s="1"/>
  <c r="B21" i="1"/>
  <c r="B20" i="2"/>
  <c r="B46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/>
  <c r="B40" s="1"/>
  <c r="B14" i="1"/>
  <c r="B13" i="2"/>
  <c r="B39"/>
  <c r="B13" i="1"/>
  <c r="B12" i="2"/>
  <c r="B38" s="1"/>
  <c r="B12" i="1"/>
  <c r="B11" i="2"/>
  <c r="B37" s="1"/>
  <c r="B11" i="1"/>
  <c r="B10" i="2"/>
  <c r="B36" s="1"/>
  <c r="B10" i="1"/>
  <c r="B9" i="2"/>
  <c r="B35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 s="1"/>
  <c r="J19"/>
  <c r="J21"/>
  <c r="J23"/>
  <c r="H41"/>
  <c r="V13"/>
  <c r="P28"/>
  <c r="V27"/>
  <c r="H52"/>
  <c r="N23"/>
  <c r="H50"/>
  <c r="V23"/>
  <c r="P22"/>
  <c r="P21"/>
  <c r="O29"/>
  <c r="O30" s="1"/>
  <c r="N20"/>
  <c r="U29"/>
  <c r="U30" s="1"/>
  <c r="H44"/>
  <c r="P14"/>
  <c r="V12"/>
  <c r="T29"/>
  <c r="T30" s="1"/>
  <c r="L29"/>
  <c r="L30" s="1"/>
  <c r="W29"/>
  <c r="N9"/>
  <c r="R14"/>
  <c r="R23"/>
  <c r="R27"/>
  <c r="R24"/>
  <c r="R28"/>
  <c r="H39"/>
  <c r="P13"/>
  <c r="R16"/>
  <c r="R19"/>
  <c r="R15"/>
  <c r="R13"/>
  <c r="P15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P10"/>
  <c r="K35"/>
  <c r="M30"/>
  <c r="K38"/>
  <c r="K40"/>
  <c r="J10"/>
  <c r="N10"/>
  <c r="N12"/>
  <c r="H14"/>
  <c r="N14"/>
  <c r="V14"/>
  <c r="H9"/>
  <c r="V9"/>
  <c r="H13"/>
  <c r="I13"/>
  <c r="N13"/>
  <c r="J13"/>
  <c r="N15"/>
  <c r="H17"/>
  <c r="I17" s="1"/>
  <c r="R17"/>
  <c r="C12" i="3"/>
  <c r="W30" i="2"/>
  <c r="R9"/>
  <c r="H35"/>
  <c r="R18"/>
  <c r="R25"/>
  <c r="R21"/>
  <c r="R12"/>
  <c r="H38"/>
  <c r="H46"/>
  <c r="V21"/>
  <c r="H48"/>
  <c r="N21"/>
  <c r="P23"/>
  <c r="P24"/>
  <c r="V26"/>
  <c r="P25"/>
  <c r="N27"/>
  <c r="N19"/>
  <c r="J25"/>
  <c r="H49"/>
  <c r="H47"/>
  <c r="J28"/>
  <c r="J20"/>
  <c r="I15"/>
  <c r="V15"/>
  <c r="I14" l="1"/>
  <c r="J16"/>
  <c r="V11"/>
  <c r="J12"/>
  <c r="J15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56"/>
  <c r="I22"/>
  <c r="G55"/>
  <c r="G56" s="1"/>
  <c r="F29"/>
  <c r="I10"/>
  <c r="I9"/>
  <c r="H43"/>
  <c r="V17"/>
  <c r="X17" s="1"/>
  <c r="F43" s="1"/>
  <c r="L43" s="1"/>
  <c r="K29"/>
  <c r="K30" s="1"/>
  <c r="G29"/>
  <c r="G30" s="1"/>
  <c r="J14"/>
  <c r="X14" s="1"/>
  <c r="F40" s="1"/>
  <c r="Q37"/>
  <c r="X13"/>
  <c r="F39" s="1"/>
  <c r="L39" s="1"/>
  <c r="X15"/>
  <c r="F41" s="1"/>
  <c r="L41" s="1"/>
  <c r="I11"/>
  <c r="K42"/>
  <c r="K55" s="1"/>
  <c r="R40" s="1"/>
  <c r="I16"/>
  <c r="X9"/>
  <c r="H12"/>
  <c r="I12" s="1"/>
  <c r="R10"/>
  <c r="V10"/>
  <c r="H37"/>
  <c r="H55" s="1"/>
  <c r="P18"/>
  <c r="J18"/>
  <c r="J26"/>
  <c r="N24"/>
  <c r="N26"/>
  <c r="V22"/>
  <c r="N18"/>
  <c r="R20"/>
  <c r="R26"/>
  <c r="R22"/>
  <c r="X22" s="1"/>
  <c r="F48" s="1"/>
  <c r="L48" s="1"/>
  <c r="N11"/>
  <c r="V20"/>
  <c r="P11"/>
  <c r="P26"/>
  <c r="J24"/>
  <c r="L40" l="1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 xml:space="preserve">M' Crecy:
Required to be filled up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M'Crecy:
Required to be filled up</t>
        </r>
        <r>
          <rPr>
            <sz val="9"/>
            <color indexed="81"/>
            <rFont val="Tahoma"/>
            <charset val="1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<sst xmlns="http://schemas.openxmlformats.org/spreadsheetml/2006/main" count="145" uniqueCount="97">
  <si>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</si>
  <si>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</si>
  <si>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</si>
  <si>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</si>
  <si>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</si>
  <si>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</si>
  <si>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</si>
  <si>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</si>
  <si>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</si>
  <si>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</si>
  <si>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</si>
  <si>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</si>
  <si>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</si>
  <si>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</si>
  <si>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</si>
  <si>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</si>
  <si>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</si>
  <si>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</si>
  <si>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</si>
  <si>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</si>
  <si>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</si>
  <si>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</si>
  <si>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</si>
  <si>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</si>
  <si>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</si>
  <si>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</si>
  <si>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</si>
  <si>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</si>
  <si>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</si>
  <si>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</si>
  <si>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</si>
  <si>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</si>
  <si>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</si>
  <si>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</si>
  <si>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</si>
  <si>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</si>
  <si>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</si>
  <si>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</si>
  <si>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</si>
  <si>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</si>
  <si>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</si>
  <si>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</si>
  <si>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</si>
  <si>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</si>
  <si>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</si>
  <si>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</si>
  <si>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</si>
  <si>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</si>
  <si>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</si>
  <si>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</si>
  <si>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</si>
  <si>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</si>
  <si>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</si>
  <si>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</si>
  <si>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</si>
  <si>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</si>
  <si>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</si>
  <si>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</si>
  <si>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</si>
  <si>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</si>
  <si>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</si>
  <si>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</si>
  <si>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</si>
  <si>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</si>
  <si>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</si>
  <si>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</si>
  <si>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</si>
  <si>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</si>
  <si>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</si>
  <si>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</si>
  <si>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</si>
  <si>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</si>
  <si>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</si>
  <si>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</si>
  <si>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</si>
  <si>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</si>
  <si>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</si>
  <si>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</si>
  <si>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</si>
  <si>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</si>
  <si>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</si>
  <si>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</si>
  <si>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TOSH (Valero/Pioneer )</t>
  </si>
  <si>
    <t>Cahilig,Benzen</t>
  </si>
  <si>
    <t>Espelleta,Eddieboy</t>
  </si>
  <si>
    <t>Waiter</t>
  </si>
  <si>
    <t>Hayagan,Ruel</t>
  </si>
  <si>
    <t>Pantry</t>
  </si>
  <si>
    <t>Morla,Ralph Miguel</t>
  </si>
  <si>
    <t>Pantoja,Nancy</t>
  </si>
  <si>
    <t>Cahier</t>
  </si>
  <si>
    <t>Villanueva,Jeffrey</t>
  </si>
  <si>
    <t>Espinosa,Camille Denise</t>
  </si>
  <si>
    <t>Cashier</t>
  </si>
  <si>
    <t>Atienza,Mark Joseph</t>
  </si>
  <si>
    <t>Arel,Issacar</t>
  </si>
  <si>
    <t>March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</si>
</sst>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3" fillId="0" borderId="0" xfId="0" applyFont="1"/>
    <xf numFmtId="43" fontId="24" fillId="0" borderId="0" xfId="1" applyFont="1"/>
    <xf numFmtId="0" fontId="0" fillId="0" borderId="0" xfId="0" applyFont="1"/>
    <xf numFmtId="0" fontId="25" fillId="0" borderId="1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3" xfId="0" applyFont="1" applyBorder="1" applyAlignment="1" applyProtection="1">
      <alignment horizontal="center" vertical="center" wrapText="1"/>
    </xf>
    <xf numFmtId="0" fontId="25" fillId="0" borderId="4" xfId="0" applyFont="1" applyBorder="1" applyAlignment="1" applyProtection="1">
      <alignment horizontal="center" vertical="center" wrapText="1"/>
    </xf>
    <xf numFmtId="0" fontId="22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5" fillId="0" borderId="0" xfId="0" applyFont="1" applyBorder="1" applyAlignment="1" applyProtection="1">
      <alignment horizontal="center" vertical="center" wrapText="1"/>
    </xf>
    <xf numFmtId="2" fontId="23" fillId="0" borderId="0" xfId="1" applyNumberFormat="1" applyFont="1" applyBorder="1" applyProtection="1">
      <protection locked="0"/>
    </xf>
    <xf numFmtId="2" fontId="23" fillId="0" borderId="0" xfId="0" applyNumberFormat="1" applyFont="1" applyBorder="1" applyProtection="1">
      <protection locked="0"/>
    </xf>
    <xf numFmtId="0" fontId="23" fillId="2" borderId="5" xfId="0" applyFont="1" applyFill="1" applyBorder="1" applyProtection="1">
      <protection locked="0"/>
    </xf>
    <xf numFmtId="0" fontId="23" fillId="0" borderId="6" xfId="0" applyFont="1" applyBorder="1" applyProtection="1">
      <protection locked="0"/>
    </xf>
    <xf numFmtId="0" fontId="23" fillId="0" borderId="0" xfId="0" applyFont="1" applyBorder="1" applyProtection="1">
      <protection locked="0"/>
    </xf>
    <xf numFmtId="0" fontId="25" fillId="0" borderId="0" xfId="0" applyFont="1" applyBorder="1" applyProtection="1">
      <protection locked="0"/>
    </xf>
    <xf numFmtId="2" fontId="23" fillId="0" borderId="7" xfId="1" applyNumberFormat="1" applyFont="1" applyBorder="1" applyProtection="1">
      <protection locked="0"/>
    </xf>
    <xf numFmtId="0" fontId="23" fillId="0" borderId="0" xfId="0" applyFont="1" applyBorder="1"/>
    <xf numFmtId="2" fontId="23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5" fillId="3" borderId="0" xfId="0" applyFont="1" applyFill="1" applyBorder="1" applyAlignment="1" applyProtection="1">
      <alignment horizontal="center" vertical="center" wrapText="1"/>
    </xf>
    <xf numFmtId="2" fontId="27" fillId="3" borderId="0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5" fillId="3" borderId="0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/>
      <protection locked="0"/>
    </xf>
    <xf numFmtId="2" fontId="23" fillId="4" borderId="8" xfId="0" applyNumberFormat="1" applyFont="1" applyFill="1" applyBorder="1" applyAlignment="1" applyProtection="1">
      <alignment horizontal="center"/>
      <protection locked="0"/>
    </xf>
    <xf numFmtId="2" fontId="23" fillId="0" borderId="8" xfId="0" applyNumberFormat="1" applyFont="1" applyBorder="1" applyAlignment="1" applyProtection="1">
      <alignment horizontal="center"/>
      <protection locked="0"/>
    </xf>
    <xf numFmtId="2" fontId="23" fillId="0" borderId="2" xfId="0" applyNumberFormat="1" applyFont="1" applyBorder="1" applyAlignment="1" applyProtection="1">
      <alignment horizontal="center"/>
      <protection locked="0"/>
    </xf>
    <xf numFmtId="43" fontId="23" fillId="4" borderId="0" xfId="1" applyFont="1" applyFill="1" applyBorder="1" applyProtection="1">
      <protection locked="0"/>
    </xf>
    <xf numFmtId="43" fontId="23" fillId="0" borderId="0" xfId="1" applyFont="1" applyBorder="1" applyProtection="1">
      <protection locked="0"/>
    </xf>
    <xf numFmtId="43" fontId="23" fillId="4" borderId="7" xfId="1" applyFont="1" applyFill="1" applyBorder="1" applyProtection="1">
      <protection locked="0"/>
    </xf>
    <xf numFmtId="43" fontId="23" fillId="0" borderId="7" xfId="1" applyFont="1" applyBorder="1" applyProtection="1">
      <protection locked="0"/>
    </xf>
    <xf numFmtId="43" fontId="23" fillId="0" borderId="9" xfId="1" applyFont="1" applyBorder="1" applyProtection="1">
      <protection locked="0"/>
    </xf>
    <xf numFmtId="43" fontId="23" fillId="0" borderId="10" xfId="1" applyFont="1" applyBorder="1" applyProtection="1">
      <protection locked="0"/>
    </xf>
    <xf numFmtId="43" fontId="23" fillId="4" borderId="8" xfId="1" applyFont="1" applyFill="1" applyBorder="1" applyProtection="1">
      <protection locked="0"/>
    </xf>
    <xf numFmtId="43" fontId="23" fillId="0" borderId="8" xfId="1" applyFont="1" applyBorder="1" applyProtection="1">
      <protection locked="0"/>
    </xf>
    <xf numFmtId="0" fontId="28" fillId="0" borderId="0" xfId="0" applyFont="1" applyProtection="1"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43" fontId="30" fillId="0" borderId="0" xfId="0" applyNumberFormat="1" applyFont="1" applyProtection="1">
      <protection hidden="1"/>
    </xf>
    <xf numFmtId="43" fontId="30" fillId="0" borderId="0" xfId="2" applyFont="1" applyProtection="1">
      <protection hidden="1"/>
    </xf>
    <xf numFmtId="43" fontId="31" fillId="0" borderId="11" xfId="2" applyFont="1" applyBorder="1" applyProtection="1">
      <protection hidden="1"/>
    </xf>
    <xf numFmtId="0" fontId="32" fillId="2" borderId="12" xfId="0" applyFont="1" applyFill="1" applyBorder="1" applyAlignment="1" applyProtection="1">
      <alignment horizontal="center" vertical="center"/>
      <protection locked="0"/>
    </xf>
    <xf numFmtId="0" fontId="32" fillId="2" borderId="13" xfId="0" applyFont="1" applyFill="1" applyBorder="1" applyAlignment="1" applyProtection="1">
      <alignment horizontal="center" vertical="center"/>
      <protection locked="0"/>
    </xf>
    <xf numFmtId="0" fontId="27" fillId="2" borderId="14" xfId="0" applyFont="1" applyFill="1" applyBorder="1" applyAlignment="1" applyProtection="1">
      <alignment horizontal="center" vertical="center"/>
      <protection locked="0"/>
    </xf>
    <xf numFmtId="2" fontId="27" fillId="2" borderId="14" xfId="0" applyNumberFormat="1" applyFont="1" applyFill="1" applyBorder="1" applyAlignment="1" applyProtection="1">
      <alignment horizontal="center" vertical="center"/>
      <protection locked="0"/>
    </xf>
    <xf numFmtId="2" fontId="27" fillId="2" borderId="14" xfId="1" applyNumberFormat="1" applyFont="1" applyFill="1" applyBorder="1" applyAlignment="1" applyProtection="1">
      <alignment horizontal="center" vertical="center"/>
      <protection locked="0"/>
    </xf>
    <xf numFmtId="2" fontId="27" fillId="2" borderId="15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43" fontId="23" fillId="0" borderId="2" xfId="1" applyFont="1" applyBorder="1" applyProtection="1">
      <protection locked="0"/>
    </xf>
    <xf numFmtId="2" fontId="23" fillId="4" borderId="16" xfId="0" applyNumberFormat="1" applyFont="1" applyFill="1" applyBorder="1" applyAlignment="1" applyProtection="1">
      <alignment horizontal="center"/>
      <protection locked="0"/>
    </xf>
    <xf numFmtId="43" fontId="23" fillId="4" borderId="17" xfId="1" applyFont="1" applyFill="1" applyBorder="1" applyProtection="1">
      <protection locked="0"/>
    </xf>
    <xf numFmtId="43" fontId="23" fillId="4" borderId="16" xfId="1" applyFont="1" applyFill="1" applyBorder="1" applyProtection="1">
      <protection locked="0"/>
    </xf>
    <xf numFmtId="43" fontId="23" fillId="4" borderId="18" xfId="1" applyFont="1" applyFill="1" applyBorder="1" applyProtection="1">
      <protection locked="0"/>
    </xf>
    <xf numFmtId="0" fontId="25" fillId="5" borderId="19" xfId="0" applyFont="1" applyFill="1" applyBorder="1" applyProtection="1"/>
    <xf numFmtId="2" fontId="25" fillId="5" borderId="20" xfId="0" applyNumberFormat="1" applyFont="1" applyFill="1" applyBorder="1" applyAlignment="1" applyProtection="1">
      <alignment horizontal="center"/>
    </xf>
    <xf numFmtId="43" fontId="25" fillId="5" borderId="20" xfId="1" applyFont="1" applyFill="1" applyBorder="1" applyAlignment="1" applyProtection="1"/>
    <xf numFmtId="43" fontId="25" fillId="5" borderId="21" xfId="1" applyFont="1" applyFill="1" applyBorder="1" applyAlignment="1" applyProtection="1"/>
    <xf numFmtId="43" fontId="25" fillId="5" borderId="22" xfId="1" applyFont="1" applyFill="1" applyBorder="1" applyAlignment="1" applyProtection="1"/>
    <xf numFmtId="43" fontId="29" fillId="0" borderId="0" xfId="2" applyFont="1" applyBorder="1" applyAlignment="1" applyProtection="1">
      <alignment vertical="center"/>
      <protection hidden="1"/>
    </xf>
    <xf numFmtId="43" fontId="29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8" fillId="4" borderId="0" xfId="1" applyFont="1" applyFill="1" applyBorder="1" applyProtection="1">
      <protection hidden="1"/>
    </xf>
    <xf numFmtId="0" fontId="23" fillId="7" borderId="16" xfId="0" applyNumberFormat="1" applyFont="1" applyFill="1" applyBorder="1" applyAlignment="1" applyProtection="1">
      <alignment horizontal="center" vertical="center"/>
      <protection locked="0"/>
    </xf>
    <xf numFmtId="0" fontId="23" fillId="7" borderId="8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6" fillId="0" borderId="0" xfId="0" applyFont="1" applyProtection="1"/>
    <xf numFmtId="0" fontId="33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4" fillId="0" borderId="0" xfId="5" applyFont="1" applyFill="1" applyProtection="1"/>
    <xf numFmtId="0" fontId="35" fillId="0" borderId="0" xfId="5" applyFont="1" applyFill="1" applyProtection="1"/>
    <xf numFmtId="0" fontId="36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7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7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8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8" fillId="0" borderId="0" xfId="1" applyFont="1" applyProtection="1"/>
    <xf numFmtId="43" fontId="37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9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40" fillId="0" borderId="0" xfId="1" applyFont="1" applyProtection="1"/>
    <xf numFmtId="0" fontId="41" fillId="0" borderId="0" xfId="0" applyFont="1" applyProtection="1"/>
    <xf numFmtId="43" fontId="39" fillId="0" borderId="0" xfId="0" applyNumberFormat="1" applyFont="1" applyProtection="1"/>
    <xf numFmtId="43" fontId="35" fillId="0" borderId="0" xfId="1" applyFont="1" applyProtection="1"/>
    <xf numFmtId="0" fontId="9" fillId="0" borderId="0" xfId="4" applyFont="1" applyFill="1" applyProtection="1"/>
    <xf numFmtId="0" fontId="38" fillId="0" borderId="0" xfId="4" applyFont="1" applyFill="1" applyProtection="1"/>
    <xf numFmtId="0" fontId="37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2" fillId="0" borderId="0" xfId="4" applyFont="1" applyProtection="1"/>
    <xf numFmtId="0" fontId="40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3" fillId="4" borderId="28" xfId="0" applyFont="1" applyFill="1" applyBorder="1" applyAlignment="1" applyProtection="1">
      <alignment horizontal="center"/>
      <protection hidden="1"/>
    </xf>
    <xf numFmtId="0" fontId="23" fillId="3" borderId="31" xfId="0" applyFont="1" applyFill="1" applyBorder="1" applyAlignment="1" applyProtection="1">
      <alignment horizontal="center"/>
      <protection hidden="1"/>
    </xf>
    <xf numFmtId="0" fontId="23" fillId="4" borderId="31" xfId="0" applyFont="1" applyFill="1" applyBorder="1" applyAlignment="1" applyProtection="1">
      <alignment horizontal="center"/>
      <protection hidden="1"/>
    </xf>
    <xf numFmtId="0" fontId="23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5" fillId="5" borderId="19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3" fillId="4" borderId="16" xfId="0" applyNumberFormat="1" applyFont="1" applyFill="1" applyBorder="1" applyAlignment="1" applyProtection="1">
      <alignment horizontal="center"/>
      <protection locked="0"/>
    </xf>
    <xf numFmtId="43" fontId="23" fillId="0" borderId="8" xfId="0" applyNumberFormat="1" applyFont="1" applyBorder="1" applyAlignment="1" applyProtection="1">
      <alignment horizontal="center"/>
      <protection locked="0"/>
    </xf>
    <xf numFmtId="43" fontId="23" fillId="4" borderId="8" xfId="0" applyNumberFormat="1" applyFont="1" applyFill="1" applyBorder="1" applyAlignment="1" applyProtection="1">
      <alignment horizontal="center"/>
      <protection locked="0"/>
    </xf>
    <xf numFmtId="0" fontId="25" fillId="5" borderId="39" xfId="0" applyFont="1" applyFill="1" applyBorder="1" applyAlignment="1" applyProtection="1">
      <alignment horizontal="center"/>
    </xf>
    <xf numFmtId="0" fontId="25" fillId="5" borderId="19" xfId="0" applyFont="1" applyFill="1" applyBorder="1" applyAlignment="1" applyProtection="1">
      <alignment horizontal="center"/>
    </xf>
    <xf numFmtId="43" fontId="43" fillId="0" borderId="0" xfId="1" applyFont="1" applyAlignment="1">
      <alignment horizontal="center"/>
    </xf>
    <xf numFmtId="43" fontId="43" fillId="0" borderId="0" xfId="1" applyFont="1" applyAlignment="1" applyProtection="1">
      <alignment horizontal="center"/>
      <protection locked="0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40" xfId="0" applyFont="1" applyBorder="1" applyAlignment="1" applyProtection="1">
      <alignment horizontal="center" vertical="center" wrapText="1"/>
    </xf>
    <xf numFmtId="0" fontId="25" fillId="0" borderId="41" xfId="0" applyFont="1" applyBorder="1" applyAlignment="1" applyProtection="1">
      <alignment horizontal="center" vertical="center" wrapText="1"/>
    </xf>
    <xf numFmtId="0" fontId="25" fillId="9" borderId="35" xfId="0" applyFont="1" applyFill="1" applyBorder="1" applyAlignment="1" applyProtection="1">
      <alignment horizontal="center" vertical="center" wrapText="1"/>
    </xf>
    <xf numFmtId="0" fontId="25" fillId="9" borderId="36" xfId="0" applyFont="1" applyFill="1" applyBorder="1" applyAlignment="1" applyProtection="1">
      <alignment horizontal="center" vertical="center" wrapText="1"/>
    </xf>
    <xf numFmtId="0" fontId="25" fillId="9" borderId="37" xfId="0" applyFont="1" applyFill="1" applyBorder="1" applyAlignment="1" applyProtection="1">
      <alignment horizontal="center" vertical="center" wrapText="1"/>
    </xf>
    <xf numFmtId="0" fontId="25" fillId="0" borderId="12" xfId="0" applyFont="1" applyBorder="1" applyAlignment="1" applyProtection="1">
      <alignment horizontal="center" vertical="center" wrapText="1"/>
    </xf>
    <xf numFmtId="0" fontId="25" fillId="0" borderId="34" xfId="0" applyFont="1" applyBorder="1" applyAlignment="1" applyProtection="1">
      <alignment horizontal="center" vertical="center" wrapText="1"/>
    </xf>
    <xf numFmtId="0" fontId="25" fillId="10" borderId="35" xfId="0" applyFont="1" applyFill="1" applyBorder="1" applyAlignment="1" applyProtection="1">
      <alignment horizontal="center" vertical="center"/>
    </xf>
    <xf numFmtId="0" fontId="25" fillId="10" borderId="36" xfId="0" applyFont="1" applyFill="1" applyBorder="1" applyAlignment="1" applyProtection="1">
      <alignment horizontal="center" vertical="center"/>
    </xf>
    <xf numFmtId="0" fontId="25" fillId="10" borderId="38" xfId="0" applyFont="1" applyFill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7" borderId="14" xfId="0" applyFont="1" applyFill="1" applyBorder="1" applyAlignment="1" applyProtection="1">
      <alignment horizontal="center" vertical="center" wrapText="1"/>
    </xf>
    <xf numFmtId="0" fontId="25" fillId="7" borderId="2" xfId="0" applyFont="1" applyFill="1" applyBorder="1" applyAlignment="1" applyProtection="1">
      <alignment horizontal="center" vertical="center" wrapText="1"/>
    </xf>
    <xf numFmtId="0" fontId="25" fillId="11" borderId="35" xfId="0" applyFont="1" applyFill="1" applyBorder="1" applyAlignment="1" applyProtection="1">
      <alignment horizontal="center" vertical="center" wrapText="1"/>
    </xf>
    <xf numFmtId="0" fontId="25" fillId="11" borderId="36" xfId="0" applyFont="1" applyFill="1" applyBorder="1" applyAlignment="1" applyProtection="1">
      <alignment horizontal="center" vertical="center" wrapText="1"/>
    </xf>
    <xf numFmtId="0" fontId="25" fillId="11" borderId="37" xfId="0" applyFont="1" applyFill="1" applyBorder="1" applyAlignment="1" applyProtection="1">
      <alignment horizontal="center" vertical="center" wrapText="1"/>
    </xf>
    <xf numFmtId="0" fontId="25" fillId="12" borderId="35" xfId="0" applyFont="1" applyFill="1" applyBorder="1" applyAlignment="1" applyProtection="1">
      <alignment horizontal="center" vertical="center" wrapText="1"/>
    </xf>
    <xf numFmtId="0" fontId="25" fillId="12" borderId="36" xfId="0" applyFont="1" applyFill="1" applyBorder="1" applyAlignment="1" applyProtection="1">
      <alignment horizontal="center" vertical="center" wrapText="1"/>
    </xf>
    <xf numFmtId="0" fontId="25" fillId="12" borderId="37" xfId="0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9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9" borderId="42" xfId="2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left" vertical="center"/>
      <protection hidden="1"/>
    </xf>
    <xf numFmtId="0" fontId="29" fillId="0" borderId="0" xfId="0" applyFont="1" applyAlignment="1" applyProtection="1">
      <alignment horizontal="center"/>
      <protection hidden="1"/>
    </xf>
    <xf numFmtId="43" fontId="29" fillId="0" borderId="0" xfId="2" applyFont="1" applyBorder="1" applyAlignment="1" applyProtection="1">
      <alignment horizontal="center" vertical="center"/>
      <protection hidden="1"/>
    </xf>
    <xf numFmtId="43" fontId="29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E8" activePane="bottomRight" state="frozen"/>
      <selection pane="topRight" activeCell="D1" sqref="D1"/>
      <selection pane="bottomLeft" activeCell="A8" sqref="A8"/>
      <selection pane="bottomRight" activeCell="M16" sqref="M16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82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96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7" t="s">
        <v>17</v>
      </c>
      <c r="C6" s="200" t="s">
        <v>19</v>
      </c>
      <c r="D6" s="212" t="s">
        <v>12</v>
      </c>
      <c r="E6" s="200" t="s">
        <v>21</v>
      </c>
      <c r="F6" s="214" t="s">
        <v>58</v>
      </c>
      <c r="G6" s="214" t="s">
        <v>59</v>
      </c>
      <c r="H6" s="216" t="s">
        <v>13</v>
      </c>
      <c r="I6" s="217"/>
      <c r="J6" s="217"/>
      <c r="K6" s="218"/>
      <c r="L6" s="202" t="s">
        <v>3</v>
      </c>
      <c r="M6" s="219" t="s">
        <v>14</v>
      </c>
      <c r="N6" s="220"/>
      <c r="O6" s="221"/>
      <c r="P6" s="204" t="s">
        <v>15</v>
      </c>
      <c r="Q6" s="205"/>
      <c r="R6" s="206"/>
      <c r="S6" s="209" t="s">
        <v>4</v>
      </c>
      <c r="T6" s="210"/>
      <c r="U6" s="210"/>
      <c r="V6" s="211"/>
      <c r="W6" s="28"/>
      <c r="X6" s="29"/>
    </row>
    <row r="7" spans="1:24" s="27" customFormat="1" ht="32.25" thickBot="1">
      <c r="B7" s="208"/>
      <c r="C7" s="201"/>
      <c r="D7" s="213"/>
      <c r="E7" s="201"/>
      <c r="F7" s="215"/>
      <c r="G7" s="215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83</v>
      </c>
      <c r="D10" s="58" t="s">
        <v>81</v>
      </c>
      <c r="E10" s="185">
        <v>20129</v>
      </c>
      <c r="F10" s="75" t="s">
        <v>61</v>
      </c>
      <c r="G10" s="75" t="s">
        <v>62</v>
      </c>
      <c r="H10" s="193">
        <v>11</v>
      </c>
      <c r="I10" s="193"/>
      <c r="J10" s="193"/>
      <c r="K10" s="56"/>
      <c r="L10" s="57"/>
      <c r="M10" s="193"/>
      <c r="N10" s="56"/>
      <c r="O10" s="56"/>
      <c r="P10" s="193">
        <v>9.5</v>
      </c>
      <c r="Q10" s="56"/>
      <c r="R10" s="56"/>
      <c r="S10" s="193">
        <v>0.15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84</v>
      </c>
      <c r="D11" s="41" t="s">
        <v>85</v>
      </c>
      <c r="E11" s="186">
        <v>20395</v>
      </c>
      <c r="F11" s="76" t="s">
        <v>61</v>
      </c>
      <c r="G11" s="76" t="s">
        <v>63</v>
      </c>
      <c r="H11" s="194"/>
      <c r="I11" s="194"/>
      <c r="J11" s="194"/>
      <c r="K11" s="32"/>
      <c r="L11" s="35"/>
      <c r="M11" s="194"/>
      <c r="N11" s="32"/>
      <c r="O11" s="32"/>
      <c r="P11" s="194"/>
      <c r="Q11" s="32"/>
      <c r="R11" s="32"/>
      <c r="S11" s="194"/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92</v>
      </c>
      <c r="D12" s="40" t="s">
        <v>93</v>
      </c>
      <c r="E12" s="187">
        <v>20369</v>
      </c>
      <c r="F12" s="76" t="s">
        <v>61</v>
      </c>
      <c r="G12" s="76" t="s">
        <v>63</v>
      </c>
      <c r="H12" s="195">
        <v>11</v>
      </c>
      <c r="I12" s="195"/>
      <c r="J12" s="195"/>
      <c r="K12" s="31"/>
      <c r="L12" s="34"/>
      <c r="M12" s="195"/>
      <c r="N12" s="31"/>
      <c r="O12" s="31"/>
      <c r="P12" s="195">
        <v>7.5</v>
      </c>
      <c r="Q12" s="31"/>
      <c r="R12" s="31"/>
      <c r="S12" s="195">
        <v>0.5</v>
      </c>
      <c r="T12" s="34">
        <v>526.5</v>
      </c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86</v>
      </c>
      <c r="D13" s="40" t="s">
        <v>87</v>
      </c>
      <c r="E13" s="187">
        <v>20121</v>
      </c>
      <c r="F13" s="76" t="s">
        <v>61</v>
      </c>
      <c r="G13" s="76" t="s">
        <v>63</v>
      </c>
      <c r="H13" s="194">
        <v>11</v>
      </c>
      <c r="I13" s="194"/>
      <c r="J13" s="194"/>
      <c r="K13" s="32"/>
      <c r="L13" s="35"/>
      <c r="M13" s="194"/>
      <c r="N13" s="32"/>
      <c r="O13" s="32"/>
      <c r="P13" s="194">
        <v>7.5</v>
      </c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5" t="s">
        <v>88</v>
      </c>
      <c r="D14" s="41" t="s">
        <v>85</v>
      </c>
      <c r="E14" s="186">
        <v>20399</v>
      </c>
      <c r="F14" s="76" t="s">
        <v>61</v>
      </c>
      <c r="G14" s="76" t="s">
        <v>63</v>
      </c>
      <c r="H14" s="195"/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4" t="s">
        <v>89</v>
      </c>
      <c r="D15" s="40" t="s">
        <v>90</v>
      </c>
      <c r="E15" s="187">
        <v>20251</v>
      </c>
      <c r="F15" s="76" t="s">
        <v>61</v>
      </c>
      <c r="G15" s="76" t="s">
        <v>62</v>
      </c>
      <c r="H15" s="194">
        <v>11</v>
      </c>
      <c r="I15" s="194"/>
      <c r="J15" s="194"/>
      <c r="K15" s="32"/>
      <c r="L15" s="35"/>
      <c r="M15" s="194">
        <v>1</v>
      </c>
      <c r="N15" s="32"/>
      <c r="O15" s="32"/>
      <c r="P15" s="194">
        <v>9</v>
      </c>
      <c r="Q15" s="32"/>
      <c r="R15" s="32"/>
      <c r="S15" s="194">
        <v>0.2</v>
      </c>
      <c r="T15" s="35"/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5" t="s">
        <v>91</v>
      </c>
      <c r="D16" s="41" t="s">
        <v>87</v>
      </c>
      <c r="E16" s="186">
        <v>20532</v>
      </c>
      <c r="F16" s="76" t="s">
        <v>61</v>
      </c>
      <c r="G16" s="76" t="s">
        <v>63</v>
      </c>
      <c r="H16" s="195">
        <v>11</v>
      </c>
      <c r="I16" s="195"/>
      <c r="J16" s="195"/>
      <c r="K16" s="31"/>
      <c r="L16" s="34"/>
      <c r="M16" s="195"/>
      <c r="N16" s="31"/>
      <c r="O16" s="31"/>
      <c r="P16" s="195">
        <v>4.5</v>
      </c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>
        <f>IF(C17="","",8)</f>
        <v>8</v>
      </c>
      <c r="C17" s="35" t="s">
        <v>94</v>
      </c>
      <c r="D17" s="41" t="s">
        <v>85</v>
      </c>
      <c r="E17" s="186">
        <v>20126</v>
      </c>
      <c r="F17" s="76" t="s">
        <v>61</v>
      </c>
      <c r="G17" s="76" t="s">
        <v>63</v>
      </c>
      <c r="H17" s="194">
        <v>11</v>
      </c>
      <c r="I17" s="194"/>
      <c r="J17" s="194"/>
      <c r="K17" s="32"/>
      <c r="L17" s="35"/>
      <c r="M17" s="194"/>
      <c r="N17" s="32"/>
      <c r="O17" s="32"/>
      <c r="P17" s="194">
        <v>7.5</v>
      </c>
      <c r="Q17" s="32"/>
      <c r="R17" s="32"/>
      <c r="S17" s="194">
        <v>1.99</v>
      </c>
      <c r="T17" s="35"/>
      <c r="U17" s="41"/>
      <c r="V17" s="37"/>
      <c r="W17" s="22"/>
      <c r="X17" s="14"/>
    </row>
    <row r="18" spans="1:24" s="1" customFormat="1" ht="15.75">
      <c r="B18" s="181">
        <f>IF(C18="","",9)</f>
        <v>9</v>
      </c>
      <c r="C18" s="34" t="s">
        <v>95</v>
      </c>
      <c r="D18" s="40" t="s">
        <v>85</v>
      </c>
      <c r="E18" s="187">
        <v>20504</v>
      </c>
      <c r="F18" s="76" t="s">
        <v>61</v>
      </c>
      <c r="G18" s="76" t="s">
        <v>63</v>
      </c>
      <c r="H18" s="31">
        <v>11</v>
      </c>
      <c r="I18" s="31"/>
      <c r="J18" s="31"/>
      <c r="K18" s="31"/>
      <c r="L18" s="34"/>
      <c r="M18" s="31"/>
      <c r="N18" s="31"/>
      <c r="O18" s="31"/>
      <c r="P18" s="31">
        <v>7.5</v>
      </c>
      <c r="Q18" s="31"/>
      <c r="R18" s="31"/>
      <c r="S18" s="31">
        <v>0.23</v>
      </c>
      <c r="T18" s="34">
        <v>175.5</v>
      </c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77</v>
      </c>
      <c r="I30" s="61">
        <f t="shared" si="0"/>
        <v>0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1</v>
      </c>
      <c r="N30" s="61">
        <f t="shared" si="0"/>
        <v>0</v>
      </c>
      <c r="O30" s="61">
        <f t="shared" si="0"/>
        <v>0</v>
      </c>
      <c r="P30" s="61">
        <f t="shared" si="0"/>
        <v>53</v>
      </c>
      <c r="Q30" s="61">
        <f t="shared" si="0"/>
        <v>0</v>
      </c>
      <c r="R30" s="61">
        <f t="shared" si="0"/>
        <v>0</v>
      </c>
      <c r="S30" s="61">
        <f t="shared" si="0"/>
        <v>3.07</v>
      </c>
      <c r="T30" s="63">
        <f t="shared" si="0"/>
        <v>702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P6:R6"/>
    <mergeCell ref="B6:B7"/>
    <mergeCell ref="S6:V6"/>
    <mergeCell ref="C6:C7"/>
    <mergeCell ref="D6:D7"/>
    <mergeCell ref="G6:G7"/>
    <mergeCell ref="F6:F7"/>
    <mergeCell ref="H6:K6"/>
    <mergeCell ref="M6:O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21" activePane="bottomRight" state="frozen"/>
      <selection pane="topRight" activeCell="D1" sqref="D1"/>
      <selection pane="bottomLeft" activeCell="A9" sqref="A9"/>
      <selection pane="bottomRight" activeCell="C16" sqref="C1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March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7" t="s">
        <v>29</v>
      </c>
      <c r="I6" s="254" t="s">
        <v>30</v>
      </c>
      <c r="J6" s="254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8"/>
      <c r="I7" s="255"/>
      <c r="J7" s="255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9"/>
      <c r="I8" s="256"/>
      <c r="J8" s="256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Cahilig,Benzen</v>
      </c>
      <c r="D9" s="98" t="str">
        <f>Timekeeping!$D10</f>
        <v>Cook</v>
      </c>
      <c r="E9" s="67" t="str">
        <f>Timekeeping!$F10</f>
        <v>R</v>
      </c>
      <c r="F9" s="99">
        <f>Timekeeping!$H10</f>
        <v>11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6931.2692307692314</v>
      </c>
      <c r="J9" s="192">
        <f t="shared" ref="J9:J28" si="0">IF($E9=0,0,IF($E9="T",0,IF($E9="R",($F9+$G9+$O9)*10)))</f>
        <v>110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9.5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59.612500000000004</v>
      </c>
      <c r="W9" s="101">
        <f>Timekeeping!$L10</f>
        <v>0</v>
      </c>
      <c r="X9" s="102">
        <f>I9+J9+N9+P9+R9+V9+W9</f>
        <v>7100.8817307692316</v>
      </c>
    </row>
    <row r="10" spans="1:24">
      <c r="B10" s="103">
        <f>Timekeeping!$B11</f>
        <v>2</v>
      </c>
      <c r="C10" s="104" t="str">
        <f>Timekeeping!$C11</f>
        <v>Espelleta,Eddieboy</v>
      </c>
      <c r="D10" s="105" t="str">
        <f>Timekeeping!$D11</f>
        <v>Waiter</v>
      </c>
      <c r="E10" s="67" t="str">
        <f>Timekeeping!$F11</f>
        <v>R</v>
      </c>
      <c r="F10" s="99">
        <f>Timekeeping!$H11</f>
        <v>0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0</v>
      </c>
      <c r="J10" s="192">
        <f t="shared" si="0"/>
        <v>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0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0</v>
      </c>
      <c r="W10" s="101">
        <f>Timekeeping!$L11</f>
        <v>0</v>
      </c>
      <c r="X10" s="102">
        <f>I10+J10+N10+P10+R10+V10+W10</f>
        <v>0</v>
      </c>
    </row>
    <row r="11" spans="1:24">
      <c r="B11" s="103">
        <f>Timekeeping!$B12</f>
        <v>3</v>
      </c>
      <c r="C11" s="104" t="str">
        <f>Timekeeping!$C12</f>
        <v>Espinosa,Camille Denise</v>
      </c>
      <c r="D11" s="105" t="str">
        <f>Timekeeping!$D12</f>
        <v>Cashier</v>
      </c>
      <c r="E11" s="67" t="str">
        <f>Timekeeping!$F12</f>
        <v>R</v>
      </c>
      <c r="F11" s="99">
        <f>Timekeeping!$H12</f>
        <v>11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6931.2692307692314</v>
      </c>
      <c r="J11" s="192">
        <f t="shared" si="0"/>
        <v>110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7.5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47.0625</v>
      </c>
      <c r="W11" s="101">
        <f>Timekeeping!$L12</f>
        <v>0</v>
      </c>
      <c r="X11" s="102">
        <f t="shared" ref="X11:X28" si="1">I11+J11+N11+P11+R11+V11+W11</f>
        <v>7088.3317307692314</v>
      </c>
    </row>
    <row r="12" spans="1:24">
      <c r="B12" s="103">
        <f>Timekeeping!$B13</f>
        <v>4</v>
      </c>
      <c r="C12" s="104" t="str">
        <f>Timekeeping!$C13</f>
        <v>Hayagan,Ruel</v>
      </c>
      <c r="D12" s="105" t="str">
        <f>Timekeeping!$D13</f>
        <v>Pantry</v>
      </c>
      <c r="E12" s="67" t="str">
        <f>Timekeeping!$F13</f>
        <v>R</v>
      </c>
      <c r="F12" s="99">
        <f>Timekeeping!$H13</f>
        <v>11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6931.2692307692314</v>
      </c>
      <c r="J12" s="192">
        <f t="shared" si="0"/>
        <v>110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7.5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47.0625</v>
      </c>
      <c r="W12" s="101">
        <f>Timekeeping!$L13</f>
        <v>0</v>
      </c>
      <c r="X12" s="102">
        <f t="shared" si="1"/>
        <v>7088.3317307692314</v>
      </c>
    </row>
    <row r="13" spans="1:24">
      <c r="B13" s="103">
        <f>Timekeeping!$B14</f>
        <v>5</v>
      </c>
      <c r="C13" s="104" t="str">
        <f>Timekeeping!$C14</f>
        <v>Morla,Ralph Miguel</v>
      </c>
      <c r="D13" s="105" t="str">
        <f>Timekeeping!$D14</f>
        <v>Waiter</v>
      </c>
      <c r="E13" s="67" t="str">
        <f>Timekeeping!$F14</f>
        <v>R</v>
      </c>
      <c r="F13" s="99">
        <f>Timekeeping!$H14</f>
        <v>0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0</v>
      </c>
      <c r="J13" s="192">
        <f t="shared" si="0"/>
        <v>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0</v>
      </c>
    </row>
    <row r="14" spans="1:24">
      <c r="B14" s="103">
        <f>Timekeeping!$B15</f>
        <v>6</v>
      </c>
      <c r="C14" s="104" t="str">
        <f>Timekeeping!$C15</f>
        <v>Pantoja,Nancy</v>
      </c>
      <c r="D14" s="105" t="str">
        <f>Timekeeping!$D15</f>
        <v>Cahier</v>
      </c>
      <c r="E14" s="67" t="str">
        <f>Timekeeping!$F15</f>
        <v>R</v>
      </c>
      <c r="F14" s="99">
        <f>Timekeeping!$H15</f>
        <v>11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6931.2692307692314</v>
      </c>
      <c r="J14" s="192">
        <f t="shared" si="0"/>
        <v>110</v>
      </c>
      <c r="K14" s="99">
        <f>Timekeeping!$M15</f>
        <v>1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78.4375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9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56.475000000000001</v>
      </c>
      <c r="W14" s="101">
        <f>Timekeeping!$L15</f>
        <v>0</v>
      </c>
      <c r="X14" s="102">
        <f t="shared" si="1"/>
        <v>7176.1817307692318</v>
      </c>
    </row>
    <row r="15" spans="1:24">
      <c r="B15" s="103">
        <f>Timekeeping!$B16</f>
        <v>7</v>
      </c>
      <c r="C15" s="104" t="str">
        <f>Timekeeping!$C16</f>
        <v>Villanueva,Jeffrey</v>
      </c>
      <c r="D15" s="105" t="str">
        <f>Timekeeping!$D16</f>
        <v>Pantry</v>
      </c>
      <c r="E15" s="67" t="str">
        <f>Timekeeping!$F16</f>
        <v>R</v>
      </c>
      <c r="F15" s="99">
        <f>Timekeeping!$H16</f>
        <v>11</v>
      </c>
      <c r="G15" s="99">
        <f>Timekeeping!$I16</f>
        <v>0</v>
      </c>
      <c r="H15" s="70">
        <f>IFERROR(HLOOKUP($E15,Rates!$C$1:$D$12,12,0),0)</f>
        <v>630.11538461538464</v>
      </c>
      <c r="I15" s="100">
        <f t="shared" si="2"/>
        <v>6931.2692307692314</v>
      </c>
      <c r="J15" s="192">
        <f t="shared" si="0"/>
        <v>110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4.5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28.237500000000001</v>
      </c>
      <c r="W15" s="101">
        <f>Timekeeping!$L16</f>
        <v>0</v>
      </c>
      <c r="X15" s="102">
        <f t="shared" si="1"/>
        <v>7069.5067307692316</v>
      </c>
    </row>
    <row r="16" spans="1:24">
      <c r="B16" s="103">
        <f>Timekeeping!$B17</f>
        <v>8</v>
      </c>
      <c r="C16" s="104" t="str">
        <f>Timekeeping!$C17</f>
        <v>Atienza,Mark Joseph</v>
      </c>
      <c r="D16" s="105" t="str">
        <f>Timekeeping!$D17</f>
        <v>Waiter</v>
      </c>
      <c r="E16" s="67" t="str">
        <f>Timekeeping!$F17</f>
        <v>R</v>
      </c>
      <c r="F16" s="99">
        <f>Timekeeping!$H17</f>
        <v>11</v>
      </c>
      <c r="G16" s="99">
        <f>Timekeeping!$I17</f>
        <v>0</v>
      </c>
      <c r="H16" s="70">
        <f>IFERROR(HLOOKUP($E16,Rates!$C$1:$D$12,12,0),0)</f>
        <v>630.11538461538464</v>
      </c>
      <c r="I16" s="100">
        <f t="shared" si="2"/>
        <v>6931.2692307692314</v>
      </c>
      <c r="J16" s="192">
        <f t="shared" si="0"/>
        <v>110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7.5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47.0625</v>
      </c>
      <c r="W16" s="101">
        <f>Timekeeping!$L17</f>
        <v>0</v>
      </c>
      <c r="X16" s="102">
        <f t="shared" si="1"/>
        <v>7088.3317307692314</v>
      </c>
    </row>
    <row r="17" spans="2:24">
      <c r="B17" s="103">
        <f>Timekeeping!$B18</f>
        <v>9</v>
      </c>
      <c r="C17" s="104" t="str">
        <f>Timekeeping!$C18</f>
        <v>Arel,Issacar</v>
      </c>
      <c r="D17" s="105" t="str">
        <f>Timekeeping!$D18</f>
        <v>Waiter</v>
      </c>
      <c r="E17" s="67" t="str">
        <f>Timekeeping!$F18</f>
        <v>R</v>
      </c>
      <c r="F17" s="99">
        <f>Timekeeping!$H18</f>
        <v>11</v>
      </c>
      <c r="G17" s="99">
        <f>Timekeeping!$I18</f>
        <v>0</v>
      </c>
      <c r="H17" s="70">
        <f>IFERROR(HLOOKUP($E17,Rates!$C$1:$D$12,12,0),0)</f>
        <v>630.11538461538464</v>
      </c>
      <c r="I17" s="100">
        <f t="shared" si="2"/>
        <v>6931.2692307692314</v>
      </c>
      <c r="J17" s="192">
        <f t="shared" si="0"/>
        <v>110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7.5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47.0625</v>
      </c>
      <c r="W17" s="101">
        <f>Timekeeping!$L18</f>
        <v>0</v>
      </c>
      <c r="X17" s="102">
        <f t="shared" si="1"/>
        <v>7088.3317307692314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77</v>
      </c>
      <c r="G29" s="114">
        <f>SUM(G9:G28)</f>
        <v>0</v>
      </c>
      <c r="H29" s="178"/>
      <c r="I29" s="115">
        <f t="shared" ref="I29:V29" si="3">SUM(I9:I28)</f>
        <v>48518.884615384624</v>
      </c>
      <c r="J29" s="115">
        <f>SUM(J9:J28)</f>
        <v>770</v>
      </c>
      <c r="K29" s="114">
        <f t="shared" si="3"/>
        <v>1</v>
      </c>
      <c r="L29" s="114">
        <f t="shared" si="3"/>
        <v>0</v>
      </c>
      <c r="M29" s="114">
        <f t="shared" si="3"/>
        <v>0</v>
      </c>
      <c r="N29" s="116">
        <f t="shared" si="3"/>
        <v>78.4375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53</v>
      </c>
      <c r="T29" s="114">
        <f t="shared" si="3"/>
        <v>0</v>
      </c>
      <c r="U29" s="114">
        <f t="shared" si="3"/>
        <v>0</v>
      </c>
      <c r="V29" s="116">
        <f t="shared" si="3"/>
        <v>332.57500000000005</v>
      </c>
      <c r="W29" s="116">
        <f>SUM(W9:W28)</f>
        <v>0</v>
      </c>
      <c r="X29" s="117">
        <f>SUM(X9:X28)</f>
        <v>49699.897115384629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Cahilig,Benzen</v>
      </c>
      <c r="D35" s="98" t="str">
        <f t="shared" ref="D35:D54" si="6">$D9</f>
        <v>Cook</v>
      </c>
      <c r="E35" s="67" t="str">
        <f>Timekeeping!$G10</f>
        <v>Y</v>
      </c>
      <c r="F35" s="133">
        <f>$X9</f>
        <v>7100.8817307692316</v>
      </c>
      <c r="G35" s="99">
        <f>Timekeeping!$S10</f>
        <v>0.15</v>
      </c>
      <c r="H35" s="71">
        <f>IF($E9=0,0,IF($E9="R",(Rates!$C$6/8)*$G35,IF($E9="T",(Rates!$D$6/8)*$G35)))</f>
        <v>9.4124999999999996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7091.4692307692312</v>
      </c>
      <c r="M35" s="135"/>
      <c r="O35" s="136" t="s">
        <v>71</v>
      </c>
      <c r="P35" s="124"/>
      <c r="Q35" s="137">
        <f>F55-H55-SUM(Q36:Q39)</f>
        <v>42533.818717948729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Espelleta,Eddieboy</v>
      </c>
      <c r="D36" s="98" t="str">
        <f t="shared" si="6"/>
        <v>Waiter</v>
      </c>
      <c r="E36" s="67" t="str">
        <f>Timekeeping!$G11</f>
        <v>N</v>
      </c>
      <c r="F36" s="133">
        <f>$X10</f>
        <v>0</v>
      </c>
      <c r="G36" s="99">
        <f>Timekeeping!$S11</f>
        <v>0</v>
      </c>
      <c r="H36" s="71">
        <f>IF($E10=0,0,IF($E10="R",(Rates!$C$6/8)*$G36,IF($E10="T",(Rates!$D$6/8)*$G36)))</f>
        <v>0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0</v>
      </c>
      <c r="L36" s="134">
        <f t="shared" si="7"/>
        <v>0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2974.8653846153848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Espinosa,Camille Denise</v>
      </c>
      <c r="D37" s="98" t="str">
        <f t="shared" si="6"/>
        <v>Cashier</v>
      </c>
      <c r="E37" s="67" t="str">
        <f>Timekeeping!$G12</f>
        <v>N</v>
      </c>
      <c r="F37" s="133">
        <f t="shared" ref="F37:F54" si="8">$X11</f>
        <v>7088.3317307692314</v>
      </c>
      <c r="G37" s="99">
        <f>Timekeeping!$S12</f>
        <v>0.5</v>
      </c>
      <c r="H37" s="71">
        <f>IF($E11=0,0,IF($E11="R",(Rates!$C$6/8)*$G37,IF($E11="T",(Rates!$D$6/8)*$G37)))</f>
        <v>31.375</v>
      </c>
      <c r="I37" s="101">
        <f>Timekeeping!$T12</f>
        <v>526.5</v>
      </c>
      <c r="J37" s="101">
        <f>Timekeeping!$U12+Timekeeping!$V12</f>
        <v>0</v>
      </c>
      <c r="K37" s="72">
        <f>IF($E37=0,0,IF($E37="Y",0,IF($E37="N",$F11*40)))</f>
        <v>440</v>
      </c>
      <c r="L37" s="134">
        <f t="shared" si="7"/>
        <v>6090.4567307692314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481.25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Hayagan,Ruel</v>
      </c>
      <c r="D38" s="98" t="str">
        <f t="shared" si="6"/>
        <v>Pantry</v>
      </c>
      <c r="E38" s="67" t="str">
        <f>Timekeeping!$G13</f>
        <v>N</v>
      </c>
      <c r="F38" s="133">
        <f t="shared" si="8"/>
        <v>7088.3317307692314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440</v>
      </c>
      <c r="L38" s="134">
        <f t="shared" si="7"/>
        <v>6648.3317307692314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296.15384615384619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Morla,Ralph Miguel</v>
      </c>
      <c r="D39" s="98" t="str">
        <f t="shared" si="6"/>
        <v>Waiter</v>
      </c>
      <c r="E39" s="67" t="str">
        <f>Timekeeping!$G14</f>
        <v>N</v>
      </c>
      <c r="F39" s="133">
        <f t="shared" si="8"/>
        <v>0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0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3221.166666666667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Pantoja,Nancy</v>
      </c>
      <c r="D40" s="98" t="str">
        <f t="shared" si="6"/>
        <v>Cahier</v>
      </c>
      <c r="E40" s="67" t="str">
        <f>Timekeeping!$G15</f>
        <v>Y</v>
      </c>
      <c r="F40" s="133">
        <f t="shared" si="8"/>
        <v>7176.1817307692318</v>
      </c>
      <c r="G40" s="99">
        <f>Timekeeping!$S15</f>
        <v>0.2</v>
      </c>
      <c r="H40" s="71">
        <f>IF($E14=0,0,IF($E14="R",(Rates!$C$6/8)*$G40,IF($E14="T",(Rates!$D$6/8)*$G40)))</f>
        <v>12.55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7163.6317307692316</v>
      </c>
      <c r="M40" s="140"/>
      <c r="O40" s="139" t="s">
        <v>76</v>
      </c>
      <c r="P40" s="141"/>
      <c r="Q40" s="141"/>
      <c r="R40" s="136">
        <f>SUM(I55:K55)</f>
        <v>2902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Villanueva,Jeffrey</v>
      </c>
      <c r="D41" s="98" t="str">
        <f t="shared" si="6"/>
        <v>Pantry</v>
      </c>
      <c r="E41" s="67" t="str">
        <f>Timekeeping!$G16</f>
        <v>N</v>
      </c>
      <c r="F41" s="133">
        <f t="shared" si="8"/>
        <v>7069.5067307692316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440</v>
      </c>
      <c r="L41" s="134">
        <f t="shared" si="7"/>
        <v>6629.5067307692316</v>
      </c>
      <c r="M41" s="140"/>
      <c r="N41" s="141"/>
      <c r="O41" s="139" t="s">
        <v>77</v>
      </c>
      <c r="P41" s="141"/>
      <c r="R41" s="136">
        <f>L55</f>
        <v>46605.254615384612</v>
      </c>
      <c r="S41" s="141"/>
      <c r="T41" s="141"/>
      <c r="U41" s="142"/>
      <c r="V41" s="142"/>
      <c r="W41" s="141"/>
    </row>
    <row r="42" spans="2:24" ht="15.75" thickBot="1">
      <c r="B42" s="96">
        <f t="shared" si="4"/>
        <v>8</v>
      </c>
      <c r="C42" s="97" t="str">
        <f t="shared" si="5"/>
        <v>Atienza,Mark Joseph</v>
      </c>
      <c r="D42" s="98" t="str">
        <f t="shared" si="6"/>
        <v>Waiter</v>
      </c>
      <c r="E42" s="67" t="str">
        <f>Timekeeping!$G17</f>
        <v>N</v>
      </c>
      <c r="F42" s="133">
        <f t="shared" si="8"/>
        <v>7088.3317307692314</v>
      </c>
      <c r="G42" s="99">
        <f>Timekeeping!$S17</f>
        <v>1.99</v>
      </c>
      <c r="H42" s="71">
        <f>IF($E16=0,0,IF($E16="R",(Rates!$C$6/8)*$G42,IF($E16="T",(Rates!$D$6/8)*$G42)))</f>
        <v>124.8725</v>
      </c>
      <c r="I42" s="101">
        <f>Timekeeping!$T17</f>
        <v>0</v>
      </c>
      <c r="J42" s="101">
        <f>Timekeeping!$U17+Timekeeping!$V17</f>
        <v>0</v>
      </c>
      <c r="K42" s="72">
        <f t="shared" si="9"/>
        <v>440</v>
      </c>
      <c r="L42" s="134">
        <f t="shared" si="7"/>
        <v>6523.459230769231</v>
      </c>
      <c r="M42" s="140"/>
      <c r="N42" s="141"/>
      <c r="O42" s="143"/>
      <c r="P42" s="143"/>
      <c r="Q42" s="144">
        <f>SUM(Q35:Q41)</f>
        <v>49507.25461538462</v>
      </c>
      <c r="R42" s="144">
        <f>SUM(R35:R41)</f>
        <v>49507.254615384612</v>
      </c>
      <c r="S42" s="141"/>
      <c r="T42" s="141"/>
      <c r="U42" s="142"/>
      <c r="V42" s="142"/>
      <c r="W42" s="141"/>
    </row>
    <row r="43" spans="2:24" ht="15.75" thickTop="1">
      <c r="B43" s="96">
        <f t="shared" si="4"/>
        <v>9</v>
      </c>
      <c r="C43" s="97" t="str">
        <f t="shared" si="5"/>
        <v>Arel,Issacar</v>
      </c>
      <c r="D43" s="98" t="str">
        <f t="shared" si="6"/>
        <v>Waiter</v>
      </c>
      <c r="E43" s="67" t="str">
        <f>Timekeeping!$G18</f>
        <v>N</v>
      </c>
      <c r="F43" s="133">
        <f t="shared" si="8"/>
        <v>7088.3317307692314</v>
      </c>
      <c r="G43" s="99">
        <f>Timekeeping!$S18</f>
        <v>0.23</v>
      </c>
      <c r="H43" s="71">
        <f>IF($E17=0,0,IF($E17="R",(Rates!$C$6/8)*$G43,IF($E17="T",(Rates!$D$6/8)*$G43)))</f>
        <v>14.432500000000001</v>
      </c>
      <c r="I43" s="101">
        <f>Timekeeping!$T18</f>
        <v>175.5</v>
      </c>
      <c r="J43" s="101">
        <f>Timekeeping!$U18+Timekeeping!$V18</f>
        <v>0</v>
      </c>
      <c r="K43" s="72">
        <f t="shared" si="9"/>
        <v>440</v>
      </c>
      <c r="L43" s="134">
        <f t="shared" si="7"/>
        <v>6458.3992307692315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932.1050923076923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49699.897115384629</v>
      </c>
      <c r="G55" s="114">
        <f t="shared" si="10"/>
        <v>3.07</v>
      </c>
      <c r="H55" s="116">
        <f t="shared" si="10"/>
        <v>192.64250000000001</v>
      </c>
      <c r="I55" s="116">
        <f t="shared" si="10"/>
        <v>702</v>
      </c>
      <c r="J55" s="116">
        <f t="shared" si="10"/>
        <v>0</v>
      </c>
      <c r="K55" s="115">
        <f t="shared" si="10"/>
        <v>2200</v>
      </c>
      <c r="L55" s="157">
        <f t="shared" si="10"/>
        <v>46605.254615384612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2018-03-26T05:12:20Z</dcterms:modified>
</cp:coreProperties>
</file>