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/>
  <c r="J56" s="1"/>
  <c r="I35"/>
  <c r="E54"/>
  <c r="K54" s="1"/>
  <c r="E53"/>
  <c r="K53" s="1"/>
  <c r="E52"/>
  <c r="K52" s="1"/>
  <c r="E51"/>
  <c r="K51" s="1"/>
  <c r="E50"/>
  <c r="K50" s="1"/>
  <c r="E49"/>
  <c r="K49" s="1"/>
  <c r="E48"/>
  <c r="K48" s="1"/>
  <c r="E47"/>
  <c r="K47" s="1"/>
  <c r="E46"/>
  <c r="K46" s="1"/>
  <c r="E45"/>
  <c r="K45" s="1"/>
  <c r="E44"/>
  <c r="K44" s="1"/>
  <c r="E43"/>
  <c r="K43" s="1"/>
  <c r="E42"/>
  <c r="K42" s="1"/>
  <c r="E41"/>
  <c r="E40"/>
  <c r="E39"/>
  <c r="E38"/>
  <c r="E37"/>
  <c r="K37" s="1"/>
  <c r="E36"/>
  <c r="K36" s="1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K29" s="1"/>
  <c r="M9"/>
  <c r="L9"/>
  <c r="E28"/>
  <c r="H28"/>
  <c r="E27"/>
  <c r="H27"/>
  <c r="E26"/>
  <c r="H26"/>
  <c r="E25"/>
  <c r="H25"/>
  <c r="E24"/>
  <c r="H24"/>
  <c r="E23"/>
  <c r="H23"/>
  <c r="E22"/>
  <c r="H22"/>
  <c r="E21"/>
  <c r="H21"/>
  <c r="E20"/>
  <c r="H20"/>
  <c r="E19"/>
  <c r="H19"/>
  <c r="E18"/>
  <c r="H18"/>
  <c r="E17"/>
  <c r="E16"/>
  <c r="H16" s="1"/>
  <c r="E15"/>
  <c r="E14"/>
  <c r="E13"/>
  <c r="V13" s="1"/>
  <c r="E12"/>
  <c r="E11"/>
  <c r="H11" s="1"/>
  <c r="E10"/>
  <c r="E9"/>
  <c r="P9" s="1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K41" s="1"/>
  <c r="G14"/>
  <c r="F14"/>
  <c r="K40" s="1"/>
  <c r="G13"/>
  <c r="F13"/>
  <c r="G12"/>
  <c r="F12"/>
  <c r="G11"/>
  <c r="G10"/>
  <c r="G9"/>
  <c r="F9"/>
  <c r="K35" s="1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 s="1"/>
  <c r="B41" s="1"/>
  <c r="B29" i="1"/>
  <c r="B28" i="2"/>
  <c r="B54" s="1"/>
  <c r="B28" i="1"/>
  <c r="B27" i="2"/>
  <c r="B53" s="1"/>
  <c r="B27" i="1"/>
  <c r="B26" i="2"/>
  <c r="B52" s="1"/>
  <c r="B26" i="1"/>
  <c r="B25" i="2"/>
  <c r="B51" s="1"/>
  <c r="B25" i="1"/>
  <c r="B24" i="2"/>
  <c r="B50" s="1"/>
  <c r="B24" i="1"/>
  <c r="B23" i="2"/>
  <c r="B49"/>
  <c r="B23" i="1"/>
  <c r="B22" i="2"/>
  <c r="B48" s="1"/>
  <c r="B22" i="1"/>
  <c r="B21" i="2"/>
  <c r="B47" s="1"/>
  <c r="B21" i="1"/>
  <c r="B20" i="2" s="1"/>
  <c r="B46" s="1"/>
  <c r="B20" i="1"/>
  <c r="B19" i="2"/>
  <c r="B45"/>
  <c r="B19" i="1"/>
  <c r="B18" i="2"/>
  <c r="B44" s="1"/>
  <c r="B18" i="1"/>
  <c r="B17" i="2"/>
  <c r="B43" s="1"/>
  <c r="B17" i="1"/>
  <c r="B16" i="2" s="1"/>
  <c r="B42" s="1"/>
  <c r="B15" i="1"/>
  <c r="B14" i="2" s="1"/>
  <c r="B40" s="1"/>
  <c r="B14" i="1"/>
  <c r="B13" i="2" s="1"/>
  <c r="B39" s="1"/>
  <c r="B13" i="1"/>
  <c r="B12" i="2" s="1"/>
  <c r="B38" s="1"/>
  <c r="B12" i="1"/>
  <c r="B11" i="2"/>
  <c r="B37" s="1"/>
  <c r="B11" i="1"/>
  <c r="B10" i="2" s="1"/>
  <c r="B36" s="1"/>
  <c r="B10" i="1"/>
  <c r="B9" i="2" s="1"/>
  <c r="B35" s="1"/>
  <c r="D12" i="3"/>
  <c r="H30" i="1"/>
  <c r="V30"/>
  <c r="U30"/>
  <c r="T30"/>
  <c r="L30"/>
  <c r="S30"/>
  <c r="R30"/>
  <c r="Q30"/>
  <c r="P30"/>
  <c r="O30"/>
  <c r="N30"/>
  <c r="M30"/>
  <c r="K30"/>
  <c r="J30"/>
  <c r="I30"/>
  <c r="Q29" i="2"/>
  <c r="Q30" s="1"/>
  <c r="J20"/>
  <c r="J24"/>
  <c r="J28"/>
  <c r="J19"/>
  <c r="H47"/>
  <c r="J21"/>
  <c r="H49"/>
  <c r="J23"/>
  <c r="J25"/>
  <c r="H42"/>
  <c r="P26"/>
  <c r="N19"/>
  <c r="P11"/>
  <c r="P28"/>
  <c r="N27"/>
  <c r="V27"/>
  <c r="P25"/>
  <c r="H52"/>
  <c r="V26"/>
  <c r="N23"/>
  <c r="P24"/>
  <c r="H50"/>
  <c r="P23"/>
  <c r="V23"/>
  <c r="N21"/>
  <c r="P22"/>
  <c r="H48"/>
  <c r="P21"/>
  <c r="V21"/>
  <c r="O29"/>
  <c r="N20"/>
  <c r="H46"/>
  <c r="V20"/>
  <c r="P17"/>
  <c r="U29"/>
  <c r="U30" s="1"/>
  <c r="H44"/>
  <c r="H40"/>
  <c r="P14"/>
  <c r="H38"/>
  <c r="V12"/>
  <c r="T29"/>
  <c r="T30" s="1"/>
  <c r="S29"/>
  <c r="L29"/>
  <c r="L30" s="1"/>
  <c r="W29"/>
  <c r="N9"/>
  <c r="R12"/>
  <c r="R14"/>
  <c r="R21"/>
  <c r="R23"/>
  <c r="R25"/>
  <c r="R27"/>
  <c r="R18"/>
  <c r="R22"/>
  <c r="R24"/>
  <c r="R26"/>
  <c r="R28"/>
  <c r="R20"/>
  <c r="R16"/>
  <c r="R19"/>
  <c r="R15"/>
  <c r="P15"/>
  <c r="V18"/>
  <c r="N17"/>
  <c r="V17"/>
  <c r="N18"/>
  <c r="P20"/>
  <c r="P19"/>
  <c r="N22"/>
  <c r="V22"/>
  <c r="V24"/>
  <c r="N25"/>
  <c r="V25"/>
  <c r="N26"/>
  <c r="P27"/>
  <c r="H54"/>
  <c r="N28"/>
  <c r="H45"/>
  <c r="V28"/>
  <c r="N24"/>
  <c r="H53"/>
  <c r="J27"/>
  <c r="H51"/>
  <c r="V19"/>
  <c r="H43"/>
  <c r="J26"/>
  <c r="J22"/>
  <c r="J18"/>
  <c r="H10"/>
  <c r="I10" s="1"/>
  <c r="R11"/>
  <c r="P18"/>
  <c r="H37"/>
  <c r="J10"/>
  <c r="R10"/>
  <c r="N12"/>
  <c r="P12"/>
  <c r="H14"/>
  <c r="N14"/>
  <c r="V14"/>
  <c r="I18"/>
  <c r="I19"/>
  <c r="X19" s="1"/>
  <c r="F45" s="1"/>
  <c r="I20"/>
  <c r="I22"/>
  <c r="X22" s="1"/>
  <c r="F48" s="1"/>
  <c r="I24"/>
  <c r="I25"/>
  <c r="X25" s="1"/>
  <c r="F51" s="1"/>
  <c r="I26"/>
  <c r="I27"/>
  <c r="X27" s="1"/>
  <c r="F53" s="1"/>
  <c r="I28"/>
  <c r="H9"/>
  <c r="V9"/>
  <c r="H12"/>
  <c r="H13"/>
  <c r="N13"/>
  <c r="H15"/>
  <c r="N15"/>
  <c r="V15"/>
  <c r="H17"/>
  <c r="I17" s="1"/>
  <c r="J17"/>
  <c r="R17"/>
  <c r="C12" i="3"/>
  <c r="W30" i="2"/>
  <c r="R9"/>
  <c r="H35"/>
  <c r="K38"/>
  <c r="O30" l="1"/>
  <c r="H36"/>
  <c r="I13"/>
  <c r="J13"/>
  <c r="I12"/>
  <c r="J14"/>
  <c r="X14" s="1"/>
  <c r="F40" s="1"/>
  <c r="L40" s="1"/>
  <c r="X17"/>
  <c r="F43" s="1"/>
  <c r="X26"/>
  <c r="F52" s="1"/>
  <c r="I14"/>
  <c r="K39"/>
  <c r="K55" s="1"/>
  <c r="G55"/>
  <c r="S30"/>
  <c r="G56"/>
  <c r="K30"/>
  <c r="N10"/>
  <c r="I9"/>
  <c r="J9"/>
  <c r="J12"/>
  <c r="X12" s="1"/>
  <c r="F38" s="1"/>
  <c r="L38" s="1"/>
  <c r="L51"/>
  <c r="L45"/>
  <c r="I15"/>
  <c r="I21"/>
  <c r="X21" s="1"/>
  <c r="F47" s="1"/>
  <c r="L47" s="1"/>
  <c r="I23"/>
  <c r="X23" s="1"/>
  <c r="F49" s="1"/>
  <c r="L49" s="1"/>
  <c r="L43"/>
  <c r="L53"/>
  <c r="L48"/>
  <c r="X28"/>
  <c r="F54" s="1"/>
  <c r="L54" s="1"/>
  <c r="L52"/>
  <c r="X24"/>
  <c r="F50" s="1"/>
  <c r="L50" s="1"/>
  <c r="X20"/>
  <c r="F46" s="1"/>
  <c r="L46" s="1"/>
  <c r="X18"/>
  <c r="F44" s="1"/>
  <c r="L44" s="1"/>
  <c r="I11"/>
  <c r="M29"/>
  <c r="M30" s="1"/>
  <c r="I16"/>
  <c r="P16"/>
  <c r="I55"/>
  <c r="I56" s="1"/>
  <c r="F29"/>
  <c r="F30" s="1"/>
  <c r="G29"/>
  <c r="G30" s="1"/>
  <c r="J15"/>
  <c r="X15" s="1"/>
  <c r="F41" s="1"/>
  <c r="V11"/>
  <c r="V10"/>
  <c r="P10"/>
  <c r="J11"/>
  <c r="V16"/>
  <c r="N16"/>
  <c r="R13"/>
  <c r="R29" s="1"/>
  <c r="P13"/>
  <c r="H39"/>
  <c r="N11"/>
  <c r="H41"/>
  <c r="J16"/>
  <c r="R40" l="1"/>
  <c r="I29"/>
  <c r="X9"/>
  <c r="F35" s="1"/>
  <c r="N29"/>
  <c r="Q38"/>
  <c r="Q36"/>
  <c r="X16"/>
  <c r="F42" s="1"/>
  <c r="L42" s="1"/>
  <c r="H55"/>
  <c r="Q37"/>
  <c r="Q39"/>
  <c r="P29"/>
  <c r="L41"/>
  <c r="L35"/>
  <c r="X10"/>
  <c r="X13"/>
  <c r="F39" s="1"/>
  <c r="L39" s="1"/>
  <c r="J29"/>
  <c r="V29"/>
  <c r="X11"/>
  <c r="F37" s="1"/>
  <c r="L37" s="1"/>
  <c r="F36" l="1"/>
  <c r="X29"/>
  <c r="L36" l="1"/>
  <c r="L55" s="1"/>
  <c r="R41" s="1"/>
  <c r="F55"/>
  <c r="Q35" s="1"/>
  <c r="Q42" s="1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M' Crecy:
Required to be filled up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M'Crecy:
Required to be filled up</t>
        </r>
        <r>
          <rPr>
            <sz val="9"/>
            <color indexed="81"/>
            <rFont val="Tahoma"/>
            <family val="2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<sst xmlns="http://schemas.openxmlformats.org/spreadsheetml/2006/main" count="137" uniqueCount="94">
  <si>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</si>
  <si>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</si>
  <si>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</si>
  <si>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</si>
  <si>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</si>
  <si>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</si>
  <si>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</si>
  <si>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</si>
  <si>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</si>
  <si>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</si>
  <si>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</si>
  <si>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</si>
  <si>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</si>
  <si>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</si>
  <si>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</si>
  <si>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</si>
  <si>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</si>
  <si>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</si>
  <si>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</si>
  <si>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</si>
  <si>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</si>
  <si>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</si>
  <si>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</si>
  <si>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</si>
  <si>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</si>
  <si>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</si>
  <si>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</si>
  <si>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</si>
  <si>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</si>
  <si>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</si>
  <si>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</si>
  <si>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</si>
  <si>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</si>
  <si>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</si>
  <si>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</si>
  <si>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</si>
  <si>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</si>
  <si>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</si>
  <si>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</si>
  <si>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</si>
  <si>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</si>
  <si>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</si>
  <si>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</si>
  <si>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</si>
  <si>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</si>
  <si>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</si>
  <si>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</si>
  <si>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</si>
  <si>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</si>
  <si>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</si>
  <si>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</si>
  <si>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</si>
  <si>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</si>
  <si>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</si>
  <si>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</si>
  <si>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</si>
  <si>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</si>
  <si>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</si>
  <si>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</si>
  <si>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</si>
  <si>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</si>
  <si>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</si>
  <si>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</si>
  <si>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</si>
  <si>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</si>
  <si>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</si>
  <si>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</si>
  <si>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</si>
  <si>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</si>
  <si>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</si>
  <si>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</si>
  <si>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</si>
  <si>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</si>
  <si>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</si>
  <si>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</si>
  <si>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</si>
  <si>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</si>
  <si>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</si>
  <si>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</si>
  <si>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</si>
  <si>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</si>
  <si>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Cook</t>
  </si>
  <si>
    <t>Waiter</t>
  </si>
  <si>
    <t>Hayagan,Ruel</t>
  </si>
  <si>
    <t>Pantoja,Nancy</t>
  </si>
  <si>
    <t>Villanueva,Jeffrey</t>
  </si>
  <si>
    <t>Espinosa,Camille Denise</t>
  </si>
  <si>
    <t>Arel,Issacar R.</t>
  </si>
  <si>
    <t>Atienza,Mark Joseph</t>
  </si>
  <si>
    <t>Cahilig,Bemzen</t>
  </si>
  <si>
    <t>Cashier</t>
  </si>
  <si>
    <t>Kitchen Helper</t>
  </si>
  <si>
    <t>TOSH (Valero)</t>
  </si>
  <si>
    <t>March 26-April 10,2018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</si>
</sst>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1" fillId="0" borderId="0" xfId="0" applyFont="1"/>
    <xf numFmtId="43" fontId="22" fillId="0" borderId="0" xfId="1" applyFont="1"/>
    <xf numFmtId="0" fontId="0" fillId="0" borderId="0" xfId="0" applyFont="1"/>
    <xf numFmtId="0" fontId="23" fillId="0" borderId="1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center" vertical="center" wrapText="1"/>
    </xf>
    <xf numFmtId="2" fontId="21" fillId="0" borderId="0" xfId="1" applyNumberFormat="1" applyFont="1" applyBorder="1" applyProtection="1">
      <protection locked="0"/>
    </xf>
    <xf numFmtId="2" fontId="21" fillId="0" borderId="0" xfId="0" applyNumberFormat="1" applyFont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21" fillId="0" borderId="6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3" fillId="0" borderId="0" xfId="0" applyFont="1" applyBorder="1" applyProtection="1">
      <protection locked="0"/>
    </xf>
    <xf numFmtId="2" fontId="21" fillId="0" borderId="7" xfId="1" applyNumberFormat="1" applyFont="1" applyBorder="1" applyProtection="1">
      <protection locked="0"/>
    </xf>
    <xf numFmtId="0" fontId="21" fillId="0" borderId="0" xfId="0" applyFont="1" applyBorder="1"/>
    <xf numFmtId="2" fontId="21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3" fillId="3" borderId="0" xfId="0" applyFont="1" applyFill="1" applyBorder="1" applyAlignment="1" applyProtection="1">
      <alignment horizontal="center" vertical="center" wrapText="1"/>
    </xf>
    <xf numFmtId="2" fontId="25" fillId="3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/>
      <protection locked="0"/>
    </xf>
    <xf numFmtId="2" fontId="21" fillId="4" borderId="8" xfId="0" applyNumberFormat="1" applyFont="1" applyFill="1" applyBorder="1" applyAlignment="1" applyProtection="1">
      <alignment horizontal="center"/>
      <protection locked="0"/>
    </xf>
    <xf numFmtId="2" fontId="21" fillId="0" borderId="8" xfId="0" applyNumberFormat="1" applyFont="1" applyBorder="1" applyAlignment="1" applyProtection="1">
      <alignment horizontal="center"/>
      <protection locked="0"/>
    </xf>
    <xf numFmtId="2" fontId="21" fillId="0" borderId="2" xfId="0" applyNumberFormat="1" applyFont="1" applyBorder="1" applyAlignment="1" applyProtection="1">
      <alignment horizontal="center"/>
      <protection locked="0"/>
    </xf>
    <xf numFmtId="43" fontId="21" fillId="4" borderId="0" xfId="1" applyFont="1" applyFill="1" applyBorder="1" applyProtection="1">
      <protection locked="0"/>
    </xf>
    <xf numFmtId="43" fontId="21" fillId="0" borderId="0" xfId="1" applyFont="1" applyBorder="1" applyProtection="1">
      <protection locked="0"/>
    </xf>
    <xf numFmtId="43" fontId="21" fillId="4" borderId="7" xfId="1" applyFont="1" applyFill="1" applyBorder="1" applyProtection="1">
      <protection locked="0"/>
    </xf>
    <xf numFmtId="43" fontId="21" fillId="0" borderId="7" xfId="1" applyFont="1" applyBorder="1" applyProtection="1">
      <protection locked="0"/>
    </xf>
    <xf numFmtId="43" fontId="21" fillId="0" borderId="9" xfId="1" applyFont="1" applyBorder="1" applyProtection="1">
      <protection locked="0"/>
    </xf>
    <xf numFmtId="43" fontId="21" fillId="0" borderId="10" xfId="1" applyFont="1" applyBorder="1" applyProtection="1">
      <protection locked="0"/>
    </xf>
    <xf numFmtId="43" fontId="21" fillId="4" borderId="8" xfId="1" applyFont="1" applyFill="1" applyBorder="1" applyProtection="1">
      <protection locked="0"/>
    </xf>
    <xf numFmtId="43" fontId="21" fillId="0" borderId="8" xfId="1" applyFont="1" applyBorder="1" applyProtection="1">
      <protection locked="0"/>
    </xf>
    <xf numFmtId="0" fontId="26" fillId="0" borderId="0" xfId="0" applyFont="1" applyProtection="1"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43" fontId="28" fillId="0" borderId="0" xfId="0" applyNumberFormat="1" applyFont="1" applyProtection="1">
      <protection hidden="1"/>
    </xf>
    <xf numFmtId="43" fontId="28" fillId="0" borderId="0" xfId="2" applyFont="1" applyProtection="1">
      <protection hidden="1"/>
    </xf>
    <xf numFmtId="43" fontId="29" fillId="0" borderId="11" xfId="2" applyFont="1" applyBorder="1" applyProtection="1">
      <protection hidden="1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30" fillId="2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2" fontId="25" fillId="2" borderId="14" xfId="0" applyNumberFormat="1" applyFont="1" applyFill="1" applyBorder="1" applyAlignment="1" applyProtection="1">
      <alignment horizontal="center" vertical="center"/>
      <protection locked="0"/>
    </xf>
    <xf numFmtId="2" fontId="25" fillId="2" borderId="14" xfId="1" applyNumberFormat="1" applyFont="1" applyFill="1" applyBorder="1" applyAlignment="1" applyProtection="1">
      <alignment horizontal="center" vertical="center"/>
      <protection locked="0"/>
    </xf>
    <xf numFmtId="2" fontId="25" fillId="2" borderId="15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43" fontId="21" fillId="0" borderId="2" xfId="1" applyFont="1" applyBorder="1" applyProtection="1">
      <protection locked="0"/>
    </xf>
    <xf numFmtId="2" fontId="21" fillId="4" borderId="16" xfId="0" applyNumberFormat="1" applyFont="1" applyFill="1" applyBorder="1" applyAlignment="1" applyProtection="1">
      <alignment horizontal="center"/>
      <protection locked="0"/>
    </xf>
    <xf numFmtId="43" fontId="21" fillId="4" borderId="17" xfId="1" applyFont="1" applyFill="1" applyBorder="1" applyProtection="1">
      <protection locked="0"/>
    </xf>
    <xf numFmtId="43" fontId="21" fillId="4" borderId="16" xfId="1" applyFont="1" applyFill="1" applyBorder="1" applyProtection="1">
      <protection locked="0"/>
    </xf>
    <xf numFmtId="43" fontId="21" fillId="4" borderId="18" xfId="1" applyFont="1" applyFill="1" applyBorder="1" applyProtection="1">
      <protection locked="0"/>
    </xf>
    <xf numFmtId="0" fontId="23" fillId="5" borderId="19" xfId="0" applyFont="1" applyFill="1" applyBorder="1" applyProtection="1"/>
    <xf numFmtId="2" fontId="23" fillId="5" borderId="20" xfId="0" applyNumberFormat="1" applyFont="1" applyFill="1" applyBorder="1" applyAlignment="1" applyProtection="1">
      <alignment horizontal="center"/>
    </xf>
    <xf numFmtId="43" fontId="23" fillId="5" borderId="20" xfId="1" applyFont="1" applyFill="1" applyBorder="1" applyAlignment="1" applyProtection="1"/>
    <xf numFmtId="43" fontId="23" fillId="5" borderId="21" xfId="1" applyFont="1" applyFill="1" applyBorder="1" applyAlignment="1" applyProtection="1"/>
    <xf numFmtId="43" fontId="23" fillId="5" borderId="22" xfId="1" applyFont="1" applyFill="1" applyBorder="1" applyAlignment="1" applyProtection="1"/>
    <xf numFmtId="43" fontId="27" fillId="0" borderId="0" xfId="2" applyFont="1" applyBorder="1" applyAlignment="1" applyProtection="1">
      <alignment vertical="center"/>
      <protection hidden="1"/>
    </xf>
    <xf numFmtId="43" fontId="27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6" fillId="4" borderId="0" xfId="1" applyFont="1" applyFill="1" applyBorder="1" applyProtection="1">
      <protection hidden="1"/>
    </xf>
    <xf numFmtId="0" fontId="21" fillId="7" borderId="16" xfId="0" applyNumberFormat="1" applyFont="1" applyFill="1" applyBorder="1" applyAlignment="1" applyProtection="1">
      <alignment horizontal="center" vertical="center"/>
      <protection locked="0"/>
    </xf>
    <xf numFmtId="0" fontId="21" fillId="7" borderId="8" xfId="0" applyNumberFormat="1" applyFont="1" applyFill="1" applyBorder="1" applyAlignment="1" applyProtection="1">
      <alignment horizontal="center" vertical="center"/>
      <protection locked="0"/>
    </xf>
    <xf numFmtId="0" fontId="21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4" fillId="0" borderId="0" xfId="0" applyFont="1" applyProtection="1"/>
    <xf numFmtId="0" fontId="31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2" fillId="0" borderId="0" xfId="5" applyFont="1" applyFill="1" applyProtection="1"/>
    <xf numFmtId="0" fontId="33" fillId="0" borderId="0" xfId="5" applyFont="1" applyFill="1" applyProtection="1"/>
    <xf numFmtId="0" fontId="34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5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5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6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6" fillId="0" borderId="0" xfId="1" applyFont="1" applyProtection="1"/>
    <xf numFmtId="43" fontId="35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7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38" fillId="0" borderId="0" xfId="1" applyFont="1" applyProtection="1"/>
    <xf numFmtId="0" fontId="39" fillId="0" borderId="0" xfId="0" applyFont="1" applyProtection="1"/>
    <xf numFmtId="43" fontId="37" fillId="0" borderId="0" xfId="0" applyNumberFormat="1" applyFont="1" applyProtection="1"/>
    <xf numFmtId="43" fontId="33" fillId="0" borderId="0" xfId="1" applyFont="1" applyProtection="1"/>
    <xf numFmtId="0" fontId="9" fillId="0" borderId="0" xfId="4" applyFont="1" applyFill="1" applyProtection="1"/>
    <xf numFmtId="0" fontId="36" fillId="0" borderId="0" xfId="4" applyFont="1" applyFill="1" applyProtection="1"/>
    <xf numFmtId="0" fontId="35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0" fillId="0" borderId="0" xfId="4" applyFont="1" applyProtection="1"/>
    <xf numFmtId="0" fontId="38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1" fillId="4" borderId="28" xfId="0" applyFont="1" applyFill="1" applyBorder="1" applyAlignment="1" applyProtection="1">
      <alignment horizontal="center"/>
      <protection hidden="1"/>
    </xf>
    <xf numFmtId="0" fontId="21" fillId="3" borderId="31" xfId="0" applyFont="1" applyFill="1" applyBorder="1" applyAlignment="1" applyProtection="1">
      <alignment horizontal="center"/>
      <protection hidden="1"/>
    </xf>
    <xf numFmtId="0" fontId="21" fillId="4" borderId="31" xfId="0" applyFont="1" applyFill="1" applyBorder="1" applyAlignment="1" applyProtection="1">
      <alignment horizontal="center"/>
      <protection hidden="1"/>
    </xf>
    <xf numFmtId="0" fontId="21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1" fillId="4" borderId="16" xfId="0" applyNumberFormat="1" applyFont="1" applyFill="1" applyBorder="1" applyAlignment="1" applyProtection="1">
      <alignment horizontal="center"/>
      <protection locked="0"/>
    </xf>
    <xf numFmtId="43" fontId="21" fillId="0" borderId="8" xfId="0" applyNumberFormat="1" applyFont="1" applyBorder="1" applyAlignment="1" applyProtection="1">
      <alignment horizontal="center"/>
      <protection locked="0"/>
    </xf>
    <xf numFmtId="43" fontId="21" fillId="4" borderId="8" xfId="0" applyNumberFormat="1" applyFont="1" applyFill="1" applyBorder="1" applyAlignment="1" applyProtection="1">
      <alignment horizontal="center"/>
      <protection locked="0"/>
    </xf>
    <xf numFmtId="0" fontId="23" fillId="9" borderId="38" xfId="0" applyFont="1" applyFill="1" applyBorder="1" applyAlignment="1" applyProtection="1">
      <alignment horizontal="center" vertical="center" wrapText="1"/>
    </xf>
    <xf numFmtId="0" fontId="23" fillId="9" borderId="39" xfId="0" applyFont="1" applyFill="1" applyBorder="1" applyAlignment="1" applyProtection="1">
      <alignment horizontal="center" vertical="center" wrapText="1"/>
    </xf>
    <xf numFmtId="0" fontId="23" fillId="9" borderId="40" xfId="0" applyFont="1" applyFill="1" applyBorder="1" applyAlignment="1" applyProtection="1">
      <alignment horizontal="center" vertical="center" wrapText="1"/>
    </xf>
    <xf numFmtId="0" fontId="23" fillId="10" borderId="38" xfId="0" applyFont="1" applyFill="1" applyBorder="1" applyAlignment="1" applyProtection="1">
      <alignment horizontal="center" vertical="center" wrapText="1"/>
    </xf>
    <xf numFmtId="0" fontId="23" fillId="10" borderId="39" xfId="0" applyFont="1" applyFill="1" applyBorder="1" applyAlignment="1" applyProtection="1">
      <alignment horizontal="center" vertical="center" wrapText="1"/>
    </xf>
    <xf numFmtId="0" fontId="23" fillId="10" borderId="40" xfId="0" applyFont="1" applyFill="1" applyBorder="1" applyAlignment="1" applyProtection="1">
      <alignment horizontal="center" vertical="center" wrapText="1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34" xfId="0" applyFont="1" applyBorder="1" applyAlignment="1" applyProtection="1">
      <alignment horizontal="center" vertical="center" wrapText="1"/>
    </xf>
    <xf numFmtId="0" fontId="23" fillId="11" borderId="38" xfId="0" applyFont="1" applyFill="1" applyBorder="1" applyAlignment="1" applyProtection="1">
      <alignment horizontal="center" vertical="center"/>
    </xf>
    <xf numFmtId="0" fontId="23" fillId="11" borderId="39" xfId="0" applyFont="1" applyFill="1" applyBorder="1" applyAlignment="1" applyProtection="1">
      <alignment horizontal="center" vertical="center"/>
    </xf>
    <xf numFmtId="0" fontId="23" fillId="11" borderId="41" xfId="0" applyFont="1" applyFill="1" applyBorder="1" applyAlignment="1" applyProtection="1">
      <alignment horizontal="center" vertical="center"/>
    </xf>
    <xf numFmtId="0" fontId="23" fillId="0" borderId="14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1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7" borderId="14" xfId="0" applyFont="1" applyFill="1" applyBorder="1" applyAlignment="1" applyProtection="1">
      <alignment horizontal="center" vertical="center" wrapText="1"/>
    </xf>
    <xf numFmtId="0" fontId="23" fillId="7" borderId="2" xfId="0" applyFont="1" applyFill="1" applyBorder="1" applyAlignment="1" applyProtection="1">
      <alignment horizontal="center" vertical="center" wrapText="1"/>
    </xf>
    <xf numFmtId="0" fontId="23" fillId="12" borderId="38" xfId="0" applyFont="1" applyFill="1" applyBorder="1" applyAlignment="1" applyProtection="1">
      <alignment horizontal="center" vertical="center" wrapText="1"/>
    </xf>
    <xf numFmtId="0" fontId="23" fillId="12" borderId="39" xfId="0" applyFont="1" applyFill="1" applyBorder="1" applyAlignment="1" applyProtection="1">
      <alignment horizontal="center" vertical="center" wrapText="1"/>
    </xf>
    <xf numFmtId="0" fontId="23" fillId="12" borderId="40" xfId="0" applyFont="1" applyFill="1" applyBorder="1" applyAlignment="1" applyProtection="1">
      <alignment horizontal="center" vertical="center" wrapText="1"/>
    </xf>
    <xf numFmtId="0" fontId="23" fillId="5" borderId="35" xfId="0" applyFont="1" applyFill="1" applyBorder="1" applyAlignment="1" applyProtection="1">
      <alignment horizontal="center"/>
    </xf>
    <xf numFmtId="0" fontId="23" fillId="5" borderId="19" xfId="0" applyFont="1" applyFill="1" applyBorder="1" applyAlignment="1" applyProtection="1">
      <alignment horizontal="center"/>
    </xf>
    <xf numFmtId="43" fontId="41" fillId="0" borderId="0" xfId="1" applyFont="1" applyAlignment="1">
      <alignment horizontal="center"/>
    </xf>
    <xf numFmtId="43" fontId="41" fillId="0" borderId="0" xfId="1" applyFont="1" applyAlignment="1" applyProtection="1">
      <alignment horizontal="center"/>
      <protection locked="0"/>
    </xf>
    <xf numFmtId="0" fontId="23" fillId="0" borderId="36" xfId="0" applyFont="1" applyBorder="1" applyAlignment="1" applyProtection="1">
      <alignment horizontal="center" vertical="center" wrapText="1"/>
    </xf>
    <xf numFmtId="0" fontId="23" fillId="0" borderId="37" xfId="0" applyFont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0" fontId="2" fillId="0" borderId="45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6" xfId="4" applyFont="1" applyFill="1" applyBorder="1" applyAlignment="1" applyProtection="1">
      <alignment horizontal="center" vertical="center" wrapText="1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9" borderId="38" xfId="2" applyFont="1" applyFill="1" applyBorder="1" applyAlignment="1" applyProtection="1">
      <alignment horizontal="center" vertical="center" wrapText="1"/>
    </xf>
    <xf numFmtId="43" fontId="2" fillId="9" borderId="39" xfId="2" applyFont="1" applyFill="1" applyBorder="1" applyAlignment="1" applyProtection="1">
      <alignment horizontal="center" vertical="center" wrapText="1"/>
    </xf>
    <xf numFmtId="43" fontId="2" fillId="9" borderId="40" xfId="2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43" fontId="2" fillId="10" borderId="42" xfId="2" applyFont="1" applyFill="1" applyBorder="1" applyAlignment="1" applyProtection="1">
      <alignment horizontal="center" vertical="center" wrapText="1"/>
    </xf>
    <xf numFmtId="0" fontId="17" fillId="0" borderId="0" xfId="4" applyFont="1" applyBorder="1" applyAlignment="1" applyProtection="1">
      <alignment horizontal="left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0" fontId="2" fillId="8" borderId="43" xfId="4" applyFont="1" applyFill="1" applyBorder="1" applyAlignment="1" applyProtection="1">
      <alignment horizontal="center" vertical="center"/>
    </xf>
    <xf numFmtId="0" fontId="2" fillId="8" borderId="44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5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6" xfId="5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3" xfId="3" applyFont="1" applyFill="1" applyBorder="1" applyAlignment="1" applyProtection="1">
      <alignment horizontal="center" vertical="center" wrapText="1"/>
    </xf>
    <xf numFmtId="43" fontId="2" fillId="5" borderId="44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center"/>
      <protection hidden="1"/>
    </xf>
    <xf numFmtId="43" fontId="27" fillId="0" borderId="0" xfId="2" applyFont="1" applyBorder="1" applyAlignment="1" applyProtection="1">
      <alignment horizontal="center" vertical="center"/>
      <protection hidden="1"/>
    </xf>
    <xf numFmtId="43" fontId="27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E8" activePane="bottomRight" state="frozen"/>
      <selection pane="topRight" activeCell="D1" sqref="D1"/>
      <selection pane="bottomLeft" activeCell="A8" sqref="A8"/>
      <selection pane="bottomRight" activeCell="N20" sqref="N20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218" t="s">
        <v>10</v>
      </c>
      <c r="B2" s="218"/>
      <c r="C2" s="68" t="s">
        <v>92</v>
      </c>
      <c r="F2" s="191" t="s">
        <v>60</v>
      </c>
      <c r="G2" s="191" t="s">
        <v>63</v>
      </c>
    </row>
    <row r="3" spans="1:24" ht="15.75">
      <c r="A3" s="219" t="s">
        <v>11</v>
      </c>
      <c r="B3" s="219"/>
      <c r="C3" s="68" t="s">
        <v>93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202" t="s">
        <v>17</v>
      </c>
      <c r="C6" s="207" t="s">
        <v>19</v>
      </c>
      <c r="D6" s="209" t="s">
        <v>12</v>
      </c>
      <c r="E6" s="207" t="s">
        <v>21</v>
      </c>
      <c r="F6" s="211" t="s">
        <v>58</v>
      </c>
      <c r="G6" s="211" t="s">
        <v>59</v>
      </c>
      <c r="H6" s="213" t="s">
        <v>13</v>
      </c>
      <c r="I6" s="214"/>
      <c r="J6" s="214"/>
      <c r="K6" s="215"/>
      <c r="L6" s="220" t="s">
        <v>3</v>
      </c>
      <c r="M6" s="196" t="s">
        <v>14</v>
      </c>
      <c r="N6" s="197"/>
      <c r="O6" s="198"/>
      <c r="P6" s="199" t="s">
        <v>15</v>
      </c>
      <c r="Q6" s="200"/>
      <c r="R6" s="201"/>
      <c r="S6" s="204" t="s">
        <v>4</v>
      </c>
      <c r="T6" s="205"/>
      <c r="U6" s="205"/>
      <c r="V6" s="206"/>
      <c r="W6" s="28"/>
      <c r="X6" s="29"/>
    </row>
    <row r="7" spans="1:24" s="27" customFormat="1" ht="32.25" thickBot="1">
      <c r="B7" s="203"/>
      <c r="C7" s="208"/>
      <c r="D7" s="210"/>
      <c r="E7" s="208"/>
      <c r="F7" s="212"/>
      <c r="G7" s="212"/>
      <c r="H7" s="5" t="s">
        <v>6</v>
      </c>
      <c r="I7" s="4" t="s">
        <v>5</v>
      </c>
      <c r="J7" s="4" t="s">
        <v>1</v>
      </c>
      <c r="K7" s="4" t="s">
        <v>2</v>
      </c>
      <c r="L7" s="221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87</v>
      </c>
      <c r="D10" s="58" t="s">
        <v>82</v>
      </c>
      <c r="E10" s="185">
        <v>20504</v>
      </c>
      <c r="F10" s="75" t="s">
        <v>61</v>
      </c>
      <c r="G10" s="75" t="s">
        <v>63</v>
      </c>
      <c r="H10" s="193">
        <v>9</v>
      </c>
      <c r="I10" s="193"/>
      <c r="J10" s="193">
        <v>3</v>
      </c>
      <c r="K10" s="56"/>
      <c r="L10" s="57"/>
      <c r="M10" s="193"/>
      <c r="N10" s="56"/>
      <c r="O10" s="56"/>
      <c r="P10" s="193">
        <v>3</v>
      </c>
      <c r="Q10" s="56"/>
      <c r="R10" s="56"/>
      <c r="S10" s="193">
        <v>0.12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88</v>
      </c>
      <c r="D11" s="41" t="s">
        <v>82</v>
      </c>
      <c r="E11" s="186">
        <v>20126</v>
      </c>
      <c r="F11" s="76" t="s">
        <v>61</v>
      </c>
      <c r="G11" s="76" t="s">
        <v>63</v>
      </c>
      <c r="H11" s="194">
        <v>8.5</v>
      </c>
      <c r="I11" s="194"/>
      <c r="J11" s="194">
        <v>3</v>
      </c>
      <c r="K11" s="32"/>
      <c r="L11" s="35"/>
      <c r="M11" s="194"/>
      <c r="N11" s="32"/>
      <c r="O11" s="32"/>
      <c r="P11" s="194">
        <v>10.5</v>
      </c>
      <c r="Q11" s="32"/>
      <c r="R11" s="32"/>
      <c r="S11" s="194">
        <v>0.52</v>
      </c>
      <c r="T11" s="35"/>
      <c r="U11" s="41"/>
      <c r="V11" s="37"/>
      <c r="W11" s="22"/>
      <c r="X11" s="14"/>
    </row>
    <row r="12" spans="1:24" s="1" customFormat="1" ht="15.75">
      <c r="B12" s="181">
        <f>IF(C12="","",3)</f>
        <v>3</v>
      </c>
      <c r="C12" s="34" t="s">
        <v>89</v>
      </c>
      <c r="D12" s="40" t="s">
        <v>81</v>
      </c>
      <c r="E12" s="187">
        <v>20129</v>
      </c>
      <c r="F12" s="76" t="s">
        <v>61</v>
      </c>
      <c r="G12" s="76" t="s">
        <v>62</v>
      </c>
      <c r="H12" s="195">
        <v>9</v>
      </c>
      <c r="I12" s="195"/>
      <c r="J12" s="195">
        <v>3</v>
      </c>
      <c r="K12" s="31"/>
      <c r="L12" s="34"/>
      <c r="M12" s="195"/>
      <c r="N12" s="31"/>
      <c r="O12" s="31"/>
      <c r="P12" s="195">
        <v>7.5</v>
      </c>
      <c r="Q12" s="31"/>
      <c r="R12" s="31"/>
      <c r="S12" s="195"/>
      <c r="T12" s="34"/>
      <c r="U12" s="40"/>
      <c r="V12" s="36"/>
      <c r="W12" s="22"/>
      <c r="X12" s="14"/>
    </row>
    <row r="13" spans="1:24" s="1" customFormat="1" ht="15.75">
      <c r="B13" s="180">
        <f>IF(C13="","",4)</f>
        <v>4</v>
      </c>
      <c r="C13" s="35" t="s">
        <v>86</v>
      </c>
      <c r="D13" s="41" t="s">
        <v>90</v>
      </c>
      <c r="E13" s="186">
        <v>20369</v>
      </c>
      <c r="F13" s="76" t="s">
        <v>61</v>
      </c>
      <c r="G13" s="76" t="s">
        <v>63</v>
      </c>
      <c r="H13" s="194">
        <v>10</v>
      </c>
      <c r="I13" s="194"/>
      <c r="J13" s="194">
        <v>3</v>
      </c>
      <c r="K13" s="32"/>
      <c r="L13" s="35"/>
      <c r="M13" s="194"/>
      <c r="N13" s="32"/>
      <c r="O13" s="32"/>
      <c r="P13" s="194">
        <v>6</v>
      </c>
      <c r="Q13" s="32"/>
      <c r="R13" s="32"/>
      <c r="S13" s="194"/>
      <c r="T13" s="35"/>
      <c r="U13" s="41"/>
      <c r="V13" s="37"/>
      <c r="W13" s="22"/>
      <c r="X13" s="14"/>
    </row>
    <row r="14" spans="1:24" s="1" customFormat="1" ht="15.75">
      <c r="B14" s="181">
        <f>IF(C14="","",5)</f>
        <v>5</v>
      </c>
      <c r="C14" s="34" t="s">
        <v>83</v>
      </c>
      <c r="D14" s="40" t="s">
        <v>81</v>
      </c>
      <c r="E14" s="187">
        <v>20121</v>
      </c>
      <c r="F14" s="76" t="s">
        <v>61</v>
      </c>
      <c r="G14" s="76" t="s">
        <v>63</v>
      </c>
      <c r="H14" s="195">
        <v>9</v>
      </c>
      <c r="I14" s="195"/>
      <c r="J14" s="195">
        <v>3</v>
      </c>
      <c r="K14" s="31"/>
      <c r="L14" s="34"/>
      <c r="M14" s="195"/>
      <c r="N14" s="31"/>
      <c r="O14" s="31"/>
      <c r="P14" s="195">
        <v>6</v>
      </c>
      <c r="Q14" s="31"/>
      <c r="R14" s="31"/>
      <c r="S14" s="195">
        <v>0.41</v>
      </c>
      <c r="T14" s="34">
        <v>283.5</v>
      </c>
      <c r="U14" s="40"/>
      <c r="V14" s="36"/>
      <c r="W14" s="22"/>
      <c r="X14" s="14"/>
    </row>
    <row r="15" spans="1:24" s="1" customFormat="1" ht="15.75">
      <c r="B15" s="180">
        <f>IF(C15="","",6)</f>
        <v>6</v>
      </c>
      <c r="C15" s="35" t="s">
        <v>84</v>
      </c>
      <c r="D15" s="41" t="s">
        <v>90</v>
      </c>
      <c r="E15" s="186">
        <v>20251</v>
      </c>
      <c r="F15" s="76" t="s">
        <v>61</v>
      </c>
      <c r="G15" s="76" t="s">
        <v>62</v>
      </c>
      <c r="H15" s="194">
        <v>9</v>
      </c>
      <c r="I15" s="194"/>
      <c r="J15" s="194">
        <v>3</v>
      </c>
      <c r="K15" s="32"/>
      <c r="L15" s="35"/>
      <c r="M15" s="194"/>
      <c r="N15" s="32"/>
      <c r="O15" s="32"/>
      <c r="P15" s="194">
        <v>7.5</v>
      </c>
      <c r="Q15" s="32"/>
      <c r="R15" s="32"/>
      <c r="S15" s="194"/>
      <c r="T15" s="35"/>
      <c r="U15" s="41"/>
      <c r="V15" s="37"/>
      <c r="W15" s="22"/>
      <c r="X15" s="14"/>
    </row>
    <row r="16" spans="1:24" s="1" customFormat="1" ht="15.75">
      <c r="B16" s="181">
        <f>IF(C16="","",7)</f>
        <v>7</v>
      </c>
      <c r="C16" s="34" t="s">
        <v>85</v>
      </c>
      <c r="D16" s="40" t="s">
        <v>91</v>
      </c>
      <c r="E16" s="187">
        <v>20532</v>
      </c>
      <c r="F16" s="76" t="s">
        <v>61</v>
      </c>
      <c r="G16" s="76" t="s">
        <v>63</v>
      </c>
      <c r="H16" s="195">
        <v>8</v>
      </c>
      <c r="I16" s="195">
        <v>2</v>
      </c>
      <c r="J16" s="195">
        <v>3</v>
      </c>
      <c r="K16" s="31"/>
      <c r="L16" s="34"/>
      <c r="M16" s="195"/>
      <c r="N16" s="31"/>
      <c r="O16" s="31"/>
      <c r="P16" s="195"/>
      <c r="Q16" s="31"/>
      <c r="R16" s="31"/>
      <c r="S16" s="195"/>
      <c r="T16" s="34">
        <v>342</v>
      </c>
      <c r="U16" s="40"/>
      <c r="V16" s="36"/>
      <c r="W16" s="22"/>
      <c r="X16" s="14"/>
    </row>
    <row r="17" spans="1:24" s="1" customFormat="1" ht="15.75">
      <c r="B17" s="180" t="str">
        <f>IF(C17="","",8)</f>
        <v/>
      </c>
      <c r="C17" s="35"/>
      <c r="D17" s="41"/>
      <c r="E17" s="186"/>
      <c r="F17" s="76"/>
      <c r="G17" s="76"/>
      <c r="H17" s="194"/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/>
      <c r="T17" s="35"/>
      <c r="U17" s="41"/>
      <c r="V17" s="37"/>
      <c r="W17" s="22"/>
      <c r="X17" s="14"/>
    </row>
    <row r="18" spans="1:24" s="1" customFormat="1" ht="15.75">
      <c r="B18" s="181" t="str">
        <f>IF(C18="","",9)</f>
        <v/>
      </c>
      <c r="C18" s="34"/>
      <c r="D18" s="40"/>
      <c r="E18" s="187"/>
      <c r="F18" s="76"/>
      <c r="G18" s="76"/>
      <c r="H18" s="31"/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216" t="s">
        <v>20</v>
      </c>
      <c r="C30" s="217"/>
      <c r="D30" s="60"/>
      <c r="E30" s="189"/>
      <c r="F30" s="60"/>
      <c r="G30" s="60"/>
      <c r="H30" s="61">
        <f t="shared" ref="H30:V30" si="0">SUM(H10:H29)</f>
        <v>62.5</v>
      </c>
      <c r="I30" s="61">
        <f t="shared" si="0"/>
        <v>2</v>
      </c>
      <c r="J30" s="61">
        <f t="shared" si="0"/>
        <v>21</v>
      </c>
      <c r="K30" s="61">
        <f t="shared" si="0"/>
        <v>0</v>
      </c>
      <c r="L30" s="62">
        <f t="shared" si="0"/>
        <v>0</v>
      </c>
      <c r="M30" s="61">
        <f t="shared" si="0"/>
        <v>0</v>
      </c>
      <c r="N30" s="61">
        <f t="shared" si="0"/>
        <v>0</v>
      </c>
      <c r="O30" s="61">
        <f t="shared" si="0"/>
        <v>0</v>
      </c>
      <c r="P30" s="61">
        <f t="shared" si="0"/>
        <v>40.5</v>
      </c>
      <c r="Q30" s="61">
        <f t="shared" si="0"/>
        <v>0</v>
      </c>
      <c r="R30" s="61">
        <f t="shared" si="0"/>
        <v>0</v>
      </c>
      <c r="S30" s="61">
        <f t="shared" si="0"/>
        <v>1.05</v>
      </c>
      <c r="T30" s="63">
        <f t="shared" si="0"/>
        <v>625.5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B30:C30"/>
    <mergeCell ref="A2:B2"/>
    <mergeCell ref="A3:B3"/>
    <mergeCell ref="E6:E7"/>
    <mergeCell ref="L6:L7"/>
    <mergeCell ref="M6:O6"/>
    <mergeCell ref="P6:R6"/>
    <mergeCell ref="B6:B7"/>
    <mergeCell ref="S6:V6"/>
    <mergeCell ref="C6:C7"/>
    <mergeCell ref="D6:D7"/>
    <mergeCell ref="G6:G7"/>
    <mergeCell ref="F6:F7"/>
    <mergeCell ref="H6:K6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workbookViewId="0">
      <pane xSplit="3" ySplit="8" topLeftCell="H33" activePane="bottomRight" state="frozen"/>
      <selection pane="topRight" activeCell="D1" sqref="D1"/>
      <selection pane="bottomLeft" activeCell="A9" sqref="A9"/>
      <selection pane="bottomRight" activeCell="C46" sqref="C46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36" t="s">
        <v>10</v>
      </c>
      <c r="C2" s="236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36" t="s">
        <v>25</v>
      </c>
      <c r="C3" s="236"/>
      <c r="D3" s="88" t="str">
        <f>Timekeeping!C3</f>
        <v>March 26-April 10,2018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24" t="s">
        <v>17</v>
      </c>
      <c r="C6" s="227" t="s">
        <v>27</v>
      </c>
      <c r="D6" s="227" t="s">
        <v>12</v>
      </c>
      <c r="E6" s="227" t="s">
        <v>64</v>
      </c>
      <c r="F6" s="227" t="s">
        <v>28</v>
      </c>
      <c r="G6" s="227" t="s">
        <v>5</v>
      </c>
      <c r="H6" s="240" t="s">
        <v>29</v>
      </c>
      <c r="I6" s="243" t="s">
        <v>30</v>
      </c>
      <c r="J6" s="243" t="s">
        <v>80</v>
      </c>
      <c r="K6" s="228" t="s">
        <v>0</v>
      </c>
      <c r="L6" s="229"/>
      <c r="M6" s="230"/>
      <c r="N6" s="231" t="s">
        <v>67</v>
      </c>
      <c r="O6" s="234" t="s">
        <v>1</v>
      </c>
      <c r="P6" s="231" t="s">
        <v>31</v>
      </c>
      <c r="Q6" s="234" t="s">
        <v>2</v>
      </c>
      <c r="R6" s="231" t="s">
        <v>31</v>
      </c>
      <c r="S6" s="235" t="s">
        <v>66</v>
      </c>
      <c r="T6" s="235"/>
      <c r="U6" s="235"/>
      <c r="V6" s="231" t="s">
        <v>68</v>
      </c>
      <c r="W6" s="231" t="s">
        <v>32</v>
      </c>
      <c r="X6" s="246" t="s">
        <v>8</v>
      </c>
    </row>
    <row r="7" spans="1:24">
      <c r="B7" s="225"/>
      <c r="C7" s="222"/>
      <c r="D7" s="222"/>
      <c r="E7" s="222"/>
      <c r="F7" s="222"/>
      <c r="G7" s="222"/>
      <c r="H7" s="241"/>
      <c r="I7" s="244"/>
      <c r="J7" s="244"/>
      <c r="K7" s="222" t="s">
        <v>33</v>
      </c>
      <c r="L7" s="222" t="s">
        <v>34</v>
      </c>
      <c r="M7" s="222" t="s">
        <v>35</v>
      </c>
      <c r="N7" s="232"/>
      <c r="O7" s="222"/>
      <c r="P7" s="232"/>
      <c r="Q7" s="222"/>
      <c r="R7" s="232"/>
      <c r="S7" s="222" t="s">
        <v>33</v>
      </c>
      <c r="T7" s="222" t="s">
        <v>34</v>
      </c>
      <c r="U7" s="222" t="s">
        <v>35</v>
      </c>
      <c r="V7" s="232"/>
      <c r="W7" s="232"/>
      <c r="X7" s="247"/>
    </row>
    <row r="8" spans="1:24" ht="15.75" thickBot="1">
      <c r="B8" s="226"/>
      <c r="C8" s="223"/>
      <c r="D8" s="223"/>
      <c r="E8" s="223"/>
      <c r="F8" s="223"/>
      <c r="G8" s="223"/>
      <c r="H8" s="242"/>
      <c r="I8" s="245"/>
      <c r="J8" s="245"/>
      <c r="K8" s="223"/>
      <c r="L8" s="223"/>
      <c r="M8" s="223"/>
      <c r="N8" s="233"/>
      <c r="O8" s="223"/>
      <c r="P8" s="233"/>
      <c r="Q8" s="223"/>
      <c r="R8" s="233"/>
      <c r="S8" s="223"/>
      <c r="T8" s="223"/>
      <c r="U8" s="223"/>
      <c r="V8" s="233"/>
      <c r="W8" s="233"/>
      <c r="X8" s="248"/>
    </row>
    <row r="9" spans="1:24">
      <c r="B9" s="96">
        <f>Timekeeping!$B10</f>
        <v>1</v>
      </c>
      <c r="C9" s="97" t="str">
        <f>Timekeeping!$C10</f>
        <v>Arel,Issacar R.</v>
      </c>
      <c r="D9" s="98" t="str">
        <f>Timekeeping!$D10</f>
        <v>Waiter</v>
      </c>
      <c r="E9" s="67" t="str">
        <f>Timekeeping!$F10</f>
        <v>R</v>
      </c>
      <c r="F9" s="99">
        <f>Timekeeping!$H10</f>
        <v>9</v>
      </c>
      <c r="G9" s="99">
        <f>Timekeeping!$I10</f>
        <v>0</v>
      </c>
      <c r="H9" s="70">
        <f>IFERROR(HLOOKUP($E9,Rates!$C$1:$D$12,12,0),0)</f>
        <v>630.11538461538464</v>
      </c>
      <c r="I9" s="100">
        <f>SUM($F9:$G9)*$H9</f>
        <v>5671.0384615384619</v>
      </c>
      <c r="J9" s="192">
        <f t="shared" ref="J9:J28" si="0">IF($E9=0,0,IF($E9="T",0,IF($E9="R",($F9+$G9+$O9)*10)))</f>
        <v>120</v>
      </c>
      <c r="K9" s="99">
        <f>Timekeeping!$M10</f>
        <v>0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0</v>
      </c>
      <c r="O9" s="99">
        <f>Timekeeping!$J10</f>
        <v>3</v>
      </c>
      <c r="P9" s="71">
        <f>IF($E9=0,0,IF($E9="R",$O9*Rates!$C$6,IF($E9="T",$O9*Rates!$D$6)))</f>
        <v>1506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3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18.825000000000003</v>
      </c>
      <c r="W9" s="101">
        <f>Timekeeping!$L10</f>
        <v>0</v>
      </c>
      <c r="X9" s="102">
        <f>I9+J9+N9+P9+R9+V9+W9</f>
        <v>7315.8634615384617</v>
      </c>
    </row>
    <row r="10" spans="1:24">
      <c r="B10" s="103">
        <f>Timekeeping!$B11</f>
        <v>2</v>
      </c>
      <c r="C10" s="104" t="str">
        <f>Timekeeping!$C11</f>
        <v>Atienza,Mark Joseph</v>
      </c>
      <c r="D10" s="105" t="str">
        <f>Timekeeping!$D11</f>
        <v>Waiter</v>
      </c>
      <c r="E10" s="67" t="str">
        <f>Timekeeping!$F11</f>
        <v>R</v>
      </c>
      <c r="F10" s="99">
        <f>Timekeeping!$H11</f>
        <v>8.5</v>
      </c>
      <c r="G10" s="99">
        <f>Timekeeping!$I11</f>
        <v>0</v>
      </c>
      <c r="H10" s="70">
        <f>IFERROR(HLOOKUP($E10,Rates!$C$1:$D$12,12,0),0)</f>
        <v>630.11538461538464</v>
      </c>
      <c r="I10" s="100">
        <f>SUM($F10:$G10)*$H10</f>
        <v>5355.9807692307695</v>
      </c>
      <c r="J10" s="192">
        <f t="shared" si="0"/>
        <v>115</v>
      </c>
      <c r="K10" s="99">
        <f>Timekeeping!$M11</f>
        <v>0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0</v>
      </c>
      <c r="O10" s="99">
        <f>Timekeeping!$J11</f>
        <v>3</v>
      </c>
      <c r="P10" s="71">
        <f>IF($E10=0,0,IF($E10="R",$O10*Rates!$C$6,IF($E10="T",$O10*Rates!$D$6)))</f>
        <v>1506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10.5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65.887500000000003</v>
      </c>
      <c r="W10" s="101">
        <f>Timekeeping!$L11</f>
        <v>0</v>
      </c>
      <c r="X10" s="102">
        <f>I10+J10+N10+P10+R10+V10+W10</f>
        <v>7042.8682692307693</v>
      </c>
    </row>
    <row r="11" spans="1:24">
      <c r="B11" s="103">
        <f>Timekeeping!$B12</f>
        <v>3</v>
      </c>
      <c r="C11" s="104" t="str">
        <f>Timekeeping!$C12</f>
        <v>Cahilig,Bemzen</v>
      </c>
      <c r="D11" s="105" t="str">
        <f>Timekeeping!$D12</f>
        <v>Cook</v>
      </c>
      <c r="E11" s="67" t="str">
        <f>Timekeeping!$F12</f>
        <v>R</v>
      </c>
      <c r="F11" s="99">
        <f>Timekeeping!$H12</f>
        <v>9</v>
      </c>
      <c r="G11" s="99">
        <f>Timekeeping!$I12</f>
        <v>0</v>
      </c>
      <c r="H11" s="70">
        <f>IFERROR(HLOOKUP($E11,Rates!$C$1:$D$12,12,0),0)</f>
        <v>630.11538461538464</v>
      </c>
      <c r="I11" s="100">
        <f>SUM($F11:$G11)*$H11</f>
        <v>5671.0384615384619</v>
      </c>
      <c r="J11" s="192">
        <f t="shared" si="0"/>
        <v>120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3</v>
      </c>
      <c r="P11" s="71">
        <f>IF($E11=0,0,IF($E11="R",$O11*Rates!$C$6,IF($E11="T",$O11*Rates!$D$6)))</f>
        <v>1506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7.5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47.0625</v>
      </c>
      <c r="W11" s="101">
        <f>Timekeeping!$L12</f>
        <v>0</v>
      </c>
      <c r="X11" s="102">
        <f t="shared" ref="X11:X28" si="1">I11+J11+N11+P11+R11+V11+W11</f>
        <v>7344.1009615384619</v>
      </c>
    </row>
    <row r="12" spans="1:24">
      <c r="B12" s="103">
        <f>Timekeeping!$B13</f>
        <v>4</v>
      </c>
      <c r="C12" s="104" t="str">
        <f>Timekeeping!$C13</f>
        <v>Espinosa,Camille Denise</v>
      </c>
      <c r="D12" s="105" t="str">
        <f>Timekeeping!$D13</f>
        <v>Cashier</v>
      </c>
      <c r="E12" s="67" t="str">
        <f>Timekeeping!$F13</f>
        <v>R</v>
      </c>
      <c r="F12" s="99">
        <f>Timekeeping!$H13</f>
        <v>10</v>
      </c>
      <c r="G12" s="99">
        <f>Timekeeping!$I13</f>
        <v>0</v>
      </c>
      <c r="H12" s="70">
        <f>IFERROR(HLOOKUP($E12,Rates!$C$1:$D$12,12,0),0)</f>
        <v>630.11538461538464</v>
      </c>
      <c r="I12" s="100">
        <f>SUM($F12:$G12)*$H12</f>
        <v>6301.1538461538466</v>
      </c>
      <c r="J12" s="192">
        <f t="shared" si="0"/>
        <v>130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3</v>
      </c>
      <c r="P12" s="71">
        <f>IF($E12=0,0,IF($E12="R",$O12*Rates!$C$6,IF($E12="T",$O12*Rates!$D$6)))</f>
        <v>1506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6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37.650000000000006</v>
      </c>
      <c r="W12" s="101">
        <f>Timekeeping!$L13</f>
        <v>0</v>
      </c>
      <c r="X12" s="102">
        <f t="shared" si="1"/>
        <v>7974.8038461538463</v>
      </c>
    </row>
    <row r="13" spans="1:24">
      <c r="B13" s="103">
        <f>Timekeeping!$B14</f>
        <v>5</v>
      </c>
      <c r="C13" s="104" t="str">
        <f>Timekeeping!$C14</f>
        <v>Hayagan,Ruel</v>
      </c>
      <c r="D13" s="105" t="str">
        <f>Timekeeping!$D14</f>
        <v>Cook</v>
      </c>
      <c r="E13" s="67" t="str">
        <f>Timekeeping!$F14</f>
        <v>R</v>
      </c>
      <c r="F13" s="99">
        <f>Timekeeping!$H14</f>
        <v>9</v>
      </c>
      <c r="G13" s="99">
        <f>Timekeeping!$I14</f>
        <v>0</v>
      </c>
      <c r="H13" s="70">
        <f>IFERROR(HLOOKUP($E13,Rates!$C$1:$D$12,12,0),0)</f>
        <v>630.11538461538464</v>
      </c>
      <c r="I13" s="100">
        <f t="shared" ref="I13:I28" si="2">SUM($F13:$G13)*$H13</f>
        <v>5671.0384615384619</v>
      </c>
      <c r="J13" s="192">
        <f t="shared" si="0"/>
        <v>120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3</v>
      </c>
      <c r="P13" s="71">
        <f>IF($E13=0,0,IF($E13="R",$O13*Rates!$C$6,IF($E13="T",$O13*Rates!$D$6)))</f>
        <v>1506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6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37.650000000000006</v>
      </c>
      <c r="W13" s="101">
        <f>Timekeeping!$L14</f>
        <v>0</v>
      </c>
      <c r="X13" s="102">
        <f t="shared" si="1"/>
        <v>7334.6884615384615</v>
      </c>
    </row>
    <row r="14" spans="1:24">
      <c r="B14" s="103">
        <f>Timekeeping!$B15</f>
        <v>6</v>
      </c>
      <c r="C14" s="104" t="str">
        <f>Timekeeping!$C15</f>
        <v>Pantoja,Nancy</v>
      </c>
      <c r="D14" s="105" t="str">
        <f>Timekeeping!$D15</f>
        <v>Cashier</v>
      </c>
      <c r="E14" s="67" t="str">
        <f>Timekeeping!$F15</f>
        <v>R</v>
      </c>
      <c r="F14" s="99">
        <f>Timekeeping!$H15</f>
        <v>9</v>
      </c>
      <c r="G14" s="99">
        <f>Timekeeping!$I15</f>
        <v>0</v>
      </c>
      <c r="H14" s="70">
        <f>IFERROR(HLOOKUP($E14,Rates!$C$1:$D$12,12,0),0)</f>
        <v>630.11538461538464</v>
      </c>
      <c r="I14" s="100">
        <f t="shared" si="2"/>
        <v>5671.0384615384619</v>
      </c>
      <c r="J14" s="192">
        <f t="shared" si="0"/>
        <v>120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3</v>
      </c>
      <c r="P14" s="71">
        <f>IF($E14=0,0,IF($E14="R",$O14*Rates!$C$6,IF($E14="T",$O14*Rates!$D$6)))</f>
        <v>1506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7.5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47.0625</v>
      </c>
      <c r="W14" s="101">
        <f>Timekeeping!$L15</f>
        <v>0</v>
      </c>
      <c r="X14" s="102">
        <f t="shared" si="1"/>
        <v>7344.1009615384619</v>
      </c>
    </row>
    <row r="15" spans="1:24">
      <c r="B15" s="103">
        <f>Timekeeping!$B16</f>
        <v>7</v>
      </c>
      <c r="C15" s="104" t="str">
        <f>Timekeeping!$C16</f>
        <v>Villanueva,Jeffrey</v>
      </c>
      <c r="D15" s="105" t="str">
        <f>Timekeeping!$D16</f>
        <v>Kitchen Helper</v>
      </c>
      <c r="E15" s="67" t="str">
        <f>Timekeeping!$F16</f>
        <v>R</v>
      </c>
      <c r="F15" s="99">
        <f>Timekeeping!$H16</f>
        <v>8</v>
      </c>
      <c r="G15" s="99">
        <f>Timekeeping!$I16</f>
        <v>2</v>
      </c>
      <c r="H15" s="70">
        <f>IFERROR(HLOOKUP($E15,Rates!$C$1:$D$12,12,0),0)</f>
        <v>630.11538461538464</v>
      </c>
      <c r="I15" s="100">
        <f t="shared" si="2"/>
        <v>6301.1538461538466</v>
      </c>
      <c r="J15" s="192">
        <f t="shared" si="0"/>
        <v>130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3</v>
      </c>
      <c r="P15" s="71">
        <f>IF($E15=0,0,IF($E15="R",$O15*Rates!$C$6,IF($E15="T",$O15*Rates!$D$6)))</f>
        <v>1506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0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0</v>
      </c>
      <c r="W15" s="101">
        <f>Timekeeping!$L16</f>
        <v>0</v>
      </c>
      <c r="X15" s="102">
        <f t="shared" si="1"/>
        <v>7937.1538461538466</v>
      </c>
    </row>
    <row r="16" spans="1:24">
      <c r="B16" s="103" t="str">
        <f>Timekeeping!$B17</f>
        <v/>
      </c>
      <c r="C16" s="104">
        <f>Timekeeping!$C17</f>
        <v>0</v>
      </c>
      <c r="D16" s="105">
        <f>Timekeeping!$D17</f>
        <v>0</v>
      </c>
      <c r="E16" s="67">
        <f>Timekeeping!$F17</f>
        <v>0</v>
      </c>
      <c r="F16" s="99">
        <f>Timekeeping!$H17</f>
        <v>0</v>
      </c>
      <c r="G16" s="99">
        <f>Timekeeping!$I17</f>
        <v>0</v>
      </c>
      <c r="H16" s="70">
        <f>IFERROR(HLOOKUP($E16,Rates!$C$1:$D$12,12,0),0)</f>
        <v>0</v>
      </c>
      <c r="I16" s="100">
        <f t="shared" si="2"/>
        <v>0</v>
      </c>
      <c r="J16" s="192">
        <f t="shared" si="0"/>
        <v>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0</v>
      </c>
    </row>
    <row r="17" spans="2:24">
      <c r="B17" s="103" t="str">
        <f>Timekeeping!$B18</f>
        <v/>
      </c>
      <c r="C17" s="104">
        <f>Timekeeping!$C18</f>
        <v>0</v>
      </c>
      <c r="D17" s="105">
        <f>Timekeeping!$D18</f>
        <v>0</v>
      </c>
      <c r="E17" s="67">
        <f>Timekeeping!$F18</f>
        <v>0</v>
      </c>
      <c r="F17" s="99">
        <f>Timekeeping!$H18</f>
        <v>0</v>
      </c>
      <c r="G17" s="99">
        <f>Timekeeping!$I18</f>
        <v>0</v>
      </c>
      <c r="H17" s="70">
        <f>IFERROR(HLOOKUP($E17,Rates!$C$1:$D$12,12,0),0)</f>
        <v>0</v>
      </c>
      <c r="I17" s="100">
        <f t="shared" si="2"/>
        <v>0</v>
      </c>
      <c r="J17" s="192">
        <f t="shared" si="0"/>
        <v>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0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62.5</v>
      </c>
      <c r="G29" s="114">
        <f>SUM(G9:G28)</f>
        <v>2</v>
      </c>
      <c r="H29" s="178"/>
      <c r="I29" s="115">
        <f t="shared" ref="I29:V29" si="3">SUM(I9:I28)</f>
        <v>40642.442307692305</v>
      </c>
      <c r="J29" s="115">
        <f>SUM(J9:J28)</f>
        <v>855</v>
      </c>
      <c r="K29" s="114">
        <f t="shared" si="3"/>
        <v>0</v>
      </c>
      <c r="L29" s="114">
        <f t="shared" si="3"/>
        <v>0</v>
      </c>
      <c r="M29" s="114">
        <f t="shared" si="3"/>
        <v>0</v>
      </c>
      <c r="N29" s="116">
        <f t="shared" si="3"/>
        <v>0</v>
      </c>
      <c r="O29" s="114">
        <f t="shared" si="3"/>
        <v>21</v>
      </c>
      <c r="P29" s="116">
        <f t="shared" si="3"/>
        <v>10542</v>
      </c>
      <c r="Q29" s="114">
        <f t="shared" si="3"/>
        <v>0</v>
      </c>
      <c r="R29" s="116">
        <f t="shared" si="3"/>
        <v>0</v>
      </c>
      <c r="S29" s="114">
        <f t="shared" si="3"/>
        <v>40.5</v>
      </c>
      <c r="T29" s="114">
        <f t="shared" si="3"/>
        <v>0</v>
      </c>
      <c r="U29" s="114">
        <f t="shared" si="3"/>
        <v>0</v>
      </c>
      <c r="V29" s="116">
        <f t="shared" si="3"/>
        <v>254.13750000000002</v>
      </c>
      <c r="W29" s="116">
        <f>SUM(W9:W28)</f>
        <v>0</v>
      </c>
      <c r="X29" s="117">
        <f>SUM(X9:X28)</f>
        <v>52293.579807692302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49" t="s">
        <v>26</v>
      </c>
      <c r="C32" s="252" t="s">
        <v>27</v>
      </c>
      <c r="D32" s="252" t="s">
        <v>12</v>
      </c>
      <c r="E32" s="252" t="s">
        <v>69</v>
      </c>
      <c r="F32" s="255" t="s">
        <v>8</v>
      </c>
      <c r="G32" s="252" t="s">
        <v>36</v>
      </c>
      <c r="H32" s="237" t="s">
        <v>31</v>
      </c>
      <c r="I32" s="258" t="s">
        <v>37</v>
      </c>
      <c r="J32" s="258" t="s">
        <v>38</v>
      </c>
      <c r="K32" s="261" t="s">
        <v>70</v>
      </c>
      <c r="L32" s="264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50"/>
      <c r="C33" s="253"/>
      <c r="D33" s="253"/>
      <c r="E33" s="253"/>
      <c r="F33" s="256"/>
      <c r="G33" s="253"/>
      <c r="H33" s="238"/>
      <c r="I33" s="259"/>
      <c r="J33" s="259"/>
      <c r="K33" s="262"/>
      <c r="L33" s="265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51"/>
      <c r="C34" s="254"/>
      <c r="D34" s="254"/>
      <c r="E34" s="254"/>
      <c r="F34" s="257"/>
      <c r="G34" s="254"/>
      <c r="H34" s="239"/>
      <c r="I34" s="260"/>
      <c r="J34" s="260"/>
      <c r="K34" s="263"/>
      <c r="L34" s="266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Arel,Issacar R.</v>
      </c>
      <c r="D35" s="98" t="str">
        <f t="shared" ref="D35:D54" si="6">$D9</f>
        <v>Waiter</v>
      </c>
      <c r="E35" s="67" t="str">
        <f>Timekeeping!$G10</f>
        <v>N</v>
      </c>
      <c r="F35" s="133">
        <f>$X9</f>
        <v>7315.8634615384617</v>
      </c>
      <c r="G35" s="99">
        <f>Timekeeping!$S10</f>
        <v>0.12</v>
      </c>
      <c r="H35" s="71">
        <f>IF($E9=0,0,IF($E9="R",(Rates!$C$6/8)*$G35,IF($E9="T",(Rates!$D$6/8)*$G35)))</f>
        <v>7.5299999999999994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360</v>
      </c>
      <c r="L35" s="134">
        <f t="shared" ref="L35:L54" si="7">$F35-SUM($H35:$K35)</f>
        <v>6948.333461538462</v>
      </c>
      <c r="M35" s="135"/>
      <c r="O35" s="136" t="s">
        <v>71</v>
      </c>
      <c r="P35" s="124"/>
      <c r="Q35" s="137">
        <f>F55-H55-SUM(Q36:Q39)</f>
        <v>46386.307692307688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Atienza,Mark Joseph</v>
      </c>
      <c r="D36" s="98" t="str">
        <f t="shared" si="6"/>
        <v>Waiter</v>
      </c>
      <c r="E36" s="67" t="str">
        <f>Timekeeping!$G11</f>
        <v>N</v>
      </c>
      <c r="F36" s="133">
        <f>$X10</f>
        <v>7042.8682692307693</v>
      </c>
      <c r="G36" s="99">
        <f>Timekeeping!$S11</f>
        <v>0.52</v>
      </c>
      <c r="H36" s="71">
        <f>IF($E10=0,0,IF($E10="R",(Rates!$C$6/8)*$G36,IF($E10="T",(Rates!$D$6/8)*$G36)))</f>
        <v>32.630000000000003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340</v>
      </c>
      <c r="L36" s="134">
        <f t="shared" si="7"/>
        <v>6670.2382692307692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2491.9326923076924</v>
      </c>
      <c r="R36" s="136"/>
      <c r="S36" s="136"/>
      <c r="T36" s="138"/>
      <c r="U36" s="124"/>
      <c r="V36" s="124"/>
      <c r="W36" s="138"/>
    </row>
    <row r="37" spans="2:24">
      <c r="B37" s="96">
        <f t="shared" si="4"/>
        <v>3</v>
      </c>
      <c r="C37" s="97" t="str">
        <f t="shared" si="5"/>
        <v>Cahilig,Bemzen</v>
      </c>
      <c r="D37" s="98" t="str">
        <f t="shared" si="6"/>
        <v>Cook</v>
      </c>
      <c r="E37" s="67" t="str">
        <f>Timekeeping!$G12</f>
        <v>Y</v>
      </c>
      <c r="F37" s="133">
        <f t="shared" ref="F37:F54" si="8">$X11</f>
        <v>7344.1009615384619</v>
      </c>
      <c r="G37" s="99">
        <f>Timekeeping!$S12</f>
        <v>0</v>
      </c>
      <c r="H37" s="71">
        <f>IF($E11=0,0,IF($E11="R",(Rates!$C$6/8)*$G37,IF($E11="T",(Rates!$D$6/8)*$G37)))</f>
        <v>0</v>
      </c>
      <c r="I37" s="101">
        <f>Timekeeping!$T12</f>
        <v>0</v>
      </c>
      <c r="J37" s="101">
        <f>Timekeeping!$U12+Timekeeping!$V12</f>
        <v>0</v>
      </c>
      <c r="K37" s="72">
        <f>IF($E37=0,0,IF($E37="Y",0,IF($E37="N",$F11*40)))</f>
        <v>0</v>
      </c>
      <c r="L37" s="134">
        <f t="shared" si="7"/>
        <v>7344.1009615384619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403.125</v>
      </c>
      <c r="R37" s="141"/>
      <c r="S37" s="141"/>
      <c r="T37" s="141"/>
      <c r="U37" s="142"/>
      <c r="V37" s="142"/>
      <c r="W37" s="141"/>
    </row>
    <row r="38" spans="2:24">
      <c r="B38" s="96">
        <f t="shared" si="4"/>
        <v>4</v>
      </c>
      <c r="C38" s="97" t="str">
        <f t="shared" si="5"/>
        <v>Espinosa,Camille Denise</v>
      </c>
      <c r="D38" s="98" t="str">
        <f t="shared" si="6"/>
        <v>Cashier</v>
      </c>
      <c r="E38" s="67" t="str">
        <f>Timekeeping!$G13</f>
        <v>N</v>
      </c>
      <c r="F38" s="133">
        <f t="shared" si="8"/>
        <v>7974.8038461538463</v>
      </c>
      <c r="G38" s="99">
        <f>Timekeeping!$S13</f>
        <v>0</v>
      </c>
      <c r="H38" s="71">
        <f>IF($E12=0,0,IF($E12="R",(Rates!$C$6/8)*$G38,IF($E12="T",(Rates!$D$6/8)*$G38)))</f>
        <v>0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400</v>
      </c>
      <c r="L38" s="134">
        <f t="shared" si="7"/>
        <v>7574.8038461538463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248.07692307692309</v>
      </c>
      <c r="R38" s="141"/>
      <c r="S38" s="141"/>
      <c r="T38" s="141"/>
      <c r="U38" s="142"/>
      <c r="V38" s="142"/>
      <c r="W38" s="141"/>
    </row>
    <row r="39" spans="2:24">
      <c r="B39" s="96">
        <f t="shared" si="4"/>
        <v>5</v>
      </c>
      <c r="C39" s="97" t="str">
        <f t="shared" si="5"/>
        <v>Hayagan,Ruel</v>
      </c>
      <c r="D39" s="98" t="str">
        <f t="shared" si="6"/>
        <v>Cook</v>
      </c>
      <c r="E39" s="67" t="str">
        <f>Timekeeping!$G14</f>
        <v>N</v>
      </c>
      <c r="F39" s="133">
        <f t="shared" si="8"/>
        <v>7334.6884615384615</v>
      </c>
      <c r="G39" s="99">
        <f>Timekeeping!$S14</f>
        <v>0.41</v>
      </c>
      <c r="H39" s="71">
        <f>IF($E13=0,0,IF($E13="R",(Rates!$C$6/8)*$G39,IF($E13="T",(Rates!$D$6/8)*$G39)))</f>
        <v>25.727499999999999</v>
      </c>
      <c r="I39" s="101">
        <f>Timekeeping!$T14</f>
        <v>283.5</v>
      </c>
      <c r="J39" s="101">
        <f>Timekeeping!$U14+Timekeeping!$V14</f>
        <v>0</v>
      </c>
      <c r="K39" s="72">
        <f>IF($E39=0,0,IF($E39="Y",0,IF($E39="N",$F13*40)))</f>
        <v>360</v>
      </c>
      <c r="L39" s="134">
        <f t="shared" si="7"/>
        <v>6665.4609615384616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2698.25</v>
      </c>
      <c r="R39" s="141"/>
      <c r="S39" s="141"/>
      <c r="T39" s="141"/>
      <c r="U39" s="142"/>
      <c r="V39" s="142"/>
      <c r="W39" s="141"/>
    </row>
    <row r="40" spans="2:24">
      <c r="B40" s="96">
        <f t="shared" si="4"/>
        <v>6</v>
      </c>
      <c r="C40" s="97" t="str">
        <f t="shared" si="5"/>
        <v>Pantoja,Nancy</v>
      </c>
      <c r="D40" s="98" t="str">
        <f t="shared" si="6"/>
        <v>Cashier</v>
      </c>
      <c r="E40" s="67" t="str">
        <f>Timekeeping!$G15</f>
        <v>Y</v>
      </c>
      <c r="F40" s="133">
        <f t="shared" si="8"/>
        <v>7344.1009615384619</v>
      </c>
      <c r="G40" s="99">
        <f>Timekeeping!$S15</f>
        <v>0</v>
      </c>
      <c r="H40" s="71">
        <f>IF($E14=0,0,IF($E14="R",(Rates!$C$6/8)*$G40,IF($E14="T",(Rates!$D$6/8)*$G40)))</f>
        <v>0</v>
      </c>
      <c r="I40" s="101">
        <f>Timekeeping!$T15</f>
        <v>0</v>
      </c>
      <c r="J40" s="101">
        <f>Timekeeping!$U15+Timekeeping!$V15</f>
        <v>0</v>
      </c>
      <c r="K40" s="72">
        <f t="shared" ref="K40:K54" si="9">IF($E40=0,0,IF($E40="Y",0,IF($E40="N",$F14*40)))</f>
        <v>0</v>
      </c>
      <c r="L40" s="134">
        <f t="shared" si="7"/>
        <v>7344.1009615384619</v>
      </c>
      <c r="M40" s="140"/>
      <c r="O40" s="139" t="s">
        <v>76</v>
      </c>
      <c r="P40" s="141"/>
      <c r="Q40" s="141"/>
      <c r="R40" s="136">
        <f>SUM(I55:K55)</f>
        <v>2405.5</v>
      </c>
      <c r="S40" s="141"/>
      <c r="T40" s="141"/>
      <c r="U40" s="142"/>
      <c r="V40" s="142"/>
      <c r="W40" s="141"/>
    </row>
    <row r="41" spans="2:24">
      <c r="B41" s="96">
        <f t="shared" si="4"/>
        <v>7</v>
      </c>
      <c r="C41" s="97" t="str">
        <f t="shared" si="5"/>
        <v>Villanueva,Jeffrey</v>
      </c>
      <c r="D41" s="98" t="str">
        <f t="shared" si="6"/>
        <v>Kitchen Helper</v>
      </c>
      <c r="E41" s="67" t="str">
        <f>Timekeeping!$G16</f>
        <v>N</v>
      </c>
      <c r="F41" s="133">
        <f t="shared" si="8"/>
        <v>7937.1538461538466</v>
      </c>
      <c r="G41" s="99">
        <f>Timekeeping!$S16</f>
        <v>0</v>
      </c>
      <c r="H41" s="71">
        <f>IF($E15=0,0,IF($E15="R",(Rates!$C$6/8)*$G41,IF($E15="T",(Rates!$D$6/8)*$G41)))</f>
        <v>0</v>
      </c>
      <c r="I41" s="101">
        <f>Timekeeping!$T16</f>
        <v>342</v>
      </c>
      <c r="J41" s="101">
        <f>Timekeeping!$U16+Timekeeping!$V16</f>
        <v>0</v>
      </c>
      <c r="K41" s="72">
        <f t="shared" si="9"/>
        <v>320</v>
      </c>
      <c r="L41" s="134">
        <f t="shared" si="7"/>
        <v>7275.1538461538466</v>
      </c>
      <c r="M41" s="140"/>
      <c r="N41" s="141"/>
      <c r="O41" s="139" t="s">
        <v>77</v>
      </c>
      <c r="P41" s="141"/>
      <c r="R41" s="136">
        <f>L55</f>
        <v>49822.192307692305</v>
      </c>
      <c r="S41" s="141"/>
      <c r="T41" s="141"/>
      <c r="U41" s="142"/>
      <c r="V41" s="142"/>
      <c r="W41" s="141"/>
    </row>
    <row r="42" spans="2:24" ht="15.75" thickBot="1">
      <c r="B42" s="96" t="str">
        <f t="shared" si="4"/>
        <v/>
      </c>
      <c r="C42" s="97">
        <f t="shared" si="5"/>
        <v>0</v>
      </c>
      <c r="D42" s="98">
        <f t="shared" si="6"/>
        <v>0</v>
      </c>
      <c r="E42" s="67">
        <f>Timekeeping!$G17</f>
        <v>0</v>
      </c>
      <c r="F42" s="133">
        <f t="shared" si="8"/>
        <v>0</v>
      </c>
      <c r="G42" s="99">
        <f>Timekeeping!$S17</f>
        <v>0</v>
      </c>
      <c r="H42" s="71">
        <f>IF($E16=0,0,IF($E16="R",(Rates!$C$6/8)*$G42,IF($E16="T",(Rates!$D$6/8)*$G42)))</f>
        <v>0</v>
      </c>
      <c r="I42" s="101">
        <f>Timekeeping!$T17</f>
        <v>0</v>
      </c>
      <c r="J42" s="101">
        <f>Timekeeping!$U17+Timekeeping!$V17</f>
        <v>0</v>
      </c>
      <c r="K42" s="72">
        <f t="shared" si="9"/>
        <v>0</v>
      </c>
      <c r="L42" s="134">
        <f t="shared" si="7"/>
        <v>0</v>
      </c>
      <c r="M42" s="140"/>
      <c r="N42" s="141"/>
      <c r="O42" s="143"/>
      <c r="P42" s="143"/>
      <c r="Q42" s="144">
        <f>SUM(Q35:Q41)</f>
        <v>52227.692307692305</v>
      </c>
      <c r="R42" s="144">
        <f>SUM(R35:R41)</f>
        <v>52227.692307692305</v>
      </c>
      <c r="S42" s="141"/>
      <c r="T42" s="141"/>
      <c r="U42" s="142"/>
      <c r="V42" s="142"/>
      <c r="W42" s="141"/>
    </row>
    <row r="43" spans="2:24" ht="15.75" thickTop="1">
      <c r="B43" s="96" t="str">
        <f t="shared" si="4"/>
        <v/>
      </c>
      <c r="C43" s="97">
        <f t="shared" si="5"/>
        <v>0</v>
      </c>
      <c r="D43" s="98">
        <f t="shared" si="6"/>
        <v>0</v>
      </c>
      <c r="E43" s="67">
        <f>Timekeeping!$G18</f>
        <v>0</v>
      </c>
      <c r="F43" s="133">
        <f t="shared" si="8"/>
        <v>0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0</v>
      </c>
      <c r="L43" s="134">
        <f t="shared" si="7"/>
        <v>0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996.44384615384615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52293.579807692302</v>
      </c>
      <c r="G55" s="114">
        <f t="shared" si="10"/>
        <v>1.05</v>
      </c>
      <c r="H55" s="116">
        <f t="shared" si="10"/>
        <v>65.887500000000003</v>
      </c>
      <c r="I55" s="116">
        <f t="shared" si="10"/>
        <v>625.5</v>
      </c>
      <c r="J55" s="116">
        <f t="shared" si="10"/>
        <v>0</v>
      </c>
      <c r="K55" s="115">
        <f t="shared" si="10"/>
        <v>1780</v>
      </c>
      <c r="L55" s="157">
        <f t="shared" si="10"/>
        <v>49822.192307692305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E32:E34"/>
    <mergeCell ref="V6:V8"/>
    <mergeCell ref="W6:W8"/>
    <mergeCell ref="B2:C2"/>
    <mergeCell ref="B3:C3"/>
    <mergeCell ref="E6:E8"/>
    <mergeCell ref="H32:H34"/>
    <mergeCell ref="K7:K8"/>
    <mergeCell ref="H6:H8"/>
    <mergeCell ref="I6:I8"/>
    <mergeCell ref="J6:J8"/>
    <mergeCell ref="T7:T8"/>
    <mergeCell ref="U7:U8"/>
    <mergeCell ref="P6:P8"/>
    <mergeCell ref="Q6:Q8"/>
    <mergeCell ref="S6:U6"/>
    <mergeCell ref="S7:S8"/>
    <mergeCell ref="M7:M8"/>
    <mergeCell ref="B6:B8"/>
    <mergeCell ref="C6:C8"/>
    <mergeCell ref="D6:D8"/>
    <mergeCell ref="F6:F8"/>
    <mergeCell ref="G6:G8"/>
    <mergeCell ref="L7:L8"/>
    <mergeCell ref="K6:M6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2018-04-10T11:08:19Z</dcterms:modified>
</cp:coreProperties>
</file>