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1 Files\19.01.30 payroll\"/>
    </mc:Choice>
  </mc:AlternateContent>
  <xr:revisionPtr revIDLastSave="0" documentId="13_ncr:1_{E2C3FB05-CCBE-4AB1-B9F0-B39678270E0F}" xr6:coauthVersionLast="45" xr6:coauthVersionMax="45" xr10:uidLastSave="{00000000-0000-0000-0000-000000000000}"/>
  <bookViews>
    <workbookView xWindow="-60" yWindow="-60" windowWidth="24120" windowHeight="12960" tabRatio="690" firstSheet="2" activeTab="6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Sheet1!$J$67:$P$98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6" i="20" l="1"/>
  <c r="N159" i="79" l="1"/>
  <c r="F159" i="79"/>
  <c r="N158" i="79"/>
  <c r="F158" i="79"/>
  <c r="N157" i="79"/>
  <c r="F157" i="79"/>
  <c r="N156" i="79"/>
  <c r="F156" i="79"/>
  <c r="N155" i="79"/>
  <c r="F155" i="79"/>
  <c r="N154" i="79"/>
  <c r="F154" i="79"/>
  <c r="N153" i="79"/>
  <c r="F153" i="79"/>
  <c r="N152" i="79"/>
  <c r="F152" i="79"/>
  <c r="N151" i="79"/>
  <c r="F151" i="79"/>
  <c r="H159" i="79" s="1"/>
  <c r="N149" i="79"/>
  <c r="F149" i="79"/>
  <c r="N148" i="79"/>
  <c r="F148" i="79"/>
  <c r="N147" i="79"/>
  <c r="F147" i="79"/>
  <c r="N146" i="79"/>
  <c r="F146" i="79"/>
  <c r="N145" i="79"/>
  <c r="P149" i="79" s="1"/>
  <c r="F145" i="79"/>
  <c r="M143" i="79"/>
  <c r="E143" i="79"/>
  <c r="P142" i="79"/>
  <c r="L142" i="79"/>
  <c r="H142" i="79"/>
  <c r="L141" i="79"/>
  <c r="D141" i="79"/>
  <c r="L140" i="79"/>
  <c r="D140" i="79"/>
  <c r="L139" i="79"/>
  <c r="D139" i="79"/>
  <c r="J135" i="79"/>
  <c r="B135" i="79"/>
  <c r="J134" i="79"/>
  <c r="B134" i="79"/>
  <c r="N126" i="79"/>
  <c r="F126" i="79"/>
  <c r="N125" i="79"/>
  <c r="F125" i="79"/>
  <c r="N124" i="79"/>
  <c r="N123" i="79"/>
  <c r="N122" i="79"/>
  <c r="F122" i="79"/>
  <c r="N121" i="79"/>
  <c r="F121" i="79"/>
  <c r="N120" i="79"/>
  <c r="N119" i="79"/>
  <c r="F119" i="79"/>
  <c r="N118" i="79"/>
  <c r="N116" i="79"/>
  <c r="N115" i="79"/>
  <c r="F115" i="79"/>
  <c r="H116" i="79" s="1"/>
  <c r="N114" i="79"/>
  <c r="N113" i="79"/>
  <c r="N112" i="79"/>
  <c r="M110" i="79"/>
  <c r="P109" i="79"/>
  <c r="L108" i="79"/>
  <c r="D108" i="79"/>
  <c r="L107" i="79"/>
  <c r="D107" i="79"/>
  <c r="H109" i="79" s="1"/>
  <c r="L106" i="79"/>
  <c r="D106" i="79"/>
  <c r="J102" i="79"/>
  <c r="B102" i="79"/>
  <c r="J101" i="79"/>
  <c r="B101" i="79"/>
  <c r="N93" i="79"/>
  <c r="F93" i="79"/>
  <c r="N92" i="79"/>
  <c r="F92" i="79"/>
  <c r="N90" i="79"/>
  <c r="F90" i="79"/>
  <c r="N89" i="79"/>
  <c r="F89" i="79"/>
  <c r="N88" i="79"/>
  <c r="F88" i="79"/>
  <c r="F86" i="79"/>
  <c r="N82" i="79"/>
  <c r="N81" i="79"/>
  <c r="F81" i="79"/>
  <c r="H83" i="79" s="1"/>
  <c r="D75" i="79"/>
  <c r="L75" i="79" s="1"/>
  <c r="L74" i="79"/>
  <c r="P76" i="79" s="1"/>
  <c r="D74" i="79"/>
  <c r="H76" i="79" s="1"/>
  <c r="L73" i="79"/>
  <c r="D73" i="79"/>
  <c r="J69" i="79"/>
  <c r="B69" i="79"/>
  <c r="J68" i="79"/>
  <c r="B68" i="79"/>
  <c r="N60" i="79"/>
  <c r="F60" i="79"/>
  <c r="N59" i="79"/>
  <c r="F59" i="79"/>
  <c r="F58" i="79"/>
  <c r="N57" i="79"/>
  <c r="F57" i="79"/>
  <c r="N56" i="79"/>
  <c r="F56" i="79"/>
  <c r="F55" i="79"/>
  <c r="N53" i="79"/>
  <c r="F52" i="79"/>
  <c r="N50" i="79"/>
  <c r="F50" i="79"/>
  <c r="N48" i="79"/>
  <c r="F48" i="79"/>
  <c r="N46" i="79"/>
  <c r="P50" i="79" s="1"/>
  <c r="F46" i="79"/>
  <c r="P43" i="79"/>
  <c r="H43" i="79"/>
  <c r="D42" i="79"/>
  <c r="L42" i="79" s="1"/>
  <c r="L41" i="79"/>
  <c r="D41" i="79"/>
  <c r="L40" i="79"/>
  <c r="D40" i="79"/>
  <c r="J36" i="79"/>
  <c r="B36" i="79"/>
  <c r="J35" i="79"/>
  <c r="B35" i="79"/>
  <c r="N27" i="79"/>
  <c r="F27" i="79"/>
  <c r="N26" i="79"/>
  <c r="N24" i="79"/>
  <c r="F24" i="79"/>
  <c r="N23" i="79"/>
  <c r="N22" i="79"/>
  <c r="F22" i="79"/>
  <c r="N20" i="79"/>
  <c r="N19" i="79"/>
  <c r="N17" i="79"/>
  <c r="F17" i="79"/>
  <c r="N16" i="79"/>
  <c r="N15" i="79"/>
  <c r="F15" i="79"/>
  <c r="F13" i="79"/>
  <c r="P10" i="79"/>
  <c r="D9" i="79"/>
  <c r="L9" i="79" s="1"/>
  <c r="L8" i="79"/>
  <c r="D8" i="79"/>
  <c r="L7" i="79"/>
  <c r="D7" i="79"/>
  <c r="J3" i="79"/>
  <c r="B3" i="79"/>
  <c r="J2" i="79"/>
  <c r="B2" i="79"/>
  <c r="H20" i="78"/>
  <c r="C20" i="78"/>
  <c r="H18" i="78"/>
  <c r="C10" i="78"/>
  <c r="H8" i="78"/>
  <c r="H10" i="78" s="1"/>
  <c r="F41" i="5"/>
  <c r="E41" i="5"/>
  <c r="D41" i="5"/>
  <c r="C41" i="5"/>
  <c r="O39" i="5"/>
  <c r="M39" i="5"/>
  <c r="G39" i="5"/>
  <c r="A39" i="5"/>
  <c r="O38" i="5"/>
  <c r="M38" i="5"/>
  <c r="G38" i="5"/>
  <c r="A38" i="5"/>
  <c r="O37" i="5"/>
  <c r="O41" i="5" s="1"/>
  <c r="M37" i="5"/>
  <c r="M41" i="5" s="1"/>
  <c r="G37" i="5"/>
  <c r="G41" i="5" s="1"/>
  <c r="A37" i="5"/>
  <c r="F36" i="5"/>
  <c r="E36" i="5"/>
  <c r="D36" i="5"/>
  <c r="C36" i="5"/>
  <c r="O34" i="5"/>
  <c r="O36" i="5" s="1"/>
  <c r="M34" i="5"/>
  <c r="M36" i="5" s="1"/>
  <c r="A34" i="5"/>
  <c r="U27" i="5"/>
  <c r="T27" i="5"/>
  <c r="S27" i="5"/>
  <c r="R27" i="5"/>
  <c r="O27" i="5"/>
  <c r="P27" i="5" s="1"/>
  <c r="L27" i="5"/>
  <c r="K27" i="5"/>
  <c r="A27" i="5"/>
  <c r="U26" i="5"/>
  <c r="T26" i="5"/>
  <c r="S26" i="5"/>
  <c r="R26" i="5"/>
  <c r="O26" i="5"/>
  <c r="P26" i="5" s="1"/>
  <c r="L26" i="5"/>
  <c r="K26" i="5"/>
  <c r="A26" i="5"/>
  <c r="U25" i="5"/>
  <c r="T25" i="5"/>
  <c r="S25" i="5"/>
  <c r="R25" i="5"/>
  <c r="O25" i="5"/>
  <c r="P25" i="5" s="1"/>
  <c r="L25" i="5"/>
  <c r="K25" i="5"/>
  <c r="A25" i="5"/>
  <c r="U24" i="5"/>
  <c r="T24" i="5"/>
  <c r="S24" i="5"/>
  <c r="R24" i="5"/>
  <c r="O24" i="5"/>
  <c r="P24" i="5" s="1"/>
  <c r="L24" i="5"/>
  <c r="K24" i="5"/>
  <c r="A24" i="5"/>
  <c r="U23" i="5"/>
  <c r="T23" i="5"/>
  <c r="S23" i="5"/>
  <c r="R23" i="5"/>
  <c r="P23" i="5"/>
  <c r="O23" i="5"/>
  <c r="L23" i="5"/>
  <c r="K23" i="5"/>
  <c r="A23" i="5"/>
  <c r="U22" i="5"/>
  <c r="T22" i="5"/>
  <c r="S22" i="5"/>
  <c r="R22" i="5"/>
  <c r="O22" i="5"/>
  <c r="P22" i="5" s="1"/>
  <c r="M22" i="5"/>
  <c r="N22" i="5" s="1"/>
  <c r="L22" i="5"/>
  <c r="K22" i="5"/>
  <c r="A22" i="5"/>
  <c r="U21" i="5"/>
  <c r="T21" i="5"/>
  <c r="R21" i="5"/>
  <c r="O21" i="5"/>
  <c r="P21" i="5" s="1"/>
  <c r="M21" i="5"/>
  <c r="N21" i="5" s="1"/>
  <c r="L21" i="5"/>
  <c r="K21" i="5"/>
  <c r="U20" i="5"/>
  <c r="T20" i="5"/>
  <c r="R20" i="5"/>
  <c r="Q20" i="5"/>
  <c r="O20" i="5"/>
  <c r="P20" i="5" s="1"/>
  <c r="M20" i="5"/>
  <c r="N20" i="5" s="1"/>
  <c r="L20" i="5"/>
  <c r="K20" i="5"/>
  <c r="U19" i="5"/>
  <c r="T19" i="5"/>
  <c r="S19" i="5"/>
  <c r="R19" i="5"/>
  <c r="Q19" i="5"/>
  <c r="P19" i="5"/>
  <c r="O19" i="5"/>
  <c r="N19" i="5"/>
  <c r="M19" i="5"/>
  <c r="L19" i="5"/>
  <c r="K19" i="5"/>
  <c r="A19" i="5"/>
  <c r="U18" i="5"/>
  <c r="T18" i="5"/>
  <c r="P18" i="5"/>
  <c r="O18" i="5"/>
  <c r="M18" i="5"/>
  <c r="N18" i="5" s="1"/>
  <c r="L18" i="5"/>
  <c r="K18" i="5"/>
  <c r="A15" i="5"/>
  <c r="A14" i="5"/>
  <c r="N159" i="64"/>
  <c r="F159" i="64"/>
  <c r="N158" i="64"/>
  <c r="F158" i="64"/>
  <c r="N157" i="64"/>
  <c r="N156" i="64"/>
  <c r="F156" i="64"/>
  <c r="N155" i="64"/>
  <c r="F155" i="64"/>
  <c r="N154" i="64"/>
  <c r="N153" i="64"/>
  <c r="N152" i="64"/>
  <c r="F152" i="64"/>
  <c r="N151" i="64"/>
  <c r="N149" i="64"/>
  <c r="N148" i="64"/>
  <c r="N147" i="64"/>
  <c r="N146" i="64"/>
  <c r="F146" i="64"/>
  <c r="N145" i="64"/>
  <c r="P149" i="64" s="1"/>
  <c r="M143" i="64"/>
  <c r="E143" i="64"/>
  <c r="P142" i="64"/>
  <c r="L142" i="64"/>
  <c r="L141" i="64"/>
  <c r="D141" i="64"/>
  <c r="L140" i="64"/>
  <c r="L139" i="64"/>
  <c r="D139" i="64"/>
  <c r="J134" i="64"/>
  <c r="B134" i="64"/>
  <c r="N126" i="64"/>
  <c r="F126" i="64"/>
  <c r="N125" i="64"/>
  <c r="F125" i="64"/>
  <c r="N123" i="64"/>
  <c r="F123" i="64"/>
  <c r="N122" i="64"/>
  <c r="F122" i="64"/>
  <c r="N119" i="64"/>
  <c r="F119" i="64"/>
  <c r="N115" i="64"/>
  <c r="N113" i="64"/>
  <c r="M110" i="64"/>
  <c r="E110" i="64"/>
  <c r="L108" i="64"/>
  <c r="D108" i="64"/>
  <c r="L107" i="64"/>
  <c r="D106" i="64"/>
  <c r="J101" i="64"/>
  <c r="B101" i="64"/>
  <c r="N93" i="64"/>
  <c r="F93" i="64"/>
  <c r="N92" i="64"/>
  <c r="F92" i="64"/>
  <c r="N90" i="64"/>
  <c r="F90" i="64"/>
  <c r="N89" i="64"/>
  <c r="F89" i="64"/>
  <c r="F87" i="64"/>
  <c r="N86" i="64"/>
  <c r="F86" i="64"/>
  <c r="F80" i="64"/>
  <c r="M77" i="64"/>
  <c r="E77" i="64"/>
  <c r="L75" i="64"/>
  <c r="D75" i="64"/>
  <c r="L73" i="64"/>
  <c r="D73" i="64"/>
  <c r="J68" i="64"/>
  <c r="B68" i="64"/>
  <c r="N60" i="64"/>
  <c r="F60" i="64"/>
  <c r="N59" i="64"/>
  <c r="F59" i="64"/>
  <c r="N57" i="64"/>
  <c r="F57" i="64"/>
  <c r="F56" i="64"/>
  <c r="F55" i="64"/>
  <c r="N54" i="64"/>
  <c r="F54" i="64"/>
  <c r="N53" i="64"/>
  <c r="F53" i="64"/>
  <c r="M44" i="64"/>
  <c r="E44" i="64"/>
  <c r="P43" i="64"/>
  <c r="L42" i="64"/>
  <c r="D42" i="64"/>
  <c r="J35" i="64"/>
  <c r="B35" i="64"/>
  <c r="N27" i="64"/>
  <c r="F27" i="64"/>
  <c r="N26" i="64"/>
  <c r="F26" i="64"/>
  <c r="N24" i="64"/>
  <c r="F24" i="64"/>
  <c r="N23" i="64"/>
  <c r="N22" i="64"/>
  <c r="N21" i="64"/>
  <c r="F21" i="64"/>
  <c r="N20" i="64"/>
  <c r="F20" i="64"/>
  <c r="M11" i="64"/>
  <c r="E11" i="64"/>
  <c r="H10" i="64"/>
  <c r="L9" i="64"/>
  <c r="D9" i="64"/>
  <c r="L7" i="64"/>
  <c r="J2" i="64"/>
  <c r="B2" i="64"/>
  <c r="I67" i="63"/>
  <c r="G67" i="63"/>
  <c r="F67" i="63"/>
  <c r="E67" i="63"/>
  <c r="C65" i="63"/>
  <c r="B64" i="63"/>
  <c r="B62" i="63"/>
  <c r="M60" i="63"/>
  <c r="L60" i="63"/>
  <c r="K60" i="63"/>
  <c r="C60" i="63"/>
  <c r="M59" i="63"/>
  <c r="K59" i="63"/>
  <c r="H59" i="63"/>
  <c r="N56" i="64" s="1"/>
  <c r="M58" i="63"/>
  <c r="K58" i="63"/>
  <c r="H58" i="63"/>
  <c r="M57" i="63"/>
  <c r="K57" i="63"/>
  <c r="M56" i="63"/>
  <c r="H56" i="63"/>
  <c r="M43" i="63"/>
  <c r="M41" i="63"/>
  <c r="P39" i="63"/>
  <c r="P38" i="63"/>
  <c r="L59" i="63" s="1"/>
  <c r="O38" i="63"/>
  <c r="P37" i="63"/>
  <c r="L58" i="63" s="1"/>
  <c r="O37" i="63"/>
  <c r="P36" i="63"/>
  <c r="L57" i="63" s="1"/>
  <c r="P35" i="63"/>
  <c r="L56" i="63" s="1"/>
  <c r="O35" i="63"/>
  <c r="K56" i="63" s="1"/>
  <c r="N33" i="63"/>
  <c r="M33" i="63"/>
  <c r="K33" i="63"/>
  <c r="I33" i="63"/>
  <c r="E33" i="63"/>
  <c r="O31" i="63"/>
  <c r="Q27" i="5" s="1"/>
  <c r="L31" i="63"/>
  <c r="M27" i="5" s="1"/>
  <c r="N27" i="5" s="1"/>
  <c r="J31" i="63"/>
  <c r="J27" i="5" s="1"/>
  <c r="H31" i="63"/>
  <c r="C31" i="63"/>
  <c r="B31" i="63"/>
  <c r="M44" i="63" s="1"/>
  <c r="O30" i="63"/>
  <c r="F154" i="64" s="1"/>
  <c r="L30" i="63"/>
  <c r="F153" i="64" s="1"/>
  <c r="J30" i="63"/>
  <c r="J26" i="5" s="1"/>
  <c r="F30" i="63"/>
  <c r="C30" i="63"/>
  <c r="C64" i="63" s="1"/>
  <c r="B30" i="63"/>
  <c r="O29" i="63"/>
  <c r="N121" i="64" s="1"/>
  <c r="L29" i="63"/>
  <c r="N120" i="64" s="1"/>
  <c r="J29" i="63"/>
  <c r="J25" i="5" s="1"/>
  <c r="H29" i="63"/>
  <c r="C29" i="63"/>
  <c r="C63" i="63" s="1"/>
  <c r="B29" i="63"/>
  <c r="M42" i="63" s="1"/>
  <c r="O28" i="63"/>
  <c r="Q24" i="5" s="1"/>
  <c r="L28" i="63"/>
  <c r="M24" i="5" s="1"/>
  <c r="N24" i="5" s="1"/>
  <c r="J28" i="63"/>
  <c r="J24" i="5" s="1"/>
  <c r="F28" i="63"/>
  <c r="F124" i="64" s="1"/>
  <c r="C28" i="63"/>
  <c r="C62" i="63" s="1"/>
  <c r="B28" i="63"/>
  <c r="O27" i="63"/>
  <c r="N88" i="64" s="1"/>
  <c r="L27" i="63"/>
  <c r="N87" i="64" s="1"/>
  <c r="J27" i="63"/>
  <c r="J23" i="5" s="1"/>
  <c r="H27" i="63"/>
  <c r="C27" i="63"/>
  <c r="C61" i="63" s="1"/>
  <c r="B27" i="63"/>
  <c r="M40" i="63" s="1"/>
  <c r="O26" i="63"/>
  <c r="Q22" i="5" s="1"/>
  <c r="J26" i="63"/>
  <c r="J22" i="5" s="1"/>
  <c r="C26" i="63"/>
  <c r="B26" i="63"/>
  <c r="O25" i="63"/>
  <c r="N55" i="64" s="1"/>
  <c r="J25" i="63"/>
  <c r="J21" i="5" s="1"/>
  <c r="J24" i="63"/>
  <c r="J20" i="5" s="1"/>
  <c r="J23" i="63"/>
  <c r="J19" i="5" s="1"/>
  <c r="C23" i="63"/>
  <c r="C57" i="63" s="1"/>
  <c r="B23" i="63"/>
  <c r="M36" i="63" s="1"/>
  <c r="O22" i="63"/>
  <c r="O33" i="63" s="1"/>
  <c r="K22" i="63"/>
  <c r="R18" i="5" s="1"/>
  <c r="J22" i="63"/>
  <c r="J18" i="5" s="1"/>
  <c r="J29" i="5" s="1"/>
  <c r="R21" i="63"/>
  <c r="I18" i="63"/>
  <c r="D18" i="63"/>
  <c r="X17" i="63"/>
  <c r="T16" i="63"/>
  <c r="P16" i="63"/>
  <c r="H16" i="63"/>
  <c r="G16" i="63"/>
  <c r="E16" i="63"/>
  <c r="V16" i="63" s="1"/>
  <c r="T15" i="63"/>
  <c r="F148" i="64" s="1"/>
  <c r="P15" i="63"/>
  <c r="F145" i="64" s="1"/>
  <c r="H15" i="63"/>
  <c r="G15" i="63"/>
  <c r="E15" i="63"/>
  <c r="D140" i="64" s="1"/>
  <c r="T14" i="63"/>
  <c r="P14" i="63"/>
  <c r="N112" i="64" s="1"/>
  <c r="H14" i="63"/>
  <c r="G14" i="63"/>
  <c r="P109" i="64" s="1"/>
  <c r="E14" i="63"/>
  <c r="F29" i="63" s="1"/>
  <c r="N124" i="64" s="1"/>
  <c r="T13" i="63"/>
  <c r="F115" i="64" s="1"/>
  <c r="P13" i="63"/>
  <c r="F112" i="64" s="1"/>
  <c r="H13" i="63"/>
  <c r="F113" i="64" s="1"/>
  <c r="G13" i="63"/>
  <c r="E13" i="63"/>
  <c r="H28" i="63" s="1"/>
  <c r="T12" i="63"/>
  <c r="N82" i="64" s="1"/>
  <c r="P12" i="63"/>
  <c r="N79" i="64" s="1"/>
  <c r="H12" i="63"/>
  <c r="N80" i="64" s="1"/>
  <c r="G12" i="63"/>
  <c r="P76" i="64" s="1"/>
  <c r="E12" i="63"/>
  <c r="L74" i="64" s="1"/>
  <c r="P11" i="63"/>
  <c r="F79" i="64" s="1"/>
  <c r="H11" i="63"/>
  <c r="G11" i="63"/>
  <c r="H76" i="64" s="1"/>
  <c r="D11" i="63"/>
  <c r="E11" i="63" s="1"/>
  <c r="H10" i="63"/>
  <c r="N47" i="64" s="1"/>
  <c r="G10" i="63"/>
  <c r="E10" i="63"/>
  <c r="D10" i="63"/>
  <c r="C10" i="63"/>
  <c r="C25" i="63" s="1"/>
  <c r="C59" i="63" s="1"/>
  <c r="B10" i="63"/>
  <c r="A21" i="5" s="1"/>
  <c r="I9" i="63"/>
  <c r="H9" i="63"/>
  <c r="F47" i="64" s="1"/>
  <c r="G9" i="63"/>
  <c r="E9" i="63"/>
  <c r="D9" i="63"/>
  <c r="C9" i="63"/>
  <c r="C24" i="63" s="1"/>
  <c r="C58" i="63" s="1"/>
  <c r="B9" i="63"/>
  <c r="B24" i="63" s="1"/>
  <c r="P8" i="63"/>
  <c r="N13" i="64" s="1"/>
  <c r="H8" i="63"/>
  <c r="N14" i="64" s="1"/>
  <c r="G8" i="63"/>
  <c r="P10" i="64" s="1"/>
  <c r="D8" i="63"/>
  <c r="E8" i="63" s="1"/>
  <c r="H7" i="63"/>
  <c r="H18" i="63" s="1"/>
  <c r="G7" i="63"/>
  <c r="E7" i="63"/>
  <c r="D7" i="63"/>
  <c r="C7" i="63"/>
  <c r="C22" i="63" s="1"/>
  <c r="C56" i="63" s="1"/>
  <c r="B7" i="63"/>
  <c r="A18" i="5" s="1"/>
  <c r="D2" i="63"/>
  <c r="J135" i="64" s="1"/>
  <c r="N159" i="21"/>
  <c r="F159" i="21"/>
  <c r="N158" i="21"/>
  <c r="F158" i="21"/>
  <c r="N157" i="21"/>
  <c r="N156" i="21"/>
  <c r="F156" i="21"/>
  <c r="N155" i="21"/>
  <c r="F155" i="21"/>
  <c r="N154" i="21"/>
  <c r="F154" i="21"/>
  <c r="N153" i="21"/>
  <c r="F153" i="21"/>
  <c r="N152" i="21"/>
  <c r="F152" i="21"/>
  <c r="N151" i="21"/>
  <c r="F151" i="21"/>
  <c r="N149" i="21"/>
  <c r="N148" i="21"/>
  <c r="N147" i="21"/>
  <c r="N146" i="21"/>
  <c r="N145" i="21"/>
  <c r="P149" i="21" s="1"/>
  <c r="M143" i="21"/>
  <c r="E143" i="21"/>
  <c r="P142" i="21"/>
  <c r="L142" i="21"/>
  <c r="L141" i="21"/>
  <c r="D141" i="21"/>
  <c r="L140" i="21"/>
  <c r="L139" i="21"/>
  <c r="D139" i="21"/>
  <c r="J135" i="21"/>
  <c r="B135" i="21"/>
  <c r="J134" i="21"/>
  <c r="B134" i="21"/>
  <c r="N126" i="21"/>
  <c r="F126" i="21"/>
  <c r="N125" i="21"/>
  <c r="F125" i="21"/>
  <c r="N123" i="21"/>
  <c r="F123" i="21"/>
  <c r="N122" i="21"/>
  <c r="F122" i="21"/>
  <c r="N121" i="21"/>
  <c r="F121" i="21"/>
  <c r="N120" i="21"/>
  <c r="F120" i="21"/>
  <c r="N119" i="21"/>
  <c r="F119" i="21"/>
  <c r="N118" i="21"/>
  <c r="F118" i="21"/>
  <c r="M110" i="21"/>
  <c r="E110" i="21"/>
  <c r="L108" i="21"/>
  <c r="D108" i="21"/>
  <c r="D106" i="21"/>
  <c r="J102" i="21"/>
  <c r="B102" i="21"/>
  <c r="J101" i="21"/>
  <c r="B101" i="21"/>
  <c r="N93" i="21"/>
  <c r="F93" i="21"/>
  <c r="N92" i="21"/>
  <c r="F92" i="21"/>
  <c r="N90" i="21"/>
  <c r="F90" i="21"/>
  <c r="N89" i="21"/>
  <c r="F89" i="21"/>
  <c r="N88" i="21"/>
  <c r="F88" i="21"/>
  <c r="N87" i="21"/>
  <c r="F87" i="21"/>
  <c r="N86" i="21"/>
  <c r="F86" i="21"/>
  <c r="N85" i="21"/>
  <c r="F85" i="21"/>
  <c r="N80" i="21"/>
  <c r="F80" i="21"/>
  <c r="M77" i="21"/>
  <c r="E77" i="21"/>
  <c r="L75" i="21"/>
  <c r="D75" i="21"/>
  <c r="L73" i="21"/>
  <c r="D73" i="21"/>
  <c r="J69" i="21"/>
  <c r="B69" i="21"/>
  <c r="J68" i="21"/>
  <c r="B68" i="21"/>
  <c r="N60" i="21"/>
  <c r="F60" i="21"/>
  <c r="N59" i="21"/>
  <c r="F59" i="21"/>
  <c r="N57" i="21"/>
  <c r="F57" i="21"/>
  <c r="N55" i="21"/>
  <c r="F55" i="21"/>
  <c r="N54" i="21"/>
  <c r="F54" i="21"/>
  <c r="N53" i="21"/>
  <c r="F53" i="21"/>
  <c r="N52" i="21"/>
  <c r="F52" i="21"/>
  <c r="M44" i="21"/>
  <c r="E44" i="21"/>
  <c r="L42" i="21"/>
  <c r="D42" i="21"/>
  <c r="L40" i="21"/>
  <c r="J36" i="21"/>
  <c r="B36" i="21"/>
  <c r="J35" i="21"/>
  <c r="B35" i="21"/>
  <c r="N27" i="21"/>
  <c r="F27" i="21"/>
  <c r="N26" i="21"/>
  <c r="F26" i="21"/>
  <c r="N24" i="21"/>
  <c r="F24" i="21"/>
  <c r="N23" i="21"/>
  <c r="F23" i="21"/>
  <c r="N22" i="21"/>
  <c r="F22" i="21"/>
  <c r="N21" i="21"/>
  <c r="F21" i="21"/>
  <c r="N20" i="21"/>
  <c r="F20" i="21"/>
  <c r="N19" i="21"/>
  <c r="F19" i="21"/>
  <c r="M11" i="21"/>
  <c r="E11" i="21"/>
  <c r="L9" i="21"/>
  <c r="D9" i="21"/>
  <c r="L7" i="21"/>
  <c r="D7" i="21"/>
  <c r="J3" i="21"/>
  <c r="B3" i="21"/>
  <c r="J2" i="21"/>
  <c r="B2" i="21"/>
  <c r="H67" i="20"/>
  <c r="F67" i="20"/>
  <c r="E66" i="20"/>
  <c r="E67" i="20" s="1"/>
  <c r="D67" i="20"/>
  <c r="L60" i="20"/>
  <c r="K60" i="20"/>
  <c r="J60" i="20"/>
  <c r="L59" i="20"/>
  <c r="G59" i="20"/>
  <c r="S21" i="5" s="1"/>
  <c r="L58" i="20"/>
  <c r="K58" i="20"/>
  <c r="G58" i="20"/>
  <c r="L57" i="20"/>
  <c r="J57" i="20"/>
  <c r="L56" i="20"/>
  <c r="P38" i="20"/>
  <c r="K59" i="20" s="1"/>
  <c r="O38" i="20"/>
  <c r="P39" i="5" s="1"/>
  <c r="O37" i="20"/>
  <c r="O35" i="20"/>
  <c r="J56" i="20" s="1"/>
  <c r="O33" i="20"/>
  <c r="N33" i="20"/>
  <c r="M33" i="20"/>
  <c r="L33" i="20"/>
  <c r="K33" i="20"/>
  <c r="J33" i="20"/>
  <c r="I33" i="20"/>
  <c r="C31" i="20"/>
  <c r="C65" i="20" s="1"/>
  <c r="B31" i="20"/>
  <c r="B65" i="20" s="1"/>
  <c r="C30" i="20"/>
  <c r="C64" i="20" s="1"/>
  <c r="B30" i="20"/>
  <c r="M43" i="20" s="1"/>
  <c r="C29" i="20"/>
  <c r="C63" i="20" s="1"/>
  <c r="B29" i="20"/>
  <c r="L106" i="21" s="1"/>
  <c r="C28" i="20"/>
  <c r="C62" i="20" s="1"/>
  <c r="B28" i="20"/>
  <c r="M41" i="20" s="1"/>
  <c r="C27" i="20"/>
  <c r="C61" i="20" s="1"/>
  <c r="B27" i="20"/>
  <c r="B61" i="20" s="1"/>
  <c r="C26" i="20"/>
  <c r="C60" i="20" s="1"/>
  <c r="B26" i="20"/>
  <c r="B60" i="20" s="1"/>
  <c r="C25" i="20"/>
  <c r="C59" i="20" s="1"/>
  <c r="B25" i="20"/>
  <c r="B59" i="20" s="1"/>
  <c r="C24" i="20"/>
  <c r="C58" i="20" s="1"/>
  <c r="B24" i="20"/>
  <c r="D40" i="21" s="1"/>
  <c r="E23" i="20"/>
  <c r="P36" i="20" s="1"/>
  <c r="C23" i="20"/>
  <c r="C57" i="20" s="1"/>
  <c r="B23" i="20"/>
  <c r="B57" i="20" s="1"/>
  <c r="C22" i="20"/>
  <c r="C56" i="20" s="1"/>
  <c r="B22" i="20"/>
  <c r="B56" i="20" s="1"/>
  <c r="R21" i="20"/>
  <c r="X17" i="20"/>
  <c r="H16" i="20"/>
  <c r="G16" i="20"/>
  <c r="E16" i="20"/>
  <c r="H31" i="20" s="1"/>
  <c r="H15" i="20"/>
  <c r="F146" i="21" s="1"/>
  <c r="G15" i="20"/>
  <c r="E15" i="20"/>
  <c r="F30" i="20" s="1"/>
  <c r="H14" i="20"/>
  <c r="N113" i="21" s="1"/>
  <c r="G14" i="20"/>
  <c r="P109" i="21" s="1"/>
  <c r="E14" i="20"/>
  <c r="H29" i="20" s="1"/>
  <c r="O13" i="20"/>
  <c r="N13" i="20"/>
  <c r="L13" i="20"/>
  <c r="K13" i="20"/>
  <c r="F113" i="21"/>
  <c r="E13" i="20"/>
  <c r="D107" i="21" s="1"/>
  <c r="O12" i="20"/>
  <c r="N12" i="20"/>
  <c r="L12" i="20"/>
  <c r="K12" i="20"/>
  <c r="E12" i="20"/>
  <c r="H27" i="20" s="1"/>
  <c r="S11" i="20"/>
  <c r="K11" i="20"/>
  <c r="E11" i="20"/>
  <c r="D74" i="21" s="1"/>
  <c r="N10" i="20"/>
  <c r="L10" i="20"/>
  <c r="H10" i="20" s="1"/>
  <c r="G10" i="20"/>
  <c r="B39" i="5" s="1"/>
  <c r="E10" i="20"/>
  <c r="H25" i="20" s="1"/>
  <c r="I9" i="20"/>
  <c r="G34" i="5" s="1"/>
  <c r="G36" i="5" s="1"/>
  <c r="D9" i="20"/>
  <c r="D18" i="20" s="1"/>
  <c r="O8" i="20"/>
  <c r="K8" i="20"/>
  <c r="H8" i="20" s="1"/>
  <c r="H38" i="5" s="1"/>
  <c r="G8" i="20"/>
  <c r="P10" i="21" s="1"/>
  <c r="E8" i="20"/>
  <c r="H23" i="20" s="1"/>
  <c r="S7" i="20"/>
  <c r="K7" i="20"/>
  <c r="H7" i="20" s="1"/>
  <c r="H37" i="5" s="1"/>
  <c r="G7" i="20"/>
  <c r="H10" i="21" s="1"/>
  <c r="E7" i="20"/>
  <c r="D8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L28" i="77"/>
  <c r="K28" i="77"/>
  <c r="J28" i="77"/>
  <c r="L11" i="20" s="1"/>
  <c r="I28" i="77"/>
  <c r="H28" i="77"/>
  <c r="M13" i="77"/>
  <c r="M11" i="77"/>
  <c r="M28" i="77" s="1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S10" i="20" s="1"/>
  <c r="V250" i="76"/>
  <c r="U250" i="76"/>
  <c r="T250" i="76"/>
  <c r="S250" i="76"/>
  <c r="R250" i="76"/>
  <c r="Q250" i="76"/>
  <c r="O10" i="20" s="1"/>
  <c r="P250" i="76"/>
  <c r="O250" i="76"/>
  <c r="M10" i="20" s="1"/>
  <c r="N250" i="76"/>
  <c r="M250" i="76"/>
  <c r="L250" i="76"/>
  <c r="K250" i="76"/>
  <c r="J250" i="76"/>
  <c r="I250" i="76"/>
  <c r="H250" i="76"/>
  <c r="X229" i="76"/>
  <c r="W229" i="76"/>
  <c r="S8" i="20" s="1"/>
  <c r="V229" i="76"/>
  <c r="U229" i="76"/>
  <c r="T229" i="76"/>
  <c r="S229" i="76"/>
  <c r="R229" i="76"/>
  <c r="Q229" i="76"/>
  <c r="P229" i="76"/>
  <c r="N8" i="20" s="1"/>
  <c r="O229" i="76"/>
  <c r="N229" i="76"/>
  <c r="M229" i="76"/>
  <c r="L229" i="76"/>
  <c r="K229" i="76"/>
  <c r="J229" i="76"/>
  <c r="I229" i="76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201" i="76"/>
  <c r="L201" i="76"/>
  <c r="K201" i="76"/>
  <c r="J201" i="76"/>
  <c r="I201" i="76"/>
  <c r="H201" i="76"/>
  <c r="M197" i="76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19" i="76" s="1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S9" i="20" s="1"/>
  <c r="V71" i="76"/>
  <c r="U71" i="76"/>
  <c r="T71" i="76"/>
  <c r="S71" i="76"/>
  <c r="R71" i="76"/>
  <c r="Q71" i="76"/>
  <c r="O9" i="20" s="1"/>
  <c r="P71" i="76"/>
  <c r="N9" i="20" s="1"/>
  <c r="O71" i="76"/>
  <c r="M9" i="20" s="1"/>
  <c r="N71" i="76"/>
  <c r="M71" i="76"/>
  <c r="L71" i="76"/>
  <c r="K71" i="76"/>
  <c r="J71" i="76"/>
  <c r="L9" i="20" s="1"/>
  <c r="H9" i="20" s="1"/>
  <c r="F47" i="21" s="1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51" i="76"/>
  <c r="L51" i="76"/>
  <c r="K51" i="76"/>
  <c r="J51" i="76"/>
  <c r="I51" i="76"/>
  <c r="H51" i="76"/>
  <c r="M46" i="76"/>
  <c r="X25" i="76"/>
  <c r="W25" i="76"/>
  <c r="V25" i="76"/>
  <c r="U25" i="76"/>
  <c r="T25" i="76"/>
  <c r="S25" i="76"/>
  <c r="R25" i="76"/>
  <c r="E22" i="20" s="1"/>
  <c r="P35" i="20" s="1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H25" i="76"/>
  <c r="P159" i="21" l="1"/>
  <c r="H22" i="63"/>
  <c r="E18" i="63"/>
  <c r="P7" i="63"/>
  <c r="T7" i="63"/>
  <c r="V7" i="63"/>
  <c r="P10" i="63"/>
  <c r="N46" i="64" s="1"/>
  <c r="P50" i="64" s="1"/>
  <c r="F25" i="63"/>
  <c r="T10" i="63"/>
  <c r="N49" i="64" s="1"/>
  <c r="V10" i="63"/>
  <c r="N50" i="64" s="1"/>
  <c r="F22" i="63"/>
  <c r="B60" i="63"/>
  <c r="M39" i="63"/>
  <c r="B63" i="63"/>
  <c r="L8" i="64"/>
  <c r="F23" i="63"/>
  <c r="V8" i="63"/>
  <c r="N17" i="64" s="1"/>
  <c r="R8" i="63"/>
  <c r="N15" i="64" s="1"/>
  <c r="P17" i="64" s="1"/>
  <c r="T8" i="63"/>
  <c r="N16" i="64" s="1"/>
  <c r="V11" i="63"/>
  <c r="F83" i="64" s="1"/>
  <c r="H83" i="64" s="1"/>
  <c r="F26" i="63"/>
  <c r="F91" i="64" s="1"/>
  <c r="R11" i="63"/>
  <c r="F81" i="64" s="1"/>
  <c r="T11" i="63"/>
  <c r="F82" i="64" s="1"/>
  <c r="H25" i="63"/>
  <c r="B57" i="63"/>
  <c r="L41" i="64"/>
  <c r="D74" i="64"/>
  <c r="K29" i="5"/>
  <c r="V9" i="63"/>
  <c r="F50" i="64" s="1"/>
  <c r="D41" i="64"/>
  <c r="H24" i="63"/>
  <c r="R9" i="63"/>
  <c r="F48" i="64" s="1"/>
  <c r="P9" i="63"/>
  <c r="F46" i="64" s="1"/>
  <c r="H50" i="64" s="1"/>
  <c r="R26" i="63"/>
  <c r="H22" i="5" s="1"/>
  <c r="H109" i="64"/>
  <c r="H142" i="64"/>
  <c r="R30" i="63"/>
  <c r="H26" i="5" s="1"/>
  <c r="F24" i="63"/>
  <c r="F58" i="64" s="1"/>
  <c r="S18" i="5"/>
  <c r="S29" i="5" s="1"/>
  <c r="F23" i="64"/>
  <c r="H67" i="63"/>
  <c r="B61" i="63"/>
  <c r="B65" i="63"/>
  <c r="F14" i="64"/>
  <c r="M173" i="76"/>
  <c r="H39" i="5"/>
  <c r="R7" i="63"/>
  <c r="T9" i="63"/>
  <c r="F49" i="64" s="1"/>
  <c r="R10" i="63"/>
  <c r="N48" i="64" s="1"/>
  <c r="G18" i="63"/>
  <c r="H23" i="63"/>
  <c r="H26" i="63"/>
  <c r="D8" i="64"/>
  <c r="L106" i="64"/>
  <c r="U29" i="5"/>
  <c r="P34" i="5"/>
  <c r="P36" i="5" s="1"/>
  <c r="R12" i="63"/>
  <c r="N81" i="64" s="1"/>
  <c r="P83" i="64" s="1"/>
  <c r="R13" i="63"/>
  <c r="F114" i="64" s="1"/>
  <c r="H116" i="64" s="1"/>
  <c r="R14" i="63"/>
  <c r="N114" i="64" s="1"/>
  <c r="P116" i="64" s="1"/>
  <c r="R15" i="63"/>
  <c r="F147" i="64" s="1"/>
  <c r="H149" i="64" s="1"/>
  <c r="R16" i="63"/>
  <c r="R31" i="63" s="1"/>
  <c r="H27" i="5" s="1"/>
  <c r="F27" i="63"/>
  <c r="N91" i="64" s="1"/>
  <c r="H30" i="63"/>
  <c r="F157" i="64" s="1"/>
  <c r="F31" i="63"/>
  <c r="H43" i="64"/>
  <c r="D107" i="64"/>
  <c r="D44" i="5"/>
  <c r="P159" i="64"/>
  <c r="P126" i="79"/>
  <c r="P159" i="79"/>
  <c r="G67" i="20"/>
  <c r="P160" i="21"/>
  <c r="V12" i="63"/>
  <c r="N83" i="64" s="1"/>
  <c r="V13" i="63"/>
  <c r="F116" i="64" s="1"/>
  <c r="V14" i="63"/>
  <c r="N116" i="64" s="1"/>
  <c r="V15" i="63"/>
  <c r="F149" i="64" s="1"/>
  <c r="O29" i="5"/>
  <c r="F44" i="5"/>
  <c r="H50" i="79"/>
  <c r="H61" i="79" s="1"/>
  <c r="T61" i="79" s="1"/>
  <c r="P93" i="79"/>
  <c r="H149" i="79"/>
  <c r="P60" i="79"/>
  <c r="P61" i="79" s="1"/>
  <c r="V61" i="79" s="1"/>
  <c r="H60" i="79"/>
  <c r="H17" i="79"/>
  <c r="P17" i="79"/>
  <c r="R7" i="20"/>
  <c r="F15" i="21" s="1"/>
  <c r="G9" i="20"/>
  <c r="R10" i="20"/>
  <c r="J39" i="5" s="1"/>
  <c r="P14" i="20"/>
  <c r="N112" i="21" s="1"/>
  <c r="P116" i="21" s="1"/>
  <c r="T14" i="20"/>
  <c r="N115" i="21" s="1"/>
  <c r="R15" i="20"/>
  <c r="F147" i="21" s="1"/>
  <c r="V15" i="20"/>
  <c r="F149" i="21" s="1"/>
  <c r="R16" i="20"/>
  <c r="X16" i="20" s="1"/>
  <c r="D31" i="20" s="1"/>
  <c r="V16" i="20"/>
  <c r="I18" i="20"/>
  <c r="F29" i="20"/>
  <c r="N124" i="21" s="1"/>
  <c r="P126" i="21" s="1"/>
  <c r="H30" i="20"/>
  <c r="F157" i="21" s="1"/>
  <c r="H159" i="21" s="1"/>
  <c r="F31" i="20"/>
  <c r="A37" i="20"/>
  <c r="M37" i="20"/>
  <c r="M38" i="20"/>
  <c r="M40" i="20"/>
  <c r="M42" i="20"/>
  <c r="J58" i="20"/>
  <c r="J59" i="20"/>
  <c r="B62" i="20"/>
  <c r="B63" i="20"/>
  <c r="B64" i="20"/>
  <c r="F56" i="21"/>
  <c r="L107" i="21"/>
  <c r="D140" i="21"/>
  <c r="H142" i="21"/>
  <c r="R29" i="5"/>
  <c r="T29" i="5"/>
  <c r="S20" i="5"/>
  <c r="E9" i="20"/>
  <c r="H24" i="20" s="1"/>
  <c r="T10" i="20"/>
  <c r="K39" i="5" s="1"/>
  <c r="R14" i="20"/>
  <c r="N114" i="21" s="1"/>
  <c r="V14" i="20"/>
  <c r="N116" i="21" s="1"/>
  <c r="P15" i="20"/>
  <c r="F145" i="21" s="1"/>
  <c r="T15" i="20"/>
  <c r="F148" i="21" s="1"/>
  <c r="P16" i="20"/>
  <c r="T16" i="20"/>
  <c r="M35" i="20"/>
  <c r="M36" i="20"/>
  <c r="D37" i="20"/>
  <c r="M39" i="20"/>
  <c r="M44" i="20"/>
  <c r="B58" i="20"/>
  <c r="N56" i="21"/>
  <c r="P29" i="5"/>
  <c r="O31" i="5" s="1"/>
  <c r="P160" i="64"/>
  <c r="O44" i="5"/>
  <c r="C44" i="5"/>
  <c r="E44" i="5"/>
  <c r="L29" i="5"/>
  <c r="H126" i="79"/>
  <c r="H127" i="79" s="1"/>
  <c r="T127" i="79" s="1"/>
  <c r="P10" i="20"/>
  <c r="V10" i="20"/>
  <c r="L39" i="5" s="1"/>
  <c r="G11" i="20"/>
  <c r="H76" i="21" s="1"/>
  <c r="T11" i="20"/>
  <c r="F82" i="21" s="1"/>
  <c r="T12" i="20"/>
  <c r="N82" i="21" s="1"/>
  <c r="T13" i="20"/>
  <c r="F115" i="21" s="1"/>
  <c r="F25" i="20"/>
  <c r="F26" i="20"/>
  <c r="F27" i="20"/>
  <c r="N91" i="21" s="1"/>
  <c r="P93" i="21" s="1"/>
  <c r="F28" i="20"/>
  <c r="L41" i="21"/>
  <c r="P43" i="21"/>
  <c r="N48" i="21"/>
  <c r="L74" i="21"/>
  <c r="G12" i="20"/>
  <c r="P76" i="21" s="1"/>
  <c r="P11" i="20"/>
  <c r="F79" i="21" s="1"/>
  <c r="R11" i="20"/>
  <c r="F81" i="21" s="1"/>
  <c r="V11" i="20"/>
  <c r="F83" i="21" s="1"/>
  <c r="P12" i="20"/>
  <c r="R12" i="20"/>
  <c r="N81" i="21" s="1"/>
  <c r="V12" i="20"/>
  <c r="N83" i="21" s="1"/>
  <c r="G13" i="20"/>
  <c r="H109" i="21" s="1"/>
  <c r="P13" i="20"/>
  <c r="R13" i="20"/>
  <c r="F114" i="21" s="1"/>
  <c r="V13" i="20"/>
  <c r="F116" i="21" s="1"/>
  <c r="H26" i="20"/>
  <c r="H28" i="20"/>
  <c r="P8" i="20"/>
  <c r="N13" i="21" s="1"/>
  <c r="R8" i="20"/>
  <c r="V8" i="20"/>
  <c r="L38" i="5" s="1"/>
  <c r="L8" i="21"/>
  <c r="B38" i="5"/>
  <c r="T8" i="20"/>
  <c r="K38" i="5" s="1"/>
  <c r="P7" i="20"/>
  <c r="I37" i="5" s="1"/>
  <c r="V7" i="20"/>
  <c r="L37" i="5" s="1"/>
  <c r="B37" i="5"/>
  <c r="J37" i="5"/>
  <c r="T7" i="20"/>
  <c r="F16" i="21" s="1"/>
  <c r="H22" i="20"/>
  <c r="L33" i="63"/>
  <c r="F85" i="64"/>
  <c r="F120" i="64"/>
  <c r="M23" i="5"/>
  <c r="N23" i="5" s="1"/>
  <c r="P116" i="79"/>
  <c r="P127" i="79" s="1"/>
  <c r="V127" i="79" s="1"/>
  <c r="P160" i="79"/>
  <c r="V160" i="79" s="1"/>
  <c r="Q21" i="5"/>
  <c r="M25" i="5"/>
  <c r="N25" i="5" s="1"/>
  <c r="M26" i="5"/>
  <c r="N26" i="5" s="1"/>
  <c r="P27" i="79"/>
  <c r="P28" i="79" s="1"/>
  <c r="V28" i="79" s="1"/>
  <c r="H27" i="79"/>
  <c r="H28" i="79" s="1"/>
  <c r="T28" i="79" s="1"/>
  <c r="P83" i="79"/>
  <c r="P94" i="79" s="1"/>
  <c r="V94" i="79" s="1"/>
  <c r="H93" i="79"/>
  <c r="H94" i="79" s="1"/>
  <c r="T94" i="79" s="1"/>
  <c r="H160" i="79"/>
  <c r="T160" i="79" s="1"/>
  <c r="H41" i="5"/>
  <c r="P37" i="5"/>
  <c r="K56" i="20"/>
  <c r="P38" i="5"/>
  <c r="K57" i="20"/>
  <c r="B58" i="63"/>
  <c r="M37" i="63"/>
  <c r="D40" i="64"/>
  <c r="D37" i="63"/>
  <c r="M44" i="5"/>
  <c r="I39" i="5"/>
  <c r="N46" i="21"/>
  <c r="H18" i="20"/>
  <c r="F22" i="20"/>
  <c r="F23" i="20"/>
  <c r="R25" i="20"/>
  <c r="G21" i="5" s="1"/>
  <c r="E33" i="20"/>
  <c r="N14" i="21"/>
  <c r="N47" i="21"/>
  <c r="N49" i="21"/>
  <c r="B25" i="63"/>
  <c r="J3" i="64"/>
  <c r="B36" i="64"/>
  <c r="J69" i="64"/>
  <c r="J102" i="64"/>
  <c r="B135" i="64"/>
  <c r="A11" i="5"/>
  <c r="A20" i="5"/>
  <c r="H34" i="5"/>
  <c r="H36" i="5" s="1"/>
  <c r="F14" i="21"/>
  <c r="B22" i="63"/>
  <c r="B3" i="64"/>
  <c r="D7" i="64"/>
  <c r="J36" i="64"/>
  <c r="L40" i="64"/>
  <c r="B69" i="64"/>
  <c r="B102" i="64"/>
  <c r="J33" i="63"/>
  <c r="F19" i="64"/>
  <c r="F22" i="64"/>
  <c r="F52" i="64"/>
  <c r="H60" i="64" s="1"/>
  <c r="H61" i="64" s="1"/>
  <c r="F88" i="64"/>
  <c r="H93" i="64" s="1"/>
  <c r="F118" i="64"/>
  <c r="F121" i="64"/>
  <c r="Q18" i="5"/>
  <c r="Q23" i="5"/>
  <c r="Q25" i="5"/>
  <c r="Q26" i="5"/>
  <c r="N19" i="64"/>
  <c r="N52" i="64"/>
  <c r="N85" i="64"/>
  <c r="P93" i="64" s="1"/>
  <c r="N118" i="64"/>
  <c r="P126" i="64" s="1"/>
  <c r="F151" i="64"/>
  <c r="K31" i="5"/>
  <c r="P127" i="21" l="1"/>
  <c r="H94" i="64"/>
  <c r="F15" i="64"/>
  <c r="R18" i="63"/>
  <c r="R22" i="63"/>
  <c r="H18" i="5" s="1"/>
  <c r="F33" i="63"/>
  <c r="X12" i="63"/>
  <c r="D27" i="63" s="1"/>
  <c r="T18" i="63"/>
  <c r="F16" i="64"/>
  <c r="P18" i="63"/>
  <c r="F13" i="64"/>
  <c r="P27" i="64"/>
  <c r="P28" i="64" s="1"/>
  <c r="K37" i="5"/>
  <c r="N16" i="21"/>
  <c r="E18" i="20"/>
  <c r="T9" i="20"/>
  <c r="X8" i="63"/>
  <c r="D23" i="63" s="1"/>
  <c r="X10" i="63"/>
  <c r="D25" i="63" s="1"/>
  <c r="N25" i="64"/>
  <c r="X14" i="63"/>
  <c r="D29" i="63" s="1"/>
  <c r="P94" i="64"/>
  <c r="I21" i="5"/>
  <c r="M29" i="5"/>
  <c r="R22" i="20"/>
  <c r="G18" i="5" s="1"/>
  <c r="I18" i="5" s="1"/>
  <c r="R29" i="63"/>
  <c r="H25" i="5" s="1"/>
  <c r="R28" i="63"/>
  <c r="H24" i="5" s="1"/>
  <c r="R23" i="63"/>
  <c r="H19" i="5" s="1"/>
  <c r="X16" i="63"/>
  <c r="D31" i="63" s="1"/>
  <c r="X9" i="63"/>
  <c r="D24" i="63" s="1"/>
  <c r="H159" i="64"/>
  <c r="H160" i="64" s="1"/>
  <c r="P127" i="64"/>
  <c r="H44" i="5"/>
  <c r="F13" i="21"/>
  <c r="H17" i="21" s="1"/>
  <c r="R31" i="20"/>
  <c r="G27" i="5" s="1"/>
  <c r="I27" i="5" s="1"/>
  <c r="X7" i="63"/>
  <c r="R25" i="63"/>
  <c r="H21" i="5" s="1"/>
  <c r="R24" i="63"/>
  <c r="H20" i="5" s="1"/>
  <c r="X15" i="63"/>
  <c r="D30" i="63" s="1"/>
  <c r="X13" i="63"/>
  <c r="D28" i="63" s="1"/>
  <c r="X11" i="63"/>
  <c r="D26" i="63" s="1"/>
  <c r="R27" i="63"/>
  <c r="H23" i="5" s="1"/>
  <c r="N58" i="64"/>
  <c r="P60" i="64" s="1"/>
  <c r="P61" i="64" s="1"/>
  <c r="V18" i="63"/>
  <c r="F17" i="64"/>
  <c r="F25" i="64"/>
  <c r="H33" i="63"/>
  <c r="X8" i="20"/>
  <c r="D23" i="20" s="1"/>
  <c r="I57" i="20" s="1"/>
  <c r="N57" i="20" s="1"/>
  <c r="I38" i="5"/>
  <c r="I65" i="20"/>
  <c r="P31" i="20"/>
  <c r="S44" i="20" s="1"/>
  <c r="V160" i="21" s="1"/>
  <c r="D41" i="21"/>
  <c r="V9" i="20"/>
  <c r="V18" i="20" s="1"/>
  <c r="R9" i="20"/>
  <c r="R18" i="20" s="1"/>
  <c r="F24" i="20"/>
  <c r="N34" i="5" s="1"/>
  <c r="N36" i="5" s="1"/>
  <c r="R23" i="20"/>
  <c r="G19" i="5" s="1"/>
  <c r="N17" i="21"/>
  <c r="X14" i="20"/>
  <c r="D29" i="20" s="1"/>
  <c r="P29" i="20" s="1"/>
  <c r="S42" i="20" s="1"/>
  <c r="V127" i="21" s="1"/>
  <c r="R29" i="20"/>
  <c r="G25" i="5" s="1"/>
  <c r="I25" i="5" s="1"/>
  <c r="B41" i="5"/>
  <c r="H149" i="21"/>
  <c r="H160" i="21" s="1"/>
  <c r="R30" i="20"/>
  <c r="G26" i="5" s="1"/>
  <c r="I26" i="5" s="1"/>
  <c r="P9" i="20"/>
  <c r="P18" i="20" s="1"/>
  <c r="X15" i="20"/>
  <c r="D30" i="20" s="1"/>
  <c r="B34" i="5"/>
  <c r="B36" i="5" s="1"/>
  <c r="H43" i="21"/>
  <c r="X12" i="20"/>
  <c r="D27" i="20" s="1"/>
  <c r="P27" i="20" s="1"/>
  <c r="S40" i="20" s="1"/>
  <c r="X7" i="20"/>
  <c r="F17" i="21"/>
  <c r="R27" i="20"/>
  <c r="G23" i="5" s="1"/>
  <c r="N79" i="21"/>
  <c r="P83" i="21" s="1"/>
  <c r="P94" i="21" s="1"/>
  <c r="N29" i="5"/>
  <c r="H83" i="21"/>
  <c r="X13" i="20"/>
  <c r="D28" i="20" s="1"/>
  <c r="P28" i="20" s="1"/>
  <c r="S41" i="20" s="1"/>
  <c r="F112" i="21"/>
  <c r="H116" i="21" s="1"/>
  <c r="X11" i="20"/>
  <c r="D26" i="20" s="1"/>
  <c r="F124" i="21"/>
  <c r="H126" i="21" s="1"/>
  <c r="R26" i="20"/>
  <c r="G22" i="5" s="1"/>
  <c r="I22" i="5" s="1"/>
  <c r="N39" i="5"/>
  <c r="N58" i="21"/>
  <c r="P60" i="21" s="1"/>
  <c r="F91" i="21"/>
  <c r="H93" i="21" s="1"/>
  <c r="H94" i="21" s="1"/>
  <c r="X10" i="20"/>
  <c r="D25" i="20" s="1"/>
  <c r="T18" i="20"/>
  <c r="R28" i="20"/>
  <c r="G24" i="5" s="1"/>
  <c r="I24" i="5" s="1"/>
  <c r="G18" i="20"/>
  <c r="N50" i="21"/>
  <c r="P50" i="21" s="1"/>
  <c r="H33" i="20"/>
  <c r="L41" i="5"/>
  <c r="J38" i="5"/>
  <c r="J41" i="5" s="1"/>
  <c r="N15" i="21"/>
  <c r="K41" i="5"/>
  <c r="I63" i="20"/>
  <c r="B56" i="63"/>
  <c r="M35" i="63"/>
  <c r="B59" i="63"/>
  <c r="A37" i="63"/>
  <c r="M38" i="63"/>
  <c r="N38" i="5"/>
  <c r="N25" i="21"/>
  <c r="P27" i="21" s="1"/>
  <c r="P23" i="20"/>
  <c r="S36" i="20" s="1"/>
  <c r="I41" i="5"/>
  <c r="N37" i="5"/>
  <c r="F25" i="21"/>
  <c r="H27" i="21" s="1"/>
  <c r="D22" i="20"/>
  <c r="H126" i="64"/>
  <c r="H127" i="64" s="1"/>
  <c r="H27" i="64"/>
  <c r="P41" i="5"/>
  <c r="P44" i="5" s="1"/>
  <c r="L51" i="5" s="1"/>
  <c r="Q29" i="5"/>
  <c r="P28" i="63" l="1"/>
  <c r="J62" i="63"/>
  <c r="X18" i="63"/>
  <c r="D22" i="63"/>
  <c r="P29" i="63"/>
  <c r="J63" i="63"/>
  <c r="K34" i="5"/>
  <c r="K36" i="5" s="1"/>
  <c r="F49" i="21"/>
  <c r="I23" i="5"/>
  <c r="P30" i="63"/>
  <c r="J64" i="63"/>
  <c r="H17" i="64"/>
  <c r="H28" i="64" s="1"/>
  <c r="J61" i="63"/>
  <c r="O61" i="63" s="1"/>
  <c r="P27" i="63"/>
  <c r="K44" i="5"/>
  <c r="J58" i="63"/>
  <c r="O58" i="63" s="1"/>
  <c r="P24" i="63"/>
  <c r="P25" i="63"/>
  <c r="J59" i="63"/>
  <c r="O59" i="63" s="1"/>
  <c r="F33" i="20"/>
  <c r="I61" i="20"/>
  <c r="N61" i="20" s="1"/>
  <c r="P17" i="21"/>
  <c r="P28" i="21" s="1"/>
  <c r="V28" i="21" s="1"/>
  <c r="M31" i="5"/>
  <c r="I19" i="5"/>
  <c r="J60" i="63"/>
  <c r="O60" i="63" s="1"/>
  <c r="P26" i="63"/>
  <c r="J65" i="63"/>
  <c r="P31" i="63"/>
  <c r="J57" i="63"/>
  <c r="O57" i="63" s="1"/>
  <c r="P23" i="63"/>
  <c r="H29" i="5"/>
  <c r="I60" i="20"/>
  <c r="N60" i="20" s="1"/>
  <c r="P25" i="20"/>
  <c r="S38" i="20" s="1"/>
  <c r="I59" i="20"/>
  <c r="N59" i="20" s="1"/>
  <c r="I62" i="20"/>
  <c r="N62" i="20" s="1"/>
  <c r="H127" i="21"/>
  <c r="T127" i="21" s="1"/>
  <c r="V94" i="21"/>
  <c r="P30" i="20"/>
  <c r="S43" i="20" s="1"/>
  <c r="I64" i="20"/>
  <c r="L34" i="5"/>
  <c r="L36" i="5" s="1"/>
  <c r="L44" i="5" s="1"/>
  <c r="F50" i="21"/>
  <c r="F58" i="21"/>
  <c r="H60" i="21" s="1"/>
  <c r="R24" i="20"/>
  <c r="G20" i="5" s="1"/>
  <c r="I20" i="5" s="1"/>
  <c r="I34" i="5"/>
  <c r="X9" i="20"/>
  <c r="D24" i="20" s="1"/>
  <c r="F46" i="21"/>
  <c r="J34" i="5"/>
  <c r="J36" i="5" s="1"/>
  <c r="J44" i="5" s="1"/>
  <c r="F48" i="21"/>
  <c r="T160" i="21"/>
  <c r="B44" i="5"/>
  <c r="P26" i="20"/>
  <c r="S39" i="20" s="1"/>
  <c r="P61" i="21"/>
  <c r="X18" i="20"/>
  <c r="N41" i="5"/>
  <c r="N44" i="5" s="1"/>
  <c r="T94" i="21"/>
  <c r="L50" i="5"/>
  <c r="M50" i="5" s="1"/>
  <c r="N50" i="5" s="1"/>
  <c r="M51" i="5"/>
  <c r="N51" i="5" s="1"/>
  <c r="I56" i="20"/>
  <c r="P22" i="20"/>
  <c r="H28" i="21"/>
  <c r="Q31" i="5"/>
  <c r="L54" i="5"/>
  <c r="L56" i="5" s="1"/>
  <c r="S39" i="63" l="1"/>
  <c r="T94" i="64" s="1"/>
  <c r="D60" i="63"/>
  <c r="S40" i="63"/>
  <c r="V94" i="64" s="1"/>
  <c r="D61" i="63"/>
  <c r="S43" i="63"/>
  <c r="T160" i="64" s="1"/>
  <c r="D64" i="63"/>
  <c r="I29" i="5"/>
  <c r="M48" i="5" s="1"/>
  <c r="D58" i="63"/>
  <c r="S37" i="63"/>
  <c r="T61" i="64" s="1"/>
  <c r="D63" i="63"/>
  <c r="S42" i="63"/>
  <c r="V127" i="64" s="1"/>
  <c r="D62" i="63"/>
  <c r="S41" i="63"/>
  <c r="T127" i="64" s="1"/>
  <c r="D57" i="63"/>
  <c r="S36" i="63"/>
  <c r="V28" i="64" s="1"/>
  <c r="D59" i="63"/>
  <c r="S38" i="63"/>
  <c r="V61" i="64" s="1"/>
  <c r="D65" i="63"/>
  <c r="S44" i="63"/>
  <c r="V160" i="64" s="1"/>
  <c r="D33" i="63"/>
  <c r="P22" i="63"/>
  <c r="J56" i="63"/>
  <c r="V61" i="21"/>
  <c r="I58" i="20"/>
  <c r="N58" i="20" s="1"/>
  <c r="P24" i="20"/>
  <c r="S37" i="20" s="1"/>
  <c r="I36" i="5"/>
  <c r="I44" i="5" s="1"/>
  <c r="L52" i="5"/>
  <c r="Q44" i="5"/>
  <c r="D33" i="20"/>
  <c r="G29" i="5"/>
  <c r="H50" i="21"/>
  <c r="H61" i="21" s="1"/>
  <c r="T61" i="21" s="1"/>
  <c r="L49" i="5"/>
  <c r="M49" i="5" s="1"/>
  <c r="M52" i="5" s="1"/>
  <c r="S35" i="20"/>
  <c r="T28" i="21" s="1"/>
  <c r="N56" i="20"/>
  <c r="N67" i="20" s="1"/>
  <c r="J67" i="63" l="1"/>
  <c r="O56" i="63"/>
  <c r="O67" i="63" s="1"/>
  <c r="P33" i="63"/>
  <c r="P46" i="63" s="1"/>
  <c r="D56" i="63"/>
  <c r="D67" i="63" s="1"/>
  <c r="S35" i="63"/>
  <c r="T28" i="64" s="1"/>
  <c r="I67" i="20"/>
  <c r="P33" i="20"/>
  <c r="P46" i="20" s="1"/>
  <c r="N52" i="5"/>
  <c r="L48" i="5"/>
  <c r="N48" i="5" s="1"/>
  <c r="N4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<sst xmlns="http://schemas.openxmlformats.org/spreadsheetml/2006/main" count="2085" uniqueCount="295">
  <si>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</si>
  <si>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</si>
  <si>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</si>
  <si>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</si>
  <si>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</si>
  <si>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</si>
  <si>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</si>
  <si>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</si>
  <si>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</si>
  <si>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</si>
  <si>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</si>
  <si>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</si>
  <si>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</si>
  <si>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</si>
  <si>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</si>
  <si>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</si>
  <si>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</si>
  <si>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</si>
  <si>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</si>
  <si>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</si>
  <si>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</si>
  <si>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</si>
  <si>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</si>
  <si>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</si>
  <si>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</si>
  <si>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</si>
  <si>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</si>
  <si>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</si>
  <si>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</si>
  <si>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</si>
  <si>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</si>
  <si>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</si>
  <si>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</si>
  <si>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</si>
  <si>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</si>
  <si>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</si>
  <si>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</si>
  <si>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</si>
  <si>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</si>
  <si>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</si>
  <si>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</si>
  <si>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</si>
  <si>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</si>
  <si>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</si>
  <si>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</si>
  <si>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</si>
  <si>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</si>
  <si>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</si>
  <si>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</si>
  <si>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</si>
  <si>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</si>
  <si>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</si>
  <si>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</si>
  <si>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</si>
  <si>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</si>
  <si>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</si>
  <si>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</si>
  <si>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</si>
  <si>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</si>
  <si>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</si>
  <si>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</si>
  <si>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</si>
  <si>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</si>
  <si>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</si>
  <si>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</si>
  <si>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</si>
  <si>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</si>
  <si>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</si>
  <si>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</si>
  <si>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</si>
  <si>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</si>
  <si>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</si>
  <si>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</si>
  <si>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</si>
  <si>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</si>
  <si>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</si>
  <si>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</si>
  <si>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</si>
  <si>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</si>
  <si>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</si>
  <si>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</si>
  <si>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</si>
  <si>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</si>
  <si>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</si>
  <si>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</si>
  <si>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</si>
  <si>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</si>
  <si>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</si>
  <si>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</si>
  <si>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</si>
  <si>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</si>
  <si>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</si>
  <si>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</si>
  <si>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</si>
  <si>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</si>
  <si>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</si>
  <si>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</si>
  <si>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</si>
  <si>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</si>
  <si>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</si>
  <si>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</si>
  <si>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</si>
  <si>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</si>
  <si>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</si>
  <si>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</si>
  <si>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</si>
  <si>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</si>
  <si>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</si>
  <si>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</si>
  <si>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</si>
  <si>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</si>
  <si>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</si>
  <si>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</si>
  <si>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</si>
  <si>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</si>
  <si>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</si>
  <si>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</si>
  <si>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</si>
  <si>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</si>
  <si>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</si>
  <si>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</si>
  <si>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</si>
  <si>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</si>
  <si>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</si>
  <si>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</si>
  <si>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</si>
  <si>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</si>
  <si>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</si>
  <si>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</si>
  <si>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</si>
  <si>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</si>
  <si>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</si>
  <si>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</si>
  <si>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</si>
  <si>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</si>
  <si>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</si>
  <si>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</si>
  <si>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</si>
  <si>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</si>
  <si>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</si>
  <si>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</si>
  <si>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</si>
  <si>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</si>
  <si>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</si>
  <si>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</si>
  <si>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</si>
  <si>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</si>
  <si>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</si>
  <si>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</si>
  <si>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</si>
  <si>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</si>
  <si>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</si>
  <si>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</si>
  <si>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</si>
  <si>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</si>
  <si>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</si>
  <si>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</si>
  <si>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</si>
  <si>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</si>
  <si>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</si>
  <si>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</si>
  <si>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</si>
  <si>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</si>
  <si>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</si>
  <si>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</si>
  <si>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</si>
  <si>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</si>
  <si>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</si>
  <si>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</si>
  <si>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</si>
  <si>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</si>
  <si>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</si>
  <si>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</si>
  <si>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</si>
  <si>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</si>
  <si>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</si>
  <si>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</si>
  <si>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</si>
  <si>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</si>
  <si>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</si>
  <si>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</si>
  <si>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</si>
  <si>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</si>
  <si>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</si>
  <si>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</si>
  <si>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</si>
  <si>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</si>
  <si>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</si>
  <si>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</si>
  <si>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</si>
  <si>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</si>
  <si>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</si>
  <si>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</si>
  <si>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</si>
  <si>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</si>
  <si>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</si>
  <si>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</si>
  <si>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</si>
  <si>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</si>
  <si>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</si>
  <si>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</si>
  <si>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</si>
  <si>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</si>
  <si>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</si>
  <si>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</si>
  <si>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</si>
  <si>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</si>
  <si>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</si>
  <si>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</si>
  <si>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</si>
  <si>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</si>
  <si>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</si>
  <si>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</si>
  <si>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</si>
  <si>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</si>
  <si>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</si>
  <si>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</si>
  <si>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</si>
  <si>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</si>
  <si>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</si>
  <si>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</si>
  <si>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</si>
  <si>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</si>
  <si>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</si>
  <si>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</si>
  <si>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</si>
  <si>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</si>
  <si>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</si>
  <si>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</si>
  <si>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</si>
  <si>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</si>
  <si>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</si>
  <si>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</si>
  <si>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</si>
  <si>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</si>
  <si>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</si>
  <si>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</si>
  <si>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</si>
  <si>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</si>
  <si>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</si>
  <si>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</si>
  <si>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</si>
  <si>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</si>
  <si>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</si>
  <si>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</si>
  <si>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</si>
  <si>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</si>
  <si>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</si>
  <si>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</si>
  <si>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</si>
  <si>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</si>
  <si>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</si>
  <si>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</si>
  <si>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</si>
  <si>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</si>
  <si>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</si>
  <si>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</si>
  <si>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</si>
  <si>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</si>
  <si>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</si>
  <si>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</si>
  <si>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</si>
  <si>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</si>
  <si>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</si>
  <si>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</si>
  <si>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</si>
  <si>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</si>
  <si>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</si>
  <si>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</si>
  <si>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</si>
  <si>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</si>
  <si>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</si>
  <si>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</si>
  <si>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</si>
  <si>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</si>
  <si>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</si>
  <si>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</si>
  <si>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</si>
  <si>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</si>
  <si>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</si>
  <si>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</si>
  <si>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</si>
  <si>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</si>
  <si>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</si>
  <si>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</si>
  <si>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</si>
  <si>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</si>
  <si>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</si>
  <si>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</si>
  <si>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</si>
  <si>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</si>
  <si>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Withholding Tax/ Others (FP)</t>
  </si>
  <si>
    <t>VL</t>
  </si>
  <si>
    <t>January 11-25,2019</t>
  </si>
  <si>
    <t xml:space="preserve">APE 1 OF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</si>
</sst>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7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43" fontId="2" fillId="8" borderId="2" xfId="1" applyFont="1" applyFill="1" applyBorder="1" applyAlignment="1" applyProtection="1">
      <protection locked="0"/>
    </xf>
    <xf numFmtId="43" fontId="6" fillId="0" borderId="100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>
        <row r="1">
          <cell r="A1" t="str">
            <v>THE OLD SPAGHETTI HOUSE</v>
          </cell>
        </row>
      </sheetData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E7">
            <v>502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E8">
            <v>502</v>
          </cell>
          <cell r="G8">
            <v>6526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E10">
            <v>502</v>
          </cell>
          <cell r="G10">
            <v>6526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  <cell r="E11">
            <v>502</v>
          </cell>
          <cell r="R11">
            <v>0</v>
          </cell>
        </row>
        <row r="12">
          <cell r="B12" t="str">
            <v>Cahilig,Benzen</v>
          </cell>
          <cell r="E12">
            <v>502</v>
          </cell>
          <cell r="R12">
            <v>0</v>
          </cell>
          <cell r="T12">
            <v>0</v>
          </cell>
        </row>
        <row r="13">
          <cell r="B13" t="str">
            <v>Pantoja,Nancy</v>
          </cell>
          <cell r="E13">
            <v>502</v>
          </cell>
          <cell r="T13">
            <v>0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/>
          <cell r="O22">
            <v>0</v>
          </cell>
        </row>
        <row r="23">
          <cell r="J23">
            <v>490.5</v>
          </cell>
          <cell r="K23"/>
          <cell r="M23"/>
          <cell r="N23">
            <v>0</v>
          </cell>
          <cell r="O23">
            <v>0</v>
          </cell>
        </row>
        <row r="24">
          <cell r="B24" t="str">
            <v>Dino, Joyce</v>
          </cell>
          <cell r="J24">
            <v>581.29999999999995</v>
          </cell>
          <cell r="M24"/>
          <cell r="N24"/>
          <cell r="O24">
            <v>0</v>
          </cell>
        </row>
        <row r="25">
          <cell r="K25">
            <v>600</v>
          </cell>
          <cell r="M25"/>
          <cell r="N25">
            <v>567</v>
          </cell>
        </row>
        <row r="26">
          <cell r="K26">
            <v>969.04</v>
          </cell>
          <cell r="M26"/>
          <cell r="N26"/>
          <cell r="O26">
            <v>0</v>
          </cell>
        </row>
        <row r="27">
          <cell r="M27">
            <v>0</v>
          </cell>
          <cell r="N27">
            <v>432.98</v>
          </cell>
          <cell r="O27">
            <v>0</v>
          </cell>
        </row>
        <row r="28">
          <cell r="K28">
            <v>507.6</v>
          </cell>
          <cell r="M28">
            <v>0</v>
          </cell>
          <cell r="N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56">
          <cell r="E56"/>
        </row>
        <row r="57">
          <cell r="E57"/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E58"/>
          <cell r="F58">
            <v>0</v>
          </cell>
          <cell r="G58">
            <v>0</v>
          </cell>
          <cell r="H58">
            <v>1601.39</v>
          </cell>
          <cell r="I58">
            <v>0</v>
          </cell>
        </row>
        <row r="59">
          <cell r="E59"/>
          <cell r="F59">
            <v>0</v>
          </cell>
          <cell r="G59">
            <v>0</v>
          </cell>
          <cell r="H59">
            <v>1537.34</v>
          </cell>
          <cell r="I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83" t="s">
        <v>152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</row>
    <row r="2" spans="1:27" s="277" customFormat="1" ht="26.25" x14ac:dyDescent="0.2">
      <c r="A2" s="383" t="s">
        <v>214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</row>
    <row r="3" spans="1:27" s="277" customFormat="1" ht="26.25" x14ac:dyDescent="0.2">
      <c r="A3" s="383" t="s">
        <v>215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4" t="s">
        <v>153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0" t="s">
        <v>91</v>
      </c>
      <c r="I5" s="381"/>
      <c r="J5" s="381"/>
      <c r="K5" s="382"/>
      <c r="L5" s="373" t="s">
        <v>90</v>
      </c>
      <c r="M5" s="369" t="s">
        <v>157</v>
      </c>
      <c r="N5" s="369" t="s">
        <v>158</v>
      </c>
      <c r="O5" s="375" t="s">
        <v>159</v>
      </c>
      <c r="P5" s="376"/>
      <c r="Q5" s="377"/>
      <c r="R5" s="369" t="s">
        <v>160</v>
      </c>
      <c r="S5" s="375" t="s">
        <v>19</v>
      </c>
      <c r="T5" s="376"/>
      <c r="U5" s="377"/>
      <c r="V5" s="369" t="s">
        <v>124</v>
      </c>
      <c r="W5" s="369" t="s">
        <v>125</v>
      </c>
      <c r="X5" s="371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4"/>
      <c r="M6" s="370"/>
      <c r="N6" s="370"/>
      <c r="O6" s="285" t="s">
        <v>167</v>
      </c>
      <c r="P6" s="285" t="s">
        <v>168</v>
      </c>
      <c r="Q6" s="316" t="s">
        <v>125</v>
      </c>
      <c r="R6" s="370"/>
      <c r="S6" s="285" t="s">
        <v>167</v>
      </c>
      <c r="T6" s="285" t="s">
        <v>168</v>
      </c>
      <c r="U6" s="316" t="s">
        <v>125</v>
      </c>
      <c r="V6" s="370"/>
      <c r="W6" s="370"/>
      <c r="X6" s="372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4" t="s">
        <v>174</v>
      </c>
      <c r="G11" s="364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7" t="s">
        <v>221</v>
      </c>
      <c r="G12" s="367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7" t="s">
        <v>224</v>
      </c>
      <c r="G14" s="367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4" t="s">
        <v>224</v>
      </c>
      <c r="G15" s="364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4" t="s">
        <v>173</v>
      </c>
      <c r="G19" s="364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7" t="s">
        <v>235</v>
      </c>
      <c r="G22" s="367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4" t="s">
        <v>235</v>
      </c>
      <c r="G23" s="364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7" t="s">
        <v>235</v>
      </c>
      <c r="G24" s="367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80" t="s">
        <v>91</v>
      </c>
      <c r="I27" s="381"/>
      <c r="J27" s="381"/>
      <c r="K27" s="382"/>
      <c r="L27" s="373" t="s">
        <v>90</v>
      </c>
      <c r="M27" s="369" t="s">
        <v>157</v>
      </c>
      <c r="N27" s="369" t="s">
        <v>158</v>
      </c>
      <c r="O27" s="375" t="s">
        <v>159</v>
      </c>
      <c r="P27" s="376"/>
      <c r="Q27" s="377"/>
      <c r="R27" s="369" t="s">
        <v>160</v>
      </c>
      <c r="S27" s="375" t="s">
        <v>19</v>
      </c>
      <c r="T27" s="376"/>
      <c r="U27" s="377"/>
      <c r="V27" s="369" t="s">
        <v>124</v>
      </c>
      <c r="W27" s="369" t="s">
        <v>125</v>
      </c>
      <c r="X27" s="371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4"/>
      <c r="M28" s="370"/>
      <c r="N28" s="370"/>
      <c r="O28" s="285" t="s">
        <v>167</v>
      </c>
      <c r="P28" s="285" t="s">
        <v>168</v>
      </c>
      <c r="Q28" s="316" t="s">
        <v>125</v>
      </c>
      <c r="R28" s="370"/>
      <c r="S28" s="285" t="s">
        <v>167</v>
      </c>
      <c r="T28" s="285" t="s">
        <v>168</v>
      </c>
      <c r="U28" s="316" t="s">
        <v>125</v>
      </c>
      <c r="V28" s="370"/>
      <c r="W28" s="370"/>
      <c r="X28" s="372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4" t="s">
        <v>173</v>
      </c>
      <c r="G33" s="364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7" t="s">
        <v>173</v>
      </c>
      <c r="G34" s="367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4" t="s">
        <v>224</v>
      </c>
      <c r="G37" s="364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7" t="s">
        <v>224</v>
      </c>
      <c r="G38" s="367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4" t="s">
        <v>173</v>
      </c>
      <c r="G43" s="364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7" t="s">
        <v>173</v>
      </c>
      <c r="G44" s="367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8" t="s">
        <v>238</v>
      </c>
      <c r="G47" s="368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7" t="s">
        <v>239</v>
      </c>
      <c r="G48" s="367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4" t="s">
        <v>239</v>
      </c>
      <c r="G49" s="364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7" t="s">
        <v>239</v>
      </c>
      <c r="G50" s="367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80" t="s">
        <v>91</v>
      </c>
      <c r="I53" s="381"/>
      <c r="J53" s="381"/>
      <c r="K53" s="382"/>
      <c r="L53" s="373" t="s">
        <v>90</v>
      </c>
      <c r="M53" s="369" t="s">
        <v>157</v>
      </c>
      <c r="N53" s="369" t="s">
        <v>158</v>
      </c>
      <c r="O53" s="375" t="s">
        <v>159</v>
      </c>
      <c r="P53" s="376"/>
      <c r="Q53" s="377"/>
      <c r="R53" s="369" t="s">
        <v>160</v>
      </c>
      <c r="S53" s="375" t="s">
        <v>19</v>
      </c>
      <c r="T53" s="376"/>
      <c r="U53" s="377"/>
      <c r="V53" s="369" t="s">
        <v>124</v>
      </c>
      <c r="W53" s="369" t="s">
        <v>125</v>
      </c>
      <c r="X53" s="371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4"/>
      <c r="M54" s="370"/>
      <c r="N54" s="370"/>
      <c r="O54" s="285" t="s">
        <v>167</v>
      </c>
      <c r="P54" s="285" t="s">
        <v>168</v>
      </c>
      <c r="Q54" s="316" t="s">
        <v>125</v>
      </c>
      <c r="R54" s="370"/>
      <c r="S54" s="285" t="s">
        <v>167</v>
      </c>
      <c r="T54" s="285" t="s">
        <v>168</v>
      </c>
      <c r="U54" s="316" t="s">
        <v>125</v>
      </c>
      <c r="V54" s="370"/>
      <c r="W54" s="370"/>
      <c r="X54" s="372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79" t="s">
        <v>177</v>
      </c>
      <c r="G56" s="367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4" t="s">
        <v>173</v>
      </c>
      <c r="G57" s="364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7" t="s">
        <v>224</v>
      </c>
      <c r="G60" s="367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4" t="s">
        <v>224</v>
      </c>
      <c r="G61" s="364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7" t="s">
        <v>174</v>
      </c>
      <c r="G64" s="367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4" t="s">
        <v>173</v>
      </c>
      <c r="G65" s="364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4" t="s">
        <v>165</v>
      </c>
      <c r="G67" s="364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7" t="s">
        <v>244</v>
      </c>
      <c r="G68" s="367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4" t="s">
        <v>244</v>
      </c>
      <c r="G69" s="364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7" t="s">
        <v>244</v>
      </c>
      <c r="G70" s="367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80" t="s">
        <v>91</v>
      </c>
      <c r="I73" s="381"/>
      <c r="J73" s="381"/>
      <c r="K73" s="382"/>
      <c r="L73" s="373" t="s">
        <v>90</v>
      </c>
      <c r="M73" s="369" t="s">
        <v>157</v>
      </c>
      <c r="N73" s="369" t="s">
        <v>158</v>
      </c>
      <c r="O73" s="375" t="s">
        <v>159</v>
      </c>
      <c r="P73" s="376"/>
      <c r="Q73" s="377"/>
      <c r="R73" s="369" t="s">
        <v>160</v>
      </c>
      <c r="S73" s="375" t="s">
        <v>19</v>
      </c>
      <c r="T73" s="376"/>
      <c r="U73" s="377"/>
      <c r="V73" s="369" t="s">
        <v>124</v>
      </c>
      <c r="W73" s="369" t="s">
        <v>125</v>
      </c>
      <c r="X73" s="371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4"/>
      <c r="M74" s="370"/>
      <c r="N74" s="370"/>
      <c r="O74" s="285" t="s">
        <v>167</v>
      </c>
      <c r="P74" s="285" t="s">
        <v>168</v>
      </c>
      <c r="Q74" s="316" t="s">
        <v>125</v>
      </c>
      <c r="R74" s="370"/>
      <c r="S74" s="285" t="s">
        <v>167</v>
      </c>
      <c r="T74" s="285" t="s">
        <v>168</v>
      </c>
      <c r="U74" s="316" t="s">
        <v>125</v>
      </c>
      <c r="V74" s="370"/>
      <c r="W74" s="370"/>
      <c r="X74" s="372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4" t="s">
        <v>173</v>
      </c>
      <c r="G79" s="364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7" t="s">
        <v>173</v>
      </c>
      <c r="G80" s="367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4" t="s">
        <v>224</v>
      </c>
      <c r="G83" s="364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7" t="s">
        <v>224</v>
      </c>
      <c r="G84" s="367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4"/>
      <c r="G91" s="364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4" t="s">
        <v>239</v>
      </c>
      <c r="G95" s="364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4" t="s">
        <v>239</v>
      </c>
      <c r="G96" s="364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4" t="s">
        <v>239</v>
      </c>
      <c r="G97" s="364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80" t="s">
        <v>91</v>
      </c>
      <c r="I100" s="381"/>
      <c r="J100" s="381"/>
      <c r="K100" s="382"/>
      <c r="L100" s="373" t="s">
        <v>90</v>
      </c>
      <c r="M100" s="369" t="s">
        <v>157</v>
      </c>
      <c r="N100" s="369" t="s">
        <v>158</v>
      </c>
      <c r="O100" s="375" t="s">
        <v>159</v>
      </c>
      <c r="P100" s="376"/>
      <c r="Q100" s="377"/>
      <c r="R100" s="369" t="s">
        <v>160</v>
      </c>
      <c r="S100" s="375" t="s">
        <v>19</v>
      </c>
      <c r="T100" s="376"/>
      <c r="U100" s="377"/>
      <c r="V100" s="369" t="s">
        <v>124</v>
      </c>
      <c r="W100" s="369" t="s">
        <v>125</v>
      </c>
      <c r="X100" s="371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4"/>
      <c r="M101" s="370"/>
      <c r="N101" s="370"/>
      <c r="O101" s="285" t="s">
        <v>167</v>
      </c>
      <c r="P101" s="285" t="s">
        <v>168</v>
      </c>
      <c r="Q101" s="316" t="s">
        <v>125</v>
      </c>
      <c r="R101" s="370"/>
      <c r="S101" s="285" t="s">
        <v>167</v>
      </c>
      <c r="T101" s="285" t="s">
        <v>168</v>
      </c>
      <c r="U101" s="316" t="s">
        <v>125</v>
      </c>
      <c r="V101" s="370"/>
      <c r="W101" s="370"/>
      <c r="X101" s="372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7" t="s">
        <v>173</v>
      </c>
      <c r="G105" s="367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4" t="s">
        <v>173</v>
      </c>
      <c r="G106" s="364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4" t="s">
        <v>224</v>
      </c>
      <c r="G108" s="364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7" t="s">
        <v>224</v>
      </c>
      <c r="G109" s="367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4" t="s">
        <v>173</v>
      </c>
      <c r="G112" s="364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7" t="s">
        <v>173</v>
      </c>
      <c r="G113" s="367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6" t="s">
        <v>235</v>
      </c>
      <c r="G115" s="366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4" t="s">
        <v>248</v>
      </c>
      <c r="G116" s="364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66" t="s">
        <v>235</v>
      </c>
      <c r="G117" s="366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4" t="s">
        <v>248</v>
      </c>
      <c r="G118" s="364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80" t="s">
        <v>91</v>
      </c>
      <c r="I121" s="381"/>
      <c r="J121" s="381"/>
      <c r="K121" s="382"/>
      <c r="L121" s="373" t="s">
        <v>90</v>
      </c>
      <c r="M121" s="369" t="s">
        <v>157</v>
      </c>
      <c r="N121" s="369" t="s">
        <v>158</v>
      </c>
      <c r="O121" s="375" t="s">
        <v>159</v>
      </c>
      <c r="P121" s="376"/>
      <c r="Q121" s="377"/>
      <c r="R121" s="369" t="s">
        <v>160</v>
      </c>
      <c r="S121" s="375" t="s">
        <v>19</v>
      </c>
      <c r="T121" s="376"/>
      <c r="U121" s="377"/>
      <c r="V121" s="369" t="s">
        <v>124</v>
      </c>
      <c r="W121" s="369" t="s">
        <v>125</v>
      </c>
      <c r="X121" s="371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4"/>
      <c r="M122" s="370"/>
      <c r="N122" s="370"/>
      <c r="O122" s="285" t="s">
        <v>167</v>
      </c>
      <c r="P122" s="285" t="s">
        <v>168</v>
      </c>
      <c r="Q122" s="316" t="s">
        <v>125</v>
      </c>
      <c r="R122" s="370"/>
      <c r="S122" s="285" t="s">
        <v>167</v>
      </c>
      <c r="T122" s="285" t="s">
        <v>168</v>
      </c>
      <c r="U122" s="316" t="s">
        <v>125</v>
      </c>
      <c r="V122" s="370"/>
      <c r="W122" s="370"/>
      <c r="X122" s="372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4" t="s">
        <v>173</v>
      </c>
      <c r="G129" s="364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4" t="s">
        <v>224</v>
      </c>
      <c r="G132" s="364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7" t="s">
        <v>224</v>
      </c>
      <c r="G133" s="367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7" t="s">
        <v>173</v>
      </c>
      <c r="G138" s="367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4" t="s">
        <v>173</v>
      </c>
      <c r="G139" s="364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7" t="s">
        <v>239</v>
      </c>
      <c r="G142" s="367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4" t="s">
        <v>249</v>
      </c>
      <c r="G143" s="364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7" t="s">
        <v>239</v>
      </c>
      <c r="G144" s="367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4" t="s">
        <v>249</v>
      </c>
      <c r="G145" s="364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80" t="s">
        <v>91</v>
      </c>
      <c r="I148" s="381"/>
      <c r="J148" s="381"/>
      <c r="K148" s="382"/>
      <c r="L148" s="373" t="s">
        <v>90</v>
      </c>
      <c r="M148" s="369" t="s">
        <v>157</v>
      </c>
      <c r="N148" s="369" t="s">
        <v>158</v>
      </c>
      <c r="O148" s="375" t="s">
        <v>159</v>
      </c>
      <c r="P148" s="376"/>
      <c r="Q148" s="377"/>
      <c r="R148" s="369" t="s">
        <v>160</v>
      </c>
      <c r="S148" s="375" t="s">
        <v>19</v>
      </c>
      <c r="T148" s="376"/>
      <c r="U148" s="377"/>
      <c r="V148" s="369" t="s">
        <v>124</v>
      </c>
      <c r="W148" s="369" t="s">
        <v>125</v>
      </c>
      <c r="X148" s="371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4"/>
      <c r="M149" s="370"/>
      <c r="N149" s="370"/>
      <c r="O149" s="285" t="s">
        <v>167</v>
      </c>
      <c r="P149" s="285" t="s">
        <v>168</v>
      </c>
      <c r="Q149" s="316" t="s">
        <v>125</v>
      </c>
      <c r="R149" s="370"/>
      <c r="S149" s="285" t="s">
        <v>167</v>
      </c>
      <c r="T149" s="285" t="s">
        <v>168</v>
      </c>
      <c r="U149" s="316" t="s">
        <v>125</v>
      </c>
      <c r="V149" s="370"/>
      <c r="W149" s="370"/>
      <c r="X149" s="372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7" t="s">
        <v>173</v>
      </c>
      <c r="G157" s="367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4" t="s">
        <v>224</v>
      </c>
      <c r="G160" s="364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7" t="s">
        <v>224</v>
      </c>
      <c r="G161" s="367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4" t="s">
        <v>22</v>
      </c>
      <c r="G164" s="364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7" t="s">
        <v>173</v>
      </c>
      <c r="G165" s="367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4" t="s">
        <v>173</v>
      </c>
      <c r="G166" s="364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6" t="s">
        <v>239</v>
      </c>
      <c r="G169" s="366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4" t="s">
        <v>239</v>
      </c>
      <c r="G170" s="364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66" t="s">
        <v>239</v>
      </c>
      <c r="G171" s="366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4" t="s">
        <v>239</v>
      </c>
      <c r="G172" s="364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80" t="s">
        <v>91</v>
      </c>
      <c r="I175" s="381"/>
      <c r="J175" s="381"/>
      <c r="K175" s="382"/>
      <c r="L175" s="373" t="s">
        <v>90</v>
      </c>
      <c r="M175" s="369" t="s">
        <v>157</v>
      </c>
      <c r="N175" s="369" t="s">
        <v>158</v>
      </c>
      <c r="O175" s="375" t="s">
        <v>159</v>
      </c>
      <c r="P175" s="376"/>
      <c r="Q175" s="377"/>
      <c r="R175" s="369" t="s">
        <v>160</v>
      </c>
      <c r="S175" s="375" t="s">
        <v>19</v>
      </c>
      <c r="T175" s="376"/>
      <c r="U175" s="377"/>
      <c r="V175" s="369" t="s">
        <v>124</v>
      </c>
      <c r="W175" s="369" t="s">
        <v>125</v>
      </c>
      <c r="X175" s="371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4"/>
      <c r="M176" s="370"/>
      <c r="N176" s="370"/>
      <c r="O176" s="285" t="s">
        <v>167</v>
      </c>
      <c r="P176" s="285" t="s">
        <v>168</v>
      </c>
      <c r="Q176" s="316" t="s">
        <v>125</v>
      </c>
      <c r="R176" s="370"/>
      <c r="S176" s="285" t="s">
        <v>167</v>
      </c>
      <c r="T176" s="285" t="s">
        <v>168</v>
      </c>
      <c r="U176" s="316" t="s">
        <v>125</v>
      </c>
      <c r="V176" s="370"/>
      <c r="W176" s="370"/>
      <c r="X176" s="372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7" t="s">
        <v>173</v>
      </c>
      <c r="G182" s="367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4" t="s">
        <v>224</v>
      </c>
      <c r="G185" s="364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7" t="s">
        <v>224</v>
      </c>
      <c r="G186" s="367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4" t="s">
        <v>173</v>
      </c>
      <c r="G193" s="364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8"/>
      <c r="G196" s="368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5" t="s">
        <v>251</v>
      </c>
      <c r="G197" s="366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79" t="s">
        <v>251</v>
      </c>
      <c r="G198" s="367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63" t="s">
        <v>251</v>
      </c>
      <c r="G199" s="364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79" t="s">
        <v>251</v>
      </c>
      <c r="G200" s="367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80" t="s">
        <v>91</v>
      </c>
      <c r="I203" s="381"/>
      <c r="J203" s="381"/>
      <c r="K203" s="382"/>
      <c r="L203" s="373" t="s">
        <v>90</v>
      </c>
      <c r="M203" s="369" t="s">
        <v>157</v>
      </c>
      <c r="N203" s="369" t="s">
        <v>158</v>
      </c>
      <c r="O203" s="375" t="s">
        <v>159</v>
      </c>
      <c r="P203" s="376"/>
      <c r="Q203" s="377"/>
      <c r="R203" s="369" t="s">
        <v>160</v>
      </c>
      <c r="S203" s="375" t="s">
        <v>19</v>
      </c>
      <c r="T203" s="376"/>
      <c r="U203" s="377"/>
      <c r="V203" s="369" t="s">
        <v>124</v>
      </c>
      <c r="W203" s="369" t="s">
        <v>125</v>
      </c>
      <c r="X203" s="371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4"/>
      <c r="M204" s="370"/>
      <c r="N204" s="370"/>
      <c r="O204" s="285" t="s">
        <v>167</v>
      </c>
      <c r="P204" s="285" t="s">
        <v>168</v>
      </c>
      <c r="Q204" s="316" t="s">
        <v>125</v>
      </c>
      <c r="R204" s="370"/>
      <c r="S204" s="285" t="s">
        <v>167</v>
      </c>
      <c r="T204" s="285" t="s">
        <v>168</v>
      </c>
      <c r="U204" s="316" t="s">
        <v>125</v>
      </c>
      <c r="V204" s="370"/>
      <c r="W204" s="370"/>
      <c r="X204" s="372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7" t="s">
        <v>173</v>
      </c>
      <c r="G210" s="367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4" t="s">
        <v>224</v>
      </c>
      <c r="G213" s="364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7" t="s">
        <v>224</v>
      </c>
      <c r="G214" s="367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4" t="s">
        <v>173</v>
      </c>
      <c r="G221" s="364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8"/>
      <c r="G224" s="368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5" t="s">
        <v>177</v>
      </c>
      <c r="G225" s="366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79" t="s">
        <v>177</v>
      </c>
      <c r="G226" s="367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63" t="s">
        <v>177</v>
      </c>
      <c r="G227" s="364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79" t="s">
        <v>177</v>
      </c>
      <c r="G228" s="367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80" t="s">
        <v>91</v>
      </c>
      <c r="I231" s="381"/>
      <c r="J231" s="381"/>
      <c r="K231" s="382"/>
      <c r="L231" s="373" t="s">
        <v>90</v>
      </c>
      <c r="M231" s="369" t="s">
        <v>157</v>
      </c>
      <c r="N231" s="369" t="s">
        <v>158</v>
      </c>
      <c r="O231" s="375" t="s">
        <v>159</v>
      </c>
      <c r="P231" s="376"/>
      <c r="Q231" s="377"/>
      <c r="R231" s="369" t="s">
        <v>160</v>
      </c>
      <c r="S231" s="375" t="s">
        <v>19</v>
      </c>
      <c r="T231" s="376"/>
      <c r="U231" s="377"/>
      <c r="V231" s="369" t="s">
        <v>124</v>
      </c>
      <c r="W231" s="369" t="s">
        <v>125</v>
      </c>
      <c r="X231" s="371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4"/>
      <c r="M232" s="370"/>
      <c r="N232" s="370"/>
      <c r="O232" s="285" t="s">
        <v>167</v>
      </c>
      <c r="P232" s="285" t="s">
        <v>168</v>
      </c>
      <c r="Q232" s="316" t="s">
        <v>125</v>
      </c>
      <c r="R232" s="370"/>
      <c r="S232" s="285" t="s">
        <v>167</v>
      </c>
      <c r="T232" s="285" t="s">
        <v>168</v>
      </c>
      <c r="U232" s="316" t="s">
        <v>125</v>
      </c>
      <c r="V232" s="370"/>
      <c r="W232" s="370"/>
      <c r="X232" s="372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4" t="s">
        <v>173</v>
      </c>
      <c r="G237" s="364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4" t="s">
        <v>224</v>
      </c>
      <c r="G239" s="364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7" t="s">
        <v>224</v>
      </c>
      <c r="G240" s="367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4" t="s">
        <v>165</v>
      </c>
      <c r="G241" s="364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4" t="s">
        <v>174</v>
      </c>
      <c r="G243" s="364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7" t="s">
        <v>173</v>
      </c>
      <c r="G244" s="367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8" t="s">
        <v>255</v>
      </c>
      <c r="G245" s="368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6" t="s">
        <v>255</v>
      </c>
      <c r="G246" s="366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68" t="s">
        <v>255</v>
      </c>
      <c r="G247" s="368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66" t="s">
        <v>255</v>
      </c>
      <c r="G248" s="366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68" t="s">
        <v>255</v>
      </c>
      <c r="G249" s="368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80" t="s">
        <v>91</v>
      </c>
      <c r="I252" s="381"/>
      <c r="J252" s="381"/>
      <c r="K252" s="382"/>
      <c r="L252" s="373" t="s">
        <v>90</v>
      </c>
      <c r="M252" s="369" t="s">
        <v>157</v>
      </c>
      <c r="N252" s="369" t="s">
        <v>158</v>
      </c>
      <c r="O252" s="375" t="s">
        <v>159</v>
      </c>
      <c r="P252" s="376"/>
      <c r="Q252" s="377"/>
      <c r="R252" s="369" t="s">
        <v>160</v>
      </c>
      <c r="S252" s="375" t="s">
        <v>19</v>
      </c>
      <c r="T252" s="376"/>
      <c r="U252" s="377"/>
      <c r="V252" s="369" t="s">
        <v>124</v>
      </c>
      <c r="W252" s="369" t="s">
        <v>125</v>
      </c>
      <c r="X252" s="371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4"/>
      <c r="M253" s="370"/>
      <c r="N253" s="370"/>
      <c r="O253" s="285" t="s">
        <v>167</v>
      </c>
      <c r="P253" s="285" t="s">
        <v>168</v>
      </c>
      <c r="Q253" s="316" t="s">
        <v>125</v>
      </c>
      <c r="R253" s="370"/>
      <c r="S253" s="285" t="s">
        <v>167</v>
      </c>
      <c r="T253" s="285" t="s">
        <v>168</v>
      </c>
      <c r="U253" s="316" t="s">
        <v>125</v>
      </c>
      <c r="V253" s="370"/>
      <c r="W253" s="370"/>
      <c r="X253" s="372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4" t="s">
        <v>173</v>
      </c>
      <c r="G258" s="364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7" t="s">
        <v>173</v>
      </c>
      <c r="G259" s="367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4" t="s">
        <v>224</v>
      </c>
      <c r="G262" s="364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7" t="s">
        <v>224</v>
      </c>
      <c r="G263" s="367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4" t="s">
        <v>173</v>
      </c>
      <c r="G268" s="364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7" t="s">
        <v>173</v>
      </c>
      <c r="G269" s="367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6"/>
      <c r="G272" s="366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8" t="s">
        <v>177</v>
      </c>
      <c r="G273" s="368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63" t="s">
        <v>177</v>
      </c>
      <c r="G274" s="364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79" t="s">
        <v>177</v>
      </c>
      <c r="G275" s="367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63" t="s">
        <v>177</v>
      </c>
      <c r="G276" s="364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80" t="s">
        <v>91</v>
      </c>
      <c r="I279" s="381"/>
      <c r="J279" s="381"/>
      <c r="K279" s="382"/>
      <c r="L279" s="373" t="s">
        <v>90</v>
      </c>
      <c r="M279" s="369" t="s">
        <v>157</v>
      </c>
      <c r="N279" s="369" t="s">
        <v>158</v>
      </c>
      <c r="O279" s="375" t="s">
        <v>159</v>
      </c>
      <c r="P279" s="376"/>
      <c r="Q279" s="377"/>
      <c r="R279" s="369" t="s">
        <v>160</v>
      </c>
      <c r="S279" s="375" t="s">
        <v>19</v>
      </c>
      <c r="T279" s="376"/>
      <c r="U279" s="377"/>
      <c r="V279" s="369" t="s">
        <v>124</v>
      </c>
      <c r="W279" s="369" t="s">
        <v>125</v>
      </c>
      <c r="X279" s="371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4"/>
      <c r="M280" s="370"/>
      <c r="N280" s="370"/>
      <c r="O280" s="285" t="s">
        <v>167</v>
      </c>
      <c r="P280" s="285" t="s">
        <v>168</v>
      </c>
      <c r="Q280" s="316" t="s">
        <v>125</v>
      </c>
      <c r="R280" s="370"/>
      <c r="S280" s="285" t="s">
        <v>167</v>
      </c>
      <c r="T280" s="285" t="s">
        <v>168</v>
      </c>
      <c r="U280" s="316" t="s">
        <v>125</v>
      </c>
      <c r="V280" s="370"/>
      <c r="W280" s="370"/>
      <c r="X280" s="372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7" t="s">
        <v>173</v>
      </c>
      <c r="G284" s="367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4" t="s">
        <v>173</v>
      </c>
      <c r="G285" s="364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8"/>
      <c r="G288" s="368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4" t="s">
        <v>224</v>
      </c>
      <c r="G289" s="364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7" t="s">
        <v>224</v>
      </c>
      <c r="G290" s="367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4" t="s">
        <v>173</v>
      </c>
      <c r="G297" s="364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8"/>
      <c r="G298" s="368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5" t="s">
        <v>257</v>
      </c>
      <c r="G299" s="366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5" t="s">
        <v>257</v>
      </c>
      <c r="G300" s="366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63" t="s">
        <v>257</v>
      </c>
      <c r="G301" s="364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65" t="s">
        <v>257</v>
      </c>
      <c r="G302" s="366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63" t="s">
        <v>257</v>
      </c>
      <c r="G303" s="364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83" t="s">
        <v>258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</row>
    <row r="2" spans="1:27" s="277" customFormat="1" ht="26.25" x14ac:dyDescent="0.2">
      <c r="A2" s="383" t="s">
        <v>214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</row>
    <row r="3" spans="1:27" s="277" customFormat="1" ht="26.25" x14ac:dyDescent="0.2">
      <c r="A3" s="383" t="s">
        <v>215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4" t="s">
        <v>153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0" t="s">
        <v>91</v>
      </c>
      <c r="I5" s="381"/>
      <c r="J5" s="381"/>
      <c r="K5" s="382"/>
      <c r="L5" s="373" t="s">
        <v>90</v>
      </c>
      <c r="M5" s="369" t="s">
        <v>157</v>
      </c>
      <c r="N5" s="369" t="s">
        <v>158</v>
      </c>
      <c r="O5" s="375" t="s">
        <v>159</v>
      </c>
      <c r="P5" s="376"/>
      <c r="Q5" s="377"/>
      <c r="R5" s="369" t="s">
        <v>160</v>
      </c>
      <c r="S5" s="375" t="s">
        <v>19</v>
      </c>
      <c r="T5" s="376"/>
      <c r="U5" s="377"/>
      <c r="V5" s="369" t="s">
        <v>124</v>
      </c>
      <c r="W5" s="369" t="s">
        <v>125</v>
      </c>
      <c r="X5" s="371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4"/>
      <c r="M6" s="370"/>
      <c r="N6" s="370"/>
      <c r="O6" s="285" t="s">
        <v>167</v>
      </c>
      <c r="P6" s="285" t="s">
        <v>168</v>
      </c>
      <c r="Q6" s="316" t="s">
        <v>125</v>
      </c>
      <c r="R6" s="370"/>
      <c r="S6" s="285" t="s">
        <v>167</v>
      </c>
      <c r="T6" s="285" t="s">
        <v>168</v>
      </c>
      <c r="U6" s="316" t="s">
        <v>125</v>
      </c>
      <c r="V6" s="370"/>
      <c r="W6" s="370"/>
      <c r="X6" s="372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7"/>
      <c r="G14" s="367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7" t="s">
        <v>224</v>
      </c>
      <c r="G16" s="367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4" t="s">
        <v>224</v>
      </c>
      <c r="G17" s="364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7" t="s">
        <v>173</v>
      </c>
      <c r="G22" s="367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4" t="s">
        <v>235</v>
      </c>
      <c r="G25" s="364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7" t="s">
        <v>235</v>
      </c>
      <c r="G26" s="367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4" t="s">
        <v>235</v>
      </c>
      <c r="G27" s="364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80" t="s">
        <v>91</v>
      </c>
      <c r="I30" s="381"/>
      <c r="J30" s="381"/>
      <c r="K30" s="382"/>
      <c r="L30" s="373" t="s">
        <v>90</v>
      </c>
      <c r="M30" s="369" t="s">
        <v>157</v>
      </c>
      <c r="N30" s="369" t="s">
        <v>158</v>
      </c>
      <c r="O30" s="375" t="s">
        <v>159</v>
      </c>
      <c r="P30" s="376"/>
      <c r="Q30" s="377"/>
      <c r="R30" s="369" t="s">
        <v>160</v>
      </c>
      <c r="S30" s="375" t="s">
        <v>19</v>
      </c>
      <c r="T30" s="376"/>
      <c r="U30" s="377"/>
      <c r="V30" s="369" t="s">
        <v>124</v>
      </c>
      <c r="W30" s="369" t="s">
        <v>125</v>
      </c>
      <c r="X30" s="371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4"/>
      <c r="M31" s="370"/>
      <c r="N31" s="370"/>
      <c r="O31" s="285" t="s">
        <v>167</v>
      </c>
      <c r="P31" s="285" t="s">
        <v>168</v>
      </c>
      <c r="Q31" s="316" t="s">
        <v>125</v>
      </c>
      <c r="R31" s="370"/>
      <c r="S31" s="285" t="s">
        <v>167</v>
      </c>
      <c r="T31" s="285" t="s">
        <v>168</v>
      </c>
      <c r="U31" s="316" t="s">
        <v>125</v>
      </c>
      <c r="V31" s="370"/>
      <c r="W31" s="370"/>
      <c r="X31" s="372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4" t="s">
        <v>263</v>
      </c>
      <c r="G32" s="364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9" t="s">
        <v>207</v>
      </c>
      <c r="G33" s="379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4" t="s">
        <v>173</v>
      </c>
      <c r="G34" s="364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7" t="s">
        <v>173</v>
      </c>
      <c r="G35" s="367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3" t="s">
        <v>201</v>
      </c>
      <c r="G36" s="364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7" t="s">
        <v>224</v>
      </c>
      <c r="G37" s="367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7" t="s">
        <v>224</v>
      </c>
      <c r="G38" s="367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9" t="s">
        <v>201</v>
      </c>
      <c r="G39" s="367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63" t="s">
        <v>201</v>
      </c>
      <c r="G40" s="364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7" t="s">
        <v>173</v>
      </c>
      <c r="G41" s="367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4" t="s">
        <v>173</v>
      </c>
      <c r="G42" s="364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9" t="s">
        <v>201</v>
      </c>
      <c r="G43" s="367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63" t="s">
        <v>201</v>
      </c>
      <c r="G44" s="364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79" t="s">
        <v>201</v>
      </c>
      <c r="G45" s="367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63" t="s">
        <v>201</v>
      </c>
      <c r="G46" s="364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79" t="s">
        <v>201</v>
      </c>
      <c r="G47" s="367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80" t="s">
        <v>91</v>
      </c>
      <c r="I50" s="381"/>
      <c r="J50" s="381"/>
      <c r="K50" s="382"/>
      <c r="L50" s="373" t="s">
        <v>90</v>
      </c>
      <c r="M50" s="369" t="s">
        <v>157</v>
      </c>
      <c r="N50" s="369" t="s">
        <v>158</v>
      </c>
      <c r="O50" s="375" t="s">
        <v>159</v>
      </c>
      <c r="P50" s="376"/>
      <c r="Q50" s="377"/>
      <c r="R50" s="369" t="s">
        <v>160</v>
      </c>
      <c r="S50" s="375" t="s">
        <v>19</v>
      </c>
      <c r="T50" s="376"/>
      <c r="U50" s="377"/>
      <c r="V50" s="369" t="s">
        <v>124</v>
      </c>
      <c r="W50" s="369" t="s">
        <v>125</v>
      </c>
      <c r="X50" s="371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4"/>
      <c r="M51" s="370"/>
      <c r="N51" s="370"/>
      <c r="O51" s="285" t="s">
        <v>167</v>
      </c>
      <c r="P51" s="285" t="s">
        <v>168</v>
      </c>
      <c r="Q51" s="316" t="s">
        <v>125</v>
      </c>
      <c r="R51" s="370"/>
      <c r="S51" s="285" t="s">
        <v>167</v>
      </c>
      <c r="T51" s="285" t="s">
        <v>168</v>
      </c>
      <c r="U51" s="316" t="s">
        <v>125</v>
      </c>
      <c r="V51" s="370"/>
      <c r="W51" s="370"/>
      <c r="X51" s="372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3" t="s">
        <v>201</v>
      </c>
      <c r="G52" s="364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9" t="s">
        <v>201</v>
      </c>
      <c r="G53" s="379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4" t="s">
        <v>173</v>
      </c>
      <c r="G54" s="364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7" t="s">
        <v>173</v>
      </c>
      <c r="G55" s="367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3" t="s">
        <v>201</v>
      </c>
      <c r="G56" s="364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7" t="s">
        <v>224</v>
      </c>
      <c r="G57" s="367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4" t="s">
        <v>224</v>
      </c>
      <c r="G58" s="364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9" t="s">
        <v>201</v>
      </c>
      <c r="G59" s="367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3" t="s">
        <v>201</v>
      </c>
      <c r="G60" s="364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7" t="s">
        <v>173</v>
      </c>
      <c r="G61" s="367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4" t="s">
        <v>173</v>
      </c>
      <c r="G62" s="364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9" t="s">
        <v>201</v>
      </c>
      <c r="G63" s="367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63" t="s">
        <v>201</v>
      </c>
      <c r="G64" s="364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79" t="s">
        <v>201</v>
      </c>
      <c r="G65" s="367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63" t="s">
        <v>201</v>
      </c>
      <c r="G66" s="364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79" t="s">
        <v>201</v>
      </c>
      <c r="G67" s="367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70"/>
  <sheetViews>
    <sheetView workbookViewId="0">
      <pane ySplit="6" topLeftCell="A52" activePane="bottomLeft" state="frozen"/>
      <selection pane="bottomLeft" activeCell="N67" sqref="N6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293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x14ac:dyDescent="0.2">
      <c r="A5" s="389"/>
      <c r="B5" s="391" t="s">
        <v>0</v>
      </c>
      <c r="C5" s="393" t="s">
        <v>1</v>
      </c>
      <c r="D5" s="394" t="s">
        <v>13</v>
      </c>
      <c r="E5" s="393" t="s">
        <v>14</v>
      </c>
      <c r="F5" s="394"/>
      <c r="G5" s="393" t="s">
        <v>16</v>
      </c>
      <c r="H5" s="394" t="s">
        <v>44</v>
      </c>
      <c r="I5" s="427" t="s">
        <v>118</v>
      </c>
      <c r="J5" s="433" t="s">
        <v>91</v>
      </c>
      <c r="K5" s="434"/>
      <c r="L5" s="435"/>
      <c r="M5" s="416" t="s">
        <v>108</v>
      </c>
      <c r="N5" s="417"/>
      <c r="O5" s="417"/>
      <c r="P5" s="393" t="s">
        <v>2</v>
      </c>
      <c r="Q5" s="394" t="s">
        <v>17</v>
      </c>
      <c r="R5" s="393" t="s">
        <v>2</v>
      </c>
      <c r="S5" s="394" t="s">
        <v>18</v>
      </c>
      <c r="T5" s="393" t="s">
        <v>2</v>
      </c>
      <c r="U5" s="394" t="s">
        <v>19</v>
      </c>
      <c r="V5" s="393" t="s">
        <v>2</v>
      </c>
      <c r="W5" s="394" t="s">
        <v>20</v>
      </c>
      <c r="X5" s="421" t="s">
        <v>3</v>
      </c>
    </row>
    <row r="6" spans="1:26" s="138" customFormat="1" ht="27" customHeight="1" thickBot="1" x14ac:dyDescent="0.25">
      <c r="A6" s="390"/>
      <c r="B6" s="392"/>
      <c r="C6" s="392"/>
      <c r="D6" s="395"/>
      <c r="E6" s="396"/>
      <c r="F6" s="395"/>
      <c r="G6" s="396"/>
      <c r="H6" s="420"/>
      <c r="I6" s="42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2"/>
      <c r="Q6" s="395"/>
      <c r="R6" s="392"/>
      <c r="S6" s="395"/>
      <c r="T6" s="392"/>
      <c r="U6" s="395"/>
      <c r="V6" s="392"/>
      <c r="W6" s="420"/>
      <c r="X6" s="422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352">
        <v>13</v>
      </c>
      <c r="G7" s="132">
        <f>+D7</f>
        <v>6851</v>
      </c>
      <c r="H7" s="20">
        <f>(F7+J7+K7+L7+Q7)*10</f>
        <v>130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>
        <v>4</v>
      </c>
      <c r="V7" s="21">
        <f>(E7/8/10)*U7</f>
        <v>26.35</v>
      </c>
      <c r="W7" s="136"/>
      <c r="X7" s="137">
        <f>+G7+H7+P7+R7+T7+V7+W7+I7</f>
        <v>7007.35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353">
        <v>12</v>
      </c>
      <c r="G8" s="141">
        <f>+D8</f>
        <v>6851</v>
      </c>
      <c r="H8" s="20">
        <f t="shared" ref="H8:H14" si="0">(F8+J8+K8+L8+Q8)*10</f>
        <v>130</v>
      </c>
      <c r="I8" s="21"/>
      <c r="J8" s="353">
        <v>1</v>
      </c>
      <c r="K8" s="73">
        <f>+'10.26-11.10'!I229</f>
        <v>0</v>
      </c>
      <c r="L8" s="73"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353">
        <v>8</v>
      </c>
      <c r="V8" s="21">
        <f t="shared" ref="V8:V16" si="4">(E8/8/10)*U8</f>
        <v>52.7</v>
      </c>
      <c r="W8" s="15"/>
      <c r="X8" s="137">
        <f t="shared" ref="X8:X16" si="5">+G8+H8+P8+R8+T8+V8+W8+I8</f>
        <v>7033.7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11.5</v>
      </c>
      <c r="G9" s="141">
        <f>D9</f>
        <v>10273</v>
      </c>
      <c r="H9" s="20">
        <f t="shared" si="0"/>
        <v>130</v>
      </c>
      <c r="I9" s="21">
        <f>50</f>
        <v>50</v>
      </c>
      <c r="J9" s="73">
        <v>1.5</v>
      </c>
      <c r="K9" s="73">
        <v>0</v>
      </c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3">
        <v>6</v>
      </c>
      <c r="V9" s="21">
        <f t="shared" si="4"/>
        <v>59.267307692307696</v>
      </c>
      <c r="W9" s="15"/>
      <c r="X9" s="137">
        <f t="shared" si="5"/>
        <v>10512.267307692307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353">
        <v>12</v>
      </c>
      <c r="G10" s="141">
        <f t="shared" ref="G10:G16" si="6">+D10</f>
        <v>6851</v>
      </c>
      <c r="H10" s="20">
        <f t="shared" si="0"/>
        <v>130</v>
      </c>
      <c r="I10" s="21"/>
      <c r="J10" s="73">
        <v>1</v>
      </c>
      <c r="K10" s="73"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353">
        <v>2</v>
      </c>
      <c r="V10" s="21">
        <f t="shared" si="4"/>
        <v>13.175000000000001</v>
      </c>
      <c r="W10" s="15"/>
      <c r="X10" s="137">
        <f t="shared" si="5"/>
        <v>6994.1750000000002</v>
      </c>
      <c r="Y10" s="142"/>
      <c r="Z10" s="142"/>
    </row>
    <row r="11" spans="1:26" s="138" customFormat="1" ht="12" customHeight="1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353">
        <v>12</v>
      </c>
      <c r="G11" s="141">
        <f>E11*F11</f>
        <v>6324</v>
      </c>
      <c r="H11" s="20">
        <v>110</v>
      </c>
      <c r="I11" s="21"/>
      <c r="J11" s="73">
        <v>1</v>
      </c>
      <c r="K11" s="73">
        <f>+'10.26-11.10(SI)'!I28</f>
        <v>0</v>
      </c>
      <c r="L11" s="73">
        <f>+'10.26-11.10(SI)'!J28</f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f t="shared" si="1"/>
        <v>0</v>
      </c>
      <c r="Q11" s="73">
        <v>1</v>
      </c>
      <c r="R11" s="21">
        <f t="shared" si="2"/>
        <v>527</v>
      </c>
      <c r="S11" s="73">
        <f>+'10.26-11.10(SI)'!W28</f>
        <v>0</v>
      </c>
      <c r="T11" s="21">
        <f t="shared" si="3"/>
        <v>0</v>
      </c>
      <c r="U11" s="353">
        <v>5</v>
      </c>
      <c r="V11" s="21">
        <f t="shared" si="4"/>
        <v>32.9375</v>
      </c>
      <c r="W11" s="15"/>
      <c r="X11" s="137">
        <f t="shared" si="5"/>
        <v>6993.9375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353">
        <v>13</v>
      </c>
      <c r="G12" s="141">
        <f t="shared" ref="G12:G13" si="8">E12*F12</f>
        <v>6851</v>
      </c>
      <c r="H12" s="20">
        <v>110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353">
        <v>5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411.71875</v>
      </c>
      <c r="Q12" s="73"/>
      <c r="R12" s="21">
        <f>+Q12*E12</f>
        <v>0</v>
      </c>
      <c r="S12" s="73"/>
      <c r="T12" s="21">
        <f>(+S12*E12)*0.3</f>
        <v>0</v>
      </c>
      <c r="U12" s="353">
        <v>6</v>
      </c>
      <c r="V12" s="21">
        <f>(E12/8/10)*U12</f>
        <v>39.525000000000006</v>
      </c>
      <c r="W12" s="15"/>
      <c r="X12" s="137">
        <f>+G12+H12+P12+R12+T12+V12+W12+I12</f>
        <v>7412.2437499999996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353">
        <v>13</v>
      </c>
      <c r="G13" s="141">
        <f t="shared" si="8"/>
        <v>6851</v>
      </c>
      <c r="H13" s="20">
        <v>110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1"/>
        <v>0</v>
      </c>
      <c r="Q13" s="73">
        <v>1</v>
      </c>
      <c r="R13" s="21">
        <f t="shared" si="2"/>
        <v>527</v>
      </c>
      <c r="S13" s="73"/>
      <c r="T13" s="21">
        <f t="shared" si="3"/>
        <v>0</v>
      </c>
      <c r="U13" s="353">
        <v>11</v>
      </c>
      <c r="V13" s="21">
        <f t="shared" si="4"/>
        <v>72.462500000000006</v>
      </c>
      <c r="W13" s="15"/>
      <c r="X13" s="137">
        <f t="shared" si="5"/>
        <v>7560.4624999999996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si="0"/>
        <v>0</v>
      </c>
      <c r="I14" s="1"/>
      <c r="J14" s="73"/>
      <c r="K14" s="73"/>
      <c r="L14" s="73"/>
      <c r="M14" s="73"/>
      <c r="N14" s="73"/>
      <c r="O14" s="73"/>
      <c r="P14" s="233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9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9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50852</v>
      </c>
      <c r="H18" s="3">
        <f>SUM(H7:H16)</f>
        <v>850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411.71875</v>
      </c>
      <c r="Q18" s="4"/>
      <c r="R18" s="3">
        <f>SUM(R7:R16)</f>
        <v>1054</v>
      </c>
      <c r="S18" s="4"/>
      <c r="T18" s="3">
        <f>SUM(T7:T16)</f>
        <v>0</v>
      </c>
      <c r="U18" s="6"/>
      <c r="V18" s="3">
        <f>SUM(V7:V16)</f>
        <v>296.41730769230776</v>
      </c>
      <c r="W18" s="4"/>
      <c r="X18" s="3">
        <f>SUM(X7:X16)</f>
        <v>53514.136057692303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387" t="s">
        <v>3</v>
      </c>
      <c r="E20" s="423" t="s">
        <v>22</v>
      </c>
      <c r="F20" s="429" t="s">
        <v>2</v>
      </c>
      <c r="G20" s="431" t="s">
        <v>21</v>
      </c>
      <c r="H20" s="387" t="s">
        <v>2</v>
      </c>
      <c r="I20" s="425" t="s">
        <v>126</v>
      </c>
      <c r="J20" s="412" t="s">
        <v>4</v>
      </c>
      <c r="K20" s="414" t="s">
        <v>23</v>
      </c>
      <c r="L20" s="387" t="s">
        <v>5</v>
      </c>
      <c r="M20" s="387" t="s">
        <v>6</v>
      </c>
      <c r="N20" s="387" t="s">
        <v>24</v>
      </c>
      <c r="O20" s="387" t="s">
        <v>7</v>
      </c>
      <c r="P20" s="40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19"/>
      <c r="E21" s="424"/>
      <c r="F21" s="430"/>
      <c r="G21" s="432"/>
      <c r="H21" s="403"/>
      <c r="I21" s="426"/>
      <c r="J21" s="413"/>
      <c r="K21" s="415"/>
      <c r="L21" s="403"/>
      <c r="M21" s="403"/>
      <c r="N21" s="419"/>
      <c r="O21" s="403"/>
      <c r="P21" s="408"/>
      <c r="R21" s="250" t="str">
        <f>D3</f>
        <v>January 11-25,2019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0">+X7</f>
        <v>7007.35</v>
      </c>
      <c r="E22" s="354">
        <f>+'10.26-11.10'!R25</f>
        <v>0</v>
      </c>
      <c r="F22" s="355">
        <f>+E22*E7</f>
        <v>0</v>
      </c>
      <c r="G22" s="354">
        <v>0</v>
      </c>
      <c r="H22" s="355">
        <f>(+E7/8)*G22</f>
        <v>0</v>
      </c>
      <c r="I22" s="354"/>
      <c r="J22" s="155">
        <v>490.5</v>
      </c>
      <c r="K22" s="17">
        <v>622.96</v>
      </c>
      <c r="L22" s="15">
        <v>187.5</v>
      </c>
      <c r="M22" s="156"/>
      <c r="N22" s="17">
        <v>579.05999999999995</v>
      </c>
      <c r="O22" s="156"/>
      <c r="P22" s="158">
        <f>+D22-F22-H22-J22-K22-L22-M22-N22-O22-I22</f>
        <v>5127.33</v>
      </c>
      <c r="R22" s="71">
        <f t="shared" ref="R22:R31" si="11">G7+H7+P7+R7+T7+V7+W7-F22-H22</f>
        <v>7007.35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0"/>
        <v>7033.7</v>
      </c>
      <c r="E23" s="353">
        <f>+'10.26-11.10'!R229</f>
        <v>0</v>
      </c>
      <c r="F23" s="356">
        <f t="shared" ref="F23:F31" si="12">+E23*E8</f>
        <v>0</v>
      </c>
      <c r="G23" s="353">
        <v>0</v>
      </c>
      <c r="H23" s="356">
        <f t="shared" ref="H23:H31" si="13">(+E8/8)*G23</f>
        <v>0</v>
      </c>
      <c r="I23" s="353"/>
      <c r="J23" s="15">
        <v>490.5</v>
      </c>
      <c r="K23" s="15"/>
      <c r="L23" s="15">
        <v>187.5</v>
      </c>
      <c r="M23" s="18"/>
      <c r="N23" s="15"/>
      <c r="O23" s="18"/>
      <c r="P23" s="158">
        <f>+D23-F23-H23-J23-K23-L23-M23-N23-O23-I23</f>
        <v>6355.7</v>
      </c>
      <c r="R23" s="71">
        <f t="shared" si="11"/>
        <v>7033.7</v>
      </c>
    </row>
    <row r="24" spans="1:24" s="138" customFormat="1" ht="11.25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0"/>
        <v>10512.267307692307</v>
      </c>
      <c r="E24" s="353">
        <v>0</v>
      </c>
      <c r="F24" s="356">
        <f t="shared" si="12"/>
        <v>0</v>
      </c>
      <c r="G24" s="353">
        <v>2.71</v>
      </c>
      <c r="H24" s="356">
        <f>(+E9/8)*G24</f>
        <v>267.69067307692308</v>
      </c>
      <c r="I24" s="353"/>
      <c r="J24" s="15">
        <v>581.29999999999995</v>
      </c>
      <c r="K24" s="15">
        <v>1476.64</v>
      </c>
      <c r="L24" s="15">
        <v>275</v>
      </c>
      <c r="M24" s="18"/>
      <c r="N24" s="359"/>
      <c r="O24" s="18"/>
      <c r="P24" s="158">
        <f t="shared" ref="P24:P28" si="14">+D24-F24-H24-J24-K24-L24-M24-N24-O24-I24</f>
        <v>7911.6366346153854</v>
      </c>
      <c r="R24" s="71">
        <f t="shared" si="11"/>
        <v>10194.576634615385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0"/>
        <v>6994.1750000000002</v>
      </c>
      <c r="E25" s="353">
        <v>0</v>
      </c>
      <c r="F25" s="356">
        <f t="shared" si="12"/>
        <v>0</v>
      </c>
      <c r="G25" s="353">
        <v>1.37</v>
      </c>
      <c r="H25" s="356">
        <f t="shared" ref="H25" si="15">(+E10/8)*G25</f>
        <v>90.248750000000001</v>
      </c>
      <c r="I25" s="353"/>
      <c r="J25" s="15">
        <v>417.8</v>
      </c>
      <c r="K25" s="15">
        <v>600</v>
      </c>
      <c r="L25" s="15">
        <v>175</v>
      </c>
      <c r="M25" s="18"/>
      <c r="N25" s="15">
        <v>567</v>
      </c>
      <c r="O25" s="18"/>
      <c r="P25" s="158">
        <f t="shared" si="14"/>
        <v>5144.1262500000003</v>
      </c>
      <c r="R25" s="71">
        <f t="shared" si="11"/>
        <v>6903.9262500000004</v>
      </c>
    </row>
    <row r="26" spans="1:24" s="138" customFormat="1" ht="12" customHeight="1" x14ac:dyDescent="0.2">
      <c r="A26" s="139">
        <v>5</v>
      </c>
      <c r="B26" s="22" t="str">
        <f t="shared" ref="B26:B31" si="16">+B11</f>
        <v>Briones, Christian Joy</v>
      </c>
      <c r="C26" s="248" t="str">
        <f t="shared" ref="C26:C31" si="17">C11</f>
        <v>Asst. Cook</v>
      </c>
      <c r="D26" s="141">
        <f t="shared" si="10"/>
        <v>6993.9375</v>
      </c>
      <c r="E26" s="353">
        <v>0</v>
      </c>
      <c r="F26" s="356">
        <f t="shared" si="12"/>
        <v>0</v>
      </c>
      <c r="G26" s="353">
        <v>0</v>
      </c>
      <c r="H26" s="356">
        <f t="shared" si="13"/>
        <v>0</v>
      </c>
      <c r="I26" s="353"/>
      <c r="J26" s="15">
        <v>454.2</v>
      </c>
      <c r="K26" s="15">
        <v>969.04</v>
      </c>
      <c r="L26" s="15">
        <v>175</v>
      </c>
      <c r="M26" s="18"/>
      <c r="N26" s="15"/>
      <c r="O26" s="18"/>
      <c r="P26" s="158">
        <f t="shared" si="14"/>
        <v>5395.6975000000002</v>
      </c>
      <c r="R26" s="71">
        <f t="shared" si="11"/>
        <v>6993.9375</v>
      </c>
    </row>
    <row r="27" spans="1:24" s="138" customFormat="1" ht="12" customHeight="1" x14ac:dyDescent="0.2">
      <c r="A27" s="139">
        <v>6</v>
      </c>
      <c r="B27" s="22" t="str">
        <f t="shared" si="16"/>
        <v>Cahilig,Benzen</v>
      </c>
      <c r="C27" s="248" t="str">
        <f t="shared" si="17"/>
        <v>Cook</v>
      </c>
      <c r="D27" s="141">
        <f>+X12</f>
        <v>7412.2437499999996</v>
      </c>
      <c r="E27" s="353">
        <v>0</v>
      </c>
      <c r="F27" s="356">
        <f t="shared" si="12"/>
        <v>0</v>
      </c>
      <c r="G27" s="353">
        <v>0</v>
      </c>
      <c r="H27" s="356">
        <f t="shared" ref="H27" si="18">(+E12/8)*G27</f>
        <v>0</v>
      </c>
      <c r="I27" s="353"/>
      <c r="J27" s="15">
        <v>436</v>
      </c>
      <c r="K27" s="15">
        <v>507.6</v>
      </c>
      <c r="L27" s="15">
        <v>182.5</v>
      </c>
      <c r="M27" s="18"/>
      <c r="N27" s="15">
        <v>432.98</v>
      </c>
      <c r="O27" s="18"/>
      <c r="P27" s="158">
        <f>+D27-F27-H27-J27-K27-L27-M27-N27-O27-I27</f>
        <v>5853.1637499999997</v>
      </c>
      <c r="R27" s="71">
        <f>G12+H12+P12+R12+T12+V12+W12-F27-H27</f>
        <v>7412.2437499999996</v>
      </c>
    </row>
    <row r="28" spans="1:24" s="138" customFormat="1" ht="12" customHeight="1" x14ac:dyDescent="0.2">
      <c r="A28" s="139">
        <v>7</v>
      </c>
      <c r="B28" s="22" t="str">
        <f t="shared" si="16"/>
        <v>Pantoja,Nancy</v>
      </c>
      <c r="C28" s="248" t="str">
        <f t="shared" si="17"/>
        <v>Cashier</v>
      </c>
      <c r="D28" s="141">
        <f t="shared" si="10"/>
        <v>7560.4624999999996</v>
      </c>
      <c r="E28" s="353">
        <v>0</v>
      </c>
      <c r="F28" s="356">
        <f t="shared" si="12"/>
        <v>0</v>
      </c>
      <c r="G28" s="353">
        <v>2.36</v>
      </c>
      <c r="H28" s="356">
        <f>(+E13/8)*G28</f>
        <v>155.465</v>
      </c>
      <c r="I28" s="353"/>
      <c r="J28" s="15">
        <v>490.5</v>
      </c>
      <c r="K28" s="15"/>
      <c r="L28" s="15">
        <v>162.5</v>
      </c>
      <c r="M28" s="18"/>
      <c r="N28" s="15"/>
      <c r="O28" s="18"/>
      <c r="P28" s="158">
        <f t="shared" si="14"/>
        <v>6751.9974999999995</v>
      </c>
      <c r="R28" s="71">
        <f t="shared" si="11"/>
        <v>7404.9974999999995</v>
      </c>
    </row>
    <row r="29" spans="1:24" s="138" customFormat="1" ht="12" customHeight="1" x14ac:dyDescent="0.2">
      <c r="A29" s="139">
        <v>8</v>
      </c>
      <c r="B29" s="22">
        <f t="shared" si="16"/>
        <v>0</v>
      </c>
      <c r="C29" s="248">
        <f t="shared" si="17"/>
        <v>0</v>
      </c>
      <c r="D29" s="141">
        <f t="shared" si="10"/>
        <v>0</v>
      </c>
      <c r="E29" s="353"/>
      <c r="F29" s="356">
        <f t="shared" si="12"/>
        <v>0</v>
      </c>
      <c r="G29" s="353">
        <v>0</v>
      </c>
      <c r="H29" s="356">
        <f t="shared" si="13"/>
        <v>0</v>
      </c>
      <c r="I29" s="353"/>
      <c r="J29" s="15"/>
      <c r="K29" s="15"/>
      <c r="L29" s="15"/>
      <c r="M29" s="18"/>
      <c r="N29" s="15"/>
      <c r="O29" s="18"/>
      <c r="P29" s="158">
        <f t="shared" ref="P29:P31" si="19">+D29-F29-H29-J29-K29-L29-M29-N29-O29-I29</f>
        <v>0</v>
      </c>
      <c r="R29" s="71">
        <f t="shared" si="11"/>
        <v>0</v>
      </c>
    </row>
    <row r="30" spans="1:24" s="138" customFormat="1" ht="12" customHeight="1" x14ac:dyDescent="0.2">
      <c r="A30" s="139">
        <v>9</v>
      </c>
      <c r="B30" s="22">
        <f t="shared" si="16"/>
        <v>0</v>
      </c>
      <c r="C30" s="248">
        <f t="shared" si="17"/>
        <v>0</v>
      </c>
      <c r="D30" s="141">
        <f t="shared" si="10"/>
        <v>0</v>
      </c>
      <c r="E30" s="353"/>
      <c r="F30" s="356">
        <f t="shared" si="12"/>
        <v>0</v>
      </c>
      <c r="G30" s="353"/>
      <c r="H30" s="356">
        <f t="shared" si="13"/>
        <v>0</v>
      </c>
      <c r="I30" s="353"/>
      <c r="J30" s="15"/>
      <c r="K30" s="15"/>
      <c r="L30" s="15"/>
      <c r="M30" s="18"/>
      <c r="N30" s="15"/>
      <c r="O30" s="18"/>
      <c r="P30" s="158">
        <f t="shared" si="19"/>
        <v>0</v>
      </c>
      <c r="R30" s="71">
        <f t="shared" si="11"/>
        <v>0</v>
      </c>
    </row>
    <row r="31" spans="1:24" s="138" customFormat="1" ht="12" customHeight="1" x14ac:dyDescent="0.2">
      <c r="A31" s="139">
        <v>10</v>
      </c>
      <c r="B31" s="22">
        <f t="shared" si="16"/>
        <v>0</v>
      </c>
      <c r="C31" s="248">
        <f t="shared" si="17"/>
        <v>0</v>
      </c>
      <c r="D31" s="141">
        <f t="shared" si="10"/>
        <v>0</v>
      </c>
      <c r="E31" s="15"/>
      <c r="F31" s="21">
        <f t="shared" si="12"/>
        <v>0</v>
      </c>
      <c r="G31" s="159"/>
      <c r="H31" s="21">
        <f t="shared" si="13"/>
        <v>0</v>
      </c>
      <c r="I31" s="122"/>
      <c r="J31" s="15"/>
      <c r="K31" s="15"/>
      <c r="L31" s="15"/>
      <c r="M31" s="18"/>
      <c r="N31" s="15"/>
      <c r="O31" s="18"/>
      <c r="P31" s="158">
        <f t="shared" si="19"/>
        <v>0</v>
      </c>
      <c r="R31" s="71">
        <f t="shared" si="11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53514.136057692303</v>
      </c>
      <c r="E33" s="4">
        <f>+SUM(E22:E32)</f>
        <v>0</v>
      </c>
      <c r="F33" s="3">
        <f>SUM(F22:F32)</f>
        <v>0</v>
      </c>
      <c r="G33" s="4"/>
      <c r="H33" s="3">
        <f>SUM(H22:H32)</f>
        <v>513.40442307692308</v>
      </c>
      <c r="I33" s="3">
        <f>+SUM(I22:I32)</f>
        <v>0</v>
      </c>
      <c r="J33" s="3">
        <f t="shared" ref="J33:O33" si="20">+SUM(J22:J32)</f>
        <v>3360.7999999999997</v>
      </c>
      <c r="K33" s="3">
        <f t="shared" si="20"/>
        <v>4176.2400000000007</v>
      </c>
      <c r="L33" s="3">
        <f t="shared" si="20"/>
        <v>1345</v>
      </c>
      <c r="M33" s="3">
        <f t="shared" si="20"/>
        <v>0</v>
      </c>
      <c r="N33" s="3">
        <f t="shared" si="20"/>
        <v>1579.04</v>
      </c>
      <c r="O33" s="3">
        <f t="shared" si="20"/>
        <v>0</v>
      </c>
      <c r="P33" s="5">
        <f>+SUM(P22:P32)</f>
        <v>42539.65163461538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1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22">+P22+(SUM(O35:Q35))</f>
        <v>6161.33</v>
      </c>
    </row>
    <row r="36" spans="1:25" x14ac:dyDescent="0.2">
      <c r="M36" s="16" t="str">
        <f t="shared" si="21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2"/>
        <v>6855.7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21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2"/>
        <v>9161.6366346153845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1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22"/>
        <v>6178.1262500000003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1"/>
        <v>Briones, Christian Joy</v>
      </c>
      <c r="O39" s="16">
        <v>0</v>
      </c>
      <c r="P39" s="16">
        <v>0</v>
      </c>
      <c r="Q39" s="16">
        <v>0</v>
      </c>
      <c r="S39" s="166">
        <f t="shared" si="22"/>
        <v>5395.6975000000002</v>
      </c>
      <c r="T39" s="334"/>
      <c r="U39" s="334"/>
      <c r="V39" s="334"/>
      <c r="W39" s="334"/>
      <c r="X39" s="334"/>
      <c r="Y39" s="334"/>
    </row>
    <row r="40" spans="1:25" x14ac:dyDescent="0.2">
      <c r="M40" s="16" t="str">
        <f t="shared" si="21"/>
        <v>Cahilig,Benzen</v>
      </c>
      <c r="O40" s="16">
        <v>0</v>
      </c>
      <c r="P40" s="16">
        <v>0</v>
      </c>
      <c r="Q40" s="16">
        <v>0</v>
      </c>
      <c r="S40" s="166">
        <f t="shared" si="22"/>
        <v>5853.1637499999997</v>
      </c>
    </row>
    <row r="41" spans="1:25" x14ac:dyDescent="0.2">
      <c r="M41" s="16" t="str">
        <f t="shared" si="21"/>
        <v>Pantoja,Nancy</v>
      </c>
      <c r="O41" s="16">
        <v>0</v>
      </c>
      <c r="P41" s="16">
        <v>0</v>
      </c>
      <c r="Q41" s="16">
        <v>0</v>
      </c>
      <c r="S41" s="166">
        <f t="shared" si="22"/>
        <v>6751.9974999999995</v>
      </c>
    </row>
    <row r="42" spans="1:25" x14ac:dyDescent="0.2">
      <c r="M42" s="16">
        <f t="shared" si="21"/>
        <v>0</v>
      </c>
      <c r="O42" s="16">
        <v>0</v>
      </c>
      <c r="P42" s="16">
        <v>0</v>
      </c>
      <c r="Q42" s="16">
        <v>0</v>
      </c>
      <c r="S42" s="166">
        <f t="shared" si="22"/>
        <v>0</v>
      </c>
    </row>
    <row r="43" spans="1:25" x14ac:dyDescent="0.2">
      <c r="M43" s="16">
        <f t="shared" si="21"/>
        <v>0</v>
      </c>
      <c r="O43" s="16">
        <v>0</v>
      </c>
      <c r="P43" s="16">
        <v>0</v>
      </c>
      <c r="Q43" s="16">
        <v>0</v>
      </c>
      <c r="S43" s="166">
        <f t="shared" si="22"/>
        <v>0</v>
      </c>
    </row>
    <row r="44" spans="1:25" x14ac:dyDescent="0.2">
      <c r="M44" s="16">
        <f t="shared" si="21"/>
        <v>0</v>
      </c>
      <c r="O44" s="16">
        <v>0</v>
      </c>
      <c r="P44" s="16">
        <v>0</v>
      </c>
      <c r="Q44" s="16">
        <v>0</v>
      </c>
      <c r="S44" s="166">
        <f t="shared" si="22"/>
        <v>0</v>
      </c>
    </row>
    <row r="46" spans="1:25" x14ac:dyDescent="0.2">
      <c r="P46" s="169">
        <f>+P33+(SUM(O35:Q44))</f>
        <v>46357.65163461538</v>
      </c>
      <c r="R46" s="165">
        <f>SUM(O35:P39)</f>
        <v>3818</v>
      </c>
    </row>
    <row r="53" spans="1:14" ht="13.5" thickBot="1" x14ac:dyDescent="0.25"/>
    <row r="54" spans="1:14" ht="13.5" thickBot="1" x14ac:dyDescent="0.25">
      <c r="A54" s="397"/>
      <c r="B54" s="399" t="s">
        <v>0</v>
      </c>
      <c r="C54" s="401" t="s">
        <v>1</v>
      </c>
      <c r="D54" s="387" t="s">
        <v>45</v>
      </c>
      <c r="E54" s="385" t="s">
        <v>151</v>
      </c>
      <c r="F54" s="405" t="s">
        <v>112</v>
      </c>
      <c r="G54" s="406"/>
      <c r="H54" s="410" t="s">
        <v>294</v>
      </c>
      <c r="I54" s="407" t="s">
        <v>3</v>
      </c>
      <c r="J54" s="409" t="s">
        <v>114</v>
      </c>
      <c r="K54" s="404" t="s">
        <v>115</v>
      </c>
      <c r="L54" s="404" t="s">
        <v>116</v>
      </c>
      <c r="N54" s="418" t="s">
        <v>102</v>
      </c>
    </row>
    <row r="55" spans="1:14" ht="13.5" thickBot="1" x14ac:dyDescent="0.25">
      <c r="A55" s="398"/>
      <c r="B55" s="400"/>
      <c r="C55" s="402"/>
      <c r="D55" s="388"/>
      <c r="E55" s="386"/>
      <c r="F55" s="245" t="s">
        <v>113</v>
      </c>
      <c r="G55" s="246" t="s">
        <v>148</v>
      </c>
      <c r="H55" s="411"/>
      <c r="I55" s="408"/>
      <c r="J55" s="409"/>
      <c r="K55" s="404"/>
      <c r="L55" s="404"/>
      <c r="N55" s="418"/>
    </row>
    <row r="56" spans="1:14" ht="13.5" thickBot="1" x14ac:dyDescent="0.25">
      <c r="A56" s="153">
        <v>1</v>
      </c>
      <c r="B56" s="49" t="str">
        <f t="shared" ref="B56:C65" si="23">+B22</f>
        <v>Biarcal, Ronald Glenn</v>
      </c>
      <c r="C56" s="49" t="str">
        <f t="shared" si="23"/>
        <v>M.T.Purchaser</v>
      </c>
      <c r="D56" s="133"/>
      <c r="E56" s="157"/>
      <c r="F56" s="236"/>
      <c r="G56" s="236">
        <v>0</v>
      </c>
      <c r="H56" s="157">
        <v>300</v>
      </c>
      <c r="I56" s="158">
        <f>+D22-F22-H22-D56-J22-K22-L22-M22-N22-O22-E56-H56-F56-G56-I22</f>
        <v>4827.33</v>
      </c>
      <c r="J56" s="274">
        <f>+O35</f>
        <v>150</v>
      </c>
      <c r="K56" s="274">
        <f t="shared" ref="K56:L60" si="24">+P35</f>
        <v>884</v>
      </c>
      <c r="L56" s="274">
        <f t="shared" si="24"/>
        <v>0</v>
      </c>
      <c r="N56" s="165">
        <f t="shared" ref="N56" si="25">+I56+J56+K56</f>
        <v>5861.33</v>
      </c>
    </row>
    <row r="57" spans="1:14" ht="13.5" thickBot="1" x14ac:dyDescent="0.25">
      <c r="A57" s="139">
        <v>2</v>
      </c>
      <c r="B57" s="22" t="str">
        <f t="shared" si="23"/>
        <v>Sanchez, Angelo</v>
      </c>
      <c r="C57" s="248" t="str">
        <f t="shared" si="23"/>
        <v>Head Cook</v>
      </c>
      <c r="D57" s="73"/>
      <c r="E57" s="122"/>
      <c r="F57" s="122"/>
      <c r="G57" s="122"/>
      <c r="H57" s="157">
        <v>300</v>
      </c>
      <c r="I57" s="158">
        <f t="shared" ref="I57:I60" si="26">+D23-F23-H23-D57-J23-K23-L23-M23-N23-O23-E57-H57-F57-G57-I23</f>
        <v>6055.7</v>
      </c>
      <c r="J57" s="274">
        <f>+O36</f>
        <v>0</v>
      </c>
      <c r="K57" s="274">
        <f t="shared" si="24"/>
        <v>500</v>
      </c>
      <c r="L57" s="274">
        <f t="shared" si="24"/>
        <v>0</v>
      </c>
      <c r="N57" s="165">
        <f t="shared" ref="N57:N62" si="27">+I57+J57+K57</f>
        <v>6555.7</v>
      </c>
    </row>
    <row r="58" spans="1:14" ht="13.5" thickBot="1" x14ac:dyDescent="0.25">
      <c r="A58" s="139">
        <v>3</v>
      </c>
      <c r="B58" s="22" t="str">
        <f t="shared" si="23"/>
        <v>Dino, Joyce</v>
      </c>
      <c r="C58" s="248" t="str">
        <f t="shared" si="23"/>
        <v>Store Manager</v>
      </c>
      <c r="D58" s="73"/>
      <c r="E58" s="122"/>
      <c r="F58" s="18"/>
      <c r="G58" s="18">
        <f>3202.78/2</f>
        <v>1601.39</v>
      </c>
      <c r="H58" s="157">
        <v>300</v>
      </c>
      <c r="I58" s="158">
        <f t="shared" si="26"/>
        <v>6010.2466346153851</v>
      </c>
      <c r="J58" s="274">
        <f>+O37</f>
        <v>250</v>
      </c>
      <c r="K58" s="274">
        <f t="shared" si="24"/>
        <v>1000</v>
      </c>
      <c r="L58" s="274">
        <f t="shared" si="24"/>
        <v>0</v>
      </c>
      <c r="N58" s="165">
        <f t="shared" si="27"/>
        <v>7260.2466346153851</v>
      </c>
    </row>
    <row r="59" spans="1:14" ht="13.5" thickBot="1" x14ac:dyDescent="0.25">
      <c r="A59" s="139">
        <v>4</v>
      </c>
      <c r="B59" s="22" t="str">
        <f t="shared" si="23"/>
        <v xml:space="preserve">Sosa, Anna Marie </v>
      </c>
      <c r="C59" s="248" t="str">
        <f t="shared" si="23"/>
        <v>M.T.Bookkeeper</v>
      </c>
      <c r="D59" s="73"/>
      <c r="E59" s="122"/>
      <c r="F59" s="122"/>
      <c r="G59" s="122">
        <f>3074.67/2</f>
        <v>1537.335</v>
      </c>
      <c r="H59" s="157">
        <v>300</v>
      </c>
      <c r="I59" s="158">
        <f t="shared" si="26"/>
        <v>3306.7912500000002</v>
      </c>
      <c r="J59" s="274">
        <f>+O38</f>
        <v>150</v>
      </c>
      <c r="K59" s="274">
        <f t="shared" si="24"/>
        <v>884</v>
      </c>
      <c r="L59" s="274">
        <f t="shared" si="24"/>
        <v>0</v>
      </c>
      <c r="N59" s="165">
        <f t="shared" si="27"/>
        <v>4340.7912500000002</v>
      </c>
    </row>
    <row r="60" spans="1:14" ht="13.5" thickBot="1" x14ac:dyDescent="0.25">
      <c r="A60" s="139">
        <v>5</v>
      </c>
      <c r="B60" s="22" t="str">
        <f t="shared" si="23"/>
        <v>Briones, Christian Joy</v>
      </c>
      <c r="C60" s="248" t="str">
        <f t="shared" si="23"/>
        <v>Asst. Cook</v>
      </c>
      <c r="D60" s="73"/>
      <c r="E60" s="122"/>
      <c r="F60" s="122"/>
      <c r="G60" s="122"/>
      <c r="H60" s="157">
        <v>300</v>
      </c>
      <c r="I60" s="158">
        <f t="shared" si="26"/>
        <v>5095.6975000000002</v>
      </c>
      <c r="J60" s="274">
        <f>+O39</f>
        <v>0</v>
      </c>
      <c r="K60" s="274">
        <f t="shared" si="24"/>
        <v>0</v>
      </c>
      <c r="L60" s="274">
        <f t="shared" si="24"/>
        <v>0</v>
      </c>
      <c r="N60" s="165">
        <f t="shared" si="27"/>
        <v>5095.6975000000002</v>
      </c>
    </row>
    <row r="61" spans="1:14" ht="13.5" thickBot="1" x14ac:dyDescent="0.25">
      <c r="A61" s="139">
        <v>6</v>
      </c>
      <c r="B61" s="22" t="str">
        <f t="shared" si="23"/>
        <v>Cahilig,Benzen</v>
      </c>
      <c r="C61" s="248" t="str">
        <f t="shared" si="23"/>
        <v>Cook</v>
      </c>
      <c r="D61" s="73"/>
      <c r="E61" s="122"/>
      <c r="F61" s="122"/>
      <c r="G61" s="122"/>
      <c r="H61" s="157">
        <v>300</v>
      </c>
      <c r="I61" s="158">
        <f>+D27-F27-H27-D61-J27-K27-L27-M27-N27-O27-E60-H61-F61-G61-I27</f>
        <v>5553.1637499999997</v>
      </c>
      <c r="N61" s="165">
        <f t="shared" si="27"/>
        <v>5553.1637499999997</v>
      </c>
    </row>
    <row r="62" spans="1:14" x14ac:dyDescent="0.2">
      <c r="A62" s="139">
        <v>7</v>
      </c>
      <c r="B62" s="22" t="str">
        <f t="shared" si="23"/>
        <v>Pantoja,Nancy</v>
      </c>
      <c r="C62" s="248" t="str">
        <f t="shared" si="23"/>
        <v>Cashier</v>
      </c>
      <c r="D62" s="73"/>
      <c r="E62" s="122"/>
      <c r="F62" s="122"/>
      <c r="G62" s="122"/>
      <c r="H62" s="157">
        <v>300</v>
      </c>
      <c r="I62" s="158">
        <f>+D28-F28-H28-D62-J28-K28-L28-M28-N28-O28-E61-H62-F62-G62-I28</f>
        <v>6451.9974999999995</v>
      </c>
      <c r="N62" s="165">
        <f t="shared" si="27"/>
        <v>6451.9974999999995</v>
      </c>
    </row>
    <row r="63" spans="1:14" x14ac:dyDescent="0.2">
      <c r="A63" s="139">
        <v>8</v>
      </c>
      <c r="B63" s="22">
        <f t="shared" si="23"/>
        <v>0</v>
      </c>
      <c r="C63" s="248">
        <f t="shared" si="23"/>
        <v>0</v>
      </c>
      <c r="D63" s="73"/>
      <c r="E63" s="122"/>
      <c r="F63" s="122"/>
      <c r="G63" s="122"/>
      <c r="H63" s="15">
        <v>0</v>
      </c>
      <c r="I63" s="158">
        <f>+D29-F29-H29-D63-J29-K29-L29-M29-N29-O29-E62-H63-F63-G63-I29</f>
        <v>0</v>
      </c>
    </row>
    <row r="64" spans="1:14" x14ac:dyDescent="0.2">
      <c r="A64" s="139">
        <v>9</v>
      </c>
      <c r="B64" s="22">
        <f t="shared" si="23"/>
        <v>0</v>
      </c>
      <c r="C64" s="248">
        <f t="shared" si="23"/>
        <v>0</v>
      </c>
      <c r="D64" s="73"/>
      <c r="E64" s="122"/>
      <c r="F64" s="122"/>
      <c r="G64" s="122"/>
      <c r="H64" s="15">
        <v>0</v>
      </c>
      <c r="I64" s="158">
        <f>+D30-F30-H30-D64-J30-K30-L30-M30-N30-O30-E63-H64-F64-G64-I30</f>
        <v>0</v>
      </c>
    </row>
    <row r="65" spans="1:14" x14ac:dyDescent="0.2">
      <c r="A65" s="139">
        <v>10</v>
      </c>
      <c r="B65" s="22">
        <f t="shared" si="23"/>
        <v>0</v>
      </c>
      <c r="C65" s="248">
        <f t="shared" si="23"/>
        <v>0</v>
      </c>
      <c r="D65" s="22"/>
      <c r="E65" s="15"/>
      <c r="F65" s="122"/>
      <c r="G65" s="122"/>
      <c r="H65" s="15">
        <v>0</v>
      </c>
      <c r="I65" s="158">
        <f>+D31-F31-H31-D65-J31-K31-L31-M31-N31-O31-E64-H65-F65-G65-I31</f>
        <v>0</v>
      </c>
    </row>
    <row r="66" spans="1:14" x14ac:dyDescent="0.2">
      <c r="A66" s="160"/>
      <c r="B66" s="143"/>
      <c r="C66" s="144"/>
      <c r="D66" s="22"/>
      <c r="E66" s="362">
        <f>+SUM(E56:E65)</f>
        <v>0</v>
      </c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60">
        <f>SUM(D56:D66)</f>
        <v>0</v>
      </c>
      <c r="E67" s="360">
        <f>SUM(E56:E66)</f>
        <v>0</v>
      </c>
      <c r="F67" s="361">
        <f>+SUM(F56:F66)</f>
        <v>0</v>
      </c>
      <c r="G67" s="3">
        <f>+SUM(G56:G66)</f>
        <v>3138.7250000000004</v>
      </c>
      <c r="H67" s="3">
        <f>+SUM(H56:H66)</f>
        <v>2100</v>
      </c>
      <c r="I67" s="5">
        <f>+SUM(I56:I66)</f>
        <v>37300.926634615382</v>
      </c>
      <c r="N67" s="275">
        <f>SUM(N56:N66)</f>
        <v>41118.926634615382</v>
      </c>
    </row>
    <row r="70" spans="1:14" x14ac:dyDescent="0.2">
      <c r="G70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'26-10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'26-10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'26-10 payroll'!D2</f>
        <v>VALERO</v>
      </c>
      <c r="C3" s="440"/>
      <c r="D3" s="440"/>
      <c r="E3" s="440"/>
      <c r="F3" s="440"/>
      <c r="G3" s="440"/>
      <c r="H3" s="441"/>
      <c r="I3" s="178"/>
      <c r="J3" s="439" t="str">
        <f>'26-10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'26-10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'26-10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'26-10 payroll'!E7</f>
        <v>527</v>
      </c>
      <c r="E8" s="446"/>
      <c r="F8" s="446"/>
      <c r="G8" s="55"/>
      <c r="H8" s="196"/>
      <c r="I8" s="195"/>
      <c r="J8" s="192" t="s">
        <v>28</v>
      </c>
      <c r="K8" s="193" t="s">
        <v>27</v>
      </c>
      <c r="L8" s="446">
        <f>'26-10 payroll'!E8</f>
        <v>527</v>
      </c>
      <c r="M8" s="446"/>
      <c r="N8" s="446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'26-10 payroll'!D3</f>
        <v>January 11-25,2019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'26-10 payroll'!D3</f>
        <v>January 11-25,2019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13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1060.3499999999999</v>
      </c>
      <c r="G17" s="55"/>
      <c r="H17" s="56">
        <f>SUM(F13:F17)</f>
        <v>1190.3499999999999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552.70000000000005</v>
      </c>
      <c r="O17" s="9"/>
      <c r="P17" s="10">
        <f>SUM(N13:N17)</f>
        <v>682.7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490.5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187.5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187.5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300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300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-2180.02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-978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5861.33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6555.7</v>
      </c>
      <c r="R28" s="215"/>
      <c r="T28" s="216">
        <f>+H28-'26-10 payroll'!S35</f>
        <v>-300</v>
      </c>
      <c r="U28" s="217"/>
      <c r="V28" s="218">
        <f>+P28-'26-10 payroll'!S36</f>
        <v>-300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'26-10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'26-10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'26-10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'26-10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'26-10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'26-10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'26-10 payroll'!E9</f>
        <v>790.23076923076928</v>
      </c>
      <c r="E41" s="446"/>
      <c r="F41" s="446"/>
      <c r="G41" s="55"/>
      <c r="H41" s="196"/>
      <c r="I41" s="195"/>
      <c r="J41" s="192" t="s">
        <v>28</v>
      </c>
      <c r="K41" s="193" t="s">
        <v>27</v>
      </c>
      <c r="L41" s="446">
        <f>'26-10 payroll'!E10</f>
        <v>527</v>
      </c>
      <c r="M41" s="446"/>
      <c r="N41" s="446"/>
      <c r="O41" s="9"/>
      <c r="P41" s="196"/>
    </row>
    <row r="42" spans="2:17" x14ac:dyDescent="0.2">
      <c r="B42" s="192" t="s">
        <v>29</v>
      </c>
      <c r="C42" s="193" t="s">
        <v>27</v>
      </c>
      <c r="D42" s="447" t="str">
        <f>'26-10 payroll'!D3</f>
        <v>January 11-25,2019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'26-10 payroll'!D3</f>
        <v>January 11-25,2019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11.5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130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1309.2673076923077</v>
      </c>
      <c r="G50" s="55"/>
      <c r="H50" s="56">
        <f>SUM(F46:F50)</f>
        <v>1439.2673076923077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1047.175</v>
      </c>
      <c r="O50" s="9"/>
      <c r="P50" s="10">
        <f>SUM(N46:N50)</f>
        <v>1177.175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417.8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275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175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1901.39</v>
      </c>
      <c r="G56" s="55"/>
      <c r="H56" s="207"/>
      <c r="I56" s="195"/>
      <c r="J56" s="192"/>
      <c r="K56" s="198"/>
      <c r="L56" s="206" t="s">
        <v>98</v>
      </c>
      <c r="M56" s="205"/>
      <c r="N56" s="9" t="e">
        <f>+'26-10 payroll'!#REF!+'26-10 payroll'!F59+'26-10 payroll'!G59+'26-10 payroll'!H59</f>
        <v>#REF!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267.69067307692308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90.248750000000001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-4502.0206730769232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 t="e">
        <f>-SUM(N52:N60)</f>
        <v>#REF!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7210.2466346153842</v>
      </c>
      <c r="I61" s="214"/>
      <c r="J61" s="197" t="s">
        <v>40</v>
      </c>
      <c r="K61" s="212"/>
      <c r="L61" s="212"/>
      <c r="M61" s="212"/>
      <c r="N61" s="12"/>
      <c r="O61" s="12"/>
      <c r="P61" s="213" t="e">
        <f>SUM(P43:P60)</f>
        <v>#REF!</v>
      </c>
      <c r="Q61" s="174"/>
      <c r="T61" s="216">
        <f>+H61-'26-10 payroll'!S37</f>
        <v>-1951.3900000000003</v>
      </c>
      <c r="V61" s="237" t="e">
        <f>+P61-'26-10 payroll'!S38</f>
        <v>#REF!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'26-10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'26-10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'26-10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'26-10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'26-10 payroll'!B11</f>
        <v>Briones, Christian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 t="str">
        <f>'26-10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'26-10 payroll'!E11</f>
        <v>527</v>
      </c>
      <c r="E74" s="446"/>
      <c r="F74" s="446"/>
      <c r="G74" s="55"/>
      <c r="H74" s="196"/>
      <c r="I74" s="195"/>
      <c r="J74" s="192" t="s">
        <v>28</v>
      </c>
      <c r="K74" s="193" t="s">
        <v>27</v>
      </c>
      <c r="L74" s="446">
        <f>'26-10 payroll'!E12</f>
        <v>527</v>
      </c>
      <c r="M74" s="446"/>
      <c r="N74" s="446"/>
      <c r="O74" s="9"/>
      <c r="P74" s="196"/>
    </row>
    <row r="75" spans="2:17" x14ac:dyDescent="0.2">
      <c r="B75" s="192" t="s">
        <v>29</v>
      </c>
      <c r="C75" s="193" t="s">
        <v>27</v>
      </c>
      <c r="D75" s="447" t="str">
        <f>'26-10 payroll'!D3</f>
        <v>January 11-25,2019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'26-10 payroll'!D3</f>
        <v>January 11-25,2019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6324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6851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13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411.71875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110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527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32.9375</v>
      </c>
      <c r="G83" s="55"/>
      <c r="H83" s="56">
        <f>SUM(F79:F83)</f>
        <v>669.9375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39.525000000000006</v>
      </c>
      <c r="O83" s="9"/>
      <c r="P83" s="10">
        <f>SUM(N79:N83)</f>
        <v>561.24374999999998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454.2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436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175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182.5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payroll'!E59+'26-10 payroll'!F60+'26-10 payroll'!G60+'26-10 payroll'!H60</f>
        <v>300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payroll'!E60+'26-10 payroll'!F61+'26-10 payroll'!G61+'26-10 payroll'!H61</f>
        <v>300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432.98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-1898.24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-1859.08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5095.6975000000002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5553.1637499999997</v>
      </c>
      <c r="Q94" s="174"/>
      <c r="T94" s="216">
        <f>+H94-'26-10 payroll'!S39</f>
        <v>-300</v>
      </c>
      <c r="V94" s="237">
        <f>+P94-'26-10 payroll'!S40</f>
        <v>-300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'26-10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'26-10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'26-10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'26-10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'26-10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>
        <f>'26-10 payroll'!B29</f>
        <v>0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'26-10 payroll'!E13</f>
        <v>527</v>
      </c>
      <c r="E107" s="446"/>
      <c r="F107" s="446"/>
      <c r="G107" s="55"/>
      <c r="H107" s="196"/>
      <c r="I107" s="195"/>
      <c r="J107" s="192" t="s">
        <v>28</v>
      </c>
      <c r="K107" s="193" t="s">
        <v>27</v>
      </c>
      <c r="L107" s="446">
        <f>'26-10 payroll'!E14</f>
        <v>0</v>
      </c>
      <c r="M107" s="446"/>
      <c r="N107" s="446"/>
      <c r="O107" s="9"/>
      <c r="P107" s="196"/>
    </row>
    <row r="108" spans="2:17" x14ac:dyDescent="0.2">
      <c r="B108" s="192" t="s">
        <v>29</v>
      </c>
      <c r="C108" s="193" t="s">
        <v>27</v>
      </c>
      <c r="D108" s="447" t="str">
        <f>'26-10 payroll'!D3</f>
        <v>January 11-25,2019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'26-10 payroll'!D3</f>
        <v>January 11-25,2019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6851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110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527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72.462500000000006</v>
      </c>
      <c r="G116" s="55"/>
      <c r="H116" s="56">
        <f>SUM(F112:F116)</f>
        <v>709.46249999999998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490.5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162.5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payroll'!E61+'26-10 payroll'!F62+'26-10 payroll'!G62+'26-10 payroll'!H62</f>
        <v>300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payroll'!E62+'26-10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155.465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-1108.4649999999999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6451.9974999999995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-300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'26-10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'26-10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'26-10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'26-10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>
        <f>'26-10 payroll'!B15</f>
        <v>0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'26-10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'26-10 payroll'!E15</f>
        <v>0</v>
      </c>
      <c r="E140" s="446"/>
      <c r="F140" s="446"/>
      <c r="G140" s="55"/>
      <c r="H140" s="196"/>
      <c r="I140" s="195"/>
      <c r="J140" s="192" t="s">
        <v>28</v>
      </c>
      <c r="K140" s="193" t="s">
        <v>27</v>
      </c>
      <c r="L140" s="446">
        <f>'26-10 payroll'!E111</f>
        <v>0</v>
      </c>
      <c r="M140" s="446"/>
      <c r="N140" s="446"/>
      <c r="O140" s="9"/>
      <c r="P140" s="196"/>
    </row>
    <row r="141" spans="2:17" x14ac:dyDescent="0.2">
      <c r="B141" s="192" t="s">
        <v>29</v>
      </c>
      <c r="C141" s="193" t="s">
        <v>27</v>
      </c>
      <c r="D141" s="447" t="str">
        <f>'26-10 payroll'!D3</f>
        <v>January 11-25,2019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'26-10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payroll'!E63+'26-10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payroll'!E64+'26-10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9"/>
      <c r="B5" s="391" t="s">
        <v>0</v>
      </c>
      <c r="C5" s="393" t="s">
        <v>1</v>
      </c>
      <c r="D5" s="394" t="s">
        <v>13</v>
      </c>
      <c r="E5" s="393" t="s">
        <v>14</v>
      </c>
      <c r="F5" s="394" t="s">
        <v>15</v>
      </c>
      <c r="G5" s="393" t="s">
        <v>16</v>
      </c>
      <c r="H5" s="394" t="s">
        <v>44</v>
      </c>
      <c r="I5" s="427" t="s">
        <v>118</v>
      </c>
      <c r="J5" s="433" t="s">
        <v>91</v>
      </c>
      <c r="K5" s="434"/>
      <c r="L5" s="435"/>
      <c r="M5" s="416" t="s">
        <v>108</v>
      </c>
      <c r="N5" s="417"/>
      <c r="O5" s="417"/>
      <c r="P5" s="393" t="s">
        <v>2</v>
      </c>
      <c r="Q5" s="394" t="s">
        <v>17</v>
      </c>
      <c r="R5" s="393" t="s">
        <v>2</v>
      </c>
      <c r="S5" s="394" t="s">
        <v>18</v>
      </c>
      <c r="T5" s="393" t="s">
        <v>2</v>
      </c>
      <c r="U5" s="394" t="s">
        <v>19</v>
      </c>
      <c r="V5" s="393" t="s">
        <v>2</v>
      </c>
      <c r="W5" s="394" t="s">
        <v>20</v>
      </c>
      <c r="X5" s="421" t="s">
        <v>3</v>
      </c>
    </row>
    <row r="6" spans="1:26" s="138" customFormat="1" ht="27" customHeight="1" thickBot="1" x14ac:dyDescent="0.25">
      <c r="A6" s="390"/>
      <c r="B6" s="392"/>
      <c r="C6" s="392"/>
      <c r="D6" s="395"/>
      <c r="E6" s="396"/>
      <c r="F6" s="395"/>
      <c r="G6" s="396"/>
      <c r="H6" s="420"/>
      <c r="I6" s="42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2"/>
      <c r="Q6" s="395"/>
      <c r="R6" s="392"/>
      <c r="S6" s="395"/>
      <c r="T6" s="392"/>
      <c r="U6" s="395"/>
      <c r="V6" s="392"/>
      <c r="W6" s="420"/>
      <c r="X6" s="422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387" t="s">
        <v>3</v>
      </c>
      <c r="E20" s="423" t="s">
        <v>22</v>
      </c>
      <c r="F20" s="429" t="s">
        <v>2</v>
      </c>
      <c r="G20" s="401" t="s">
        <v>21</v>
      </c>
      <c r="H20" s="387" t="s">
        <v>2</v>
      </c>
      <c r="I20" s="425" t="s">
        <v>126</v>
      </c>
      <c r="J20" s="412" t="s">
        <v>4</v>
      </c>
      <c r="K20" s="414" t="s">
        <v>23</v>
      </c>
      <c r="L20" s="387" t="s">
        <v>5</v>
      </c>
      <c r="M20" s="387" t="s">
        <v>6</v>
      </c>
      <c r="N20" s="387" t="s">
        <v>24</v>
      </c>
      <c r="O20" s="387" t="s">
        <v>7</v>
      </c>
      <c r="P20" s="40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19"/>
      <c r="E21" s="424"/>
      <c r="F21" s="430"/>
      <c r="G21" s="449"/>
      <c r="H21" s="403"/>
      <c r="I21" s="426"/>
      <c r="J21" s="413"/>
      <c r="K21" s="415"/>
      <c r="L21" s="403"/>
      <c r="M21" s="403"/>
      <c r="N21" s="419"/>
      <c r="O21" s="403"/>
      <c r="P21" s="408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7"/>
      <c r="B54" s="399" t="s">
        <v>0</v>
      </c>
      <c r="C54" s="401" t="s">
        <v>1</v>
      </c>
      <c r="D54" s="387" t="s">
        <v>3</v>
      </c>
      <c r="E54" s="387" t="s">
        <v>45</v>
      </c>
      <c r="F54" s="385" t="s">
        <v>151</v>
      </c>
      <c r="G54" s="405" t="s">
        <v>112</v>
      </c>
      <c r="H54" s="406"/>
      <c r="I54" s="410"/>
      <c r="J54" s="407" t="s">
        <v>3</v>
      </c>
      <c r="K54" s="409" t="s">
        <v>114</v>
      </c>
      <c r="L54" s="404" t="s">
        <v>115</v>
      </c>
      <c r="M54" s="404" t="s">
        <v>116</v>
      </c>
      <c r="O54" s="418" t="s">
        <v>102</v>
      </c>
    </row>
    <row r="55" spans="1:15" ht="13.5" thickBot="1" x14ac:dyDescent="0.25">
      <c r="A55" s="398"/>
      <c r="B55" s="400"/>
      <c r="C55" s="402"/>
      <c r="D55" s="419"/>
      <c r="E55" s="388"/>
      <c r="F55" s="386"/>
      <c r="G55" s="245" t="s">
        <v>113</v>
      </c>
      <c r="H55" s="246" t="s">
        <v>148</v>
      </c>
      <c r="I55" s="411"/>
      <c r="J55" s="408"/>
      <c r="K55" s="409"/>
      <c r="L55" s="404"/>
      <c r="M55" s="404"/>
      <c r="O55" s="418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'11-25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'11-25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'11-25 payroll'!D2</f>
        <v>VALERO</v>
      </c>
      <c r="C3" s="440"/>
      <c r="D3" s="440"/>
      <c r="E3" s="440"/>
      <c r="F3" s="440"/>
      <c r="G3" s="440"/>
      <c r="H3" s="441"/>
      <c r="I3" s="178"/>
      <c r="J3" s="439" t="str">
        <f>'11-25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'11-25 payroll'!E7</f>
        <v>502</v>
      </c>
      <c r="E8" s="446"/>
      <c r="F8" s="446"/>
      <c r="G8" s="55"/>
      <c r="H8" s="235"/>
      <c r="I8" s="195"/>
      <c r="J8" s="192" t="s">
        <v>28</v>
      </c>
      <c r="K8" s="193" t="s">
        <v>27</v>
      </c>
      <c r="L8" s="446">
        <f>'11-25 payroll'!E8</f>
        <v>502</v>
      </c>
      <c r="M8" s="446"/>
      <c r="N8" s="446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'11-25 payroll'!D3</f>
        <v>August 11-25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'11-25 payroll'!D3</f>
        <v>August 11-25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'11-25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'11-25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'11-25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'11-25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'11-25 payroll'!E9</f>
        <v>790.23076923076928</v>
      </c>
      <c r="E41" s="446"/>
      <c r="F41" s="446"/>
      <c r="G41" s="55"/>
      <c r="H41" s="235"/>
      <c r="I41" s="195"/>
      <c r="J41" s="192" t="s">
        <v>28</v>
      </c>
      <c r="K41" s="193" t="s">
        <v>27</v>
      </c>
      <c r="L41" s="446">
        <f>'11-25 payroll'!E10</f>
        <v>502</v>
      </c>
      <c r="M41" s="446"/>
      <c r="N41" s="446"/>
      <c r="O41" s="9"/>
      <c r="P41" s="235"/>
    </row>
    <row r="42" spans="2:17" x14ac:dyDescent="0.2">
      <c r="B42" s="192" t="s">
        <v>29</v>
      </c>
      <c r="C42" s="193" t="s">
        <v>27</v>
      </c>
      <c r="D42" s="447" t="str">
        <f>'11-25 payroll'!D3</f>
        <v>August 11-25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'11-25 payroll'!D3</f>
        <v>August 11-25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'11-25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'11-25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'11-25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'11-25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>
        <f>'11-25 payroll'!B12</f>
        <v>0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'11-25 payroll'!E11</f>
        <v>502</v>
      </c>
      <c r="E74" s="446"/>
      <c r="F74" s="446"/>
      <c r="G74" s="55"/>
      <c r="H74" s="235"/>
      <c r="I74" s="195"/>
      <c r="J74" s="192" t="s">
        <v>28</v>
      </c>
      <c r="K74" s="193" t="s">
        <v>27</v>
      </c>
      <c r="L74" s="446">
        <f>'11-25 payroll'!E12</f>
        <v>0</v>
      </c>
      <c r="M74" s="446"/>
      <c r="N74" s="446"/>
      <c r="O74" s="9"/>
      <c r="P74" s="235"/>
    </row>
    <row r="75" spans="2:17" x14ac:dyDescent="0.2">
      <c r="B75" s="192" t="s">
        <v>29</v>
      </c>
      <c r="C75" s="193" t="s">
        <v>27</v>
      </c>
      <c r="D75" s="447" t="str">
        <f>'11-25 payroll'!D3</f>
        <v>August 11-25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'11-25 payroll'!D3</f>
        <v>August 11-25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'11-25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'11-25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'11-25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'11-25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>
        <f>'11-25 payroll'!B13</f>
        <v>0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>
        <f>'11-25 payroll'!B29</f>
        <v>0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'11-25 payroll'!E13</f>
        <v>0</v>
      </c>
      <c r="E107" s="446"/>
      <c r="F107" s="446"/>
      <c r="G107" s="55"/>
      <c r="H107" s="235"/>
      <c r="I107" s="195"/>
      <c r="J107" s="192" t="s">
        <v>28</v>
      </c>
      <c r="K107" s="193" t="s">
        <v>27</v>
      </c>
      <c r="L107" s="446">
        <f>'11-25 payroll'!E14</f>
        <v>0</v>
      </c>
      <c r="M107" s="446"/>
      <c r="N107" s="446"/>
      <c r="O107" s="9"/>
      <c r="P107" s="235"/>
    </row>
    <row r="108" spans="2:17" x14ac:dyDescent="0.2">
      <c r="B108" s="192" t="s">
        <v>29</v>
      </c>
      <c r="C108" s="193" t="s">
        <v>27</v>
      </c>
      <c r="D108" s="447" t="str">
        <f>'11-25 payroll'!D3</f>
        <v>August 11-25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'11-25 payroll'!D3</f>
        <v>August 11-25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'11-25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'11-25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'11-25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'11-25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>
        <f>'11-25 payroll'!B15</f>
        <v>0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'11-25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'11-25 payroll'!E15</f>
        <v>0</v>
      </c>
      <c r="E140" s="446"/>
      <c r="F140" s="446"/>
      <c r="G140" s="55"/>
      <c r="H140" s="235"/>
      <c r="I140" s="195"/>
      <c r="J140" s="192" t="s">
        <v>28</v>
      </c>
      <c r="K140" s="193" t="s">
        <v>27</v>
      </c>
      <c r="L140" s="446">
        <f>'11-25 payroll'!E112</f>
        <v>0</v>
      </c>
      <c r="M140" s="446"/>
      <c r="N140" s="446"/>
      <c r="O140" s="9"/>
      <c r="P140" s="235"/>
    </row>
    <row r="141" spans="2:17" x14ac:dyDescent="0.2">
      <c r="B141" s="192" t="s">
        <v>29</v>
      </c>
      <c r="C141" s="193" t="s">
        <v>27</v>
      </c>
      <c r="D141" s="447" t="str">
        <f>'11-25 payroll'!D3</f>
        <v>August 11-25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'11-25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abSelected="1" topLeftCell="A11" zoomScale="85" workbookViewId="0">
      <selection activeCell="O24" sqref="O24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January 11-25,2019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7007.35</v>
      </c>
      <c r="H18" s="80">
        <f>'11-25 payroll'!R22</f>
        <v>6526</v>
      </c>
      <c r="I18" s="81">
        <f>G18+H18</f>
        <v>13533.35</v>
      </c>
      <c r="J18" s="82">
        <f>+'26-10 payroll'!J22+'11-25 payroll'!J22</f>
        <v>962.8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337.5</v>
      </c>
      <c r="N18" s="83">
        <f>M18</f>
        <v>337.5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1158.32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7033.7</v>
      </c>
      <c r="H19" s="80">
        <f>'11-25 payroll'!R23</f>
        <v>6526</v>
      </c>
      <c r="I19" s="81">
        <f t="shared" ref="I19:I27" si="0">G19+H19</f>
        <v>13559.7</v>
      </c>
      <c r="J19" s="82">
        <f>+'26-10 payroll'!J23+'11-25 payroll'!J23</f>
        <v>962.8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337.5</v>
      </c>
      <c r="N19" s="83">
        <f t="shared" ref="N19:N27" si="1">M19</f>
        <v>337.5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10194.576634615385</v>
      </c>
      <c r="H20" s="80">
        <f>'11-25 payroll'!R24</f>
        <v>10273</v>
      </c>
      <c r="I20" s="81">
        <f t="shared" si="0"/>
        <v>20467.576634615383</v>
      </c>
      <c r="J20" s="82">
        <f>+'26-10 payroll'!J24+'11-25 payroll'!J24</f>
        <v>1162.5999999999999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2953.28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6903.9262500000004</v>
      </c>
      <c r="H21" s="80">
        <f>'11-25 payroll'!R25</f>
        <v>6526</v>
      </c>
      <c r="I21" s="81">
        <f t="shared" si="0"/>
        <v>13429.92625</v>
      </c>
      <c r="J21" s="82">
        <f>+'26-10 payroll'!J25+'11-25 payroll'!J25</f>
        <v>908.3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325</v>
      </c>
      <c r="N21" s="83">
        <f>M21</f>
        <v>325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6993.9375</v>
      </c>
      <c r="H22" s="80">
        <f>'11-25 payroll'!R26</f>
        <v>6526</v>
      </c>
      <c r="I22" s="81">
        <f t="shared" si="0"/>
        <v>13519.9375</v>
      </c>
      <c r="J22" s="82">
        <f>+'26-10 payroll'!J26+'11-25 payroll'!J26</f>
        <v>926.5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325</v>
      </c>
      <c r="N22" s="83">
        <f>M22</f>
        <v>325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1938.08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7412.2437499999996</v>
      </c>
      <c r="H23" s="80">
        <f>'11-25 payroll'!R27</f>
        <v>0</v>
      </c>
      <c r="I23" s="93">
        <f t="shared" si="0"/>
        <v>7412.2437499999996</v>
      </c>
      <c r="J23" s="82">
        <f>+'26-10 payroll'!J27+'11-25 payroll'!J27</f>
        <v>436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182.5</v>
      </c>
      <c r="N23" s="83">
        <f>M23</f>
        <v>182.5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7404.9974999999995</v>
      </c>
      <c r="H24" s="80">
        <f>'11-25 payroll'!R28</f>
        <v>0</v>
      </c>
      <c r="I24" s="81">
        <f t="shared" si="0"/>
        <v>7404.9974999999995</v>
      </c>
      <c r="J24" s="82">
        <f>+'26-10 payroll'!J28+'11-25 payroll'!J28</f>
        <v>490.5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162.5</v>
      </c>
      <c r="N24" s="83">
        <f t="shared" si="1"/>
        <v>162.5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52950.731634615389</v>
      </c>
      <c r="H29" s="103">
        <f t="shared" ref="H29:O29" si="3">SUM(H18:H27)</f>
        <v>36377</v>
      </c>
      <c r="I29" s="103">
        <f t="shared" si="3"/>
        <v>89327.731634615382</v>
      </c>
      <c r="J29" s="103">
        <f t="shared" si="3"/>
        <v>5849.5</v>
      </c>
      <c r="K29" s="103">
        <f t="shared" si="3"/>
        <v>5046.3</v>
      </c>
      <c r="L29" s="103">
        <f t="shared" si="3"/>
        <v>70</v>
      </c>
      <c r="M29" s="103">
        <f t="shared" si="3"/>
        <v>2145</v>
      </c>
      <c r="N29" s="103">
        <f t="shared" si="3"/>
        <v>2145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7321.6900000000005</v>
      </c>
      <c r="S29" s="103">
        <f t="shared" si="4"/>
        <v>7664.9500000000007</v>
      </c>
      <c r="T29" s="103">
        <f t="shared" si="4"/>
        <v>0</v>
      </c>
      <c r="U29" s="260">
        <f t="shared" si="4"/>
        <v>2607.0300000000002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10965.8</v>
      </c>
      <c r="L31" s="115"/>
      <c r="M31" s="115">
        <f>M29+N29</f>
        <v>4290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130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59.267307692307696</v>
      </c>
      <c r="M34" s="109">
        <f>+'26-10 payroll'!W9+'11-25 payroll'!W9</f>
        <v>0</v>
      </c>
      <c r="N34" s="109">
        <f>+'26-10 payroll'!F24+'26-10 payroll'!H24+'11-25 payroll'!F24+'11-25 payroll'!H24</f>
        <v>267.69067307692308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130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59.267307692307696</v>
      </c>
      <c r="M36" s="264">
        <f t="shared" si="5"/>
        <v>0</v>
      </c>
      <c r="N36" s="264">
        <f t="shared" si="5"/>
        <v>267.69067307692308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130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26.35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130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52.7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130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13.175000000000001</v>
      </c>
      <c r="M39" s="109">
        <f>+'26-10 payroll'!W10+'11-25 payroll'!W10</f>
        <v>0</v>
      </c>
      <c r="N39" s="109">
        <f>+'26-10 payroll'!F25+'26-10 payroll'!H25+'11-25 payroll'!F25+'11-25 payroll'!H25</f>
        <v>90.248750000000001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390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92.225000000000009</v>
      </c>
      <c r="M41" s="268">
        <f t="shared" si="6"/>
        <v>0</v>
      </c>
      <c r="N41" s="268">
        <f t="shared" si="6"/>
        <v>90.248750000000001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520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151.49230769230769</v>
      </c>
      <c r="M44" s="263">
        <f t="shared" si="7"/>
        <v>0</v>
      </c>
      <c r="N44" s="263">
        <f t="shared" si="7"/>
        <v>357.93942307692305</v>
      </c>
      <c r="O44" s="263">
        <f t="shared" si="7"/>
        <v>0</v>
      </c>
      <c r="P44" s="263">
        <f t="shared" si="7"/>
        <v>7636</v>
      </c>
      <c r="Q44" s="263">
        <f>SUM(B44:P44)</f>
        <v>69342.431730769225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71249.55288461539</v>
      </c>
      <c r="M48" s="263">
        <f>+I29+P36+P41-(O36+O41)+G36</f>
        <v>97063.731634615382</v>
      </c>
      <c r="N48" s="109">
        <f>+L48-M48</f>
        <v>-25814.178749999992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36206.851250000007</v>
      </c>
      <c r="M49" s="263">
        <f>+L49</f>
        <v>36206.851250000007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92.225000000000009</v>
      </c>
      <c r="M50" s="263">
        <f>+L50</f>
        <v>92.225000000000009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16150.5</v>
      </c>
      <c r="M51" s="263">
        <f>+L51</f>
        <v>16150.5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18799.976634615388</v>
      </c>
      <c r="M52" s="263">
        <f>+M48-M49-M50-M51</f>
        <v>44614.155384615377</v>
      </c>
      <c r="N52" s="109">
        <f>+L52-M52</f>
        <v>-25814.178749999988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topLeftCell="A4" workbookViewId="0">
      <selection activeCell="D27" sqref="D27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57" t="s">
        <v>283</v>
      </c>
      <c r="E18" s="458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57"/>
      <c r="E19" s="458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topLeftCell="A27" workbookViewId="0">
      <selection activeCell="T72" sqref="T72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'[2]11-25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'[2]11-25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'[2]11-25 payroll'!D2</f>
        <v>VALERO</v>
      </c>
      <c r="C3" s="440"/>
      <c r="D3" s="440"/>
      <c r="E3" s="440"/>
      <c r="F3" s="440"/>
      <c r="G3" s="440"/>
      <c r="H3" s="441"/>
      <c r="I3" s="178"/>
      <c r="J3" s="439" t="str">
        <f>'[2]11-25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'[2]11-25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'[2]11-25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'[2]11-25 payroll'!E7</f>
        <v>502</v>
      </c>
      <c r="E8" s="446"/>
      <c r="F8" s="446"/>
      <c r="G8" s="55"/>
      <c r="H8" s="357"/>
      <c r="I8" s="195"/>
      <c r="J8" s="192" t="s">
        <v>28</v>
      </c>
      <c r="K8" s="193" t="s">
        <v>27</v>
      </c>
      <c r="L8" s="446">
        <f>'[2]11-25 payroll'!E8</f>
        <v>502</v>
      </c>
      <c r="M8" s="446"/>
      <c r="N8" s="446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'26-10 payroll'!D3</f>
        <v>January 11-25,2019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D9</f>
        <v>January 11-25,2019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'[2]11-25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v>120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'[2]11-25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884+150+12.55</f>
        <v>1046.55</v>
      </c>
      <c r="G17" s="55"/>
      <c r="H17" s="56">
        <f>SUM(F13:F17)</f>
        <v>1166.55</v>
      </c>
      <c r="I17" s="195"/>
      <c r="J17" s="192"/>
      <c r="K17" s="193"/>
      <c r="L17" s="204" t="s">
        <v>99</v>
      </c>
      <c r="M17" s="205"/>
      <c r="N17" s="59">
        <f>500+37.65</f>
        <v>537.65</v>
      </c>
      <c r="O17" s="55"/>
      <c r="P17" s="56">
        <f>SUM(N13:N17)</f>
        <v>657.65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'[2]11-25 payroll'!J23</f>
        <v>490.5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'[2]11-25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187.5</v>
      </c>
      <c r="G21" s="55"/>
      <c r="H21" s="207"/>
      <c r="I21" s="195"/>
      <c r="J21" s="192"/>
      <c r="K21" s="198"/>
      <c r="L21" s="206" t="s">
        <v>37</v>
      </c>
      <c r="M21" s="205"/>
      <c r="N21" s="9">
        <v>187.5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'[2]11-25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'[2]11-25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+'[2]11-25 payroll'!F57+'[2]11-25 payroll'!G57+'[2]11-25 payroll'!H57+'[2]11-25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'[2]11-25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'[2]11-25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v>20.92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'[2]11-25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'[2]11-25 payroll'!M22</f>
        <v>0</v>
      </c>
      <c r="G27" s="55"/>
      <c r="H27" s="211">
        <f>-SUM(F19:F27)</f>
        <v>-1257.06</v>
      </c>
      <c r="I27" s="195"/>
      <c r="J27" s="192"/>
      <c r="K27" s="198"/>
      <c r="L27" s="198" t="s">
        <v>6</v>
      </c>
      <c r="M27" s="205"/>
      <c r="N27" s="9">
        <f>'[2]11-25 payroll'!M23</f>
        <v>0</v>
      </c>
      <c r="O27" s="9"/>
      <c r="P27" s="211">
        <f>-SUM(N19:N27)</f>
        <v>-698.92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6435.49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6484.73</v>
      </c>
      <c r="R28" s="215"/>
      <c r="T28" s="216">
        <f>+H28-'[2]11-25 payroll'!S35</f>
        <v>667.88485937500081</v>
      </c>
      <c r="U28" s="217"/>
      <c r="V28" s="218">
        <f>+P28-'[2]11-25 payroll'!S36</f>
        <v>-28.767953125000531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'[2]11-25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'[2]11-25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'[2]11-25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'[2]11-25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'[2]11-25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'[2]11-25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'[2]11-25 payroll'!E9</f>
        <v>790.23076923076928</v>
      </c>
      <c r="E41" s="446"/>
      <c r="F41" s="446"/>
      <c r="G41" s="55"/>
      <c r="H41" s="357"/>
      <c r="I41" s="195"/>
      <c r="J41" s="192" t="s">
        <v>28</v>
      </c>
      <c r="K41" s="193" t="s">
        <v>27</v>
      </c>
      <c r="L41" s="446">
        <f>'[2]11-25 payroll'!E10</f>
        <v>502</v>
      </c>
      <c r="M41" s="446"/>
      <c r="N41" s="446"/>
      <c r="O41" s="9"/>
      <c r="P41" s="357"/>
    </row>
    <row r="42" spans="2:17" x14ac:dyDescent="0.2">
      <c r="B42" s="192" t="s">
        <v>29</v>
      </c>
      <c r="C42" s="193" t="s">
        <v>27</v>
      </c>
      <c r="D42" s="447" t="str">
        <f>'26-10 payroll'!D3</f>
        <v>January 11-25,2019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D42</f>
        <v>January 11-25,2019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'[2]11-25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v>11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'[2]11-25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250+1000+50+59.27</f>
        <v>1359.27</v>
      </c>
      <c r="G50" s="55"/>
      <c r="H50" s="56">
        <f>SUM(F46:F50)</f>
        <v>1479.27</v>
      </c>
      <c r="I50" s="195"/>
      <c r="J50" s="192"/>
      <c r="K50" s="193"/>
      <c r="L50" s="204" t="s">
        <v>99</v>
      </c>
      <c r="M50" s="205"/>
      <c r="N50" s="11">
        <f>150+884+18.83</f>
        <v>1052.83</v>
      </c>
      <c r="O50" s="9"/>
      <c r="P50" s="358">
        <f>SUM(N46:N50)</f>
        <v>1172.83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'[2]11-25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v>417.8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'[2]11-25 payroll'!K25</f>
        <v>600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275</v>
      </c>
      <c r="G54" s="55"/>
      <c r="H54" s="207"/>
      <c r="I54" s="195"/>
      <c r="J54" s="192"/>
      <c r="K54" s="198"/>
      <c r="L54" s="206" t="s">
        <v>37</v>
      </c>
      <c r="M54" s="205"/>
      <c r="N54" s="9">
        <v>175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'[2]11-25 payroll'!O24</f>
        <v>0</v>
      </c>
      <c r="G55" s="55"/>
      <c r="H55" s="207"/>
      <c r="I55" s="195"/>
      <c r="J55" s="192"/>
      <c r="K55" s="198"/>
      <c r="L55" s="206" t="s">
        <v>291</v>
      </c>
      <c r="M55" s="205"/>
      <c r="N55" s="9">
        <v>500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+'[2]11-25 payroll'!F58+'[2]11-25 payroll'!G58+'[2]11-25 payroll'!H58+'[2]11-25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+'[2]11-25 payroll'!F59+'[2]11-25 payroll'!G59+'[2]11-25 payroll'!H59+'[2]11-25 payroll'!I59</f>
        <v>1537.34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'[2]11-25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'[2]11-25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546.25+25.1</f>
        <v>571.35</v>
      </c>
      <c r="G58" s="55"/>
      <c r="H58" s="209"/>
      <c r="I58" s="195"/>
      <c r="J58" s="192"/>
      <c r="K58" s="198"/>
      <c r="L58" s="206" t="s">
        <v>39</v>
      </c>
      <c r="M58" s="205"/>
      <c r="N58" s="9">
        <v>108.56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'[2]11-25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'[2]11-25 payroll'!N25</f>
        <v>567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'[2]11-25 payroll'!M24</f>
        <v>0</v>
      </c>
      <c r="G60" s="55"/>
      <c r="H60" s="211">
        <f>-SUM(F52:F60)</f>
        <v>-3029.04</v>
      </c>
      <c r="I60" s="195"/>
      <c r="J60" s="192"/>
      <c r="K60" s="198"/>
      <c r="L60" s="198" t="s">
        <v>6</v>
      </c>
      <c r="M60" s="205"/>
      <c r="N60" s="9">
        <f>'[2]11-25 payroll'!M25</f>
        <v>0</v>
      </c>
      <c r="O60" s="9"/>
      <c r="P60" s="211">
        <f>-SUM(N52:N60)</f>
        <v>-3905.7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8723.23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3793.13</v>
      </c>
      <c r="Q61" s="174"/>
      <c r="T61" s="216">
        <f>+H61-'[2]11-25 payroll'!S37</f>
        <v>-84.160693750000064</v>
      </c>
      <c r="V61" s="237">
        <f>+P61-'[2]11-25 payroll'!S38</f>
        <v>-2059.4535010416666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'[2]11-25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'[2]11-25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'[2]11-25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'[2]11-25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'[2]11-25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 t="str">
        <f>'[2]11-25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'[2]11-25 payroll'!E11</f>
        <v>502</v>
      </c>
      <c r="E74" s="446"/>
      <c r="F74" s="446"/>
      <c r="G74" s="55"/>
      <c r="H74" s="357"/>
      <c r="I74" s="195"/>
      <c r="J74" s="192" t="s">
        <v>28</v>
      </c>
      <c r="K74" s="193" t="s">
        <v>27</v>
      </c>
      <c r="L74" s="446">
        <f>'[2]11-25 payroll'!E12</f>
        <v>502</v>
      </c>
      <c r="M74" s="446"/>
      <c r="N74" s="446"/>
      <c r="O74" s="9"/>
      <c r="P74" s="357"/>
    </row>
    <row r="75" spans="2:17" x14ac:dyDescent="0.2">
      <c r="B75" s="192" t="s">
        <v>29</v>
      </c>
      <c r="C75" s="193" t="s">
        <v>27</v>
      </c>
      <c r="D75" s="447" t="str">
        <f>'26-10 payroll'!D3</f>
        <v>January 11-25,2019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D75</f>
        <v>January 11-25,2019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D74*E77</f>
        <v>5522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5522</v>
      </c>
      <c r="Q76" s="174"/>
    </row>
    <row r="77" spans="2:17" x14ac:dyDescent="0.2">
      <c r="B77" s="192"/>
      <c r="C77" s="198"/>
      <c r="D77" s="200" t="s">
        <v>31</v>
      </c>
      <c r="E77" s="202"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v>11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v>313.75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v>100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'[2]11-25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'[2]11-25 payroll'!R12</f>
        <v>0</v>
      </c>
      <c r="O81" s="9"/>
      <c r="P81" s="10"/>
    </row>
    <row r="82" spans="1:22" x14ac:dyDescent="0.2">
      <c r="B82" s="192"/>
      <c r="C82" s="193"/>
      <c r="D82" s="204" t="s">
        <v>292</v>
      </c>
      <c r="E82" s="205"/>
      <c r="F82" s="55">
        <v>502</v>
      </c>
      <c r="G82" s="55"/>
      <c r="H82" s="58"/>
      <c r="I82" s="195"/>
      <c r="J82" s="192"/>
      <c r="K82" s="193"/>
      <c r="L82" s="204" t="s">
        <v>35</v>
      </c>
      <c r="M82" s="205"/>
      <c r="N82" s="9">
        <f>'[2]11-25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v>43.93</v>
      </c>
      <c r="G83" s="55"/>
      <c r="H83" s="56">
        <f>SUM(F79:F83)</f>
        <v>665.93</v>
      </c>
      <c r="I83" s="195"/>
      <c r="J83" s="192"/>
      <c r="K83" s="193"/>
      <c r="L83" s="204" t="s">
        <v>99</v>
      </c>
      <c r="M83" s="205"/>
      <c r="N83" s="11">
        <v>18.829999999999998</v>
      </c>
      <c r="O83" s="9"/>
      <c r="P83" s="56">
        <f>SUM(N79:N83)</f>
        <v>432.58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v>454.2</v>
      </c>
      <c r="G85" s="55"/>
      <c r="H85" s="207"/>
      <c r="I85" s="195"/>
      <c r="J85" s="192"/>
      <c r="K85" s="198"/>
      <c r="L85" s="206" t="s">
        <v>4</v>
      </c>
      <c r="M85" s="205"/>
      <c r="N85" s="9">
        <v>436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'[2]11-25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175</v>
      </c>
      <c r="G87" s="55"/>
      <c r="H87" s="207"/>
      <c r="I87" s="195"/>
      <c r="J87" s="192"/>
      <c r="K87" s="198"/>
      <c r="L87" s="206" t="s">
        <v>37</v>
      </c>
      <c r="M87" s="205"/>
      <c r="N87" s="9">
        <v>182.5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'[2]11-25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'[2]11-25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+'[2]11-25 payroll'!F60+'[2]11-25 payroll'!G60+'[2]11-25 payroll'!H60+'[2]11-25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+'[2]11-25 payroll'!F61+'[2]11-25 payroll'!G61+'[2]11-25 payroll'!H61+'[2]11-25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'[2]11-25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'[2]11-25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v>53.34</v>
      </c>
      <c r="G91" s="55"/>
      <c r="H91" s="209"/>
      <c r="I91" s="195"/>
      <c r="J91" s="192"/>
      <c r="K91" s="198"/>
      <c r="L91" s="206" t="s">
        <v>39</v>
      </c>
      <c r="M91" s="205"/>
      <c r="N91" s="9">
        <v>44.97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'[2]11-25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'[2]11-25 payroll'!N27</f>
        <v>432.98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'[2]11-25 payroll'!M26</f>
        <v>0</v>
      </c>
      <c r="G93" s="55"/>
      <c r="H93" s="211">
        <f>-SUM(F85:F93)</f>
        <v>-1651.58</v>
      </c>
      <c r="I93" s="195"/>
      <c r="J93" s="192"/>
      <c r="K93" s="198"/>
      <c r="L93" s="198" t="s">
        <v>6</v>
      </c>
      <c r="M93" s="205"/>
      <c r="N93" s="9">
        <f>'[2]11-25 payroll'!M27</f>
        <v>0</v>
      </c>
      <c r="O93" s="9"/>
      <c r="P93" s="211">
        <f>-SUM(N85:N93)</f>
        <v>-1604.05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4536.3500000000004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4350.53</v>
      </c>
      <c r="Q94" s="174"/>
      <c r="T94" s="216">
        <f>+H94-'[2]11-25 payroll'!S39</f>
        <v>26.451755729167417</v>
      </c>
      <c r="V94" s="237">
        <f>+P94-'[2]11-25 payroll'!S40</f>
        <v>-475.67999999999938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'[2]11-25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'[2]11-25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'[2]11-25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'[2]11-25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'[2]11-25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>
        <f>'[2]11-25 payroll'!B29</f>
        <v>0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'[2]11-25 payroll'!E13</f>
        <v>502</v>
      </c>
      <c r="E107" s="446"/>
      <c r="F107" s="446"/>
      <c r="G107" s="55"/>
      <c r="H107" s="357"/>
      <c r="I107" s="195"/>
      <c r="J107" s="192" t="s">
        <v>28</v>
      </c>
      <c r="K107" s="193" t="s">
        <v>27</v>
      </c>
      <c r="L107" s="446">
        <f>'[2]11-25 payroll'!E14</f>
        <v>0</v>
      </c>
      <c r="M107" s="446"/>
      <c r="N107" s="446"/>
      <c r="O107" s="9"/>
      <c r="P107" s="357"/>
    </row>
    <row r="108" spans="2:17" x14ac:dyDescent="0.2">
      <c r="B108" s="192" t="s">
        <v>29</v>
      </c>
      <c r="C108" s="193" t="s">
        <v>27</v>
      </c>
      <c r="D108" s="447" t="str">
        <f>'26-10 payroll'!D3</f>
        <v>January 11-25,2019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'[2]11-25 payroll'!D3</f>
        <v>JULY  11 - 25, 2018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6024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v>12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/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'[2]11-25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v>62.75</v>
      </c>
      <c r="G116" s="55"/>
      <c r="H116" s="56">
        <f>SUM(F112:F116)</f>
        <v>182.75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v>490.5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'[2]11-25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v>162.5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'[2]11-25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+'[2]11-25 payroll'!F62+'[2]11-25 payroll'!G62+'[2]11-25 payroll'!H62+'[2]11-25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v>301.5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v>217.12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'[2]11-25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'[2]11-25 payroll'!M28</f>
        <v>0</v>
      </c>
      <c r="G126" s="55"/>
      <c r="H126" s="211">
        <f>-SUM(F118:F126)</f>
        <v>-1679.2199999999998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4527.5300000000007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-544.94999999999891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'[2]11-25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'[2]11-25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'[2]11-25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'[2]11-25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>
        <f>'[2]11-25 payroll'!B15</f>
        <v>0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'[2]11-25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'[2]11-25 payroll'!E15</f>
        <v>0</v>
      </c>
      <c r="E140" s="446"/>
      <c r="F140" s="446"/>
      <c r="G140" s="55"/>
      <c r="H140" s="357"/>
      <c r="I140" s="195"/>
      <c r="J140" s="192" t="s">
        <v>28</v>
      </c>
      <c r="K140" s="193" t="s">
        <v>27</v>
      </c>
      <c r="L140" s="446">
        <f>'[2]11-25 payroll'!E112</f>
        <v>0</v>
      </c>
      <c r="M140" s="446"/>
      <c r="N140" s="446"/>
      <c r="O140" s="9"/>
      <c r="P140" s="357"/>
    </row>
    <row r="141" spans="2:17" x14ac:dyDescent="0.2">
      <c r="B141" s="192" t="s">
        <v>29</v>
      </c>
      <c r="C141" s="193" t="s">
        <v>27</v>
      </c>
      <c r="D141" s="447" t="str">
        <f>'[2]11-25 payroll'!D3</f>
        <v>JULY  11 - 25, 2018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'[2]11-25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'[2]11-25 payroll'!G15</f>
        <v>0</v>
      </c>
      <c r="I142" s="195"/>
      <c r="J142" s="197" t="s">
        <v>16</v>
      </c>
      <c r="K142" s="198"/>
      <c r="L142" s="199">
        <f>'[2]11-25 payroll'!D139</f>
        <v>0</v>
      </c>
      <c r="M142" s="200"/>
      <c r="N142" s="9"/>
      <c r="O142" s="9"/>
      <c r="P142" s="10">
        <f>'[2]11-25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'[2]11-25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'[2]11-25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'[2]11-25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'[2]11-25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'[2]11-25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'[2]11-25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'[2]11-25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'[2]11-25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'[2]11-25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+'[2]11-25 payroll'!F64+'[2]11-25 payroll'!G64+'[2]11-25 payroll'!H64+'[2]11-25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+'[2]11-25 payroll'!F65+'[2]11-25 payroll'!G65+'[2]11-25 payroll'!H65+'[2]11-25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'[2]11-25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'[2]11-25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'[2]11-25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'[2]11-25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9 A11:Q60 A62:Q165 A61:O61 Q61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2018-11-28T02:34:38Z</cp:lastPrinted>
  <dcterms:created xsi:type="dcterms:W3CDTF">2010-01-04T12:18:59Z</dcterms:created>
  <dcterms:modified xsi:type="dcterms:W3CDTF">2020-05-30T12:49:29Z</dcterms:modified>
</cp:coreProperties>
</file>