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"/>
    </mc:Choice>
  </mc:AlternateContent>
  <xr:revisionPtr revIDLastSave="0" documentId="13_ncr:1_{F3154F5A-EB23-4FF6-B32E-73CE49F31126}" xr6:coauthVersionLast="45" xr6:coauthVersionMax="45" xr10:uidLastSave="{00000000-0000-0000-0000-000000000000}"/>
  <bookViews>
    <workbookView xWindow="45" yWindow="0" windowWidth="23955" windowHeight="12840" tabRatio="500" activeTab="5" xr2:uid="{00000000-000D-0000-FFFF-FFFF00000000}"/>
  </bookViews>
  <sheets>
    <sheet name="SJ" sheetId="1" r:id="rId1"/>
    <sheet name="CD" sheetId="2" r:id="rId2"/>
    <sheet name="AP" sheetId="3" r:id="rId3"/>
    <sheet name="GJ-PCF" sheetId="4" r:id="rId4"/>
    <sheet name="GJ" sheetId="5" r:id="rId5"/>
    <sheet name="WTB" sheetId="6" r:id="rId6"/>
    <sheet name="BS" sheetId="7" r:id="rId7"/>
    <sheet name="IS" sheetId="8" r:id="rId8"/>
    <sheet name="VAT" sheetId="9" r:id="rId9"/>
    <sheet name="ePay" sheetId="10" r:id="rId10"/>
    <sheet name="ITR" sheetId="11" r:id="rId11"/>
    <sheet name="EWT" sheetId="12" r:id="rId12"/>
    <sheet name="To Follow" sheetId="13" r:id="rId13"/>
  </sheet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[0]!Choices_Wrapper</definedName>
    <definedName name="Choices_Wrapper">[0]!Choices_Wrapper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[0]!OpenforUser2</definedName>
    <definedName name="OpenforUser2">[0]!OpenforUser2</definedName>
    <definedName name="OpenForUser3" localSheetId="8">[0]!OpenForUser3</definedName>
    <definedName name="OpenForUser3">[0]!OpenForUser3</definedName>
    <definedName name="OpenForUser4" localSheetId="8">[0]!OpenForUser4</definedName>
    <definedName name="OpenForUser4">[0]!OpenForUser4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12" l="1"/>
  <c r="F29" i="12"/>
  <c r="E29" i="12"/>
  <c r="D29" i="12"/>
  <c r="G29" i="12" s="1"/>
  <c r="F28" i="12"/>
  <c r="E28" i="12"/>
  <c r="D28" i="12"/>
  <c r="G28" i="12" s="1"/>
  <c r="F27" i="12"/>
  <c r="E27" i="12"/>
  <c r="D27" i="12"/>
  <c r="G27" i="12" s="1"/>
  <c r="F26" i="12"/>
  <c r="E26" i="12"/>
  <c r="D26" i="12"/>
  <c r="G26" i="12" s="1"/>
  <c r="F25" i="12"/>
  <c r="E25" i="12"/>
  <c r="F24" i="12"/>
  <c r="E24" i="12"/>
  <c r="F22" i="12"/>
  <c r="E22" i="12"/>
  <c r="D22" i="12"/>
  <c r="G22" i="12" s="1"/>
  <c r="F21" i="12"/>
  <c r="E21" i="12"/>
  <c r="F20" i="12"/>
  <c r="E20" i="12"/>
  <c r="F19" i="12"/>
  <c r="E19" i="12"/>
  <c r="F18" i="12"/>
  <c r="F31" i="12" s="1"/>
  <c r="E18" i="12"/>
  <c r="E31" i="12" s="1"/>
  <c r="D18" i="12"/>
  <c r="F16" i="12"/>
  <c r="E16" i="12"/>
  <c r="G14" i="12"/>
  <c r="G13" i="12"/>
  <c r="G12" i="12"/>
  <c r="G11" i="12"/>
  <c r="G7" i="12"/>
  <c r="G3" i="12"/>
  <c r="D10" i="11"/>
  <c r="D2" i="11" s="1"/>
  <c r="E7" i="11"/>
  <c r="E9" i="11" s="1"/>
  <c r="E11" i="11" s="1"/>
  <c r="C7" i="11"/>
  <c r="C9" i="11" s="1"/>
  <c r="C11" i="11" s="1"/>
  <c r="C13" i="11" s="1"/>
  <c r="D6" i="11"/>
  <c r="D7" i="11" s="1"/>
  <c r="E2" i="11"/>
  <c r="C2" i="11"/>
  <c r="E1" i="11"/>
  <c r="K3" i="10"/>
  <c r="L28" i="9"/>
  <c r="L27" i="9"/>
  <c r="H27" i="9"/>
  <c r="L26" i="9"/>
  <c r="H26" i="9"/>
  <c r="H7" i="9" s="1"/>
  <c r="L24" i="9"/>
  <c r="L6" i="9" s="1"/>
  <c r="O6" i="9" s="1"/>
  <c r="H24" i="9"/>
  <c r="L19" i="9"/>
  <c r="H19" i="9"/>
  <c r="L18" i="9"/>
  <c r="H18" i="9"/>
  <c r="H5" i="9" s="1"/>
  <c r="D11" i="9"/>
  <c r="C11" i="9"/>
  <c r="B11" i="9"/>
  <c r="N10" i="9"/>
  <c r="M10" i="9"/>
  <c r="I10" i="9"/>
  <c r="I13" i="9" s="1"/>
  <c r="H10" i="9"/>
  <c r="G10" i="9"/>
  <c r="D10" i="9"/>
  <c r="D13" i="9" s="1"/>
  <c r="C10" i="9"/>
  <c r="C13" i="9" s="1"/>
  <c r="B10" i="9"/>
  <c r="B13" i="9" s="1"/>
  <c r="D8" i="9"/>
  <c r="C8" i="9"/>
  <c r="B8" i="9"/>
  <c r="N7" i="9"/>
  <c r="M7" i="9"/>
  <c r="L7" i="9"/>
  <c r="O7" i="9" s="1"/>
  <c r="I7" i="9"/>
  <c r="G7" i="9"/>
  <c r="E7" i="9"/>
  <c r="N6" i="9"/>
  <c r="M6" i="9"/>
  <c r="M11" i="9" s="1"/>
  <c r="J6" i="9"/>
  <c r="I6" i="9"/>
  <c r="H6" i="9"/>
  <c r="G6" i="9"/>
  <c r="E6" i="9"/>
  <c r="N5" i="9"/>
  <c r="N11" i="9" s="1"/>
  <c r="M5" i="9"/>
  <c r="L5" i="9"/>
  <c r="O5" i="9" s="1"/>
  <c r="I5" i="9"/>
  <c r="I11" i="9" s="1"/>
  <c r="G5" i="9"/>
  <c r="J5" i="9" s="1"/>
  <c r="E5" i="9"/>
  <c r="O4" i="9"/>
  <c r="O11" i="9" s="1"/>
  <c r="J4" i="9"/>
  <c r="E4" i="9"/>
  <c r="E11" i="9" s="1"/>
  <c r="J2" i="9"/>
  <c r="J10" i="9" s="1"/>
  <c r="E2" i="9"/>
  <c r="E10" i="9" s="1"/>
  <c r="G28" i="8"/>
  <c r="G25" i="7"/>
  <c r="G27" i="7" s="1"/>
  <c r="G104" i="6"/>
  <c r="K101" i="6"/>
  <c r="I101" i="6"/>
  <c r="H101" i="6"/>
  <c r="F101" i="6"/>
  <c r="K100" i="6"/>
  <c r="I100" i="6"/>
  <c r="H100" i="6"/>
  <c r="I99" i="6"/>
  <c r="H99" i="6"/>
  <c r="F99" i="6"/>
  <c r="K98" i="6"/>
  <c r="I98" i="6"/>
  <c r="F98" i="6"/>
  <c r="K97" i="6"/>
  <c r="I97" i="6"/>
  <c r="F97" i="6"/>
  <c r="K96" i="6"/>
  <c r="I96" i="6"/>
  <c r="H96" i="6"/>
  <c r="I95" i="6"/>
  <c r="H95" i="6"/>
  <c r="F95" i="6"/>
  <c r="K94" i="6"/>
  <c r="I94" i="6"/>
  <c r="F94" i="6"/>
  <c r="K93" i="6"/>
  <c r="I93" i="6"/>
  <c r="F93" i="6"/>
  <c r="K92" i="6"/>
  <c r="I92" i="6"/>
  <c r="F92" i="6"/>
  <c r="K91" i="6"/>
  <c r="I91" i="6"/>
  <c r="F91" i="6"/>
  <c r="K90" i="6"/>
  <c r="I90" i="6"/>
  <c r="F90" i="6"/>
  <c r="K89" i="6"/>
  <c r="I89" i="6"/>
  <c r="F89" i="6"/>
  <c r="K88" i="6"/>
  <c r="I88" i="6"/>
  <c r="H88" i="6"/>
  <c r="F88" i="6"/>
  <c r="K87" i="6"/>
  <c r="I87" i="6"/>
  <c r="H87" i="6"/>
  <c r="F87" i="6"/>
  <c r="K86" i="6"/>
  <c r="I86" i="6"/>
  <c r="H86" i="6"/>
  <c r="F86" i="6"/>
  <c r="K85" i="6"/>
  <c r="I85" i="6"/>
  <c r="F85" i="6"/>
  <c r="K84" i="6"/>
  <c r="I84" i="6"/>
  <c r="H84" i="6"/>
  <c r="F84" i="6"/>
  <c r="K83" i="6"/>
  <c r="I83" i="6"/>
  <c r="F83" i="6"/>
  <c r="K82" i="6"/>
  <c r="I82" i="6"/>
  <c r="F82" i="6"/>
  <c r="K81" i="6"/>
  <c r="I81" i="6"/>
  <c r="F81" i="6"/>
  <c r="K80" i="6"/>
  <c r="I80" i="6"/>
  <c r="F80" i="6"/>
  <c r="K79" i="6"/>
  <c r="I79" i="6"/>
  <c r="F79" i="6"/>
  <c r="K78" i="6"/>
  <c r="I78" i="6"/>
  <c r="F78" i="6"/>
  <c r="K77" i="6"/>
  <c r="I77" i="6"/>
  <c r="F77" i="6"/>
  <c r="K76" i="6"/>
  <c r="I76" i="6"/>
  <c r="F76" i="6"/>
  <c r="K75" i="6"/>
  <c r="I75" i="6"/>
  <c r="F75" i="6"/>
  <c r="K74" i="6"/>
  <c r="I74" i="6"/>
  <c r="F74" i="6"/>
  <c r="I73" i="6"/>
  <c r="H73" i="6"/>
  <c r="F73" i="6"/>
  <c r="K72" i="6"/>
  <c r="I72" i="6"/>
  <c r="F72" i="6"/>
  <c r="K71" i="6"/>
  <c r="I71" i="6"/>
  <c r="F71" i="6"/>
  <c r="K70" i="6"/>
  <c r="I70" i="6"/>
  <c r="H70" i="6"/>
  <c r="F70" i="6"/>
  <c r="K69" i="6"/>
  <c r="I69" i="6"/>
  <c r="H69" i="6"/>
  <c r="F69" i="6"/>
  <c r="K68" i="6"/>
  <c r="I68" i="6"/>
  <c r="H68" i="6"/>
  <c r="F68" i="6"/>
  <c r="K67" i="6"/>
  <c r="I67" i="6"/>
  <c r="H67" i="6"/>
  <c r="F67" i="6"/>
  <c r="K66" i="6"/>
  <c r="I66" i="6"/>
  <c r="H66" i="6"/>
  <c r="F66" i="6"/>
  <c r="K65" i="6"/>
  <c r="I65" i="6"/>
  <c r="H65" i="6"/>
  <c r="F65" i="6"/>
  <c r="K64" i="6"/>
  <c r="I64" i="6"/>
  <c r="H64" i="6"/>
  <c r="F64" i="6"/>
  <c r="K63" i="6"/>
  <c r="I63" i="6"/>
  <c r="H63" i="6"/>
  <c r="F63" i="6"/>
  <c r="K62" i="6"/>
  <c r="I62" i="6"/>
  <c r="F62" i="6"/>
  <c r="I61" i="6"/>
  <c r="H61" i="6"/>
  <c r="F61" i="6"/>
  <c r="K60" i="6"/>
  <c r="I60" i="6"/>
  <c r="H60" i="6"/>
  <c r="F60" i="6"/>
  <c r="K59" i="6"/>
  <c r="I59" i="6"/>
  <c r="F59" i="6"/>
  <c r="K58" i="6"/>
  <c r="I58" i="6"/>
  <c r="H58" i="6"/>
  <c r="F58" i="6"/>
  <c r="K57" i="6"/>
  <c r="I57" i="6"/>
  <c r="F57" i="6"/>
  <c r="I56" i="6"/>
  <c r="H56" i="6"/>
  <c r="F56" i="6"/>
  <c r="K55" i="6"/>
  <c r="I55" i="6"/>
  <c r="H55" i="6"/>
  <c r="K54" i="6"/>
  <c r="I54" i="6"/>
  <c r="H54" i="6"/>
  <c r="K53" i="6"/>
  <c r="I53" i="6"/>
  <c r="H53" i="6"/>
  <c r="K52" i="6"/>
  <c r="I52" i="6"/>
  <c r="H52" i="6"/>
  <c r="K51" i="6"/>
  <c r="I51" i="6"/>
  <c r="H51" i="6"/>
  <c r="K50" i="6"/>
  <c r="I50" i="6"/>
  <c r="H50" i="6"/>
  <c r="F50" i="6"/>
  <c r="K49" i="6"/>
  <c r="I49" i="6"/>
  <c r="H49" i="6"/>
  <c r="F49" i="6"/>
  <c r="K48" i="6"/>
  <c r="I48" i="6"/>
  <c r="H48" i="6"/>
  <c r="F48" i="6"/>
  <c r="I47" i="6"/>
  <c r="H47" i="6"/>
  <c r="E47" i="6"/>
  <c r="K46" i="6"/>
  <c r="I46" i="6"/>
  <c r="H46" i="6"/>
  <c r="F46" i="6"/>
  <c r="K45" i="6"/>
  <c r="I45" i="6"/>
  <c r="H45" i="6"/>
  <c r="F45" i="6"/>
  <c r="K44" i="6"/>
  <c r="I44" i="6"/>
  <c r="H44" i="6"/>
  <c r="F44" i="6"/>
  <c r="K43" i="6"/>
  <c r="I43" i="6"/>
  <c r="H43" i="6"/>
  <c r="K42" i="6"/>
  <c r="I42" i="6"/>
  <c r="H42" i="6"/>
  <c r="H41" i="6"/>
  <c r="K40" i="6"/>
  <c r="H40" i="6"/>
  <c r="F40" i="6"/>
  <c r="K39" i="6"/>
  <c r="H39" i="6"/>
  <c r="F39" i="6"/>
  <c r="H38" i="6"/>
  <c r="F38" i="6"/>
  <c r="I37" i="6"/>
  <c r="H37" i="6"/>
  <c r="F37" i="6"/>
  <c r="K36" i="6"/>
  <c r="H36" i="6"/>
  <c r="F36" i="6"/>
  <c r="K35" i="6"/>
  <c r="H35" i="6"/>
  <c r="F35" i="6"/>
  <c r="K34" i="6"/>
  <c r="H34" i="6"/>
  <c r="F34" i="6"/>
  <c r="K33" i="6"/>
  <c r="I33" i="6"/>
  <c r="H33" i="6"/>
  <c r="F33" i="6"/>
  <c r="K32" i="6"/>
  <c r="H32" i="6"/>
  <c r="F32" i="6"/>
  <c r="K31" i="6"/>
  <c r="I31" i="6"/>
  <c r="H31" i="6"/>
  <c r="K30" i="6"/>
  <c r="I30" i="6"/>
  <c r="H30" i="6"/>
  <c r="F30" i="6"/>
  <c r="K29" i="6"/>
  <c r="I29" i="6"/>
  <c r="H29" i="6"/>
  <c r="F29" i="6"/>
  <c r="K28" i="6"/>
  <c r="F28" i="6"/>
  <c r="K27" i="6"/>
  <c r="I27" i="6"/>
  <c r="F27" i="6"/>
  <c r="K26" i="6"/>
  <c r="F26" i="6"/>
  <c r="K25" i="6"/>
  <c r="I25" i="6"/>
  <c r="H25" i="6"/>
  <c r="F25" i="6"/>
  <c r="K24" i="6"/>
  <c r="I24" i="6"/>
  <c r="H24" i="6"/>
  <c r="F24" i="6"/>
  <c r="K23" i="6"/>
  <c r="I23" i="6"/>
  <c r="H23" i="6"/>
  <c r="F23" i="6"/>
  <c r="K22" i="6"/>
  <c r="I22" i="6"/>
  <c r="H22" i="6"/>
  <c r="K21" i="6"/>
  <c r="I21" i="6"/>
  <c r="H21" i="6"/>
  <c r="F21" i="6"/>
  <c r="K20" i="6"/>
  <c r="I20" i="6"/>
  <c r="H20" i="6"/>
  <c r="F20" i="6"/>
  <c r="K19" i="6"/>
  <c r="I19" i="6"/>
  <c r="F19" i="6"/>
  <c r="I18" i="6"/>
  <c r="H18" i="6"/>
  <c r="F18" i="6"/>
  <c r="I17" i="6"/>
  <c r="H17" i="6"/>
  <c r="F17" i="6"/>
  <c r="K16" i="6"/>
  <c r="I16" i="6"/>
  <c r="H16" i="6"/>
  <c r="K15" i="6"/>
  <c r="I15" i="6"/>
  <c r="H15" i="6"/>
  <c r="K14" i="6"/>
  <c r="I14" i="6"/>
  <c r="H14" i="6"/>
  <c r="K13" i="6"/>
  <c r="I13" i="6"/>
  <c r="H13" i="6"/>
  <c r="K12" i="6"/>
  <c r="I12" i="6"/>
  <c r="H12" i="6"/>
  <c r="F12" i="6"/>
  <c r="K11" i="6"/>
  <c r="I11" i="6"/>
  <c r="H11" i="6"/>
  <c r="F11" i="6"/>
  <c r="K10" i="6"/>
  <c r="I10" i="6"/>
  <c r="H10" i="6"/>
  <c r="F10" i="6"/>
  <c r="K9" i="6"/>
  <c r="H9" i="6"/>
  <c r="F9" i="6"/>
  <c r="K8" i="6"/>
  <c r="H8" i="6"/>
  <c r="H117" i="5"/>
  <c r="D115" i="5"/>
  <c r="D114" i="5"/>
  <c r="D113" i="5"/>
  <c r="D112" i="5"/>
  <c r="D111" i="5"/>
  <c r="G110" i="5"/>
  <c r="D110" i="5"/>
  <c r="H108" i="5"/>
  <c r="K47" i="6" s="1"/>
  <c r="D108" i="5"/>
  <c r="D107" i="5"/>
  <c r="H105" i="5"/>
  <c r="D105" i="5"/>
  <c r="D104" i="5"/>
  <c r="D103" i="5"/>
  <c r="D102" i="5"/>
  <c r="D101" i="5"/>
  <c r="D100" i="5"/>
  <c r="H98" i="5"/>
  <c r="K17" i="6" s="1"/>
  <c r="D98" i="5"/>
  <c r="D97" i="5"/>
  <c r="G95" i="5"/>
  <c r="H93" i="5"/>
  <c r="D93" i="5"/>
  <c r="H92" i="5"/>
  <c r="H95" i="5" s="1"/>
  <c r="D92" i="5"/>
  <c r="D91" i="5"/>
  <c r="G89" i="5"/>
  <c r="D87" i="5"/>
  <c r="G86" i="5"/>
  <c r="K95" i="6" s="1"/>
  <c r="D86" i="5"/>
  <c r="G85" i="5"/>
  <c r="K73" i="6" s="1"/>
  <c r="D85" i="5"/>
  <c r="G83" i="5"/>
  <c r="H81" i="5"/>
  <c r="D81" i="5"/>
  <c r="D80" i="5"/>
  <c r="D79" i="5"/>
  <c r="H77" i="5"/>
  <c r="G77" i="5"/>
  <c r="D75" i="5"/>
  <c r="D74" i="5"/>
  <c r="D73" i="5"/>
  <c r="H71" i="5"/>
  <c r="G71" i="5"/>
  <c r="D69" i="5"/>
  <c r="D68" i="5"/>
  <c r="G66" i="5"/>
  <c r="H64" i="5"/>
  <c r="D64" i="5"/>
  <c r="D63" i="5"/>
  <c r="H61" i="5"/>
  <c r="G61" i="5"/>
  <c r="D59" i="5"/>
  <c r="D58" i="5"/>
  <c r="G57" i="5"/>
  <c r="K99" i="6" s="1"/>
  <c r="D57" i="5"/>
  <c r="G55" i="5"/>
  <c r="H53" i="5"/>
  <c r="K38" i="6" s="1"/>
  <c r="D53" i="5"/>
  <c r="H52" i="5"/>
  <c r="K37" i="6" s="1"/>
  <c r="D52" i="5"/>
  <c r="H51" i="5"/>
  <c r="D51" i="5"/>
  <c r="D50" i="5"/>
  <c r="D49" i="5"/>
  <c r="D48" i="5"/>
  <c r="H46" i="5"/>
  <c r="G46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H26" i="5"/>
  <c r="G26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AJ206" i="4"/>
  <c r="M206" i="4"/>
  <c r="AJ205" i="4"/>
  <c r="M205" i="4"/>
  <c r="AJ204" i="4"/>
  <c r="M204" i="4"/>
  <c r="AJ203" i="4"/>
  <c r="M203" i="4"/>
  <c r="AJ202" i="4"/>
  <c r="M202" i="4"/>
  <c r="AJ201" i="4"/>
  <c r="M201" i="4"/>
  <c r="AJ200" i="4"/>
  <c r="M200" i="4"/>
  <c r="AJ199" i="4"/>
  <c r="M199" i="4"/>
  <c r="AJ198" i="4"/>
  <c r="M198" i="4"/>
  <c r="AJ197" i="4"/>
  <c r="M197" i="4"/>
  <c r="AJ196" i="4"/>
  <c r="M196" i="4"/>
  <c r="AJ195" i="4"/>
  <c r="M195" i="4"/>
  <c r="AJ194" i="4"/>
  <c r="M194" i="4"/>
  <c r="AJ193" i="4"/>
  <c r="M193" i="4"/>
  <c r="AJ192" i="4"/>
  <c r="M192" i="4"/>
  <c r="AJ191" i="4"/>
  <c r="M191" i="4"/>
  <c r="AJ190" i="4"/>
  <c r="M190" i="4"/>
  <c r="AJ189" i="4"/>
  <c r="M189" i="4"/>
  <c r="AJ188" i="4"/>
  <c r="M188" i="4"/>
  <c r="AJ187" i="4"/>
  <c r="M187" i="4"/>
  <c r="AJ186" i="4"/>
  <c r="M186" i="4"/>
  <c r="AJ185" i="4"/>
  <c r="M185" i="4"/>
  <c r="AJ184" i="4"/>
  <c r="M184" i="4"/>
  <c r="AJ183" i="4"/>
  <c r="M183" i="4"/>
  <c r="AJ182" i="4"/>
  <c r="M182" i="4"/>
  <c r="AJ181" i="4"/>
  <c r="M181" i="4"/>
  <c r="AJ180" i="4"/>
  <c r="M180" i="4"/>
  <c r="AJ179" i="4"/>
  <c r="M179" i="4"/>
  <c r="AJ178" i="4"/>
  <c r="M178" i="4"/>
  <c r="AJ177" i="4"/>
  <c r="M177" i="4"/>
  <c r="AJ176" i="4"/>
  <c r="M176" i="4"/>
  <c r="AJ175" i="4"/>
  <c r="M175" i="4"/>
  <c r="AJ174" i="4"/>
  <c r="M174" i="4"/>
  <c r="AJ173" i="4"/>
  <c r="M173" i="4"/>
  <c r="AJ172" i="4"/>
  <c r="M172" i="4"/>
  <c r="AJ171" i="4"/>
  <c r="M171" i="4"/>
  <c r="AJ170" i="4"/>
  <c r="M170" i="4"/>
  <c r="AJ169" i="4"/>
  <c r="M169" i="4"/>
  <c r="AJ168" i="4"/>
  <c r="M168" i="4"/>
  <c r="AJ167" i="4"/>
  <c r="M167" i="4"/>
  <c r="AJ166" i="4"/>
  <c r="M166" i="4"/>
  <c r="AJ165" i="4"/>
  <c r="M165" i="4"/>
  <c r="AJ164" i="4"/>
  <c r="M164" i="4"/>
  <c r="AJ163" i="4"/>
  <c r="M163" i="4"/>
  <c r="AJ162" i="4"/>
  <c r="M162" i="4"/>
  <c r="AJ161" i="4"/>
  <c r="M161" i="4"/>
  <c r="AJ160" i="4"/>
  <c r="M160" i="4"/>
  <c r="AJ159" i="4"/>
  <c r="M159" i="4"/>
  <c r="AJ158" i="4"/>
  <c r="M158" i="4"/>
  <c r="AJ157" i="4"/>
  <c r="M157" i="4"/>
  <c r="AJ156" i="4"/>
  <c r="M156" i="4"/>
  <c r="AJ155" i="4"/>
  <c r="M155" i="4"/>
  <c r="AJ154" i="4"/>
  <c r="M154" i="4"/>
  <c r="AJ153" i="4"/>
  <c r="M153" i="4"/>
  <c r="AJ152" i="4"/>
  <c r="M152" i="4"/>
  <c r="AJ151" i="4"/>
  <c r="M151" i="4"/>
  <c r="AJ150" i="4"/>
  <c r="M150" i="4"/>
  <c r="AJ149" i="4"/>
  <c r="M149" i="4"/>
  <c r="AJ148" i="4"/>
  <c r="M148" i="4"/>
  <c r="AJ147" i="4"/>
  <c r="M147" i="4"/>
  <c r="AJ146" i="4"/>
  <c r="M146" i="4"/>
  <c r="AJ145" i="4"/>
  <c r="M145" i="4"/>
  <c r="AJ144" i="4"/>
  <c r="M144" i="4"/>
  <c r="AJ143" i="4"/>
  <c r="M143" i="4"/>
  <c r="AJ142" i="4"/>
  <c r="M142" i="4"/>
  <c r="AJ141" i="4"/>
  <c r="M141" i="4"/>
  <c r="AJ140" i="4"/>
  <c r="M140" i="4"/>
  <c r="AJ139" i="4"/>
  <c r="M139" i="4"/>
  <c r="AJ138" i="4"/>
  <c r="M138" i="4"/>
  <c r="AJ137" i="4"/>
  <c r="M137" i="4"/>
  <c r="AJ136" i="4"/>
  <c r="M136" i="4"/>
  <c r="AJ135" i="4"/>
  <c r="M135" i="4"/>
  <c r="AJ134" i="4"/>
  <c r="M134" i="4"/>
  <c r="AJ133" i="4"/>
  <c r="M133" i="4"/>
  <c r="AJ132" i="4"/>
  <c r="M132" i="4"/>
  <c r="AJ131" i="4"/>
  <c r="M131" i="4"/>
  <c r="AJ130" i="4"/>
  <c r="M130" i="4"/>
  <c r="AJ129" i="4"/>
  <c r="M129" i="4"/>
  <c r="AJ128" i="4"/>
  <c r="M128" i="4"/>
  <c r="AJ127" i="4"/>
  <c r="M127" i="4"/>
  <c r="AJ126" i="4"/>
  <c r="M126" i="4"/>
  <c r="AJ125" i="4"/>
  <c r="M125" i="4"/>
  <c r="AJ124" i="4"/>
  <c r="M124" i="4"/>
  <c r="AJ123" i="4"/>
  <c r="M123" i="4"/>
  <c r="AJ122" i="4"/>
  <c r="M122" i="4"/>
  <c r="AJ121" i="4"/>
  <c r="M121" i="4"/>
  <c r="AJ120" i="4"/>
  <c r="M120" i="4"/>
  <c r="AJ119" i="4"/>
  <c r="M119" i="4"/>
  <c r="AJ118" i="4"/>
  <c r="M118" i="4"/>
  <c r="AJ117" i="4"/>
  <c r="M117" i="4"/>
  <c r="AJ116" i="4"/>
  <c r="M116" i="4"/>
  <c r="AJ115" i="4"/>
  <c r="M115" i="4"/>
  <c r="AJ114" i="4"/>
  <c r="M114" i="4"/>
  <c r="AJ113" i="4"/>
  <c r="M113" i="4"/>
  <c r="AJ112" i="4"/>
  <c r="M112" i="4"/>
  <c r="AJ111" i="4"/>
  <c r="M111" i="4"/>
  <c r="AJ110" i="4"/>
  <c r="M110" i="4"/>
  <c r="AJ109" i="4"/>
  <c r="M109" i="4"/>
  <c r="AJ108" i="4"/>
  <c r="M108" i="4"/>
  <c r="AJ107" i="4"/>
  <c r="M107" i="4"/>
  <c r="AJ106" i="4"/>
  <c r="M106" i="4"/>
  <c r="AJ105" i="4"/>
  <c r="M105" i="4"/>
  <c r="AJ104" i="4"/>
  <c r="M104" i="4"/>
  <c r="AJ103" i="4"/>
  <c r="M103" i="4"/>
  <c r="AJ102" i="4"/>
  <c r="M102" i="4"/>
  <c r="AJ101" i="4"/>
  <c r="M101" i="4"/>
  <c r="AJ100" i="4"/>
  <c r="M100" i="4"/>
  <c r="AJ99" i="4"/>
  <c r="M99" i="4"/>
  <c r="AJ98" i="4"/>
  <c r="M98" i="4"/>
  <c r="AJ97" i="4"/>
  <c r="M97" i="4"/>
  <c r="AJ96" i="4"/>
  <c r="M96" i="4"/>
  <c r="AJ95" i="4"/>
  <c r="M95" i="4"/>
  <c r="AJ94" i="4"/>
  <c r="M94" i="4"/>
  <c r="AJ93" i="4"/>
  <c r="M93" i="4"/>
  <c r="AJ92" i="4"/>
  <c r="M92" i="4"/>
  <c r="AJ91" i="4"/>
  <c r="M91" i="4"/>
  <c r="AJ90" i="4"/>
  <c r="M90" i="4"/>
  <c r="AJ89" i="4"/>
  <c r="M89" i="4"/>
  <c r="AJ88" i="4"/>
  <c r="M88" i="4"/>
  <c r="AJ87" i="4"/>
  <c r="M87" i="4"/>
  <c r="AJ86" i="4"/>
  <c r="M86" i="4"/>
  <c r="AJ85" i="4"/>
  <c r="M85" i="4"/>
  <c r="AJ84" i="4"/>
  <c r="M84" i="4"/>
  <c r="AJ83" i="4"/>
  <c r="M83" i="4"/>
  <c r="AJ82" i="4"/>
  <c r="M82" i="4"/>
  <c r="AJ81" i="4"/>
  <c r="M81" i="4"/>
  <c r="AJ80" i="4"/>
  <c r="M80" i="4"/>
  <c r="AJ79" i="4"/>
  <c r="M79" i="4"/>
  <c r="AJ78" i="4"/>
  <c r="M78" i="4"/>
  <c r="AJ77" i="4"/>
  <c r="M77" i="4"/>
  <c r="AJ76" i="4"/>
  <c r="M76" i="4"/>
  <c r="AJ75" i="4"/>
  <c r="M75" i="4"/>
  <c r="AJ74" i="4"/>
  <c r="M74" i="4"/>
  <c r="AJ73" i="4"/>
  <c r="M73" i="4"/>
  <c r="AJ72" i="4"/>
  <c r="M72" i="4"/>
  <c r="AJ71" i="4"/>
  <c r="M71" i="4"/>
  <c r="AJ70" i="4"/>
  <c r="M70" i="4"/>
  <c r="AJ69" i="4"/>
  <c r="M69" i="4"/>
  <c r="AJ68" i="4"/>
  <c r="M68" i="4"/>
  <c r="AJ67" i="4"/>
  <c r="M67" i="4"/>
  <c r="AJ66" i="4"/>
  <c r="M66" i="4"/>
  <c r="AJ65" i="4"/>
  <c r="M65" i="4"/>
  <c r="AJ64" i="4"/>
  <c r="M64" i="4"/>
  <c r="AJ63" i="4"/>
  <c r="M63" i="4"/>
  <c r="AJ62" i="4"/>
  <c r="M62" i="4"/>
  <c r="AJ61" i="4"/>
  <c r="M61" i="4"/>
  <c r="AJ60" i="4"/>
  <c r="M60" i="4"/>
  <c r="AJ59" i="4"/>
  <c r="M59" i="4"/>
  <c r="AJ58" i="4"/>
  <c r="M58" i="4"/>
  <c r="AJ57" i="4"/>
  <c r="M57" i="4"/>
  <c r="AJ56" i="4"/>
  <c r="M56" i="4"/>
  <c r="AJ55" i="4"/>
  <c r="M55" i="4"/>
  <c r="AJ54" i="4"/>
  <c r="M54" i="4"/>
  <c r="AJ53" i="4"/>
  <c r="M53" i="4"/>
  <c r="AJ52" i="4"/>
  <c r="M52" i="4"/>
  <c r="AJ51" i="4"/>
  <c r="M51" i="4"/>
  <c r="AJ50" i="4"/>
  <c r="M50" i="4"/>
  <c r="AJ49" i="4"/>
  <c r="M49" i="4"/>
  <c r="AJ48" i="4"/>
  <c r="M48" i="4"/>
  <c r="AJ47" i="4"/>
  <c r="M47" i="4"/>
  <c r="AJ46" i="4"/>
  <c r="M46" i="4"/>
  <c r="AJ45" i="4"/>
  <c r="M45" i="4"/>
  <c r="AJ44" i="4"/>
  <c r="M44" i="4"/>
  <c r="AJ43" i="4"/>
  <c r="M43" i="4"/>
  <c r="AJ42" i="4"/>
  <c r="M42" i="4"/>
  <c r="AJ41" i="4"/>
  <c r="M41" i="4"/>
  <c r="AJ40" i="4"/>
  <c r="M40" i="4"/>
  <c r="AJ39" i="4"/>
  <c r="M39" i="4"/>
  <c r="AJ38" i="4"/>
  <c r="M38" i="4"/>
  <c r="AJ37" i="4"/>
  <c r="M37" i="4"/>
  <c r="AJ36" i="4"/>
  <c r="M36" i="4"/>
  <c r="AJ35" i="4"/>
  <c r="M35" i="4"/>
  <c r="AJ34" i="4"/>
  <c r="M34" i="4"/>
  <c r="AJ33" i="4"/>
  <c r="M33" i="4"/>
  <c r="AJ32" i="4"/>
  <c r="M32" i="4"/>
  <c r="AJ31" i="4"/>
  <c r="M31" i="4"/>
  <c r="AJ30" i="4"/>
  <c r="M30" i="4"/>
  <c r="AJ29" i="4"/>
  <c r="M29" i="4"/>
  <c r="AJ28" i="4"/>
  <c r="M28" i="4"/>
  <c r="AJ27" i="4"/>
  <c r="M27" i="4"/>
  <c r="AJ26" i="4"/>
  <c r="M26" i="4"/>
  <c r="AJ25" i="4"/>
  <c r="M25" i="4"/>
  <c r="AJ24" i="4"/>
  <c r="M24" i="4"/>
  <c r="AJ23" i="4"/>
  <c r="M23" i="4"/>
  <c r="AJ22" i="4"/>
  <c r="M22" i="4"/>
  <c r="AJ21" i="4"/>
  <c r="M21" i="4"/>
  <c r="AJ20" i="4"/>
  <c r="M20" i="4"/>
  <c r="AJ19" i="4"/>
  <c r="M19" i="4"/>
  <c r="AJ18" i="4"/>
  <c r="M18" i="4"/>
  <c r="AJ17" i="4"/>
  <c r="M17" i="4"/>
  <c r="AJ16" i="4"/>
  <c r="M16" i="4"/>
  <c r="AJ15" i="4"/>
  <c r="M15" i="4"/>
  <c r="AJ14" i="4"/>
  <c r="M14" i="4"/>
  <c r="AJ13" i="4"/>
  <c r="M13" i="4"/>
  <c r="AJ12" i="4"/>
  <c r="M12" i="4"/>
  <c r="AJ11" i="4"/>
  <c r="M11" i="4"/>
  <c r="AJ10" i="4"/>
  <c r="M10" i="4"/>
  <c r="AJ9" i="4"/>
  <c r="M9" i="4"/>
  <c r="AJ8" i="4"/>
  <c r="M8" i="4"/>
  <c r="AJ7" i="4"/>
  <c r="M7" i="4"/>
  <c r="AJ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A5" i="4"/>
  <c r="J51" i="6" s="1"/>
  <c r="AY208" i="3"/>
  <c r="AS208" i="3"/>
  <c r="H62" i="6" s="1"/>
  <c r="AR208" i="3"/>
  <c r="H76" i="6" s="1"/>
  <c r="AQ208" i="3"/>
  <c r="H94" i="6" s="1"/>
  <c r="AP208" i="3"/>
  <c r="H93" i="6" s="1"/>
  <c r="AO208" i="3"/>
  <c r="H89" i="6" s="1"/>
  <c r="AN208" i="3"/>
  <c r="H92" i="6" s="1"/>
  <c r="AM208" i="3"/>
  <c r="H91" i="6" s="1"/>
  <c r="AL208" i="3"/>
  <c r="H90" i="6" s="1"/>
  <c r="AK208" i="3"/>
  <c r="H71" i="6" s="1"/>
  <c r="AJ208" i="3"/>
  <c r="H77" i="6" s="1"/>
  <c r="AI208" i="3"/>
  <c r="H85" i="6" s="1"/>
  <c r="AH208" i="3"/>
  <c r="H83" i="6" s="1"/>
  <c r="AG208" i="3"/>
  <c r="H82" i="6" s="1"/>
  <c r="AF208" i="3"/>
  <c r="H80" i="6" s="1"/>
  <c r="AE208" i="3"/>
  <c r="H81" i="6" s="1"/>
  <c r="AD208" i="3"/>
  <c r="H78" i="6" s="1"/>
  <c r="AC208" i="3"/>
  <c r="H79" i="6" s="1"/>
  <c r="AB208" i="3"/>
  <c r="H59" i="6" s="1"/>
  <c r="AA208" i="3"/>
  <c r="H57" i="6" s="1"/>
  <c r="U208" i="3"/>
  <c r="H27" i="6" s="1"/>
  <c r="AU206" i="3"/>
  <c r="AU205" i="3"/>
  <c r="AU204" i="3"/>
  <c r="AU203" i="3"/>
  <c r="AU20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O87" i="3"/>
  <c r="AU86" i="3"/>
  <c r="O86" i="3"/>
  <c r="AU85" i="3"/>
  <c r="O85" i="3"/>
  <c r="AU84" i="3"/>
  <c r="O84" i="3"/>
  <c r="AU83" i="3"/>
  <c r="O83" i="3"/>
  <c r="AU82" i="3"/>
  <c r="O82" i="3"/>
  <c r="AU81" i="3"/>
  <c r="O81" i="3"/>
  <c r="AU80" i="3"/>
  <c r="O80" i="3"/>
  <c r="T79" i="3"/>
  <c r="O79" i="3"/>
  <c r="V79" i="3" s="1"/>
  <c r="O78" i="3"/>
  <c r="D5" i="12" s="1"/>
  <c r="Y77" i="3"/>
  <c r="Y208" i="3" s="1"/>
  <c r="H97" i="6" s="1"/>
  <c r="T77" i="3"/>
  <c r="S77" i="3"/>
  <c r="O77" i="3"/>
  <c r="D10" i="12" s="1"/>
  <c r="S76" i="3"/>
  <c r="O76" i="3"/>
  <c r="D9" i="12" s="1"/>
  <c r="S75" i="3"/>
  <c r="O75" i="3"/>
  <c r="T75" i="3" s="1"/>
  <c r="S74" i="3"/>
  <c r="S208" i="3" s="1"/>
  <c r="H19" i="6" s="1"/>
  <c r="O74" i="3"/>
  <c r="AU73" i="3"/>
  <c r="O73" i="3"/>
  <c r="AU72" i="3"/>
  <c r="O72" i="3"/>
  <c r="AU71" i="3"/>
  <c r="O71" i="3"/>
  <c r="AU70" i="3"/>
  <c r="O70" i="3"/>
  <c r="AU69" i="3"/>
  <c r="O69" i="3"/>
  <c r="AU68" i="3"/>
  <c r="O68" i="3"/>
  <c r="AU67" i="3"/>
  <c r="O67" i="3"/>
  <c r="AU66" i="3"/>
  <c r="O66" i="3"/>
  <c r="AU65" i="3"/>
  <c r="O65" i="3"/>
  <c r="AU64" i="3"/>
  <c r="O64" i="3"/>
  <c r="AU63" i="3"/>
  <c r="O63" i="3"/>
  <c r="AU62" i="3"/>
  <c r="O62" i="3"/>
  <c r="AU61" i="3"/>
  <c r="O61" i="3"/>
  <c r="AU60" i="3"/>
  <c r="O60" i="3"/>
  <c r="AU59" i="3"/>
  <c r="O59" i="3"/>
  <c r="AU58" i="3"/>
  <c r="O58" i="3"/>
  <c r="AU57" i="3"/>
  <c r="O57" i="3"/>
  <c r="AU56" i="3"/>
  <c r="O56" i="3"/>
  <c r="AU55" i="3"/>
  <c r="O55" i="3"/>
  <c r="AU54" i="3"/>
  <c r="O54" i="3"/>
  <c r="AU53" i="3"/>
  <c r="O53" i="3"/>
  <c r="AU52" i="3"/>
  <c r="O52" i="3"/>
  <c r="AU51" i="3"/>
  <c r="O51" i="3"/>
  <c r="AU50" i="3"/>
  <c r="O50" i="3"/>
  <c r="AU49" i="3"/>
  <c r="O49" i="3"/>
  <c r="AU48" i="3"/>
  <c r="O48" i="3"/>
  <c r="AU47" i="3"/>
  <c r="O47" i="3"/>
  <c r="AU46" i="3"/>
  <c r="O46" i="3"/>
  <c r="AU45" i="3"/>
  <c r="O45" i="3"/>
  <c r="AU44" i="3"/>
  <c r="O44" i="3"/>
  <c r="AU43" i="3"/>
  <c r="O43" i="3"/>
  <c r="AU42" i="3"/>
  <c r="O42" i="3"/>
  <c r="AU41" i="3"/>
  <c r="O41" i="3"/>
  <c r="AU40" i="3"/>
  <c r="O40" i="3"/>
  <c r="AU39" i="3"/>
  <c r="O39" i="3"/>
  <c r="AU38" i="3"/>
  <c r="O38" i="3"/>
  <c r="AU37" i="3"/>
  <c r="O37" i="3"/>
  <c r="AU36" i="3"/>
  <c r="O36" i="3"/>
  <c r="AU35" i="3"/>
  <c r="O35" i="3"/>
  <c r="AU34" i="3"/>
  <c r="O34" i="3"/>
  <c r="AU33" i="3"/>
  <c r="O33" i="3"/>
  <c r="AU32" i="3"/>
  <c r="O32" i="3"/>
  <c r="AU31" i="3"/>
  <c r="O31" i="3"/>
  <c r="AU30" i="3"/>
  <c r="O30" i="3"/>
  <c r="AU29" i="3"/>
  <c r="O29" i="3"/>
  <c r="AU28" i="3"/>
  <c r="O28" i="3"/>
  <c r="AU27" i="3"/>
  <c r="O27" i="3"/>
  <c r="AU26" i="3"/>
  <c r="O26" i="3"/>
  <c r="AU25" i="3"/>
  <c r="O25" i="3"/>
  <c r="AU24" i="3"/>
  <c r="O24" i="3"/>
  <c r="AU23" i="3"/>
  <c r="O23" i="3"/>
  <c r="AU22" i="3"/>
  <c r="O22" i="3"/>
  <c r="AU21" i="3"/>
  <c r="O21" i="3"/>
  <c r="AU20" i="3"/>
  <c r="O20" i="3"/>
  <c r="AU19" i="3"/>
  <c r="O19" i="3"/>
  <c r="AU18" i="3"/>
  <c r="O18" i="3"/>
  <c r="AU17" i="3"/>
  <c r="O17" i="3"/>
  <c r="AU16" i="3"/>
  <c r="O16" i="3"/>
  <c r="AU15" i="3"/>
  <c r="O15" i="3"/>
  <c r="AU14" i="3"/>
  <c r="O14" i="3"/>
  <c r="AU13" i="3"/>
  <c r="O13" i="3"/>
  <c r="AU12" i="3"/>
  <c r="O12" i="3"/>
  <c r="AU11" i="3"/>
  <c r="O11" i="3"/>
  <c r="AU10" i="3"/>
  <c r="O10" i="3"/>
  <c r="AU9" i="3"/>
  <c r="O9" i="3"/>
  <c r="AU8" i="3"/>
  <c r="O8" i="3"/>
  <c r="AU7" i="3"/>
  <c r="O7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S226" i="2"/>
  <c r="I32" i="6" s="1"/>
  <c r="R226" i="2"/>
  <c r="I28" i="6" s="1"/>
  <c r="Q226" i="2"/>
  <c r="I34" i="6" s="1"/>
  <c r="P226" i="2"/>
  <c r="I9" i="6" s="1"/>
  <c r="O226" i="2"/>
  <c r="I41" i="6" s="1"/>
  <c r="N226" i="2"/>
  <c r="I40" i="6" s="1"/>
  <c r="M226" i="2"/>
  <c r="I39" i="6" s="1"/>
  <c r="L226" i="2"/>
  <c r="I38" i="6" s="1"/>
  <c r="K226" i="2"/>
  <c r="J226" i="2"/>
  <c r="I36" i="6" s="1"/>
  <c r="I226" i="2"/>
  <c r="I35" i="6" s="1"/>
  <c r="H226" i="2"/>
  <c r="I26" i="6" s="1"/>
  <c r="G226" i="2"/>
  <c r="I8" i="6" s="1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S5" i="2"/>
  <c r="R5" i="2"/>
  <c r="Q5" i="2"/>
  <c r="P5" i="2"/>
  <c r="O5" i="2"/>
  <c r="N5" i="2"/>
  <c r="M5" i="2"/>
  <c r="L5" i="2"/>
  <c r="K5" i="2"/>
  <c r="J5" i="2"/>
  <c r="I5" i="2"/>
  <c r="H5" i="2"/>
  <c r="G5" i="2"/>
  <c r="V92" i="1"/>
  <c r="F47" i="6" s="1"/>
  <c r="U92" i="1"/>
  <c r="F31" i="6" s="1"/>
  <c r="T92" i="1"/>
  <c r="S92" i="1"/>
  <c r="F43" i="6" s="1"/>
  <c r="R92" i="1"/>
  <c r="F42" i="6" s="1"/>
  <c r="Q92" i="1"/>
  <c r="F41" i="6" s="1"/>
  <c r="P92" i="1"/>
  <c r="F16" i="6" s="1"/>
  <c r="O92" i="1"/>
  <c r="F54" i="6" s="1"/>
  <c r="N92" i="1"/>
  <c r="F53" i="6" s="1"/>
  <c r="M92" i="1"/>
  <c r="F52" i="6" s="1"/>
  <c r="L92" i="1"/>
  <c r="F51" i="6" s="1"/>
  <c r="K92" i="1"/>
  <c r="F14" i="6" s="1"/>
  <c r="J92" i="1"/>
  <c r="F22" i="6" s="1"/>
  <c r="I92" i="1"/>
  <c r="F96" i="6" s="1"/>
  <c r="H92" i="1"/>
  <c r="F15" i="6" s="1"/>
  <c r="G92" i="1"/>
  <c r="F13" i="6" s="1"/>
  <c r="F92" i="1"/>
  <c r="F55" i="6" s="1"/>
  <c r="E92" i="1"/>
  <c r="F100" i="6" s="1"/>
  <c r="D92" i="1"/>
  <c r="F8" i="6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X62" i="1"/>
  <c r="W62" i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X54" i="1"/>
  <c r="W54" i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Z46" i="1"/>
  <c r="Y46" i="1"/>
  <c r="W46" i="1"/>
  <c r="X46" i="1" s="1"/>
  <c r="Y45" i="1"/>
  <c r="Z45" i="1" s="1"/>
  <c r="W45" i="1"/>
  <c r="X45" i="1" s="1"/>
  <c r="Y44" i="1"/>
  <c r="Z44" i="1" s="1"/>
  <c r="W44" i="1"/>
  <c r="X44" i="1" s="1"/>
  <c r="Y43" i="1"/>
  <c r="Z43" i="1" s="1"/>
  <c r="W43" i="1"/>
  <c r="X43" i="1" s="1"/>
  <c r="Z42" i="1"/>
  <c r="Y42" i="1"/>
  <c r="W42" i="1"/>
  <c r="X42" i="1" s="1"/>
  <c r="Y41" i="1"/>
  <c r="Z41" i="1" s="1"/>
  <c r="W41" i="1"/>
  <c r="X41" i="1" s="1"/>
  <c r="Y40" i="1"/>
  <c r="Z40" i="1" s="1"/>
  <c r="W40" i="1"/>
  <c r="X40" i="1" s="1"/>
  <c r="Y39" i="1"/>
  <c r="Z39" i="1" s="1"/>
  <c r="W39" i="1"/>
  <c r="X39" i="1" s="1"/>
  <c r="Z38" i="1"/>
  <c r="Y38" i="1"/>
  <c r="W38" i="1"/>
  <c r="X38" i="1" s="1"/>
  <c r="Y37" i="1"/>
  <c r="Z37" i="1" s="1"/>
  <c r="W37" i="1"/>
  <c r="X37" i="1" s="1"/>
  <c r="Y36" i="1"/>
  <c r="Z36" i="1" s="1"/>
  <c r="W36" i="1"/>
  <c r="X36" i="1" s="1"/>
  <c r="Y35" i="1"/>
  <c r="Z35" i="1" s="1"/>
  <c r="W35" i="1"/>
  <c r="X35" i="1" s="1"/>
  <c r="Z34" i="1"/>
  <c r="Y34" i="1"/>
  <c r="W34" i="1"/>
  <c r="X34" i="1" s="1"/>
  <c r="Y33" i="1"/>
  <c r="Z33" i="1" s="1"/>
  <c r="W33" i="1"/>
  <c r="X33" i="1" s="1"/>
  <c r="Y32" i="1"/>
  <c r="Z32" i="1" s="1"/>
  <c r="W32" i="1"/>
  <c r="X32" i="1" s="1"/>
  <c r="Y31" i="1"/>
  <c r="Z31" i="1" s="1"/>
  <c r="W31" i="1"/>
  <c r="X31" i="1" s="1"/>
  <c r="Z30" i="1"/>
  <c r="Y30" i="1"/>
  <c r="W30" i="1"/>
  <c r="X30" i="1" s="1"/>
  <c r="Y29" i="1"/>
  <c r="Z29" i="1" s="1"/>
  <c r="W29" i="1"/>
  <c r="X29" i="1" s="1"/>
  <c r="Y28" i="1"/>
  <c r="Z28" i="1" s="1"/>
  <c r="W28" i="1"/>
  <c r="X28" i="1" s="1"/>
  <c r="Y27" i="1"/>
  <c r="Z27" i="1" s="1"/>
  <c r="W27" i="1"/>
  <c r="X27" i="1" s="1"/>
  <c r="Z26" i="1"/>
  <c r="Y26" i="1"/>
  <c r="W26" i="1"/>
  <c r="X26" i="1" s="1"/>
  <c r="Y25" i="1"/>
  <c r="Z25" i="1" s="1"/>
  <c r="W25" i="1"/>
  <c r="X25" i="1" s="1"/>
  <c r="Y24" i="1"/>
  <c r="Z24" i="1" s="1"/>
  <c r="W24" i="1"/>
  <c r="X24" i="1" s="1"/>
  <c r="Y23" i="1"/>
  <c r="Z23" i="1" s="1"/>
  <c r="W23" i="1"/>
  <c r="X23" i="1" s="1"/>
  <c r="Z22" i="1"/>
  <c r="Y22" i="1"/>
  <c r="W22" i="1"/>
  <c r="X22" i="1" s="1"/>
  <c r="Y21" i="1"/>
  <c r="Z21" i="1" s="1"/>
  <c r="W21" i="1"/>
  <c r="X21" i="1" s="1"/>
  <c r="Y20" i="1"/>
  <c r="Z20" i="1" s="1"/>
  <c r="W20" i="1"/>
  <c r="X20" i="1" s="1"/>
  <c r="Y19" i="1"/>
  <c r="Z19" i="1" s="1"/>
  <c r="W19" i="1"/>
  <c r="X19" i="1" s="1"/>
  <c r="Y18" i="1"/>
  <c r="Z18" i="1" s="1"/>
  <c r="W18" i="1"/>
  <c r="X18" i="1" s="1"/>
  <c r="Y17" i="1"/>
  <c r="Z17" i="1" s="1"/>
  <c r="W17" i="1"/>
  <c r="X17" i="1" s="1"/>
  <c r="Y16" i="1"/>
  <c r="Z16" i="1" s="1"/>
  <c r="W16" i="1"/>
  <c r="X16" i="1" s="1"/>
  <c r="Y15" i="1"/>
  <c r="Z15" i="1" s="1"/>
  <c r="W15" i="1"/>
  <c r="X15" i="1" s="1"/>
  <c r="Y14" i="1"/>
  <c r="Z14" i="1" s="1"/>
  <c r="W14" i="1"/>
  <c r="X14" i="1" s="1"/>
  <c r="Y13" i="1"/>
  <c r="Z13" i="1" s="1"/>
  <c r="W13" i="1"/>
  <c r="X13" i="1" s="1"/>
  <c r="Y12" i="1"/>
  <c r="Z12" i="1" s="1"/>
  <c r="W12" i="1"/>
  <c r="X12" i="1" s="1"/>
  <c r="Y11" i="1"/>
  <c r="Z11" i="1" s="1"/>
  <c r="W11" i="1"/>
  <c r="X11" i="1" s="1"/>
  <c r="Y10" i="1"/>
  <c r="Z10" i="1" s="1"/>
  <c r="W10" i="1"/>
  <c r="X10" i="1" s="1"/>
  <c r="Y9" i="1"/>
  <c r="Z9" i="1" s="1"/>
  <c r="W9" i="1"/>
  <c r="X9" i="1" s="1"/>
  <c r="Y8" i="1"/>
  <c r="Z8" i="1" s="1"/>
  <c r="W8" i="1"/>
  <c r="Z7" i="1"/>
  <c r="Y7" i="1"/>
  <c r="W7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F104" i="6" l="1"/>
  <c r="D4" i="12"/>
  <c r="W74" i="3"/>
  <c r="W208" i="3" s="1"/>
  <c r="H74" i="6" s="1"/>
  <c r="G9" i="12"/>
  <c r="D24" i="12"/>
  <c r="G24" i="12" s="1"/>
  <c r="H55" i="5"/>
  <c r="J11" i="6"/>
  <c r="J30" i="6"/>
  <c r="L30" i="6" s="1"/>
  <c r="M30" i="6" s="1"/>
  <c r="G40" i="7" s="1"/>
  <c r="J38" i="6"/>
  <c r="L38" i="6" s="1"/>
  <c r="M38" i="6" s="1"/>
  <c r="G50" i="7" s="1"/>
  <c r="J42" i="6"/>
  <c r="J46" i="6"/>
  <c r="L46" i="6" s="1"/>
  <c r="M46" i="6" s="1"/>
  <c r="G64" i="7" s="1"/>
  <c r="L88" i="6"/>
  <c r="M88" i="6" s="1"/>
  <c r="G68" i="8" s="1"/>
  <c r="J99" i="6"/>
  <c r="J95" i="6"/>
  <c r="L95" i="6" s="1"/>
  <c r="M95" i="6" s="1"/>
  <c r="G75" i="8" s="1"/>
  <c r="J91" i="6"/>
  <c r="L91" i="6" s="1"/>
  <c r="M91" i="6" s="1"/>
  <c r="G70" i="8" s="1"/>
  <c r="J100" i="6"/>
  <c r="L100" i="6" s="1"/>
  <c r="M100" i="6" s="1"/>
  <c r="G78" i="8" s="1"/>
  <c r="J101" i="6"/>
  <c r="J97" i="6"/>
  <c r="J93" i="6"/>
  <c r="J89" i="6"/>
  <c r="L89" i="6" s="1"/>
  <c r="M89" i="6" s="1"/>
  <c r="G72" i="8" s="1"/>
  <c r="J85" i="6"/>
  <c r="L85" i="6" s="1"/>
  <c r="M85" i="6" s="1"/>
  <c r="G65" i="8" s="1"/>
  <c r="J81" i="6"/>
  <c r="L81" i="6" s="1"/>
  <c r="M81" i="6" s="1"/>
  <c r="G61" i="8" s="1"/>
  <c r="J98" i="6"/>
  <c r="J94" i="6"/>
  <c r="L94" i="6" s="1"/>
  <c r="M94" i="6" s="1"/>
  <c r="G74" i="8" s="1"/>
  <c r="J83" i="6"/>
  <c r="J77" i="6"/>
  <c r="J73" i="6"/>
  <c r="J69" i="6"/>
  <c r="L69" i="6" s="1"/>
  <c r="M69" i="6" s="1"/>
  <c r="G47" i="8" s="1"/>
  <c r="J65" i="6"/>
  <c r="J61" i="6"/>
  <c r="J57" i="6"/>
  <c r="L57" i="6" s="1"/>
  <c r="M57" i="6" s="1"/>
  <c r="G29" i="8" s="1"/>
  <c r="J53" i="6"/>
  <c r="L53" i="6" s="1"/>
  <c r="M53" i="6" s="1"/>
  <c r="G16" i="8" s="1"/>
  <c r="J49" i="6"/>
  <c r="L49" i="6" s="1"/>
  <c r="M49" i="6" s="1"/>
  <c r="G10" i="8" s="1"/>
  <c r="J44" i="6"/>
  <c r="L44" i="6" s="1"/>
  <c r="M44" i="6" s="1"/>
  <c r="G63" i="7" s="1"/>
  <c r="J40" i="6"/>
  <c r="J36" i="6"/>
  <c r="J32" i="6"/>
  <c r="J28" i="6"/>
  <c r="J24" i="6"/>
  <c r="L24" i="6" s="1"/>
  <c r="M24" i="6" s="1"/>
  <c r="J20" i="6"/>
  <c r="L20" i="6" s="1"/>
  <c r="M20" i="6" s="1"/>
  <c r="G19" i="7" s="1"/>
  <c r="J16" i="6"/>
  <c r="J88" i="6"/>
  <c r="J78" i="6"/>
  <c r="L78" i="6" s="1"/>
  <c r="M78" i="6" s="1"/>
  <c r="G58" i="8" s="1"/>
  <c r="J74" i="6"/>
  <c r="J70" i="6"/>
  <c r="J66" i="6"/>
  <c r="L66" i="6" s="1"/>
  <c r="M66" i="6" s="1"/>
  <c r="G44" i="8" s="1"/>
  <c r="J62" i="6"/>
  <c r="J58" i="6"/>
  <c r="L58" i="6" s="1"/>
  <c r="M58" i="6" s="1"/>
  <c r="G32" i="8" s="1"/>
  <c r="J54" i="6"/>
  <c r="J50" i="6"/>
  <c r="L50" i="6" s="1"/>
  <c r="M50" i="6" s="1"/>
  <c r="G11" i="8" s="1"/>
  <c r="J45" i="6"/>
  <c r="L45" i="6" s="1"/>
  <c r="M45" i="6" s="1"/>
  <c r="G65" i="7" s="1"/>
  <c r="J41" i="6"/>
  <c r="L41" i="6" s="1"/>
  <c r="M41" i="6" s="1"/>
  <c r="G53" i="7" s="1"/>
  <c r="J37" i="6"/>
  <c r="J33" i="6"/>
  <c r="L33" i="6" s="1"/>
  <c r="M33" i="6" s="1"/>
  <c r="G43" i="7" s="1"/>
  <c r="J29" i="6"/>
  <c r="J25" i="6"/>
  <c r="L25" i="6" s="1"/>
  <c r="M25" i="6" s="1"/>
  <c r="J21" i="6"/>
  <c r="J17" i="6"/>
  <c r="L17" i="6" s="1"/>
  <c r="M17" i="6" s="1"/>
  <c r="J13" i="6"/>
  <c r="J9" i="6"/>
  <c r="L9" i="6" s="1"/>
  <c r="M9" i="6" s="1"/>
  <c r="G10" i="7" s="1"/>
  <c r="J96" i="6"/>
  <c r="J92" i="6"/>
  <c r="L92" i="6" s="1"/>
  <c r="M92" i="6" s="1"/>
  <c r="G71" i="8" s="1"/>
  <c r="J86" i="6"/>
  <c r="L86" i="6" s="1"/>
  <c r="M86" i="6" s="1"/>
  <c r="G66" i="8" s="1"/>
  <c r="J84" i="6"/>
  <c r="L84" i="6" s="1"/>
  <c r="M84" i="6" s="1"/>
  <c r="G64" i="8" s="1"/>
  <c r="J82" i="6"/>
  <c r="J79" i="6"/>
  <c r="L79" i="6" s="1"/>
  <c r="M79" i="6" s="1"/>
  <c r="G59" i="8" s="1"/>
  <c r="J75" i="6"/>
  <c r="J71" i="6"/>
  <c r="L71" i="6" s="1"/>
  <c r="M71" i="6" s="1"/>
  <c r="G49" i="8" s="1"/>
  <c r="J67" i="6"/>
  <c r="J63" i="6"/>
  <c r="J59" i="6"/>
  <c r="L59" i="6" s="1"/>
  <c r="M59" i="6" s="1"/>
  <c r="G30" i="8" s="1"/>
  <c r="J55" i="6"/>
  <c r="L55" i="6" s="1"/>
  <c r="M55" i="6" s="1"/>
  <c r="G21" i="8" s="1"/>
  <c r="J90" i="6"/>
  <c r="J87" i="6"/>
  <c r="L87" i="6" s="1"/>
  <c r="M87" i="6" s="1"/>
  <c r="G67" i="8" s="1"/>
  <c r="J80" i="6"/>
  <c r="J76" i="6"/>
  <c r="L76" i="6" s="1"/>
  <c r="M76" i="6" s="1"/>
  <c r="G55" i="8" s="1"/>
  <c r="J72" i="6"/>
  <c r="J68" i="6"/>
  <c r="J64" i="6"/>
  <c r="L64" i="6" s="1"/>
  <c r="M64" i="6" s="1"/>
  <c r="G42" i="8" s="1"/>
  <c r="J60" i="6"/>
  <c r="L60" i="6" s="1"/>
  <c r="M60" i="6" s="1"/>
  <c r="G33" i="8" s="1"/>
  <c r="J56" i="6"/>
  <c r="J52" i="6"/>
  <c r="L52" i="6" s="1"/>
  <c r="M52" i="6" s="1"/>
  <c r="G15" i="8" s="1"/>
  <c r="J48" i="6"/>
  <c r="L48" i="6" s="1"/>
  <c r="M48" i="6" s="1"/>
  <c r="G9" i="8" s="1"/>
  <c r="J47" i="6"/>
  <c r="L47" i="6" s="1"/>
  <c r="M47" i="6" s="1"/>
  <c r="J22" i="6"/>
  <c r="J14" i="6"/>
  <c r="L14" i="6" s="1"/>
  <c r="M14" i="6" s="1"/>
  <c r="G13" i="7" s="1"/>
  <c r="J10" i="6"/>
  <c r="L10" i="6" s="1"/>
  <c r="M10" i="6" s="1"/>
  <c r="J8" i="6"/>
  <c r="J34" i="6"/>
  <c r="J27" i="6"/>
  <c r="J23" i="6"/>
  <c r="L23" i="6" s="1"/>
  <c r="M23" i="6" s="1"/>
  <c r="J15" i="6"/>
  <c r="L15" i="6" s="1"/>
  <c r="M15" i="6" s="1"/>
  <c r="G14" i="7" s="1"/>
  <c r="D6" i="12"/>
  <c r="J12" i="6"/>
  <c r="L12" i="6" s="1"/>
  <c r="M12" i="6" s="1"/>
  <c r="G11" i="7" s="1"/>
  <c r="J18" i="6"/>
  <c r="J26" i="6"/>
  <c r="E104" i="6"/>
  <c r="L68" i="6"/>
  <c r="M68" i="6" s="1"/>
  <c r="G46" i="8" s="1"/>
  <c r="L70" i="6"/>
  <c r="M70" i="6" s="1"/>
  <c r="G48" i="8" s="1"/>
  <c r="L22" i="6"/>
  <c r="M22" i="6" s="1"/>
  <c r="G21" i="7" s="1"/>
  <c r="L42" i="6"/>
  <c r="M42" i="6" s="1"/>
  <c r="G56" i="7" s="1"/>
  <c r="S228" i="2"/>
  <c r="L13" i="6"/>
  <c r="M13" i="6" s="1"/>
  <c r="G12" i="7" s="1"/>
  <c r="L54" i="6"/>
  <c r="M54" i="6" s="1"/>
  <c r="G17" i="8" s="1"/>
  <c r="U94" i="1"/>
  <c r="D20" i="12"/>
  <c r="G20" i="12" s="1"/>
  <c r="G5" i="12"/>
  <c r="AU79" i="3"/>
  <c r="L80" i="6"/>
  <c r="M80" i="6" s="1"/>
  <c r="G60" i="8" s="1"/>
  <c r="K41" i="6"/>
  <c r="H66" i="5"/>
  <c r="J19" i="6"/>
  <c r="L19" i="6" s="1"/>
  <c r="L21" i="6"/>
  <c r="M21" i="6" s="1"/>
  <c r="G20" i="7" s="1"/>
  <c r="L29" i="6"/>
  <c r="M29" i="6" s="1"/>
  <c r="G39" i="7" s="1"/>
  <c r="J31" i="6"/>
  <c r="L31" i="6" s="1"/>
  <c r="M31" i="6" s="1"/>
  <c r="J35" i="6"/>
  <c r="L40" i="6"/>
  <c r="M40" i="6" s="1"/>
  <c r="G52" i="7" s="1"/>
  <c r="J43" i="6"/>
  <c r="L43" i="6" s="1"/>
  <c r="M43" i="6" s="1"/>
  <c r="G57" i="7" s="1"/>
  <c r="L51" i="6"/>
  <c r="M51" i="6" s="1"/>
  <c r="G14" i="8" s="1"/>
  <c r="L16" i="6"/>
  <c r="M16" i="6" s="1"/>
  <c r="G15" i="7" s="1"/>
  <c r="V94" i="1"/>
  <c r="T74" i="3"/>
  <c r="X75" i="3"/>
  <c r="X208" i="3" s="1"/>
  <c r="H75" i="6" s="1"/>
  <c r="L75" i="6" s="1"/>
  <c r="M75" i="6" s="1"/>
  <c r="G54" i="8" s="1"/>
  <c r="T76" i="3"/>
  <c r="AU76" i="3" s="1"/>
  <c r="AU77" i="3"/>
  <c r="T78" i="3"/>
  <c r="L82" i="6"/>
  <c r="M82" i="6" s="1"/>
  <c r="G62" i="8" s="1"/>
  <c r="L62" i="6"/>
  <c r="M62" i="6" s="1"/>
  <c r="G56" i="8" s="1"/>
  <c r="AU74" i="3"/>
  <c r="Z76" i="3"/>
  <c r="Z208" i="3" s="1"/>
  <c r="H98" i="6" s="1"/>
  <c r="L98" i="6" s="1"/>
  <c r="M98" i="6" s="1"/>
  <c r="G52" i="8" s="1"/>
  <c r="V78" i="3"/>
  <c r="V208" i="3" s="1"/>
  <c r="H72" i="6" s="1"/>
  <c r="L72" i="6" s="1"/>
  <c r="M72" i="6" s="1"/>
  <c r="G50" i="8" s="1"/>
  <c r="L90" i="6"/>
  <c r="M90" i="6" s="1"/>
  <c r="G69" i="8" s="1"/>
  <c r="AJ208" i="4"/>
  <c r="AJ209" i="4" s="1"/>
  <c r="H83" i="5"/>
  <c r="K56" i="6"/>
  <c r="K18" i="6"/>
  <c r="G117" i="5"/>
  <c r="L32" i="6"/>
  <c r="M32" i="6" s="1"/>
  <c r="G42" i="7" s="1"/>
  <c r="L35" i="6"/>
  <c r="M35" i="6" s="1"/>
  <c r="G47" i="7" s="1"/>
  <c r="L36" i="6"/>
  <c r="M36" i="6" s="1"/>
  <c r="G48" i="7" s="1"/>
  <c r="L37" i="6"/>
  <c r="M37" i="6" s="1"/>
  <c r="G49" i="7" s="1"/>
  <c r="J39" i="6"/>
  <c r="L39" i="6" s="1"/>
  <c r="M39" i="6" s="1"/>
  <c r="G51" i="7" s="1"/>
  <c r="L63" i="6"/>
  <c r="M63" i="6" s="1"/>
  <c r="G41" i="8" s="1"/>
  <c r="L65" i="6"/>
  <c r="M65" i="6" s="1"/>
  <c r="G43" i="8" s="1"/>
  <c r="L67" i="6"/>
  <c r="M67" i="6" s="1"/>
  <c r="G45" i="8" s="1"/>
  <c r="L96" i="6"/>
  <c r="M96" i="6" s="1"/>
  <c r="G76" i="8" s="1"/>
  <c r="I104" i="6"/>
  <c r="D25" i="12"/>
  <c r="G25" i="12" s="1"/>
  <c r="G10" i="12"/>
  <c r="H87" i="5"/>
  <c r="L11" i="6"/>
  <c r="M11" i="6" s="1"/>
  <c r="L27" i="6"/>
  <c r="M27" i="6" s="1"/>
  <c r="G35" i="7" s="1"/>
  <c r="L34" i="6"/>
  <c r="M34" i="6" s="1"/>
  <c r="G46" i="7" s="1"/>
  <c r="L56" i="6"/>
  <c r="M56" i="6" s="1"/>
  <c r="G22" i="8" s="1"/>
  <c r="L73" i="6"/>
  <c r="M73" i="6" s="1"/>
  <c r="L77" i="6"/>
  <c r="M77" i="6" s="1"/>
  <c r="G57" i="8" s="1"/>
  <c r="G13" i="9"/>
  <c r="N13" i="9"/>
  <c r="H11" i="9"/>
  <c r="H13" i="9" s="1"/>
  <c r="H8" i="9"/>
  <c r="C15" i="11"/>
  <c r="D12" i="11"/>
  <c r="L83" i="6"/>
  <c r="M83" i="6" s="1"/>
  <c r="G63" i="8" s="1"/>
  <c r="L99" i="6"/>
  <c r="M99" i="6" s="1"/>
  <c r="G77" i="8" s="1"/>
  <c r="J11" i="9"/>
  <c r="J7" i="9"/>
  <c r="E14" i="9"/>
  <c r="E13" i="9"/>
  <c r="L93" i="6"/>
  <c r="M93" i="6" s="1"/>
  <c r="G73" i="8" s="1"/>
  <c r="L97" i="6"/>
  <c r="M97" i="6" s="1"/>
  <c r="G51" i="8" s="1"/>
  <c r="L101" i="6"/>
  <c r="M101" i="6" s="1"/>
  <c r="G79" i="8" s="1"/>
  <c r="J13" i="9"/>
  <c r="M13" i="9"/>
  <c r="D17" i="11"/>
  <c r="D19" i="11" s="1"/>
  <c r="D1" i="11"/>
  <c r="D9" i="11"/>
  <c r="D11" i="11" s="1"/>
  <c r="D13" i="11" s="1"/>
  <c r="E8" i="9"/>
  <c r="J8" i="9"/>
  <c r="O8" i="9"/>
  <c r="E17" i="11"/>
  <c r="E19" i="11" s="1"/>
  <c r="G8" i="9"/>
  <c r="L8" i="9"/>
  <c r="G11" i="9"/>
  <c r="L11" i="9"/>
  <c r="C1" i="11"/>
  <c r="G18" i="12"/>
  <c r="M8" i="9"/>
  <c r="C17" i="11"/>
  <c r="C19" i="11" s="1"/>
  <c r="I8" i="9"/>
  <c r="N8" i="9"/>
  <c r="G23" i="8" l="1"/>
  <c r="L18" i="6"/>
  <c r="M18" i="6" s="1"/>
  <c r="G17" i="7" s="1"/>
  <c r="G12" i="8"/>
  <c r="G19" i="8" s="1"/>
  <c r="G24" i="8" s="1"/>
  <c r="G31" i="8"/>
  <c r="L15" i="9"/>
  <c r="L2" i="9" s="1"/>
  <c r="G41" i="7"/>
  <c r="E12" i="11"/>
  <c r="E13" i="11" s="1"/>
  <c r="E15" i="11" s="1"/>
  <c r="E21" i="11" s="1"/>
  <c r="E25" i="11" s="1"/>
  <c r="D15" i="11"/>
  <c r="D21" i="11" s="1"/>
  <c r="D25" i="11" s="1"/>
  <c r="J15" i="9"/>
  <c r="G54" i="7"/>
  <c r="J104" i="6"/>
  <c r="D19" i="12"/>
  <c r="D16" i="12"/>
  <c r="G4" i="12"/>
  <c r="G16" i="12" s="1"/>
  <c r="G18" i="8"/>
  <c r="G35" i="8"/>
  <c r="G16" i="7"/>
  <c r="C21" i="11"/>
  <c r="C25" i="11" s="1"/>
  <c r="J14" i="9"/>
  <c r="AU78" i="3"/>
  <c r="T208" i="3"/>
  <c r="AU75" i="3"/>
  <c r="L8" i="6"/>
  <c r="E15" i="9"/>
  <c r="H89" i="5"/>
  <c r="K61" i="6"/>
  <c r="L61" i="6" s="1"/>
  <c r="M61" i="6" s="1"/>
  <c r="G34" i="8" s="1"/>
  <c r="L14" i="9"/>
  <c r="M19" i="6"/>
  <c r="G18" i="7" s="1"/>
  <c r="G58" i="7"/>
  <c r="D21" i="12"/>
  <c r="G21" i="12" s="1"/>
  <c r="G6" i="12"/>
  <c r="L74" i="6"/>
  <c r="M74" i="6" s="1"/>
  <c r="G53" i="8" s="1"/>
  <c r="G80" i="8" s="1"/>
  <c r="K104" i="6" l="1"/>
  <c r="G36" i="8"/>
  <c r="H36" i="8" s="1"/>
  <c r="H28" i="6"/>
  <c r="L28" i="6" s="1"/>
  <c r="M28" i="6" s="1"/>
  <c r="G38" i="7" s="1"/>
  <c r="G44" i="7" s="1"/>
  <c r="G38" i="8"/>
  <c r="G82" i="8" s="1"/>
  <c r="M8" i="6"/>
  <c r="G19" i="12"/>
  <c r="G31" i="12" s="1"/>
  <c r="D31" i="12"/>
  <c r="D38" i="12" s="1"/>
  <c r="AU208" i="3"/>
  <c r="H26" i="6" s="1"/>
  <c r="O2" i="9"/>
  <c r="O10" i="9" s="1"/>
  <c r="O13" i="9" s="1"/>
  <c r="L10" i="9"/>
  <c r="L13" i="9" s="1"/>
  <c r="O14" i="9" s="1"/>
  <c r="G66" i="7"/>
  <c r="G68" i="7" s="1"/>
  <c r="L26" i="6" l="1"/>
  <c r="H104" i="6"/>
  <c r="AU210" i="3"/>
  <c r="O15" i="9"/>
  <c r="G9" i="7"/>
  <c r="G22" i="7" s="1"/>
  <c r="G29" i="7" s="1"/>
  <c r="M26" i="6" l="1"/>
  <c r="L104" i="6"/>
  <c r="G34" i="7" l="1"/>
  <c r="G36" i="7" s="1"/>
  <c r="G60" i="7" s="1"/>
  <c r="G70" i="7" s="1"/>
  <c r="G72" i="7" s="1"/>
  <c r="M104" i="6"/>
</calcChain>
</file>

<file path=xl/sharedStrings.xml><?xml version="1.0" encoding="utf-8"?>
<sst xmlns="http://schemas.openxmlformats.org/spreadsheetml/2006/main" count="1605" uniqueCount="897">
  <si>
    <t>TOSHCO INC.</t>
  </si>
  <si>
    <t>The Old Spaghetti House - Valero</t>
  </si>
  <si>
    <t>Check Disbursement Journal</t>
  </si>
  <si>
    <t>Date</t>
  </si>
  <si>
    <t>Shift</t>
  </si>
  <si>
    <t>SJ No.</t>
  </si>
  <si>
    <t>AM</t>
  </si>
  <si>
    <t>1901-001</t>
  </si>
  <si>
    <t>PM</t>
  </si>
  <si>
    <t>1901-002</t>
  </si>
  <si>
    <t>1901-003</t>
  </si>
  <si>
    <t>1901-004</t>
  </si>
  <si>
    <t>1901-005</t>
  </si>
  <si>
    <t>1901-006</t>
  </si>
  <si>
    <t>1901-007</t>
  </si>
  <si>
    <t>1901-008</t>
  </si>
  <si>
    <t>1901-009</t>
  </si>
  <si>
    <t>1901-010</t>
  </si>
  <si>
    <t>1901-011</t>
  </si>
  <si>
    <t>1901-012</t>
  </si>
  <si>
    <t>1901-013</t>
  </si>
  <si>
    <t>1901-014</t>
  </si>
  <si>
    <t>1901-015</t>
  </si>
  <si>
    <t>1901-016</t>
  </si>
  <si>
    <t>1901-017</t>
  </si>
  <si>
    <t>1901-018</t>
  </si>
  <si>
    <t>1901-019</t>
  </si>
  <si>
    <t>1901-020</t>
  </si>
  <si>
    <t>1901-021</t>
  </si>
  <si>
    <t>1901-022</t>
  </si>
  <si>
    <t>1901-023</t>
  </si>
  <si>
    <t>1901-024</t>
  </si>
  <si>
    <t>1901-025</t>
  </si>
  <si>
    <t>1901-026</t>
  </si>
  <si>
    <t>1901-027</t>
  </si>
  <si>
    <t>1901-028</t>
  </si>
  <si>
    <t>1901-029</t>
  </si>
  <si>
    <t>1901-030</t>
  </si>
  <si>
    <t>1901-031</t>
  </si>
  <si>
    <t>1901-032</t>
  </si>
  <si>
    <t>1901-033</t>
  </si>
  <si>
    <t>1901-034</t>
  </si>
  <si>
    <t>1901-035</t>
  </si>
  <si>
    <t>1901-036</t>
  </si>
  <si>
    <t>1901-037</t>
  </si>
  <si>
    <t>1901-038</t>
  </si>
  <si>
    <t>1901-039</t>
  </si>
  <si>
    <t>1901-040</t>
  </si>
  <si>
    <t>1901-041</t>
  </si>
  <si>
    <t>1901-042</t>
  </si>
  <si>
    <t>1901-043</t>
  </si>
  <si>
    <t>1901-044</t>
  </si>
  <si>
    <t>1901-045</t>
  </si>
  <si>
    <t>1901-046</t>
  </si>
  <si>
    <t>1901-047</t>
  </si>
  <si>
    <t>1901-048</t>
  </si>
  <si>
    <t>1901-049</t>
  </si>
  <si>
    <t>1901-050</t>
  </si>
  <si>
    <t>1901-051</t>
  </si>
  <si>
    <t>1901-052</t>
  </si>
  <si>
    <t>1901-053</t>
  </si>
  <si>
    <t>1901-054</t>
  </si>
  <si>
    <t>1901-055</t>
  </si>
  <si>
    <t>1901-056</t>
  </si>
  <si>
    <t>1901-057</t>
  </si>
  <si>
    <t>1901-058</t>
  </si>
  <si>
    <t>1901-059</t>
  </si>
  <si>
    <t>1901-060</t>
  </si>
  <si>
    <t>Total</t>
  </si>
  <si>
    <t>CD No.</t>
  </si>
  <si>
    <t>Check Date</t>
  </si>
  <si>
    <t>Check No.</t>
  </si>
  <si>
    <t>Payee</t>
  </si>
  <si>
    <t>Particulars</t>
  </si>
  <si>
    <t>Cleared</t>
  </si>
  <si>
    <t>AP No.</t>
  </si>
  <si>
    <t>Accounts Payable Journal</t>
  </si>
  <si>
    <t>Invalid</t>
  </si>
  <si>
    <t>VAT Zero-Rated</t>
  </si>
  <si>
    <t>VAT Exempt</t>
  </si>
  <si>
    <t>VAT 12%</t>
  </si>
  <si>
    <t>Net of Vat</t>
  </si>
  <si>
    <t>Invoice</t>
  </si>
  <si>
    <t>Receipt</t>
  </si>
  <si>
    <t>RR No.</t>
  </si>
  <si>
    <t>PO No.</t>
  </si>
  <si>
    <t>Supplier</t>
  </si>
  <si>
    <t>TIN</t>
  </si>
  <si>
    <t>ATC</t>
  </si>
  <si>
    <t>Rate</t>
  </si>
  <si>
    <t>Paid</t>
  </si>
  <si>
    <t>Amount</t>
  </si>
  <si>
    <t>STREETS CORPORATION</t>
  </si>
  <si>
    <t>004-521-952-000</t>
  </si>
  <si>
    <t>CLEANING</t>
  </si>
  <si>
    <t>CABUTAD VEGETABLE DEALER</t>
  </si>
  <si>
    <t>115-491-959-000</t>
  </si>
  <si>
    <t>EMPLOYEES MEAL</t>
  </si>
  <si>
    <t>FOOD</t>
  </si>
  <si>
    <t>SAN MIGUEL BREWERY INC,</t>
  </si>
  <si>
    <t>006-807-251-027</t>
  </si>
  <si>
    <t>BEVERAGES</t>
  </si>
  <si>
    <t>FERNANDO SAMPAGA</t>
  </si>
  <si>
    <t>916-578-829-000</t>
  </si>
  <si>
    <t>PAPEROUS ENTERPRISES</t>
  </si>
  <si>
    <t>227-573-178-000</t>
  </si>
  <si>
    <t>OFFICE SUPPLIES</t>
  </si>
  <si>
    <t>JMK SEAFOODS &amp; MEAT DEALER</t>
  </si>
  <si>
    <t>253-085-810-000</t>
  </si>
  <si>
    <t>PHOENIX ROYAL TRADING CO., INC.</t>
  </si>
  <si>
    <t>216-218-224-000</t>
  </si>
  <si>
    <t>DINING ITEM</t>
  </si>
  <si>
    <t>ALTERNATIVES FOOD CORP.</t>
  </si>
  <si>
    <t>242-519-126-000</t>
  </si>
  <si>
    <t>FORTUNE GAS</t>
  </si>
  <si>
    <t>OTHERS</t>
  </si>
  <si>
    <t>BRILLIANT MARKETING</t>
  </si>
  <si>
    <t>166-445-524-000</t>
  </si>
  <si>
    <t>Q &amp; H FOODS, INC.</t>
  </si>
  <si>
    <t>004-967-715-000</t>
  </si>
  <si>
    <t>PEPSI-COLA PRODUCTS INC.</t>
  </si>
  <si>
    <t>000-168-541-029</t>
  </si>
  <si>
    <t>LULUBEE CORPORATION</t>
  </si>
  <si>
    <t>008-191-206-000</t>
  </si>
  <si>
    <t>MANILA BAMBI FOODS COMPANY</t>
  </si>
  <si>
    <t>202-584-709-000</t>
  </si>
  <si>
    <t>COMMISARY - VAT</t>
  </si>
  <si>
    <t>006-801-378-000</t>
  </si>
  <si>
    <t>PACKAGING</t>
  </si>
  <si>
    <t>BESTCHOICE MARKETING</t>
  </si>
  <si>
    <t>181-079-094-000</t>
  </si>
  <si>
    <t>KITCHEN ITEMS</t>
  </si>
  <si>
    <t>KELGENE INTERNATIONAL INC</t>
  </si>
  <si>
    <t>211-612-468-008</t>
  </si>
  <si>
    <t>RMLO TRADING</t>
  </si>
  <si>
    <t>212-660-908-001</t>
  </si>
  <si>
    <t>E-BLUE HOLDINGS &amp; TRADING</t>
  </si>
  <si>
    <t>241-402-504-000</t>
  </si>
  <si>
    <t>1901-061</t>
  </si>
  <si>
    <t>1901-062</t>
  </si>
  <si>
    <t>1901-063</t>
  </si>
  <si>
    <t>1901-064</t>
  </si>
  <si>
    <t>1901-065</t>
  </si>
  <si>
    <t>1901-066</t>
  </si>
  <si>
    <t>1901-067</t>
  </si>
  <si>
    <t>1901-068</t>
  </si>
  <si>
    <t>CHARLEX INTERNATIONAL CORP.</t>
  </si>
  <si>
    <t>000-155-700-000</t>
  </si>
  <si>
    <t>New Rental Fee</t>
  </si>
  <si>
    <t>1901-069</t>
  </si>
  <si>
    <t>GLOBAL BEER ZERO, INC.</t>
  </si>
  <si>
    <t>267-006-297-000</t>
  </si>
  <si>
    <t>1901-070</t>
  </si>
  <si>
    <t>Alvin Cruz</t>
  </si>
  <si>
    <t>251-056-908-000</t>
  </si>
  <si>
    <t>External Auditor</t>
  </si>
  <si>
    <t>1901-071</t>
  </si>
  <si>
    <t>VICENTE CARAG</t>
  </si>
  <si>
    <t>238-326-386-000</t>
  </si>
  <si>
    <t>Directors Fee for Dec.  2018</t>
  </si>
  <si>
    <t>1901-072</t>
  </si>
  <si>
    <t>AT YOUR SERVICE COOPERATIVE</t>
  </si>
  <si>
    <t>Dec 26-Jan 10,2019</t>
  </si>
  <si>
    <t>1901-073</t>
  </si>
  <si>
    <t>Jan 11-25</t>
  </si>
  <si>
    <t>1901-074</t>
  </si>
  <si>
    <t>1901-075</t>
  </si>
  <si>
    <t>1901-076</t>
  </si>
  <si>
    <t>1901-077</t>
  </si>
  <si>
    <t>1901-078</t>
  </si>
  <si>
    <t>1901-079</t>
  </si>
  <si>
    <t>1901-080</t>
  </si>
  <si>
    <t>1901-081</t>
  </si>
  <si>
    <t>1901-082</t>
  </si>
  <si>
    <t>1901-083</t>
  </si>
  <si>
    <t>1901-084</t>
  </si>
  <si>
    <t>1901-085</t>
  </si>
  <si>
    <t>1901-086</t>
  </si>
  <si>
    <t>1901-087</t>
  </si>
  <si>
    <t>1901-088</t>
  </si>
  <si>
    <t>1901-089</t>
  </si>
  <si>
    <t>1901-090</t>
  </si>
  <si>
    <t>1901-091</t>
  </si>
  <si>
    <t>1901-092</t>
  </si>
  <si>
    <t>1901-093</t>
  </si>
  <si>
    <t>1901-094</t>
  </si>
  <si>
    <t>1901-095</t>
  </si>
  <si>
    <t>1901-096</t>
  </si>
  <si>
    <t>1901-097</t>
  </si>
  <si>
    <t>1901-098</t>
  </si>
  <si>
    <t>1901-099</t>
  </si>
  <si>
    <t>1901-100</t>
  </si>
  <si>
    <t>1901-101</t>
  </si>
  <si>
    <t>1901-102</t>
  </si>
  <si>
    <t>1901-103</t>
  </si>
  <si>
    <t>1901-104</t>
  </si>
  <si>
    <t>1901-105</t>
  </si>
  <si>
    <t>1901-106</t>
  </si>
  <si>
    <t>1901-107</t>
  </si>
  <si>
    <t>1901-108</t>
  </si>
  <si>
    <t>1901-109</t>
  </si>
  <si>
    <t>1901-110</t>
  </si>
  <si>
    <t>1901-111</t>
  </si>
  <si>
    <t>1901-112</t>
  </si>
  <si>
    <t>1901-113</t>
  </si>
  <si>
    <t>1901-114</t>
  </si>
  <si>
    <t>1901-115</t>
  </si>
  <si>
    <t>1901-116</t>
  </si>
  <si>
    <t>1901-117</t>
  </si>
  <si>
    <t>1901-118</t>
  </si>
  <si>
    <t>1901-119</t>
  </si>
  <si>
    <t>1901-120</t>
  </si>
  <si>
    <t>1901-121</t>
  </si>
  <si>
    <t>1901-122</t>
  </si>
  <si>
    <t>1901-123</t>
  </si>
  <si>
    <t>1901-124</t>
  </si>
  <si>
    <t>1901-125</t>
  </si>
  <si>
    <t>1901-126</t>
  </si>
  <si>
    <t>1901-127</t>
  </si>
  <si>
    <t>1901-128</t>
  </si>
  <si>
    <t>1901-129</t>
  </si>
  <si>
    <t>1901-130</t>
  </si>
  <si>
    <t>1901-131</t>
  </si>
  <si>
    <t>1901-132</t>
  </si>
  <si>
    <t>1901-133</t>
  </si>
  <si>
    <t>1901-134</t>
  </si>
  <si>
    <t>1901-135</t>
  </si>
  <si>
    <t>1901-136</t>
  </si>
  <si>
    <t>1901-137</t>
  </si>
  <si>
    <t>1901-138</t>
  </si>
  <si>
    <t>1901-139</t>
  </si>
  <si>
    <t>1901-140</t>
  </si>
  <si>
    <t>1901-141</t>
  </si>
  <si>
    <t>1901-142</t>
  </si>
  <si>
    <t>1901-143</t>
  </si>
  <si>
    <t>1901-144</t>
  </si>
  <si>
    <t>1901-145</t>
  </si>
  <si>
    <t>1901-146</t>
  </si>
  <si>
    <t>1901-147</t>
  </si>
  <si>
    <t>1901-148</t>
  </si>
  <si>
    <t>1901-149</t>
  </si>
  <si>
    <t>1901-150</t>
  </si>
  <si>
    <t>1901-151</t>
  </si>
  <si>
    <t>1901-152</t>
  </si>
  <si>
    <t>1901-153</t>
  </si>
  <si>
    <t>1901-154</t>
  </si>
  <si>
    <t>1901-155</t>
  </si>
  <si>
    <t>1901-156</t>
  </si>
  <si>
    <t>1901-157</t>
  </si>
  <si>
    <t>1901-158</t>
  </si>
  <si>
    <t>1901-159</t>
  </si>
  <si>
    <t>1901-160</t>
  </si>
  <si>
    <t>1901-161</t>
  </si>
  <si>
    <t>1901-162</t>
  </si>
  <si>
    <t>1901-163</t>
  </si>
  <si>
    <t>1901-164</t>
  </si>
  <si>
    <t>1901-165</t>
  </si>
  <si>
    <t>1901-166</t>
  </si>
  <si>
    <t>1901-167</t>
  </si>
  <si>
    <t>1901-168</t>
  </si>
  <si>
    <t>1901-169</t>
  </si>
  <si>
    <t>1901-170</t>
  </si>
  <si>
    <t>1901-171</t>
  </si>
  <si>
    <t>1901-172</t>
  </si>
  <si>
    <t>1901-173</t>
  </si>
  <si>
    <t>1901-174</t>
  </si>
  <si>
    <t>1901-175</t>
  </si>
  <si>
    <t>1901-176</t>
  </si>
  <si>
    <t>1901-177</t>
  </si>
  <si>
    <t>1901-178</t>
  </si>
  <si>
    <t>1901-179</t>
  </si>
  <si>
    <t>1901-180</t>
  </si>
  <si>
    <t>1901-181</t>
  </si>
  <si>
    <t>1901-182</t>
  </si>
  <si>
    <t>1901-183</t>
  </si>
  <si>
    <t>1901-184</t>
  </si>
  <si>
    <t>1901-185</t>
  </si>
  <si>
    <t>1901-186</t>
  </si>
  <si>
    <t>1901-187</t>
  </si>
  <si>
    <t>1901-188</t>
  </si>
  <si>
    <t>1901-189</t>
  </si>
  <si>
    <t>1901-190</t>
  </si>
  <si>
    <t>1901-191</t>
  </si>
  <si>
    <t>1901-192</t>
  </si>
  <si>
    <t>1901-193</t>
  </si>
  <si>
    <t>1901-194</t>
  </si>
  <si>
    <t>1901-195</t>
  </si>
  <si>
    <t>1901-196</t>
  </si>
  <si>
    <t>1901-197</t>
  </si>
  <si>
    <t>1901-198</t>
  </si>
  <si>
    <t>1901-199</t>
  </si>
  <si>
    <t>1901-200</t>
  </si>
  <si>
    <t xml:space="preserve"> </t>
  </si>
  <si>
    <t>General Journal - PCF</t>
  </si>
  <si>
    <t>PCF No.</t>
  </si>
  <si>
    <t>1901-1</t>
  </si>
  <si>
    <t>Rustans Supercenters Inc</t>
  </si>
  <si>
    <t>201-160-401-002</t>
  </si>
  <si>
    <t>Fresh Milk,Cream Cheese</t>
  </si>
  <si>
    <t>1901-2</t>
  </si>
  <si>
    <t>ASC Enterprises Inc</t>
  </si>
  <si>
    <t>000-080-595-000</t>
  </si>
  <si>
    <t>Tube Ice</t>
  </si>
  <si>
    <t>1901-3</t>
  </si>
  <si>
    <t>The Landmark Corporation</t>
  </si>
  <si>
    <t>000-148-285-000</t>
  </si>
  <si>
    <t>Anchovies,Sardines,Baking Powder</t>
  </si>
  <si>
    <t>1901-4</t>
  </si>
  <si>
    <t>Camote</t>
  </si>
  <si>
    <t>1901-5</t>
  </si>
  <si>
    <t>1901-6</t>
  </si>
  <si>
    <t>Earles Delicatessen</t>
  </si>
  <si>
    <t>213-575-918-005</t>
  </si>
  <si>
    <t>BF Ham,Smoke Bavarian</t>
  </si>
  <si>
    <t>1901-7</t>
  </si>
  <si>
    <t>Evarlies Meatshop</t>
  </si>
  <si>
    <t>139-599-310-000</t>
  </si>
  <si>
    <t>Pork Ribs,Hungarian Sausage,Bacon</t>
  </si>
  <si>
    <t>1901-8</t>
  </si>
  <si>
    <t>Angelo Sanchez</t>
  </si>
  <si>
    <t>Transpo purchased kitchen stocks</t>
  </si>
  <si>
    <t>1901-9</t>
  </si>
  <si>
    <t>Makati Public Market</t>
  </si>
  <si>
    <t>Rice</t>
  </si>
  <si>
    <t>1901-10</t>
  </si>
  <si>
    <t>1901-11</t>
  </si>
  <si>
    <t>Glenn Biarcal</t>
  </si>
  <si>
    <t>Transpo purchased Rice</t>
  </si>
  <si>
    <t>1901-12</t>
  </si>
  <si>
    <t>Chicken Breast Fillet</t>
  </si>
  <si>
    <t>1901-13</t>
  </si>
  <si>
    <t>Abmarac Corporation</t>
  </si>
  <si>
    <t>006-748-072-000</t>
  </si>
  <si>
    <t>Hot Sauce</t>
  </si>
  <si>
    <t>1901-14</t>
  </si>
  <si>
    <t>1901-15</t>
  </si>
  <si>
    <t>Lettuce</t>
  </si>
  <si>
    <t>1901-16</t>
  </si>
  <si>
    <t>Molo Wrapper,Chream Cheese,Cheddar Cheese</t>
  </si>
  <si>
    <t>1901-17</t>
  </si>
  <si>
    <t>Cucumber</t>
  </si>
  <si>
    <t>1901-18</t>
  </si>
  <si>
    <t>1901-19</t>
  </si>
  <si>
    <t>Parmesan Cheese,Garlic Longganiza,Cream Cheese</t>
  </si>
  <si>
    <t>1901-20</t>
  </si>
  <si>
    <t>Tomato,Dill</t>
  </si>
  <si>
    <t>1901-21</t>
  </si>
  <si>
    <t>Tosh Cafe</t>
  </si>
  <si>
    <t>Cakes</t>
  </si>
  <si>
    <t>1901-22</t>
  </si>
  <si>
    <t xml:space="preserve">Transpo pick up cakes </t>
  </si>
  <si>
    <t>1901-23</t>
  </si>
  <si>
    <t>1901-24</t>
  </si>
  <si>
    <t>Corn Oil,Tidbits,Green Peas</t>
  </si>
  <si>
    <t>1901-25</t>
  </si>
  <si>
    <t>Lettuce,Camote</t>
  </si>
  <si>
    <t>1901-26</t>
  </si>
  <si>
    <t>1901-27</t>
  </si>
  <si>
    <t xml:space="preserve">BBQ Stick </t>
  </si>
  <si>
    <t>1901-28</t>
  </si>
  <si>
    <t>1901-29</t>
  </si>
  <si>
    <t>Sozo Exousia Inc</t>
  </si>
  <si>
    <t>0006-801-328-000</t>
  </si>
  <si>
    <t>Brioche Bread</t>
  </si>
  <si>
    <t>1901-30</t>
  </si>
  <si>
    <t>Ideal spag., bread crumbs,cheese powder, black olives &amp; etc</t>
  </si>
  <si>
    <t>1901-31</t>
  </si>
  <si>
    <t>Pear &amp; onions</t>
  </si>
  <si>
    <t>1901-32</t>
  </si>
  <si>
    <t>1901-33</t>
  </si>
  <si>
    <t>Egg</t>
  </si>
  <si>
    <t>1901-34</t>
  </si>
  <si>
    <t>1901-35</t>
  </si>
  <si>
    <t>Cucumber &amp; tomato</t>
  </si>
  <si>
    <t>1901-36</t>
  </si>
  <si>
    <t>Cream cheese, corn oil, flour, wanton, &amp; etc</t>
  </si>
  <si>
    <t>1901-37</t>
  </si>
  <si>
    <t>Cocoa Powder,Sugar</t>
  </si>
  <si>
    <t>1901-38</t>
  </si>
  <si>
    <t>Pork Ribs,Bacon bits</t>
  </si>
  <si>
    <t>1901-39</t>
  </si>
  <si>
    <t>1901-40</t>
  </si>
  <si>
    <t>Grenadine syrup</t>
  </si>
  <si>
    <t>1901-41</t>
  </si>
  <si>
    <t>Fresh milk, hot cake mix, bread flour &amp; etc.</t>
  </si>
  <si>
    <t>1901-42</t>
  </si>
  <si>
    <t>Magnolia flour &amp; buter</t>
  </si>
  <si>
    <t>1901-43</t>
  </si>
  <si>
    <t>1901-44</t>
  </si>
  <si>
    <t>1901-45</t>
  </si>
  <si>
    <t>White onions, beans &amp; tomato</t>
  </si>
  <si>
    <t>1901-46</t>
  </si>
  <si>
    <t>Sardines, bread crumbs, spag sauce &amp; etc.</t>
  </si>
  <si>
    <t>1901-47</t>
  </si>
  <si>
    <t>White sugar</t>
  </si>
  <si>
    <t>1901-48</t>
  </si>
  <si>
    <t>Food Zone Inc.</t>
  </si>
  <si>
    <t>004-846-011-000</t>
  </si>
  <si>
    <t>Pizza cheese</t>
  </si>
  <si>
    <t>1901-49</t>
  </si>
  <si>
    <t>Spaghetti, penne &amp; angel hair pasta</t>
  </si>
  <si>
    <t>1901-50</t>
  </si>
  <si>
    <t>Tosh Cafe Katipunan</t>
  </si>
  <si>
    <t>Choco Caramel &amp; Peacan Cheesecake</t>
  </si>
  <si>
    <t>1901-51</t>
  </si>
  <si>
    <t>Office Warehouse, Inc</t>
  </si>
  <si>
    <t>200-492-462-008</t>
  </si>
  <si>
    <t>Celo tape &amp; correction tape</t>
  </si>
  <si>
    <t>1901-52</t>
  </si>
  <si>
    <t>Photocopy of doc for business permit</t>
  </si>
  <si>
    <t>1901-53</t>
  </si>
  <si>
    <t>Vicente Carag</t>
  </si>
  <si>
    <t xml:space="preserve">Tranpo c/o Lalamove delivey </t>
  </si>
  <si>
    <t>1901-54</t>
  </si>
  <si>
    <t>Transpo going to M'Kathys office</t>
  </si>
  <si>
    <t>1901-55</t>
  </si>
  <si>
    <t>Transpo going to Marikina</t>
  </si>
  <si>
    <t>1901-56</t>
  </si>
  <si>
    <t xml:space="preserve">SM Hypermarket </t>
  </si>
  <si>
    <t>209-609-185-000</t>
  </si>
  <si>
    <t>Plastic Canister</t>
  </si>
  <si>
    <t>1901-57</t>
  </si>
  <si>
    <t>Transpo going to katipunan</t>
  </si>
  <si>
    <t>1901-58</t>
  </si>
  <si>
    <t>1901-59</t>
  </si>
  <si>
    <t>1901-60</t>
  </si>
  <si>
    <t>Spaghetti,Tokwa</t>
  </si>
  <si>
    <t>1901-61</t>
  </si>
  <si>
    <t>Baby Back Ribs,Mango</t>
  </si>
  <si>
    <t>1901-62</t>
  </si>
  <si>
    <t>Makati City Hall</t>
  </si>
  <si>
    <t>Extra Fund for Business Permit Renewal</t>
  </si>
  <si>
    <t>1901-63</t>
  </si>
  <si>
    <t>Smoked Bavarian</t>
  </si>
  <si>
    <t>1901-64</t>
  </si>
  <si>
    <t>Gabriel Atienza</t>
  </si>
  <si>
    <t>Extra Kitchen Staff</t>
  </si>
  <si>
    <t>1901-65</t>
  </si>
  <si>
    <t>Scissors</t>
  </si>
  <si>
    <t>1901-66</t>
  </si>
  <si>
    <t>1901-67</t>
  </si>
  <si>
    <t>Sugar, Baguette Bread</t>
  </si>
  <si>
    <t>1901-68</t>
  </si>
  <si>
    <t>Iodized Salt,Butter</t>
  </si>
  <si>
    <t>1901-69</t>
  </si>
  <si>
    <t>Trash Bag</t>
  </si>
  <si>
    <t>1901-70</t>
  </si>
  <si>
    <t>1901-71</t>
  </si>
  <si>
    <t>Transpo purchased Kitchen Stocks in Marikina</t>
  </si>
  <si>
    <t>1901-72</t>
  </si>
  <si>
    <t>Baby Back Ribs,Bacon,Hungarian Sausage</t>
  </si>
  <si>
    <t>1901-73</t>
  </si>
  <si>
    <t>Spaghetti,Pepperoni,Raisins,Choco Fudge,Chorizo</t>
  </si>
  <si>
    <t>1901-74</t>
  </si>
  <si>
    <t>Squash,Cabbage,Tomato,Sesame Seed</t>
  </si>
  <si>
    <t>1901-75</t>
  </si>
  <si>
    <t>Innovatronix Inc</t>
  </si>
  <si>
    <t>000-097-447-029</t>
  </si>
  <si>
    <t>Photo Printing of Table Topper</t>
  </si>
  <si>
    <t>1901-76</t>
  </si>
  <si>
    <t>1901-77</t>
  </si>
  <si>
    <t>Spaghetti,Siomai Wrapper</t>
  </si>
  <si>
    <t>1901-78</t>
  </si>
  <si>
    <t>Camote,Potato</t>
  </si>
  <si>
    <t>1901-79</t>
  </si>
  <si>
    <t>Coffee Beans</t>
  </si>
  <si>
    <t>1901-80</t>
  </si>
  <si>
    <t>1901-81</t>
  </si>
  <si>
    <t>1901-82</t>
  </si>
  <si>
    <t>Transpo going to Guadalupe &amp; KCC Office</t>
  </si>
  <si>
    <t>1901-83</t>
  </si>
  <si>
    <t>Shah Bonn Jadd</t>
  </si>
  <si>
    <t>106-226-027-000</t>
  </si>
  <si>
    <t>Pizza Box,Paper Straw</t>
  </si>
  <si>
    <t>1901-84</t>
  </si>
  <si>
    <t>Grenadine,Calamansi Juice</t>
  </si>
  <si>
    <t>1901-85</t>
  </si>
  <si>
    <t>Abacus Book &amp; Card Corp</t>
  </si>
  <si>
    <t>000-299-299-136</t>
  </si>
  <si>
    <t>Ballpen Refill, Ribbon for POS Printer</t>
  </si>
  <si>
    <t>1901-86</t>
  </si>
  <si>
    <t>Joyc Dino</t>
  </si>
  <si>
    <t>Transpo &amp; Snack (Amaphil Seminar)</t>
  </si>
  <si>
    <t>1901-87</t>
  </si>
  <si>
    <t>Garlic Longaniza</t>
  </si>
  <si>
    <t>1901-88</t>
  </si>
  <si>
    <t>HDMF</t>
  </si>
  <si>
    <t>Pag-ibig Penalty</t>
  </si>
  <si>
    <t>1901-89</t>
  </si>
  <si>
    <t>Marie Sosa</t>
  </si>
  <si>
    <t>Transpo going to Pag-ibig Branch</t>
  </si>
  <si>
    <t>1901-90</t>
  </si>
  <si>
    <t>1901-91</t>
  </si>
  <si>
    <t>1901-92</t>
  </si>
  <si>
    <t>Spaghetti</t>
  </si>
  <si>
    <t>1901-93</t>
  </si>
  <si>
    <t>1901-94</t>
  </si>
  <si>
    <t>Joyce Dino</t>
  </si>
  <si>
    <t>Transpo going to Divisoria</t>
  </si>
  <si>
    <t>1901-95</t>
  </si>
  <si>
    <t>Chuan Hong Glassware</t>
  </si>
  <si>
    <t>106-268-748-000</t>
  </si>
  <si>
    <t>Food Keeper</t>
  </si>
  <si>
    <t>1901-96</t>
  </si>
  <si>
    <t>Foodzone Inc</t>
  </si>
  <si>
    <t>004-746-011-000</t>
  </si>
  <si>
    <t>Pizza Cheese</t>
  </si>
  <si>
    <t>1901-97</t>
  </si>
  <si>
    <t>201-160-401-050</t>
  </si>
  <si>
    <t>Century Tuna</t>
  </si>
  <si>
    <t>1901-98</t>
  </si>
  <si>
    <t>1901-99</t>
  </si>
  <si>
    <t>Transpo going to Food Garage</t>
  </si>
  <si>
    <t>Bread Commissary Inc</t>
  </si>
  <si>
    <t>009-335-457-000</t>
  </si>
  <si>
    <t>Baguette Bread,Focaccia Bread,Broche Loaf</t>
  </si>
  <si>
    <t>Alaska Condensed,Graham</t>
  </si>
  <si>
    <t>Chicken</t>
  </si>
  <si>
    <t>Super Shopping Market Inc</t>
  </si>
  <si>
    <t>209-609-185-0039</t>
  </si>
  <si>
    <t>Annie Delos Reyes</t>
  </si>
  <si>
    <t>Extra Dining Staff</t>
  </si>
  <si>
    <t>Spaghetti,Elbow Macaroni,Penne</t>
  </si>
  <si>
    <t>Tosh Caffee</t>
  </si>
  <si>
    <t>Transpo purchased Cakes in Katipunan</t>
  </si>
  <si>
    <t>006-801-328-000</t>
  </si>
  <si>
    <t>Buffalo Sauce,Ceasar Dressing,Pesto Mix,Vinaigrette,ABS</t>
  </si>
  <si>
    <t>Baguette Bread</t>
  </si>
  <si>
    <t xml:space="preserve">Transpo purchased Kitchen Stocks </t>
  </si>
  <si>
    <t>1811-115</t>
  </si>
  <si>
    <t>Office Warehouse Inc</t>
  </si>
  <si>
    <t>Scotch Tape,Inkcartridge,PCV</t>
  </si>
  <si>
    <t>1811-116</t>
  </si>
  <si>
    <t>1811-117</t>
  </si>
  <si>
    <t>Mackim Prints Inc</t>
  </si>
  <si>
    <t>210-972-656-002</t>
  </si>
  <si>
    <t>Tarpaulin Printing</t>
  </si>
  <si>
    <t>1811-118</t>
  </si>
  <si>
    <t>Transpo going to Advertisign for Tarpaulin Printing</t>
  </si>
  <si>
    <t>1811-119</t>
  </si>
  <si>
    <t>Spaghetti,Spaghetti Sauce,Cream Cheese,chorizo</t>
  </si>
  <si>
    <t>1811-120</t>
  </si>
  <si>
    <t>Sugar Beets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</si>
  <si>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</si>
  <si>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</si>
  <si>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</si>
  <si>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</si>
  <si>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</si>
  <si>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</si>
  <si>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</si>
  <si>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</si>
  <si>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</si>
  <si>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</si>
  <si>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</si>
  <si>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</si>
  <si>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</si>
  <si>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</si>
  <si>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</si>
  <si>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</si>
  <si>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</si>
  <si>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</si>
  <si>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</si>
  <si>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</si>
  <si>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</si>
  <si>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</si>
  <si>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</si>
  <si>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</si>
  <si>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</si>
  <si>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</si>
  <si>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</si>
  <si>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</si>
  <si>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</si>
  <si>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</si>
  <si>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</si>
  <si>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</si>
  <si>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</si>
  <si>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</si>
  <si>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</si>
  <si>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</si>
  <si>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</si>
  <si>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</si>
  <si>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</si>
  <si>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</si>
  <si>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</si>
  <si>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</si>
  <si>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</si>
  <si>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</si>
  <si>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</si>
  <si>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</si>
  <si>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</si>
  <si>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</si>
  <si>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</si>
  <si>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</si>
  <si>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</si>
  <si>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</si>
  <si>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</si>
  <si>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</si>
  <si>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</si>
  <si>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</si>
  <si>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</si>
  <si>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</si>
  <si>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</si>
  <si>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</si>
  <si>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</si>
  <si>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</si>
  <si>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</si>
  <si>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</si>
  <si>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</si>
  <si>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</si>
  <si>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</si>
  <si>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</si>
  <si>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</si>
  <si>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</si>
  <si>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</si>
  <si>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</si>
  <si>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</si>
  <si>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</si>
  <si>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</si>
  <si>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</si>
  <si>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</si>
  <si>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</si>
  <si>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</si>
  <si>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</si>
  <si>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General Journal</t>
  </si>
  <si>
    <t>Account Title</t>
  </si>
  <si>
    <t>Decription</t>
  </si>
  <si>
    <t>Debit</t>
  </si>
  <si>
    <t>Credit</t>
  </si>
  <si>
    <t>GJ No.</t>
  </si>
  <si>
    <t>Gross Pay</t>
  </si>
  <si>
    <t>Ecola</t>
  </si>
  <si>
    <t>F. Allowance</t>
  </si>
  <si>
    <t>Overtime</t>
  </si>
  <si>
    <t>Legal Holiday</t>
  </si>
  <si>
    <t>Special Holiday</t>
  </si>
  <si>
    <t>Night Shift Differential</t>
  </si>
  <si>
    <t>Absences</t>
  </si>
  <si>
    <t>Lates and Under time</t>
  </si>
  <si>
    <t>Late Charge</t>
  </si>
  <si>
    <t>Employee Charges</t>
  </si>
  <si>
    <t>Payroll due on 15th.</t>
  </si>
  <si>
    <t>Absent</t>
  </si>
  <si>
    <t>Employees Charges</t>
  </si>
  <si>
    <t>Payroll due on end of month.</t>
  </si>
  <si>
    <t>SSS, PHIC, and HDMF Employer Share for the month.</t>
  </si>
  <si>
    <t>5001-1</t>
  </si>
  <si>
    <t>5002-1</t>
  </si>
  <si>
    <t>Spoilages for the month.</t>
  </si>
  <si>
    <t>PBA for 1 to 15th.</t>
  </si>
  <si>
    <t>PBA for 16 to end of month.</t>
  </si>
  <si>
    <t>Vat for the month.</t>
  </si>
  <si>
    <t>Excess in Officer Charges</t>
  </si>
  <si>
    <t>Food Cost adjustment due to OC and Marketing.</t>
  </si>
  <si>
    <t>Inventory Adjustments</t>
  </si>
  <si>
    <t>August</t>
  </si>
  <si>
    <t>Account No.</t>
  </si>
  <si>
    <t>Balance</t>
  </si>
  <si>
    <t>SJ</t>
  </si>
  <si>
    <t>CR</t>
  </si>
  <si>
    <t>AP</t>
  </si>
  <si>
    <t>CD</t>
  </si>
  <si>
    <t>GJ</t>
  </si>
  <si>
    <t>Transactions</t>
  </si>
  <si>
    <t>PCF GJ 1901-001</t>
  </si>
  <si>
    <t>Others</t>
  </si>
  <si>
    <t>Cash in Bank</t>
  </si>
  <si>
    <t>Petty Cash</t>
  </si>
  <si>
    <t>Change Fund</t>
  </si>
  <si>
    <t>Cash in Vault</t>
  </si>
  <si>
    <t>Advances to Employees</t>
  </si>
  <si>
    <t>Accounts Receivable</t>
  </si>
  <si>
    <t>Credit Card Receivable</t>
  </si>
  <si>
    <t>Gift Check Receivable</t>
  </si>
  <si>
    <t>Delivery Company Receivable</t>
  </si>
  <si>
    <t>Inventories</t>
  </si>
  <si>
    <t>Supplies Inventories</t>
  </si>
  <si>
    <t>Input Tax</t>
  </si>
  <si>
    <t>Input Tax Carry Over</t>
  </si>
  <si>
    <t>Deferred Input Tax</t>
  </si>
  <si>
    <t>Creditable Withholdig Tax</t>
  </si>
  <si>
    <t>Property and Equipment</t>
  </si>
  <si>
    <t>Accum Dep - P&amp;E</t>
  </si>
  <si>
    <t>Other Assets</t>
  </si>
  <si>
    <t>Accounts Payable</t>
  </si>
  <si>
    <t>Advances from Suppliers</t>
  </si>
  <si>
    <t>Withholding Tax - E</t>
  </si>
  <si>
    <t>Withholding Tax - C</t>
  </si>
  <si>
    <t>Withholding Tax - F</t>
  </si>
  <si>
    <t>Output Tax</t>
  </si>
  <si>
    <t>VAT Payable</t>
  </si>
  <si>
    <t>Income Tax Payable</t>
  </si>
  <si>
    <t>Salaries Payable</t>
  </si>
  <si>
    <t>SSS Premium Payable</t>
  </si>
  <si>
    <t>SSS Loan Payable</t>
  </si>
  <si>
    <t>PHIC Premium Payable</t>
  </si>
  <si>
    <t>HDMF Premium Payable</t>
  </si>
  <si>
    <t>HDMF Loan Payable</t>
  </si>
  <si>
    <t>Employee Bank Loan</t>
  </si>
  <si>
    <t>Service Charge Payable</t>
  </si>
  <si>
    <t>Provision for Loss</t>
  </si>
  <si>
    <t>Provision for Taxes</t>
  </si>
  <si>
    <t>Capital Stock</t>
  </si>
  <si>
    <t>Retained Earnings</t>
  </si>
  <si>
    <t>Appropriated Retained Earnings</t>
  </si>
  <si>
    <t>Income Summary</t>
  </si>
  <si>
    <t>Sales - Vatable</t>
  </si>
  <si>
    <t>Sales - Exempted</t>
  </si>
  <si>
    <t>Sales - Zero-Rated</t>
  </si>
  <si>
    <t>Regular Discounts</t>
  </si>
  <si>
    <t>Stockholders Discounts</t>
  </si>
  <si>
    <t>Employees Discounts</t>
  </si>
  <si>
    <t>Senior Citizen Discounts</t>
  </si>
  <si>
    <t>Cash Overage</t>
  </si>
  <si>
    <t>Other Income</t>
  </si>
  <si>
    <t>RAW MATS FOOD</t>
  </si>
  <si>
    <t>Food Spoilages</t>
  </si>
  <si>
    <t>RAW MATS BEVERAGES</t>
  </si>
  <si>
    <t>Beverage Spoilages</t>
  </si>
  <si>
    <t>OC and Marketing Adjustment</t>
  </si>
  <si>
    <t>Fuel and Gas</t>
  </si>
  <si>
    <t>Salaries and Wages</t>
  </si>
  <si>
    <t>Allowances</t>
  </si>
  <si>
    <t>Overtime Pay</t>
  </si>
  <si>
    <t>Holiday Pay</t>
  </si>
  <si>
    <t>13th month and Bonus</t>
  </si>
  <si>
    <t>SSS Premium Expense</t>
  </si>
  <si>
    <t>PHIC Premium Expense</t>
  </si>
  <si>
    <t>HDMF Premium Expense</t>
  </si>
  <si>
    <t>Employees Meal</t>
  </si>
  <si>
    <t>Contractual Salaries and Wages</t>
  </si>
  <si>
    <t>Officer Charge Expense</t>
  </si>
  <si>
    <t>Space Rent</t>
  </si>
  <si>
    <t>Equipment Rent</t>
  </si>
  <si>
    <t>Telephone</t>
  </si>
  <si>
    <t>UTENSILS / EQUIPMENT</t>
  </si>
  <si>
    <t>BAR SUPPLIES</t>
  </si>
  <si>
    <t>GUEST SUPPLIES</t>
  </si>
  <si>
    <t>DINING SUPPLIES</t>
  </si>
  <si>
    <t>CLEANING SUPPLIES</t>
  </si>
  <si>
    <t>PACKAGING SUPPLIES</t>
  </si>
  <si>
    <t>Repairs and Maintenance</t>
  </si>
  <si>
    <t>MEDICAL SUPPLIES</t>
  </si>
  <si>
    <t>TRANSPO</t>
  </si>
  <si>
    <t>Photocopy</t>
  </si>
  <si>
    <t>Décors</t>
  </si>
  <si>
    <t>Pest Control</t>
  </si>
  <si>
    <t>Insurance</t>
  </si>
  <si>
    <t>Accounting Fee</t>
  </si>
  <si>
    <t>Security Services</t>
  </si>
  <si>
    <t>Marketing Support</t>
  </si>
  <si>
    <t>Consultancy</t>
  </si>
  <si>
    <t>Marketing Expense</t>
  </si>
  <si>
    <t>Credit Card Commission</t>
  </si>
  <si>
    <t>Director's Fee</t>
  </si>
  <si>
    <t>Accounting Services</t>
  </si>
  <si>
    <t>Loss on Spoilages</t>
  </si>
  <si>
    <t>Cash Shortage</t>
  </si>
  <si>
    <t>Miscellaneous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</si>
  <si>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</si>
  <si>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</si>
  <si>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</si>
  <si>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</si>
  <si>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</si>
  <si>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</si>
  <si>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</si>
  <si>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TOTAL ASSETS</t>
  </si>
  <si>
    <t>LIABILITIES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</si>
  <si>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</si>
  <si>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</si>
  <si>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</si>
  <si>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</si>
  <si>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</si>
  <si>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</si>
  <si>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</si>
  <si>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</si>
  <si>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</si>
  <si>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</si>
  <si>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Retained Earnings, Beginning of the year</t>
  </si>
  <si>
    <t>Income (Loss) to date</t>
  </si>
  <si>
    <t>TOTAL STOCKHOLDERS' EQUITY</t>
  </si>
  <si>
    <t>TOTAL LIABILITIES AND STOCKHOLDERS' EQUITY</t>
  </si>
  <si>
    <t>Income Statement</t>
  </si>
  <si>
    <t>For the month ended August 31, 2018</t>
  </si>
  <si>
    <t>REVENUES</t>
  </si>
  <si>
    <t>Sales</t>
  </si>
  <si>
    <t>Total Sales</t>
  </si>
  <si>
    <t>Discounts</t>
  </si>
  <si>
    <t>Total Discounts</t>
  </si>
  <si>
    <t>Net Sales</t>
  </si>
  <si>
    <t>Total Other Income</t>
  </si>
  <si>
    <t>TOTAL REVENUES</t>
  </si>
  <si>
    <t>COST OF SALES</t>
  </si>
  <si>
    <t>Beginning Inventory</t>
  </si>
  <si>
    <t>Total materials available for use</t>
  </si>
  <si>
    <t>Ending Inventory</t>
  </si>
  <si>
    <t>Net Cost of Sales</t>
  </si>
  <si>
    <t>GROSS PROFIT</t>
  </si>
  <si>
    <t>OPERATING EXPENSES</t>
  </si>
  <si>
    <t>TOTAL OPERATING EXPENSES</t>
  </si>
  <si>
    <t>NET INCOME (LOSS)</t>
  </si>
  <si>
    <t>VAT</t>
  </si>
  <si>
    <t>April</t>
  </si>
  <si>
    <t>May</t>
  </si>
  <si>
    <t>June</t>
  </si>
  <si>
    <t>2Q</t>
  </si>
  <si>
    <t>July</t>
  </si>
  <si>
    <t>September</t>
  </si>
  <si>
    <t>3Q</t>
  </si>
  <si>
    <t>Jan</t>
  </si>
  <si>
    <t>Feb</t>
  </si>
  <si>
    <t>Mar</t>
  </si>
  <si>
    <t>1Q</t>
  </si>
  <si>
    <t>Capital</t>
  </si>
  <si>
    <t>Goods</t>
  </si>
  <si>
    <t>Service</t>
  </si>
  <si>
    <t>Exempt</t>
  </si>
  <si>
    <t>VAT Due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</si>
  <si>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</si>
  <si>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</si>
  <si>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</si>
  <si>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</si>
  <si>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</si>
  <si>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</si>
  <si>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</si>
  <si>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</si>
  <si>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TOSHCO INC</t>
  </si>
  <si>
    <t>234-308-821-000</t>
  </si>
  <si>
    <t>USER NAME</t>
  </si>
  <si>
    <t>toshcoinc</t>
  </si>
  <si>
    <t>PASSWORD</t>
  </si>
  <si>
    <t>toshvalero</t>
  </si>
  <si>
    <t>CHALLENGE QUESTION</t>
  </si>
  <si>
    <t>start of operation</t>
  </si>
  <si>
    <t>ANSWER</t>
  </si>
  <si>
    <t>MAKER</t>
  </si>
  <si>
    <t>NEW</t>
  </si>
  <si>
    <t>cbctociacc</t>
  </si>
  <si>
    <t>Ac112557$</t>
  </si>
  <si>
    <t>Ac015310$</t>
  </si>
  <si>
    <t>SEC QUESTION</t>
  </si>
  <si>
    <t>tosh?</t>
  </si>
  <si>
    <t>year?</t>
  </si>
  <si>
    <t>valero</t>
  </si>
  <si>
    <t>PIN</t>
  </si>
  <si>
    <t>1st Quarter</t>
  </si>
  <si>
    <t>2nd Quarter</t>
  </si>
  <si>
    <t>3rd Quarter</t>
  </si>
  <si>
    <t>16C</t>
  </si>
  <si>
    <t>Cost of Sales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</si>
  <si>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</si>
  <si>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</si>
  <si>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</si>
  <si>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</si>
  <si>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</si>
  <si>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</si>
  <si>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</si>
  <si>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</si>
  <si>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</si>
  <si>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</si>
  <si>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</si>
  <si>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</si>
  <si>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</si>
  <si>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</si>
  <si>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</si>
  <si>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</si>
  <si>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</si>
  <si>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</si>
  <si>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Gross Profit to Date</t>
  </si>
  <si>
    <t>MCIT Rate</t>
  </si>
  <si>
    <t>MCIT</t>
  </si>
  <si>
    <t>Higher</t>
  </si>
  <si>
    <t>29A</t>
  </si>
  <si>
    <t>Previous Year MCIT</t>
  </si>
  <si>
    <t>29B</t>
  </si>
  <si>
    <t>29C</t>
  </si>
  <si>
    <t>WC050</t>
  </si>
  <si>
    <t>WC100</t>
  </si>
  <si>
    <t>WC120</t>
  </si>
  <si>
    <t>WC158</t>
  </si>
  <si>
    <t>WC160</t>
  </si>
  <si>
    <t>WI010</t>
  </si>
  <si>
    <t>WI090</t>
  </si>
  <si>
    <t>WI100</t>
  </si>
  <si>
    <t>WI120</t>
  </si>
  <si>
    <t>WI158</t>
  </si>
  <si>
    <t>WI160</t>
  </si>
  <si>
    <t>Purchases</t>
  </si>
  <si>
    <t>PCF</t>
  </si>
  <si>
    <t>Cash</t>
  </si>
  <si>
    <t>Inventory</t>
  </si>
  <si>
    <t>Deferred Tax Asset</t>
  </si>
  <si>
    <t>Fixed Asset</t>
  </si>
  <si>
    <t>Tax Liabilities</t>
  </si>
  <si>
    <t>Equity</t>
  </si>
  <si>
    <t>Retained Earnings - gets closed</t>
  </si>
  <si>
    <t>Revenue</t>
  </si>
  <si>
    <t>Contra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</si>
</sst>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d\-mmm\-yy;@"/>
    <numFmt numFmtId="166" formatCode="mmmm\ d&quot;, &quot;yyyy;@"/>
  </numFmts>
  <fonts count="10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FF0000"/>
      <name val="Arial"/>
      <family val="2"/>
      <charset val="1"/>
    </font>
    <font>
      <b/>
      <i/>
      <sz val="8"/>
      <color rgb="FF000000"/>
      <name val="Arial"/>
      <family val="2"/>
      <charset val="1"/>
    </font>
    <font>
      <sz val="8"/>
      <name val="Arial"/>
      <family val="2"/>
      <charset val="1"/>
    </font>
    <font>
      <i/>
      <sz val="11"/>
      <color rgb="FF7F7F7F"/>
      <name val="Calibri"/>
      <family val="2"/>
      <charset val="1"/>
    </font>
    <font>
      <sz val="8"/>
      <color rgb="FF222222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9" fillId="0" borderId="0" applyBorder="0" applyProtection="0"/>
    <xf numFmtId="9" fontId="9" fillId="0" borderId="0" applyBorder="0" applyProtection="0"/>
    <xf numFmtId="0" fontId="7" fillId="0" borderId="0" applyBorder="0" applyProtection="0"/>
  </cellStyleXfs>
  <cellXfs count="136">
    <xf numFmtId="0" fontId="0" fillId="0" borderId="0" xfId="0"/>
    <xf numFmtId="0" fontId="3" fillId="0" borderId="6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3" xfId="0" applyFont="1" applyBorder="1"/>
    <xf numFmtId="164" fontId="2" fillId="0" borderId="3" xfId="1" applyFont="1" applyBorder="1" applyAlignment="1" applyProtection="1"/>
    <xf numFmtId="164" fontId="2" fillId="0" borderId="0" xfId="0" applyNumberFormat="1" applyFont="1"/>
    <xf numFmtId="164" fontId="2" fillId="0" borderId="0" xfId="1" applyFont="1" applyBorder="1" applyAlignment="1" applyProtection="1"/>
    <xf numFmtId="165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Border="1" applyAlignment="1" applyProtection="1"/>
    <xf numFmtId="0" fontId="3" fillId="0" borderId="4" xfId="0" applyFont="1" applyBorder="1"/>
    <xf numFmtId="164" fontId="3" fillId="0" borderId="4" xfId="1" applyFont="1" applyBorder="1" applyAlignment="1" applyProtection="1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5" fontId="2" fillId="0" borderId="2" xfId="0" applyNumberFormat="1" applyFont="1" applyBorder="1"/>
    <xf numFmtId="0" fontId="2" fillId="0" borderId="2" xfId="0" applyFont="1" applyBorder="1"/>
    <xf numFmtId="0" fontId="2" fillId="0" borderId="5" xfId="0" applyFont="1" applyBorder="1"/>
    <xf numFmtId="164" fontId="2" fillId="0" borderId="2" xfId="1" applyFont="1" applyBorder="1" applyAlignment="1" applyProtection="1"/>
    <xf numFmtId="0" fontId="2" fillId="0" borderId="2" xfId="0" applyFont="1" applyBorder="1"/>
    <xf numFmtId="165" fontId="2" fillId="0" borderId="3" xfId="0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165" fontId="2" fillId="0" borderId="1" xfId="0" applyNumberFormat="1" applyFont="1" applyBorder="1"/>
    <xf numFmtId="0" fontId="2" fillId="0" borderId="1" xfId="0" applyFont="1" applyBorder="1"/>
    <xf numFmtId="165" fontId="3" fillId="0" borderId="4" xfId="0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9" fontId="2" fillId="0" borderId="3" xfId="2" applyFont="1" applyBorder="1" applyAlignment="1" applyProtection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9" fontId="2" fillId="0" borderId="1" xfId="2" applyFont="1" applyBorder="1" applyAlignment="1" applyProtection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9" fontId="2" fillId="0" borderId="2" xfId="2" applyFont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64" fontId="2" fillId="0" borderId="11" xfId="1" applyFont="1" applyBorder="1" applyAlignment="1" applyProtection="1"/>
    <xf numFmtId="164" fontId="2" fillId="0" borderId="14" xfId="1" applyFont="1" applyBorder="1" applyAlignment="1" applyProtection="1"/>
    <xf numFmtId="165" fontId="2" fillId="0" borderId="15" xfId="0" applyNumberFormat="1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6" xfId="1" applyFont="1" applyBorder="1" applyAlignment="1" applyProtection="1"/>
    <xf numFmtId="164" fontId="2" fillId="0" borderId="19" xfId="1" applyFont="1" applyBorder="1" applyAlignment="1" applyProtection="1"/>
    <xf numFmtId="0" fontId="2" fillId="0" borderId="20" xfId="0" applyFont="1" applyBorder="1"/>
    <xf numFmtId="165" fontId="2" fillId="0" borderId="9" xfId="0" applyNumberFormat="1" applyFont="1" applyBorder="1"/>
    <xf numFmtId="164" fontId="2" fillId="0" borderId="8" xfId="1" applyFont="1" applyBorder="1" applyAlignment="1" applyProtection="1"/>
    <xf numFmtId="16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/>
    <xf numFmtId="0" fontId="3" fillId="0" borderId="21" xfId="0" applyFont="1" applyBorder="1" applyAlignment="1">
      <alignment horizontal="center"/>
    </xf>
    <xf numFmtId="0" fontId="3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4" fontId="2" fillId="3" borderId="3" xfId="1" applyFont="1" applyFill="1" applyBorder="1" applyAlignment="1" applyProtection="1"/>
    <xf numFmtId="0" fontId="2" fillId="0" borderId="3" xfId="0" applyFont="1" applyBorder="1" applyAlignment="1">
      <alignment horizontal="center"/>
    </xf>
    <xf numFmtId="164" fontId="3" fillId="0" borderId="0" xfId="1" applyFont="1" applyBorder="1" applyAlignment="1" applyProtection="1"/>
    <xf numFmtId="0" fontId="3" fillId="0" borderId="0" xfId="0" applyFont="1" applyBorder="1"/>
    <xf numFmtId="0" fontId="5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indent="4"/>
    </xf>
    <xf numFmtId="0" fontId="5" fillId="0" borderId="0" xfId="0" applyFont="1" applyBorder="1" applyAlignment="1">
      <alignment horizontal="left" indent="6"/>
    </xf>
    <xf numFmtId="164" fontId="5" fillId="0" borderId="22" xfId="1" applyFont="1" applyBorder="1" applyAlignment="1" applyProtection="1"/>
    <xf numFmtId="164" fontId="3" fillId="0" borderId="23" xfId="1" applyFont="1" applyBorder="1" applyAlignment="1" applyProtection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indent="4"/>
    </xf>
    <xf numFmtId="0" fontId="2" fillId="0" borderId="0" xfId="0" applyFont="1" applyBorder="1"/>
    <xf numFmtId="164" fontId="3" fillId="0" borderId="24" xfId="1" applyFont="1" applyBorder="1" applyAlignment="1" applyProtection="1"/>
    <xf numFmtId="164" fontId="3" fillId="0" borderId="25" xfId="1" applyFont="1" applyBorder="1" applyAlignment="1" applyProtection="1"/>
    <xf numFmtId="0" fontId="2" fillId="0" borderId="0" xfId="0" applyFont="1" applyBorder="1" applyAlignment="1">
      <alignment horizontal="left" indent="2"/>
    </xf>
    <xf numFmtId="164" fontId="2" fillId="0" borderId="24" xfId="1" applyFont="1" applyBorder="1" applyAlignment="1" applyProtection="1"/>
    <xf numFmtId="164" fontId="3" fillId="0" borderId="22" xfId="1" applyFont="1" applyBorder="1" applyAlignment="1" applyProtection="1"/>
    <xf numFmtId="164" fontId="2" fillId="0" borderId="25" xfId="1" applyFont="1" applyBorder="1" applyAlignment="1" applyProtection="1"/>
    <xf numFmtId="0" fontId="2" fillId="0" borderId="0" xfId="0" applyFont="1" applyBorder="1" applyAlignment="1">
      <alignment horizontal="left" indent="6"/>
    </xf>
    <xf numFmtId="10" fontId="2" fillId="0" borderId="0" xfId="2" applyNumberFormat="1" applyFont="1" applyBorder="1" applyAlignment="1" applyProtection="1"/>
    <xf numFmtId="0" fontId="3" fillId="0" borderId="0" xfId="0" applyFont="1" applyBorder="1" applyAlignment="1">
      <alignment horizontal="left" indent="6"/>
    </xf>
    <xf numFmtId="0" fontId="6" fillId="0" borderId="0" xfId="3" applyFont="1" applyBorder="1" applyAlignment="1" applyProtection="1">
      <alignment horizontal="center" wrapText="1"/>
    </xf>
    <xf numFmtId="164" fontId="6" fillId="0" borderId="25" xfId="1" applyFont="1" applyBorder="1" applyAlignment="1" applyProtection="1">
      <alignment horizontal="center" wrapText="1"/>
    </xf>
    <xf numFmtId="164" fontId="6" fillId="0" borderId="25" xfId="1" applyFont="1" applyBorder="1" applyAlignment="1" applyProtection="1">
      <alignment horizontal="center"/>
    </xf>
    <xf numFmtId="0" fontId="6" fillId="0" borderId="0" xfId="3" applyFont="1" applyBorder="1" applyAlignment="1" applyProtection="1">
      <alignment horizontal="left" wrapText="1"/>
    </xf>
    <xf numFmtId="4" fontId="0" fillId="0" borderId="22" xfId="0" applyNumberFormat="1" applyBorder="1"/>
    <xf numFmtId="4" fontId="0" fillId="0" borderId="22" xfId="0" applyNumberFormat="1" applyBorder="1"/>
    <xf numFmtId="4" fontId="0" fillId="0" borderId="0" xfId="0" applyNumberFormat="1"/>
    <xf numFmtId="0" fontId="6" fillId="0" borderId="0" xfId="3" applyFont="1" applyBorder="1" applyAlignment="1" applyProtection="1">
      <alignment horizontal="left" wrapText="1" indent="4"/>
    </xf>
    <xf numFmtId="0" fontId="1" fillId="0" borderId="0" xfId="3" applyFont="1" applyBorder="1" applyAlignment="1" applyProtection="1"/>
    <xf numFmtId="4" fontId="0" fillId="0" borderId="0" xfId="0" applyNumberFormat="1" applyBorder="1"/>
    <xf numFmtId="4" fontId="0" fillId="0" borderId="25" xfId="0" applyNumberFormat="1" applyBorder="1"/>
    <xf numFmtId="0" fontId="6" fillId="0" borderId="23" xfId="3" applyFont="1" applyBorder="1" applyAlignment="1" applyProtection="1">
      <alignment horizontal="left" wrapText="1"/>
    </xf>
    <xf numFmtId="4" fontId="0" fillId="0" borderId="23" xfId="0" applyNumberFormat="1" applyBorder="1"/>
    <xf numFmtId="4" fontId="0" fillId="2" borderId="23" xfId="0" applyNumberFormat="1" applyFill="1" applyBorder="1"/>
    <xf numFmtId="4" fontId="0" fillId="0" borderId="4" xfId="0" applyNumberFormat="1" applyBorder="1"/>
    <xf numFmtId="164" fontId="0" fillId="0" borderId="0" xfId="1" applyFont="1" applyBorder="1" applyAlignment="1" applyProtection="1"/>
    <xf numFmtId="164" fontId="0" fillId="0" borderId="0" xfId="0" applyNumberFormat="1"/>
    <xf numFmtId="0" fontId="1" fillId="0" borderId="0" xfId="3" applyFont="1"/>
    <xf numFmtId="0" fontId="1" fillId="0" borderId="0" xfId="3" applyFont="1"/>
    <xf numFmtId="164" fontId="9" fillId="0" borderId="0" xfId="3" applyNumberFormat="1" applyFont="1"/>
    <xf numFmtId="0" fontId="9" fillId="0" borderId="0" xfId="3" applyFont="1"/>
    <xf numFmtId="0" fontId="8" fillId="0" borderId="0" xfId="0" applyFont="1"/>
    <xf numFmtId="0" fontId="0" fillId="0" borderId="0" xfId="0" applyFont="1" applyAlignment="1">
      <alignment horizontal="center"/>
    </xf>
    <xf numFmtId="164" fontId="0" fillId="0" borderId="25" xfId="1" applyFont="1" applyBorder="1" applyAlignment="1" applyProtection="1"/>
    <xf numFmtId="9" fontId="0" fillId="0" borderId="0" xfId="1" applyNumberFormat="1" applyFont="1" applyBorder="1" applyAlignment="1" applyProtection="1"/>
    <xf numFmtId="164" fontId="0" fillId="0" borderId="22" xfId="1" applyFont="1" applyBorder="1" applyAlignment="1" applyProtection="1"/>
    <xf numFmtId="9" fontId="0" fillId="0" borderId="0" xfId="0" applyNumberFormat="1"/>
    <xf numFmtId="164" fontId="0" fillId="0" borderId="24" xfId="1" applyFont="1" applyBorder="1" applyAlignment="1" applyProtection="1"/>
    <xf numFmtId="164" fontId="0" fillId="0" borderId="23" xfId="1" applyFont="1" applyBorder="1" applyAlignment="1" applyProtection="1"/>
    <xf numFmtId="9" fontId="0" fillId="0" borderId="0" xfId="2" applyFont="1" applyBorder="1" applyAlignment="1" applyProtection="1"/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4"/>
  <sheetViews>
    <sheetView zoomScaleNormal="100" workbookViewId="0">
      <pane xSplit="2" ySplit="6" topLeftCell="N62" activePane="bottomRight" state="frozen"/>
      <selection pane="topRight" activeCell="N1" sqref="N1"/>
      <selection pane="bottomLeft" activeCell="A62" sqref="A62"/>
      <selection pane="bottomRight" activeCell="Y60" sqref="Y60"/>
    </sheetView>
  </sheetViews>
  <sheetFormatPr defaultRowHeight="15" x14ac:dyDescent="0.25"/>
  <cols>
    <col min="1" max="1" width="9" style="6" customWidth="1"/>
    <col min="2" max="2" width="4" style="6" customWidth="1"/>
    <col min="3" max="3" width="8.85546875" style="6" customWidth="1"/>
    <col min="4" max="22" width="16.5703125" style="6" customWidth="1"/>
    <col min="23" max="1025" width="8.85546875" style="6" customWidth="1"/>
  </cols>
  <sheetData>
    <row r="1" spans="1:27" x14ac:dyDescent="0.25">
      <c r="A1" s="7" t="s">
        <v>0</v>
      </c>
      <c r="B1" s="7"/>
    </row>
    <row r="2" spans="1:27" x14ac:dyDescent="0.25">
      <c r="A2" s="7" t="s">
        <v>1</v>
      </c>
      <c r="B2" s="7"/>
    </row>
    <row r="3" spans="1:27" x14ac:dyDescent="0.25">
      <c r="A3" s="7" t="s">
        <v>2</v>
      </c>
      <c r="B3" s="7"/>
    </row>
    <row r="5" spans="1:27" s="11" customFormat="1" ht="22.5" x14ac:dyDescent="0.2">
      <c r="A5" s="8"/>
      <c r="B5" s="8"/>
      <c r="C5" s="8"/>
      <c r="D5" s="9" t="str">
        <f>INDEX(WTB!$A:$B,MATCH(D$6,WTB!$A:$A,),2)</f>
        <v>Cash in Bank</v>
      </c>
      <c r="E5" s="9" t="str">
        <f>INDEX(WTB!$A:$B,MATCH(E$6,WTB!$A:$A,),2)</f>
        <v>Cash Shortage</v>
      </c>
      <c r="F5" s="9" t="str">
        <f>INDEX(WTB!$A:$B,MATCH(F$6,WTB!$A:$A,),2)</f>
        <v>Cash Overage</v>
      </c>
      <c r="G5" s="9" t="str">
        <f>INDEX(WTB!$A:$B,MATCH(G$6,WTB!$A:$A,),2)</f>
        <v>Accounts Receivable</v>
      </c>
      <c r="H5" s="9" t="str">
        <f>INDEX(WTB!$A:$B,MATCH(H$6,WTB!$A:$A,),2)</f>
        <v>Gift Check Receivable</v>
      </c>
      <c r="I5" s="9" t="str">
        <f>INDEX(WTB!$A:$B,MATCH(I$6,WTB!$A:$A,),2)</f>
        <v>Credit Card Commission</v>
      </c>
      <c r="J5" s="9" t="str">
        <f>INDEX(WTB!$A:$B,MATCH(J$6,WTB!$A:$A,),2)</f>
        <v>Creditable Withholdig Tax</v>
      </c>
      <c r="K5" s="9" t="str">
        <f>INDEX(WTB!$A:$B,MATCH(K$6,WTB!$A:$A,),2)</f>
        <v>Credit Card Receivable</v>
      </c>
      <c r="L5" s="9" t="str">
        <f>INDEX(WTB!$A:$B,MATCH(L$6,WTB!$A:$A,),2)</f>
        <v>Regular Discounts</v>
      </c>
      <c r="M5" s="9" t="str">
        <f>INDEX(WTB!$A:$B,MATCH(M$6,WTB!$A:$A,),2)</f>
        <v>Stockholders Discounts</v>
      </c>
      <c r="N5" s="9" t="str">
        <f>INDEX(WTB!$A:$B,MATCH(N$6,WTB!$A:$A,),2)</f>
        <v>Employees Discounts</v>
      </c>
      <c r="O5" s="9" t="str">
        <f>INDEX(WTB!$A:$B,MATCH(O$6,WTB!$A:$A,),2)</f>
        <v>Senior Citizen Discounts</v>
      </c>
      <c r="P5" s="9" t="str">
        <f>INDEX(WTB!$A:$B,MATCH(P$6,WTB!$A:$A,),2)</f>
        <v>Delivery Company Receivable</v>
      </c>
      <c r="Q5" s="9" t="str">
        <f>INDEX(WTB!$A:$B,MATCH(Q$6,WTB!$A:$A,),2)</f>
        <v>Service Charge Payable</v>
      </c>
      <c r="R5" s="9" t="str">
        <f>INDEX(WTB!$A:$B,MATCH(R$6,WTB!$A:$A,),2)</f>
        <v>Provision for Loss</v>
      </c>
      <c r="S5" s="9" t="str">
        <f>INDEX(WTB!$A:$B,MATCH(S$6,WTB!$A:$A,),2)</f>
        <v>Provision for Taxes</v>
      </c>
      <c r="T5" s="9" t="str">
        <f>INDEX(WTB!$A:$B,MATCH(T$6,WTB!$A:$A,),2)</f>
        <v>Sales - Vatable</v>
      </c>
      <c r="U5" s="9" t="str">
        <f>INDEX(WTB!$A:$B,MATCH(U$6,WTB!$A:$A,),2)</f>
        <v>Output Tax</v>
      </c>
      <c r="V5" s="9" t="str">
        <f>INDEX(WTB!$A:$B,MATCH(V$6,WTB!$A:$A,),2)</f>
        <v>Income Summary</v>
      </c>
      <c r="W5" s="10"/>
    </row>
    <row r="6" spans="1:27" x14ac:dyDescent="0.25">
      <c r="A6" s="12" t="s">
        <v>3</v>
      </c>
      <c r="B6" s="12" t="s">
        <v>4</v>
      </c>
      <c r="C6" s="12" t="s">
        <v>5</v>
      </c>
      <c r="D6" s="12">
        <v>1101</v>
      </c>
      <c r="E6" s="12">
        <v>6902</v>
      </c>
      <c r="F6" s="12">
        <v>4901</v>
      </c>
      <c r="G6" s="12">
        <v>1301</v>
      </c>
      <c r="H6" s="12">
        <v>1303</v>
      </c>
      <c r="I6" s="12">
        <v>6318</v>
      </c>
      <c r="J6" s="12">
        <v>1504</v>
      </c>
      <c r="K6" s="12">
        <v>1302</v>
      </c>
      <c r="L6" s="12">
        <v>4101</v>
      </c>
      <c r="M6" s="12">
        <v>4102</v>
      </c>
      <c r="N6" s="12">
        <v>4103</v>
      </c>
      <c r="O6" s="12">
        <v>4104</v>
      </c>
      <c r="P6" s="12">
        <v>1304</v>
      </c>
      <c r="Q6" s="12">
        <v>2401</v>
      </c>
      <c r="R6" s="12">
        <v>2402</v>
      </c>
      <c r="S6" s="12">
        <v>2403</v>
      </c>
      <c r="T6" s="12">
        <v>4001</v>
      </c>
      <c r="U6" s="12">
        <v>2204</v>
      </c>
      <c r="V6" s="12">
        <v>3004</v>
      </c>
      <c r="W6" s="13"/>
    </row>
    <row r="7" spans="1:27" x14ac:dyDescent="0.25">
      <c r="A7" s="14">
        <v>43466</v>
      </c>
      <c r="B7" s="15" t="s">
        <v>6</v>
      </c>
      <c r="C7" s="16" t="s">
        <v>7</v>
      </c>
      <c r="D7" s="17"/>
      <c r="E7" s="17">
        <v>0</v>
      </c>
      <c r="F7" s="17">
        <v>0</v>
      </c>
      <c r="G7" s="17"/>
      <c r="H7" s="17"/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/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8">
        <f t="shared" ref="W7:W38" si="0">SUM(D7:V7)</f>
        <v>0</v>
      </c>
      <c r="Y7" s="19">
        <f>+T7+L7</f>
        <v>0</v>
      </c>
      <c r="Z7" s="19">
        <f t="shared" ref="Z7:Z46" si="1">+Y7*0.12</f>
        <v>0</v>
      </c>
    </row>
    <row r="8" spans="1:27" x14ac:dyDescent="0.25">
      <c r="A8" s="15">
        <v>43466</v>
      </c>
      <c r="B8" s="15" t="s">
        <v>8</v>
      </c>
      <c r="C8" s="16" t="s">
        <v>9</v>
      </c>
      <c r="D8" s="17"/>
      <c r="E8" s="17">
        <v>0</v>
      </c>
      <c r="F8" s="17">
        <v>0</v>
      </c>
      <c r="G8" s="17"/>
      <c r="H8" s="17"/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/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/>
      <c r="W8" s="18">
        <f t="shared" si="0"/>
        <v>0</v>
      </c>
      <c r="Y8" s="19">
        <f t="shared" ref="Y8:Y46" si="2">+T8+L8+M8+N8+O8</f>
        <v>0</v>
      </c>
      <c r="Z8" s="19">
        <f t="shared" si="1"/>
        <v>0</v>
      </c>
    </row>
    <row r="9" spans="1:27" x14ac:dyDescent="0.25">
      <c r="A9" s="15">
        <v>43467</v>
      </c>
      <c r="B9" s="15" t="s">
        <v>6</v>
      </c>
      <c r="C9" s="16" t="s">
        <v>10</v>
      </c>
      <c r="D9" s="17">
        <v>9907</v>
      </c>
      <c r="E9" s="17">
        <v>0</v>
      </c>
      <c r="F9" s="17">
        <v>-0.62999999999919998</v>
      </c>
      <c r="G9" s="17"/>
      <c r="H9" s="17"/>
      <c r="I9" s="17">
        <v>157.88138000000001</v>
      </c>
      <c r="J9" s="17">
        <v>36.7166</v>
      </c>
      <c r="K9" s="17">
        <v>7148.7220200000002</v>
      </c>
      <c r="L9" s="17">
        <v>23.214285714285701</v>
      </c>
      <c r="M9" s="17">
        <v>0</v>
      </c>
      <c r="N9" s="17">
        <v>0</v>
      </c>
      <c r="O9" s="17">
        <v>344.11607142857099</v>
      </c>
      <c r="P9" s="17"/>
      <c r="Q9" s="17">
        <v>-933.17759999999998</v>
      </c>
      <c r="R9" s="17">
        <v>-164.67840000000001</v>
      </c>
      <c r="S9" s="17">
        <v>-274.464</v>
      </c>
      <c r="T9" s="17">
        <v>-14543.5535714286</v>
      </c>
      <c r="U9" s="17">
        <v>-1695.8572285714299</v>
      </c>
      <c r="V9" s="17">
        <v>-5.2895571428641697</v>
      </c>
      <c r="W9" s="18">
        <f t="shared" si="0"/>
        <v>-3.2515323766801885E-11</v>
      </c>
      <c r="X9" s="18">
        <f t="shared" ref="X9:X40" si="3">-W9</f>
        <v>3.2515323766801885E-11</v>
      </c>
      <c r="Y9" s="19">
        <f t="shared" si="2"/>
        <v>-14176.223214285743</v>
      </c>
      <c r="Z9" s="19">
        <f t="shared" si="1"/>
        <v>-1701.1467857142891</v>
      </c>
      <c r="AA9" s="18"/>
    </row>
    <row r="10" spans="1:27" x14ac:dyDescent="0.25">
      <c r="A10" s="15">
        <v>43467</v>
      </c>
      <c r="B10" s="15" t="s">
        <v>8</v>
      </c>
      <c r="C10" s="16" t="s">
        <v>11</v>
      </c>
      <c r="D10" s="17">
        <v>2172</v>
      </c>
      <c r="E10" s="17">
        <v>0</v>
      </c>
      <c r="F10" s="17">
        <v>-4.3200000000001602</v>
      </c>
      <c r="G10" s="17"/>
      <c r="H10" s="17"/>
      <c r="I10" s="17">
        <v>6.9088099999999999</v>
      </c>
      <c r="J10" s="17">
        <v>1.6067</v>
      </c>
      <c r="K10" s="17">
        <v>312.82449000000003</v>
      </c>
      <c r="L10" s="17">
        <v>0</v>
      </c>
      <c r="M10" s="17">
        <v>0</v>
      </c>
      <c r="N10" s="17">
        <v>0</v>
      </c>
      <c r="O10" s="17">
        <v>0</v>
      </c>
      <c r="P10" s="17"/>
      <c r="Q10" s="17">
        <v>-138.7336</v>
      </c>
      <c r="R10" s="17">
        <v>-24.482399999999998</v>
      </c>
      <c r="S10" s="17">
        <v>-40.804000000000002</v>
      </c>
      <c r="T10" s="17">
        <v>-2040.17857142857</v>
      </c>
      <c r="U10" s="17">
        <v>-244.82142857142901</v>
      </c>
      <c r="V10" s="17">
        <v>3.4106051316484799E-13</v>
      </c>
      <c r="W10" s="18">
        <f t="shared" si="0"/>
        <v>9.0949470177292814E-13</v>
      </c>
      <c r="X10" s="18">
        <f t="shared" si="3"/>
        <v>-9.0949470177292814E-13</v>
      </c>
      <c r="Y10" s="19">
        <f t="shared" si="2"/>
        <v>-2040.17857142857</v>
      </c>
      <c r="Z10" s="19">
        <f t="shared" si="1"/>
        <v>-244.82142857142838</v>
      </c>
    </row>
    <row r="11" spans="1:27" x14ac:dyDescent="0.25">
      <c r="A11" s="15">
        <v>43468</v>
      </c>
      <c r="B11" s="15" t="s">
        <v>6</v>
      </c>
      <c r="C11" s="16" t="s">
        <v>12</v>
      </c>
      <c r="D11" s="17">
        <v>12280</v>
      </c>
      <c r="E11" s="17">
        <v>0</v>
      </c>
      <c r="F11" s="17">
        <v>-5.3700000000008004</v>
      </c>
      <c r="G11" s="17"/>
      <c r="H11" s="17"/>
      <c r="I11" s="17">
        <v>97.777055000000004</v>
      </c>
      <c r="J11" s="17">
        <v>22.738849999999999</v>
      </c>
      <c r="K11" s="17">
        <v>4427.2540950000002</v>
      </c>
      <c r="L11" s="17">
        <v>353.794642857143</v>
      </c>
      <c r="M11" s="17">
        <v>0</v>
      </c>
      <c r="N11" s="17">
        <v>0</v>
      </c>
      <c r="O11" s="17">
        <v>188.142857142857</v>
      </c>
      <c r="P11" s="17">
        <v>1200</v>
      </c>
      <c r="Q11" s="17">
        <v>-907.76599999999996</v>
      </c>
      <c r="R11" s="17">
        <v>-160.19399999999999</v>
      </c>
      <c r="S11" s="17">
        <v>-266.99</v>
      </c>
      <c r="T11" s="17">
        <v>-15441</v>
      </c>
      <c r="U11" s="17">
        <v>-1780.0835999999999</v>
      </c>
      <c r="V11" s="17">
        <v>-8.3039000000048908</v>
      </c>
      <c r="W11" s="18">
        <f t="shared" si="0"/>
        <v>-4.0962788716569776E-12</v>
      </c>
      <c r="X11" s="18">
        <f t="shared" si="3"/>
        <v>4.0962788716569776E-12</v>
      </c>
      <c r="Y11" s="19">
        <f t="shared" si="2"/>
        <v>-14899.0625</v>
      </c>
      <c r="Z11" s="19">
        <f t="shared" si="1"/>
        <v>-1787.8875</v>
      </c>
    </row>
    <row r="12" spans="1:27" x14ac:dyDescent="0.25">
      <c r="A12" s="15">
        <v>43468</v>
      </c>
      <c r="B12" s="15" t="s">
        <v>8</v>
      </c>
      <c r="C12" s="16" t="s">
        <v>13</v>
      </c>
      <c r="D12" s="17">
        <v>6690</v>
      </c>
      <c r="E12" s="17">
        <v>0</v>
      </c>
      <c r="F12" s="17">
        <v>-1.9499999999998201</v>
      </c>
      <c r="G12" s="17"/>
      <c r="H12" s="17"/>
      <c r="I12" s="17">
        <v>15.456994999999999</v>
      </c>
      <c r="J12" s="17">
        <v>3.5946500000000001</v>
      </c>
      <c r="K12" s="17">
        <v>699.87835500000006</v>
      </c>
      <c r="L12" s="17">
        <v>0</v>
      </c>
      <c r="M12" s="17">
        <v>0</v>
      </c>
      <c r="N12" s="17">
        <v>0</v>
      </c>
      <c r="O12" s="17">
        <v>120.77678571428601</v>
      </c>
      <c r="P12" s="17">
        <v>2020</v>
      </c>
      <c r="Q12" s="17">
        <v>-360.67880000000002</v>
      </c>
      <c r="R12" s="17">
        <v>-63.6492</v>
      </c>
      <c r="S12" s="17">
        <v>-106.08199999999999</v>
      </c>
      <c r="T12" s="17">
        <v>-8064.1428571428596</v>
      </c>
      <c r="U12" s="17">
        <v>-951.46474285714305</v>
      </c>
      <c r="V12" s="17">
        <v>-1.73918571428635</v>
      </c>
      <c r="W12" s="18">
        <f t="shared" si="0"/>
        <v>-3.0695446184836328E-12</v>
      </c>
      <c r="X12" s="18">
        <f t="shared" si="3"/>
        <v>3.0695446184836328E-12</v>
      </c>
      <c r="Y12" s="19">
        <f t="shared" si="2"/>
        <v>-7943.3660714285734</v>
      </c>
      <c r="Z12" s="19">
        <f t="shared" si="1"/>
        <v>-953.20392857142872</v>
      </c>
    </row>
    <row r="13" spans="1:27" x14ac:dyDescent="0.25">
      <c r="A13" s="15">
        <v>43469</v>
      </c>
      <c r="B13" s="15" t="s">
        <v>6</v>
      </c>
      <c r="C13" s="16" t="s">
        <v>14</v>
      </c>
      <c r="D13" s="17">
        <v>17132</v>
      </c>
      <c r="E13" s="17">
        <v>0</v>
      </c>
      <c r="F13" s="17">
        <v>-0.75</v>
      </c>
      <c r="G13" s="17"/>
      <c r="H13" s="17"/>
      <c r="I13" s="17">
        <v>40.633065000000002</v>
      </c>
      <c r="J13" s="17">
        <v>9.4495500000000003</v>
      </c>
      <c r="K13" s="17">
        <v>1839.827385</v>
      </c>
      <c r="L13" s="17">
        <v>0</v>
      </c>
      <c r="M13" s="17">
        <v>0</v>
      </c>
      <c r="N13" s="17">
        <v>0</v>
      </c>
      <c r="O13" s="17">
        <v>58.196428571428598</v>
      </c>
      <c r="P13" s="17">
        <v>1785</v>
      </c>
      <c r="Q13" s="17">
        <v>-867.30600000000004</v>
      </c>
      <c r="R13" s="17">
        <v>-153.054</v>
      </c>
      <c r="S13" s="17">
        <v>-255.09</v>
      </c>
      <c r="T13" s="17">
        <v>-17496.330357142899</v>
      </c>
      <c r="U13" s="17">
        <v>-2091.73804285714</v>
      </c>
      <c r="V13" s="17">
        <v>-0.83802857143291498</v>
      </c>
      <c r="W13" s="18">
        <f t="shared" si="0"/>
        <v>-4.138223097527316E-11</v>
      </c>
      <c r="X13" s="18">
        <f t="shared" si="3"/>
        <v>4.138223097527316E-11</v>
      </c>
      <c r="Y13" s="19">
        <f t="shared" si="2"/>
        <v>-17438.133928571471</v>
      </c>
      <c r="Z13" s="19">
        <f t="shared" si="1"/>
        <v>-2092.5760714285766</v>
      </c>
    </row>
    <row r="14" spans="1:27" x14ac:dyDescent="0.25">
      <c r="A14" s="15">
        <v>43469</v>
      </c>
      <c r="B14" s="15" t="s">
        <v>8</v>
      </c>
      <c r="C14" s="16" t="s">
        <v>15</v>
      </c>
      <c r="D14" s="17">
        <v>6970</v>
      </c>
      <c r="E14" s="17">
        <v>0</v>
      </c>
      <c r="F14" s="17">
        <v>-11.54</v>
      </c>
      <c r="G14" s="17"/>
      <c r="H14" s="17"/>
      <c r="I14" s="17">
        <v>103.74975499999999</v>
      </c>
      <c r="J14" s="17">
        <v>24.127849999999999</v>
      </c>
      <c r="K14" s="17">
        <v>4697.692395</v>
      </c>
      <c r="L14" s="17">
        <v>141.74107142857099</v>
      </c>
      <c r="M14" s="17">
        <v>0</v>
      </c>
      <c r="N14" s="17">
        <v>0</v>
      </c>
      <c r="O14" s="17">
        <v>72.151785714285694</v>
      </c>
      <c r="P14" s="17">
        <v>535</v>
      </c>
      <c r="Q14" s="17">
        <v>-658.96759999999995</v>
      </c>
      <c r="R14" s="17">
        <v>-116.2884</v>
      </c>
      <c r="S14" s="17">
        <v>-193.81399999999999</v>
      </c>
      <c r="T14" s="17">
        <v>-10347.785714285699</v>
      </c>
      <c r="U14" s="17">
        <v>-1212.9870857142901</v>
      </c>
      <c r="V14" s="17">
        <v>-3.0800571428565</v>
      </c>
      <c r="W14" s="18">
        <f t="shared" si="0"/>
        <v>1.0235368108624243E-11</v>
      </c>
      <c r="X14" s="18">
        <f t="shared" si="3"/>
        <v>-1.0235368108624243E-11</v>
      </c>
      <c r="Y14" s="19">
        <f t="shared" si="2"/>
        <v>-10133.892857142842</v>
      </c>
      <c r="Z14" s="19">
        <f t="shared" si="1"/>
        <v>-1216.0671428571411</v>
      </c>
    </row>
    <row r="15" spans="1:27" x14ac:dyDescent="0.25">
      <c r="A15" s="15">
        <v>43470</v>
      </c>
      <c r="B15" s="15" t="s">
        <v>6</v>
      </c>
      <c r="C15" s="16" t="s">
        <v>16</v>
      </c>
      <c r="D15" s="17"/>
      <c r="E15" s="17">
        <v>0</v>
      </c>
      <c r="F15" s="17">
        <v>0</v>
      </c>
      <c r="G15" s="17"/>
      <c r="H15" s="17"/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/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8">
        <f t="shared" si="0"/>
        <v>0</v>
      </c>
      <c r="X15" s="18">
        <f t="shared" si="3"/>
        <v>0</v>
      </c>
      <c r="Y15" s="19">
        <f t="shared" si="2"/>
        <v>0</v>
      </c>
      <c r="Z15" s="19">
        <f t="shared" si="1"/>
        <v>0</v>
      </c>
    </row>
    <row r="16" spans="1:27" x14ac:dyDescent="0.25">
      <c r="A16" s="15">
        <v>43470</v>
      </c>
      <c r="B16" s="15" t="s">
        <v>8</v>
      </c>
      <c r="C16" s="16" t="s">
        <v>17</v>
      </c>
      <c r="D16" s="17">
        <v>3416</v>
      </c>
      <c r="E16" s="17">
        <v>0</v>
      </c>
      <c r="F16" s="17">
        <v>-0.38000000000010897</v>
      </c>
      <c r="G16" s="17"/>
      <c r="H16" s="17"/>
      <c r="I16" s="17">
        <v>19.438365000000001</v>
      </c>
      <c r="J16" s="17">
        <v>4.5205500000000001</v>
      </c>
      <c r="K16" s="17">
        <v>880.15108499999997</v>
      </c>
      <c r="L16" s="17">
        <v>0</v>
      </c>
      <c r="M16" s="17">
        <v>0</v>
      </c>
      <c r="N16" s="17">
        <v>0</v>
      </c>
      <c r="O16" s="17">
        <v>48.625</v>
      </c>
      <c r="P16" s="17">
        <v>7195</v>
      </c>
      <c r="Q16" s="17">
        <v>-469.98880000000003</v>
      </c>
      <c r="R16" s="17">
        <v>-82.9392</v>
      </c>
      <c r="S16" s="17">
        <v>-138.232</v>
      </c>
      <c r="T16" s="17">
        <v>-9712.5267857142899</v>
      </c>
      <c r="U16" s="17">
        <v>-1158.9680142857101</v>
      </c>
      <c r="V16" s="17">
        <v>-0.700199999999086</v>
      </c>
      <c r="W16" s="18">
        <f t="shared" si="0"/>
        <v>6.8189898172477115E-13</v>
      </c>
      <c r="X16" s="18">
        <f t="shared" si="3"/>
        <v>-6.8189898172477115E-13</v>
      </c>
      <c r="Y16" s="19">
        <f t="shared" si="2"/>
        <v>-9663.9017857142899</v>
      </c>
      <c r="Z16" s="19">
        <f t="shared" si="1"/>
        <v>-1159.6682142857148</v>
      </c>
    </row>
    <row r="17" spans="1:29" x14ac:dyDescent="0.25">
      <c r="A17" s="15">
        <v>43471</v>
      </c>
      <c r="B17" s="15" t="s">
        <v>6</v>
      </c>
      <c r="C17" s="16" t="s">
        <v>18</v>
      </c>
      <c r="D17" s="17"/>
      <c r="E17" s="17">
        <v>0</v>
      </c>
      <c r="F17" s="17">
        <v>0</v>
      </c>
      <c r="G17" s="17"/>
      <c r="H17" s="17"/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/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8">
        <f t="shared" si="0"/>
        <v>0</v>
      </c>
      <c r="X17" s="18">
        <f t="shared" si="3"/>
        <v>0</v>
      </c>
      <c r="Y17" s="19">
        <f t="shared" si="2"/>
        <v>0</v>
      </c>
      <c r="Z17" s="19">
        <f t="shared" si="1"/>
        <v>0</v>
      </c>
    </row>
    <row r="18" spans="1:29" x14ac:dyDescent="0.25">
      <c r="A18" s="15">
        <v>43471</v>
      </c>
      <c r="B18" s="15" t="s">
        <v>8</v>
      </c>
      <c r="C18" s="16" t="s">
        <v>19</v>
      </c>
      <c r="D18" s="17"/>
      <c r="E18" s="17">
        <v>0</v>
      </c>
      <c r="F18" s="17">
        <v>0</v>
      </c>
      <c r="G18" s="17"/>
      <c r="H18" s="17"/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/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8">
        <f t="shared" si="0"/>
        <v>0</v>
      </c>
      <c r="X18" s="18">
        <f t="shared" si="3"/>
        <v>0</v>
      </c>
      <c r="Y18" s="19">
        <f t="shared" si="2"/>
        <v>0</v>
      </c>
      <c r="Z18" s="19">
        <f t="shared" si="1"/>
        <v>0</v>
      </c>
    </row>
    <row r="19" spans="1:29" x14ac:dyDescent="0.25">
      <c r="A19" s="15">
        <v>43472</v>
      </c>
      <c r="B19" s="15" t="s">
        <v>6</v>
      </c>
      <c r="C19" s="16" t="s">
        <v>20</v>
      </c>
      <c r="D19" s="17">
        <v>10674</v>
      </c>
      <c r="E19" s="17"/>
      <c r="F19" s="17">
        <v>-1.03000000000065</v>
      </c>
      <c r="G19" s="17"/>
      <c r="H19" s="17"/>
      <c r="I19" s="17">
        <v>39.414230000000003</v>
      </c>
      <c r="J19" s="17">
        <v>9.1661000000000001</v>
      </c>
      <c r="K19" s="17">
        <v>1784.63967</v>
      </c>
      <c r="L19" s="17">
        <v>47.767857142857103</v>
      </c>
      <c r="M19" s="17">
        <v>0</v>
      </c>
      <c r="N19" s="17">
        <v>0</v>
      </c>
      <c r="O19" s="17">
        <v>330.91071428571399</v>
      </c>
      <c r="P19" s="17">
        <v>10101</v>
      </c>
      <c r="Q19" s="17">
        <v>-666.18920000000003</v>
      </c>
      <c r="R19" s="17">
        <v>-117.5628</v>
      </c>
      <c r="S19" s="17">
        <v>-195.93799999999999</v>
      </c>
      <c r="T19" s="17">
        <v>-19688.946428571398</v>
      </c>
      <c r="U19" s="17">
        <v>-2311.77917142857</v>
      </c>
      <c r="V19" s="17">
        <v>-5.4529714285736199</v>
      </c>
      <c r="W19" s="18">
        <f t="shared" si="0"/>
        <v>3.0467184330973396E-11</v>
      </c>
      <c r="X19" s="18">
        <f t="shared" si="3"/>
        <v>-3.0467184330973396E-11</v>
      </c>
      <c r="Y19" s="19">
        <f t="shared" si="2"/>
        <v>-19310.267857142826</v>
      </c>
      <c r="Z19" s="19">
        <f t="shared" si="1"/>
        <v>-2317.232142857139</v>
      </c>
    </row>
    <row r="20" spans="1:29" x14ac:dyDescent="0.25">
      <c r="A20" s="15">
        <v>43472</v>
      </c>
      <c r="B20" s="15" t="s">
        <v>8</v>
      </c>
      <c r="C20" s="16" t="s">
        <v>21</v>
      </c>
      <c r="D20" s="17">
        <v>9121</v>
      </c>
      <c r="E20" s="17"/>
      <c r="F20" s="17">
        <v>0</v>
      </c>
      <c r="G20" s="17"/>
      <c r="H20" s="17"/>
      <c r="I20" s="17">
        <v>200.96415500000001</v>
      </c>
      <c r="J20" s="17">
        <v>46.735849999999999</v>
      </c>
      <c r="K20" s="17">
        <v>9099.4699949999995</v>
      </c>
      <c r="L20" s="17">
        <v>43.75</v>
      </c>
      <c r="M20" s="17">
        <v>0</v>
      </c>
      <c r="N20" s="17">
        <v>65.625</v>
      </c>
      <c r="O20" s="17">
        <v>50.223214285714299</v>
      </c>
      <c r="P20" s="17">
        <v>2118</v>
      </c>
      <c r="Q20" s="17">
        <v>-1030.9072000000001</v>
      </c>
      <c r="R20" s="17">
        <v>-181.9248</v>
      </c>
      <c r="S20" s="17">
        <v>-303.20800000000003</v>
      </c>
      <c r="T20" s="17">
        <v>-17186.830357142899</v>
      </c>
      <c r="U20" s="17">
        <v>-2040.9696428571399</v>
      </c>
      <c r="V20" s="17">
        <v>-1.9282142857134701</v>
      </c>
      <c r="W20" s="18">
        <f t="shared" si="0"/>
        <v>-4.0931480427275346E-11</v>
      </c>
      <c r="X20" s="18">
        <f t="shared" si="3"/>
        <v>4.0931480427275346E-11</v>
      </c>
      <c r="Y20" s="19">
        <f t="shared" si="2"/>
        <v>-17027.232142857185</v>
      </c>
      <c r="Z20" s="19">
        <f t="shared" si="1"/>
        <v>-2043.2678571428621</v>
      </c>
    </row>
    <row r="21" spans="1:29" x14ac:dyDescent="0.25">
      <c r="A21" s="15">
        <v>43473</v>
      </c>
      <c r="B21" s="15" t="s">
        <v>6</v>
      </c>
      <c r="C21" s="16" t="s">
        <v>22</v>
      </c>
      <c r="D21" s="17">
        <v>14030</v>
      </c>
      <c r="E21" s="17">
        <v>0</v>
      </c>
      <c r="F21" s="17">
        <v>-1.44000000000051</v>
      </c>
      <c r="G21" s="17"/>
      <c r="H21" s="17"/>
      <c r="I21" s="17">
        <v>123.304435</v>
      </c>
      <c r="J21" s="17">
        <v>28.675450000000001</v>
      </c>
      <c r="K21" s="17">
        <v>5583.1101150000004</v>
      </c>
      <c r="L21" s="17">
        <v>23.4375</v>
      </c>
      <c r="M21" s="17">
        <v>0</v>
      </c>
      <c r="N21" s="17">
        <v>0</v>
      </c>
      <c r="O21" s="17">
        <v>57.401785714285701</v>
      </c>
      <c r="P21" s="17">
        <v>5260</v>
      </c>
      <c r="Q21" s="17">
        <v>-1082.3968</v>
      </c>
      <c r="R21" s="17">
        <v>-191.0112</v>
      </c>
      <c r="S21" s="17">
        <v>-318.35199999999998</v>
      </c>
      <c r="T21" s="17">
        <v>-21002.169642857101</v>
      </c>
      <c r="U21" s="17">
        <v>-2509.3955571428601</v>
      </c>
      <c r="V21" s="17">
        <v>-1.1640857142911001</v>
      </c>
      <c r="W21" s="18">
        <f t="shared" si="0"/>
        <v>3.6838976313902094E-11</v>
      </c>
      <c r="X21" s="18">
        <f t="shared" si="3"/>
        <v>-3.6838976313902094E-11</v>
      </c>
      <c r="Y21" s="19">
        <f t="shared" si="2"/>
        <v>-20921.330357142815</v>
      </c>
      <c r="Z21" s="19">
        <f t="shared" si="1"/>
        <v>-2510.5596428571375</v>
      </c>
    </row>
    <row r="22" spans="1:29" x14ac:dyDescent="0.25">
      <c r="A22" s="15">
        <v>43473</v>
      </c>
      <c r="B22" s="15" t="s">
        <v>8</v>
      </c>
      <c r="C22" s="16" t="s">
        <v>23</v>
      </c>
      <c r="D22" s="17">
        <v>6457</v>
      </c>
      <c r="E22" s="17">
        <v>0</v>
      </c>
      <c r="F22" s="17">
        <v>-0.489999999999782</v>
      </c>
      <c r="G22" s="17"/>
      <c r="H22" s="17"/>
      <c r="I22" s="17">
        <v>42.299315</v>
      </c>
      <c r="J22" s="17">
        <v>9.8370499999999996</v>
      </c>
      <c r="K22" s="17">
        <v>1915.273635</v>
      </c>
      <c r="L22" s="17">
        <v>0</v>
      </c>
      <c r="M22" s="17">
        <v>0</v>
      </c>
      <c r="N22" s="17">
        <v>0</v>
      </c>
      <c r="O22" s="17">
        <v>88.491071428571402</v>
      </c>
      <c r="P22" s="17">
        <v>1465</v>
      </c>
      <c r="Q22" s="17">
        <v>-413.09320000000002</v>
      </c>
      <c r="R22" s="17">
        <v>-72.898799999999994</v>
      </c>
      <c r="S22" s="17">
        <v>-121.498</v>
      </c>
      <c r="T22" s="17">
        <v>-8375.4821428571395</v>
      </c>
      <c r="U22" s="17">
        <v>-993.16465714285698</v>
      </c>
      <c r="V22" s="17">
        <v>-1.2742714285707299</v>
      </c>
      <c r="W22" s="18">
        <f t="shared" si="0"/>
        <v>3.7496672433690037E-12</v>
      </c>
      <c r="X22" s="18">
        <f t="shared" si="3"/>
        <v>-3.7496672433690037E-12</v>
      </c>
      <c r="Y22" s="19">
        <f t="shared" si="2"/>
        <v>-8286.9910714285688</v>
      </c>
      <c r="Z22" s="19">
        <f t="shared" si="1"/>
        <v>-994.43892857142828</v>
      </c>
    </row>
    <row r="23" spans="1:29" x14ac:dyDescent="0.25">
      <c r="A23" s="15">
        <v>43474</v>
      </c>
      <c r="B23" s="15" t="s">
        <v>6</v>
      </c>
      <c r="C23" s="16" t="s">
        <v>24</v>
      </c>
      <c r="D23" s="17">
        <v>14743</v>
      </c>
      <c r="E23" s="17">
        <v>0.790000000000873</v>
      </c>
      <c r="F23" s="17">
        <v>0</v>
      </c>
      <c r="G23" s="17"/>
      <c r="H23" s="17"/>
      <c r="I23" s="17">
        <v>100.353185</v>
      </c>
      <c r="J23" s="17">
        <v>23.337949999999999</v>
      </c>
      <c r="K23" s="17">
        <v>4543.8988650000001</v>
      </c>
      <c r="L23" s="17">
        <v>44.419642857142897</v>
      </c>
      <c r="M23" s="17">
        <v>0</v>
      </c>
      <c r="N23" s="17">
        <v>0</v>
      </c>
      <c r="O23" s="17">
        <v>240.11607142857099</v>
      </c>
      <c r="P23" s="17"/>
      <c r="Q23" s="17">
        <v>-1012.1256</v>
      </c>
      <c r="R23" s="17">
        <v>-178.6104</v>
      </c>
      <c r="S23" s="17">
        <v>-297.68400000000003</v>
      </c>
      <c r="T23" s="17">
        <v>-16287.1785714286</v>
      </c>
      <c r="U23" s="17">
        <v>-1916.2198285714301</v>
      </c>
      <c r="V23" s="17">
        <v>-4.09731428571581</v>
      </c>
      <c r="W23" s="18">
        <f t="shared" si="0"/>
        <v>-3.2740921085405716E-11</v>
      </c>
      <c r="X23" s="18">
        <f t="shared" si="3"/>
        <v>3.2740921085405716E-11</v>
      </c>
      <c r="Y23" s="19">
        <f t="shared" si="2"/>
        <v>-16002.642857142886</v>
      </c>
      <c r="Z23" s="19">
        <f t="shared" si="1"/>
        <v>-1920.3171428571463</v>
      </c>
    </row>
    <row r="24" spans="1:29" x14ac:dyDescent="0.25">
      <c r="A24" s="15">
        <v>43474</v>
      </c>
      <c r="B24" s="15" t="s">
        <v>8</v>
      </c>
      <c r="C24" s="16" t="s">
        <v>25</v>
      </c>
      <c r="D24" s="17">
        <v>9824</v>
      </c>
      <c r="E24" s="17">
        <v>0</v>
      </c>
      <c r="F24" s="17">
        <v>-2.6399999999994201</v>
      </c>
      <c r="G24" s="17"/>
      <c r="H24" s="17"/>
      <c r="I24" s="17">
        <v>51.757379999999998</v>
      </c>
      <c r="J24" s="17">
        <v>12.0366</v>
      </c>
      <c r="K24" s="17">
        <v>2343.5260199999998</v>
      </c>
      <c r="L24" s="17">
        <v>0</v>
      </c>
      <c r="M24" s="17">
        <v>0</v>
      </c>
      <c r="N24" s="17">
        <v>0</v>
      </c>
      <c r="O24" s="17">
        <v>39.0625</v>
      </c>
      <c r="P24" s="17">
        <v>1100</v>
      </c>
      <c r="Q24" s="17">
        <v>-628.10239999999999</v>
      </c>
      <c r="R24" s="17">
        <v>-110.8416</v>
      </c>
      <c r="S24" s="17">
        <v>-184.73599999999999</v>
      </c>
      <c r="T24" s="17">
        <v>-11114.955357142901</v>
      </c>
      <c r="U24" s="17">
        <v>-1328.5446428571399</v>
      </c>
      <c r="V24" s="17">
        <v>-0.56250000000022704</v>
      </c>
      <c r="W24" s="18">
        <f t="shared" si="0"/>
        <v>-4.2518544240977008E-11</v>
      </c>
      <c r="X24" s="18">
        <f t="shared" si="3"/>
        <v>4.2518544240977008E-11</v>
      </c>
      <c r="Y24" s="19">
        <f t="shared" si="2"/>
        <v>-11075.892857142901</v>
      </c>
      <c r="Z24" s="19">
        <f t="shared" si="1"/>
        <v>-1329.1071428571481</v>
      </c>
    </row>
    <row r="25" spans="1:29" x14ac:dyDescent="0.25">
      <c r="A25" s="15">
        <v>43475</v>
      </c>
      <c r="B25" s="15" t="s">
        <v>6</v>
      </c>
      <c r="C25" s="16" t="s">
        <v>26</v>
      </c>
      <c r="D25" s="17">
        <v>12233</v>
      </c>
      <c r="E25" s="17">
        <v>0</v>
      </c>
      <c r="F25" s="17">
        <v>-1.0200000000004401</v>
      </c>
      <c r="G25" s="17"/>
      <c r="H25" s="17"/>
      <c r="I25" s="17">
        <v>93.707965000000002</v>
      </c>
      <c r="J25" s="17">
        <v>21.792549999999999</v>
      </c>
      <c r="K25" s="17">
        <v>4243.0094849999996</v>
      </c>
      <c r="L25" s="17">
        <v>177.67857142857099</v>
      </c>
      <c r="M25" s="17">
        <v>0</v>
      </c>
      <c r="N25" s="17">
        <v>0</v>
      </c>
      <c r="O25" s="17">
        <v>182.02678571428601</v>
      </c>
      <c r="P25" s="17">
        <v>268</v>
      </c>
      <c r="Q25" s="17">
        <v>-843.66920000000005</v>
      </c>
      <c r="R25" s="17">
        <v>-148.8828</v>
      </c>
      <c r="S25" s="17">
        <v>-248.13800000000001</v>
      </c>
      <c r="T25" s="17">
        <v>-14304.169642857099</v>
      </c>
      <c r="U25" s="17">
        <v>-1668.15595714286</v>
      </c>
      <c r="V25" s="17">
        <v>-5.1797571428580804</v>
      </c>
      <c r="W25" s="18">
        <f t="shared" si="0"/>
        <v>3.865263664692975E-11</v>
      </c>
      <c r="X25" s="18">
        <f t="shared" si="3"/>
        <v>-3.865263664692975E-11</v>
      </c>
      <c r="Y25" s="19">
        <f t="shared" si="2"/>
        <v>-13944.464285714243</v>
      </c>
      <c r="Z25" s="19">
        <f t="shared" si="1"/>
        <v>-1673.3357142857089</v>
      </c>
    </row>
    <row r="26" spans="1:29" x14ac:dyDescent="0.25">
      <c r="A26" s="15">
        <v>43475</v>
      </c>
      <c r="B26" s="15" t="s">
        <v>8</v>
      </c>
      <c r="C26" s="16" t="s">
        <v>27</v>
      </c>
      <c r="D26" s="17">
        <v>9898</v>
      </c>
      <c r="E26" s="17">
        <v>0.260000000000218</v>
      </c>
      <c r="F26" s="17">
        <v>0</v>
      </c>
      <c r="G26" s="17"/>
      <c r="H26" s="17">
        <v>800</v>
      </c>
      <c r="I26" s="17">
        <v>59.591335000000001</v>
      </c>
      <c r="J26" s="17">
        <v>13.858449999999999</v>
      </c>
      <c r="K26" s="17">
        <v>2698.2402149999998</v>
      </c>
      <c r="L26" s="17">
        <v>147.544642857143</v>
      </c>
      <c r="M26" s="17">
        <v>0</v>
      </c>
      <c r="N26" s="17">
        <v>0</v>
      </c>
      <c r="O26" s="17">
        <v>31.696428571428601</v>
      </c>
      <c r="P26" s="17"/>
      <c r="Q26" s="17">
        <v>-593.43600000000004</v>
      </c>
      <c r="R26" s="17">
        <v>-104.724</v>
      </c>
      <c r="S26" s="17">
        <v>-174.54</v>
      </c>
      <c r="T26" s="17">
        <v>-11426.785714285699</v>
      </c>
      <c r="U26" s="17">
        <v>-1347.12428571429</v>
      </c>
      <c r="V26" s="17">
        <v>-2.5810714285712502</v>
      </c>
      <c r="W26" s="18">
        <f t="shared" si="0"/>
        <v>1.0230927216525743E-11</v>
      </c>
      <c r="X26" s="18">
        <f t="shared" si="3"/>
        <v>-1.0230927216525743E-11</v>
      </c>
      <c r="Y26" s="19">
        <f t="shared" si="2"/>
        <v>-11247.544642857127</v>
      </c>
      <c r="Z26" s="19">
        <f t="shared" si="1"/>
        <v>-1349.7053571428551</v>
      </c>
    </row>
    <row r="27" spans="1:29" x14ac:dyDescent="0.25">
      <c r="A27" s="15">
        <v>43476</v>
      </c>
      <c r="B27" s="15" t="s">
        <v>6</v>
      </c>
      <c r="C27" s="16" t="s">
        <v>28</v>
      </c>
      <c r="D27" s="17">
        <v>20698</v>
      </c>
      <c r="E27" s="17">
        <v>0</v>
      </c>
      <c r="F27" s="17">
        <v>-2.63000000000102</v>
      </c>
      <c r="G27" s="17"/>
      <c r="H27" s="17"/>
      <c r="I27" s="17">
        <v>274.29807499999998</v>
      </c>
      <c r="J27" s="17">
        <v>63.79025</v>
      </c>
      <c r="K27" s="17">
        <v>12419.961675</v>
      </c>
      <c r="L27" s="17">
        <v>24.1071428571429</v>
      </c>
      <c r="M27" s="17">
        <v>0</v>
      </c>
      <c r="N27" s="17">
        <v>0</v>
      </c>
      <c r="O27" s="17">
        <v>498.08928571428601</v>
      </c>
      <c r="P27" s="17"/>
      <c r="Q27" s="17">
        <v>-1849.6135999999999</v>
      </c>
      <c r="R27" s="17">
        <v>-326.4024</v>
      </c>
      <c r="S27" s="17">
        <v>-544.00400000000002</v>
      </c>
      <c r="T27" s="17">
        <v>-27962.732142857101</v>
      </c>
      <c r="U27" s="17">
        <v>-3285.3446571428599</v>
      </c>
      <c r="V27" s="17">
        <v>-7.5196285714314399</v>
      </c>
      <c r="W27" s="18">
        <f t="shared" si="0"/>
        <v>3.2741809263825417E-11</v>
      </c>
      <c r="X27" s="18">
        <f t="shared" si="3"/>
        <v>-3.2741809263825417E-11</v>
      </c>
      <c r="Y27" s="19">
        <f t="shared" si="2"/>
        <v>-27440.535714285674</v>
      </c>
      <c r="Z27" s="19">
        <f t="shared" si="1"/>
        <v>-3292.8642857142809</v>
      </c>
    </row>
    <row r="28" spans="1:29" x14ac:dyDescent="0.25">
      <c r="A28" s="15">
        <v>43476</v>
      </c>
      <c r="B28" s="15" t="s">
        <v>8</v>
      </c>
      <c r="C28" s="16" t="s">
        <v>29</v>
      </c>
      <c r="D28" s="17">
        <v>8900</v>
      </c>
      <c r="E28" s="17">
        <v>0</v>
      </c>
      <c r="F28" s="17">
        <v>-2.3199999999997098</v>
      </c>
      <c r="G28" s="17"/>
      <c r="H28" s="17"/>
      <c r="I28" s="17">
        <v>303.86982</v>
      </c>
      <c r="J28" s="17">
        <v>70.667400000000001</v>
      </c>
      <c r="K28" s="17">
        <v>13758.942779999999</v>
      </c>
      <c r="L28" s="17">
        <v>18.0803571428571</v>
      </c>
      <c r="M28" s="17">
        <v>0</v>
      </c>
      <c r="N28" s="17">
        <v>0</v>
      </c>
      <c r="O28" s="17">
        <v>42.25</v>
      </c>
      <c r="P28" s="17">
        <v>1194</v>
      </c>
      <c r="Q28" s="17">
        <v>-1269.6415999999999</v>
      </c>
      <c r="R28" s="17">
        <v>-224.05439999999999</v>
      </c>
      <c r="S28" s="17">
        <v>-373.42399999999998</v>
      </c>
      <c r="T28" s="17">
        <v>-20022.866071428602</v>
      </c>
      <c r="U28" s="17">
        <v>-2394.6355285714299</v>
      </c>
      <c r="V28" s="17">
        <v>-0.868757142862705</v>
      </c>
      <c r="W28" s="18">
        <f t="shared" si="0"/>
        <v>-3.4560576622766348E-11</v>
      </c>
      <c r="X28" s="18">
        <f t="shared" si="3"/>
        <v>3.4560576622766348E-11</v>
      </c>
      <c r="Y28" s="19">
        <f t="shared" si="2"/>
        <v>-19962.535714285743</v>
      </c>
      <c r="Z28" s="19">
        <f t="shared" si="1"/>
        <v>-2395.5042857142889</v>
      </c>
    </row>
    <row r="29" spans="1:29" x14ac:dyDescent="0.25">
      <c r="A29" s="15">
        <v>43477</v>
      </c>
      <c r="B29" s="15" t="s">
        <v>6</v>
      </c>
      <c r="C29" s="16" t="s">
        <v>30</v>
      </c>
      <c r="D29" s="17"/>
      <c r="E29" s="17">
        <v>0</v>
      </c>
      <c r="F29" s="17">
        <v>0</v>
      </c>
      <c r="G29" s="17"/>
      <c r="H29" s="17"/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/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8">
        <f t="shared" si="0"/>
        <v>0</v>
      </c>
      <c r="X29" s="18">
        <f t="shared" si="3"/>
        <v>0</v>
      </c>
      <c r="Y29" s="19">
        <f t="shared" si="2"/>
        <v>0</v>
      </c>
      <c r="Z29" s="19">
        <f t="shared" si="1"/>
        <v>0</v>
      </c>
      <c r="AA29" s="18"/>
      <c r="AC29" s="18"/>
    </row>
    <row r="30" spans="1:29" x14ac:dyDescent="0.25">
      <c r="A30" s="15">
        <v>43477</v>
      </c>
      <c r="B30" s="15" t="s">
        <v>8</v>
      </c>
      <c r="C30" s="16" t="s">
        <v>31</v>
      </c>
      <c r="D30" s="17">
        <v>6520</v>
      </c>
      <c r="E30" s="17">
        <v>0</v>
      </c>
      <c r="F30" s="17">
        <v>-5.0799999999999299</v>
      </c>
      <c r="G30" s="17"/>
      <c r="H30" s="17"/>
      <c r="I30" s="17">
        <v>36.300384999999999</v>
      </c>
      <c r="J30" s="17">
        <v>8.4419500000000003</v>
      </c>
      <c r="K30" s="17">
        <v>1643.647665</v>
      </c>
      <c r="L30" s="17">
        <v>0</v>
      </c>
      <c r="M30" s="17">
        <v>499.55357142857099</v>
      </c>
      <c r="N30" s="17">
        <v>0</v>
      </c>
      <c r="O30" s="17">
        <v>36.669642857142897</v>
      </c>
      <c r="P30" s="17">
        <v>8207.6</v>
      </c>
      <c r="Q30" s="17">
        <v>-764.0616</v>
      </c>
      <c r="R30" s="17">
        <v>-134.83439999999999</v>
      </c>
      <c r="S30" s="17">
        <v>-224.72399999999999</v>
      </c>
      <c r="T30" s="17">
        <v>-14185.589285714301</v>
      </c>
      <c r="U30" s="17">
        <v>-1630.2023142857099</v>
      </c>
      <c r="V30" s="17">
        <v>-7.7216142857144003</v>
      </c>
      <c r="W30" s="18">
        <f t="shared" si="0"/>
        <v>-1.2283507544452732E-11</v>
      </c>
      <c r="X30" s="18">
        <f t="shared" si="3"/>
        <v>1.2283507544452732E-11</v>
      </c>
      <c r="Y30" s="19">
        <f t="shared" si="2"/>
        <v>-13649.366071428587</v>
      </c>
      <c r="Z30" s="19">
        <f t="shared" si="1"/>
        <v>-1637.9239285714305</v>
      </c>
    </row>
    <row r="31" spans="1:29" x14ac:dyDescent="0.25">
      <c r="A31" s="15">
        <v>43478</v>
      </c>
      <c r="B31" s="15" t="s">
        <v>6</v>
      </c>
      <c r="C31" s="16" t="s">
        <v>32</v>
      </c>
      <c r="D31" s="17"/>
      <c r="E31" s="17">
        <v>0</v>
      </c>
      <c r="F31" s="17">
        <v>0</v>
      </c>
      <c r="G31" s="17"/>
      <c r="H31" s="17"/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/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8">
        <f t="shared" si="0"/>
        <v>0</v>
      </c>
      <c r="X31" s="18">
        <f t="shared" si="3"/>
        <v>0</v>
      </c>
      <c r="Y31" s="19">
        <f t="shared" si="2"/>
        <v>0</v>
      </c>
      <c r="Z31" s="19">
        <f t="shared" si="1"/>
        <v>0</v>
      </c>
    </row>
    <row r="32" spans="1:29" x14ac:dyDescent="0.25">
      <c r="A32" s="15">
        <v>43478</v>
      </c>
      <c r="B32" s="15" t="s">
        <v>8</v>
      </c>
      <c r="C32" s="16" t="s">
        <v>33</v>
      </c>
      <c r="D32" s="17"/>
      <c r="E32" s="17">
        <v>0</v>
      </c>
      <c r="F32" s="17">
        <v>0</v>
      </c>
      <c r="G32" s="17"/>
      <c r="H32" s="17"/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/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8">
        <f t="shared" si="0"/>
        <v>0</v>
      </c>
      <c r="X32" s="18">
        <f t="shared" si="3"/>
        <v>0</v>
      </c>
      <c r="Y32" s="19">
        <f t="shared" si="2"/>
        <v>0</v>
      </c>
      <c r="Z32" s="19">
        <f t="shared" si="1"/>
        <v>0</v>
      </c>
    </row>
    <row r="33" spans="1:26" x14ac:dyDescent="0.25">
      <c r="A33" s="15">
        <v>43479</v>
      </c>
      <c r="B33" s="15" t="s">
        <v>6</v>
      </c>
      <c r="C33" s="16" t="s">
        <v>34</v>
      </c>
      <c r="D33" s="17">
        <v>9445</v>
      </c>
      <c r="E33" s="17"/>
      <c r="F33" s="17">
        <v>0</v>
      </c>
      <c r="G33" s="17">
        <v>0</v>
      </c>
      <c r="H33" s="17"/>
      <c r="I33" s="17">
        <v>126.583185</v>
      </c>
      <c r="J33" s="17">
        <v>29.437950000000001</v>
      </c>
      <c r="K33" s="17">
        <v>5731.5688650000002</v>
      </c>
      <c r="L33" s="17">
        <v>20.089285714285701</v>
      </c>
      <c r="M33" s="17">
        <v>0</v>
      </c>
      <c r="N33" s="17">
        <v>0</v>
      </c>
      <c r="O33" s="17">
        <v>0</v>
      </c>
      <c r="P33" s="17">
        <v>2480</v>
      </c>
      <c r="Q33" s="17">
        <v>-844.322</v>
      </c>
      <c r="R33" s="17">
        <v>-148.99799999999999</v>
      </c>
      <c r="S33" s="17">
        <v>-248.33</v>
      </c>
      <c r="T33" s="17">
        <v>-14816.0714285714</v>
      </c>
      <c r="U33" s="17">
        <v>-1775.2285714285699</v>
      </c>
      <c r="V33" s="17">
        <v>0.270714285713893</v>
      </c>
      <c r="W33" s="18">
        <f t="shared" si="0"/>
        <v>2.8648750038939852E-11</v>
      </c>
      <c r="X33" s="18">
        <f t="shared" si="3"/>
        <v>-2.8648750038939852E-11</v>
      </c>
      <c r="Y33" s="19">
        <f t="shared" si="2"/>
        <v>-14795.982142857114</v>
      </c>
      <c r="Z33" s="19">
        <f t="shared" si="1"/>
        <v>-1775.5178571428537</v>
      </c>
    </row>
    <row r="34" spans="1:26" x14ac:dyDescent="0.25">
      <c r="A34" s="15">
        <v>43479</v>
      </c>
      <c r="B34" s="15" t="s">
        <v>8</v>
      </c>
      <c r="C34" s="16" t="s">
        <v>35</v>
      </c>
      <c r="D34" s="17">
        <v>5480</v>
      </c>
      <c r="E34" s="17"/>
      <c r="F34" s="17">
        <v>-6.3599999999996699</v>
      </c>
      <c r="G34" s="17"/>
      <c r="H34" s="17"/>
      <c r="I34" s="17">
        <v>65.721199999999996</v>
      </c>
      <c r="J34" s="17">
        <v>15.284000000000001</v>
      </c>
      <c r="K34" s="17">
        <v>2975.7948000000001</v>
      </c>
      <c r="L34" s="17">
        <v>30.133928571428601</v>
      </c>
      <c r="M34" s="17">
        <v>0</v>
      </c>
      <c r="N34" s="17">
        <v>0</v>
      </c>
      <c r="O34" s="17">
        <v>86.098214285714306</v>
      </c>
      <c r="P34" s="17">
        <v>15954</v>
      </c>
      <c r="Q34" s="17">
        <v>-1082.5463999999999</v>
      </c>
      <c r="R34" s="17">
        <v>-191.0376</v>
      </c>
      <c r="S34" s="17">
        <v>-318.39600000000002</v>
      </c>
      <c r="T34" s="17">
        <v>-20555.928571428602</v>
      </c>
      <c r="U34" s="17">
        <v>-2451.0898285714302</v>
      </c>
      <c r="V34" s="17">
        <v>-1.6737428571473201</v>
      </c>
      <c r="W34" s="18">
        <f t="shared" si="0"/>
        <v>-3.5018210553516838E-11</v>
      </c>
      <c r="X34" s="18">
        <f t="shared" si="3"/>
        <v>3.5018210553516838E-11</v>
      </c>
      <c r="Y34" s="19">
        <f t="shared" si="2"/>
        <v>-20439.69642857146</v>
      </c>
      <c r="Z34" s="19">
        <f t="shared" si="1"/>
        <v>-2452.7635714285752</v>
      </c>
    </row>
    <row r="35" spans="1:26" x14ac:dyDescent="0.25">
      <c r="A35" s="15">
        <v>43480</v>
      </c>
      <c r="B35" s="15" t="s">
        <v>6</v>
      </c>
      <c r="C35" s="16" t="s">
        <v>36</v>
      </c>
      <c r="D35" s="17">
        <v>27602</v>
      </c>
      <c r="E35" s="17">
        <v>0</v>
      </c>
      <c r="F35" s="17">
        <v>0</v>
      </c>
      <c r="G35" s="17"/>
      <c r="H35" s="17"/>
      <c r="I35" s="17">
        <v>91.353070000000002</v>
      </c>
      <c r="J35" s="17">
        <v>21.244900000000001</v>
      </c>
      <c r="K35" s="17">
        <v>4136.3820299999998</v>
      </c>
      <c r="L35" s="17">
        <v>256.47321428571399</v>
      </c>
      <c r="M35" s="17">
        <v>0</v>
      </c>
      <c r="N35" s="17">
        <v>0</v>
      </c>
      <c r="O35" s="17">
        <v>348.375</v>
      </c>
      <c r="P35" s="17">
        <v>540</v>
      </c>
      <c r="Q35" s="17">
        <v>-1400.4736</v>
      </c>
      <c r="R35" s="17">
        <v>-247.14240000000001</v>
      </c>
      <c r="S35" s="17">
        <v>-411.904</v>
      </c>
      <c r="T35" s="17">
        <v>-27686.508928571398</v>
      </c>
      <c r="U35" s="17">
        <v>-3241.0894714285701</v>
      </c>
      <c r="V35" s="17">
        <v>-8.7098142857216807</v>
      </c>
      <c r="W35" s="18">
        <f t="shared" si="0"/>
        <v>3.0009772444827831E-11</v>
      </c>
      <c r="X35" s="18">
        <f t="shared" si="3"/>
        <v>-3.0009772444827831E-11</v>
      </c>
      <c r="Y35" s="19">
        <f t="shared" si="2"/>
        <v>-27081.660714285685</v>
      </c>
      <c r="Z35" s="19">
        <f t="shared" si="1"/>
        <v>-3249.7992857142822</v>
      </c>
    </row>
    <row r="36" spans="1:26" x14ac:dyDescent="0.25">
      <c r="A36" s="15">
        <v>43480</v>
      </c>
      <c r="B36" s="15" t="s">
        <v>8</v>
      </c>
      <c r="C36" s="16" t="s">
        <v>37</v>
      </c>
      <c r="D36" s="17">
        <v>10785</v>
      </c>
      <c r="E36" s="17">
        <v>0</v>
      </c>
      <c r="F36" s="17">
        <v>-1.95999999999913</v>
      </c>
      <c r="G36" s="17"/>
      <c r="H36" s="17"/>
      <c r="I36" s="17">
        <v>65.455889999999997</v>
      </c>
      <c r="J36" s="17">
        <v>15.222300000000001</v>
      </c>
      <c r="K36" s="17">
        <v>2963.78181</v>
      </c>
      <c r="L36" s="17">
        <v>58.258928571428598</v>
      </c>
      <c r="M36" s="17">
        <v>0</v>
      </c>
      <c r="N36" s="17">
        <v>0</v>
      </c>
      <c r="O36" s="17">
        <v>70.946428571428598</v>
      </c>
      <c r="P36" s="17">
        <v>2553</v>
      </c>
      <c r="Q36" s="17">
        <v>-666.3252</v>
      </c>
      <c r="R36" s="17">
        <v>-117.5868</v>
      </c>
      <c r="S36" s="17">
        <v>-195.97800000000001</v>
      </c>
      <c r="T36" s="17">
        <v>-13879.75</v>
      </c>
      <c r="U36" s="17">
        <v>-1648.2048</v>
      </c>
      <c r="V36" s="17">
        <v>-1.86055714286317</v>
      </c>
      <c r="W36" s="18">
        <f t="shared" si="0"/>
        <v>-2.0443646775447633E-12</v>
      </c>
      <c r="X36" s="18">
        <f t="shared" si="3"/>
        <v>2.0443646775447633E-12</v>
      </c>
      <c r="Y36" s="19">
        <f t="shared" si="2"/>
        <v>-13750.544642857141</v>
      </c>
      <c r="Z36" s="19">
        <f t="shared" si="1"/>
        <v>-1650.0653571428568</v>
      </c>
    </row>
    <row r="37" spans="1:26" x14ac:dyDescent="0.25">
      <c r="A37" s="15">
        <v>43481</v>
      </c>
      <c r="B37" s="15" t="s">
        <v>6</v>
      </c>
      <c r="C37" s="16" t="s">
        <v>38</v>
      </c>
      <c r="D37" s="17">
        <v>14250</v>
      </c>
      <c r="E37" s="17">
        <v>0</v>
      </c>
      <c r="F37" s="17">
        <v>-5.1000000000003602</v>
      </c>
      <c r="G37" s="17"/>
      <c r="H37" s="17"/>
      <c r="I37" s="17">
        <v>74.825805000000003</v>
      </c>
      <c r="J37" s="17">
        <v>17.401350000000001</v>
      </c>
      <c r="K37" s="17">
        <v>3388.0428449999999</v>
      </c>
      <c r="L37" s="17">
        <v>122.09821428571399</v>
      </c>
      <c r="M37" s="17">
        <v>0</v>
      </c>
      <c r="N37" s="17">
        <v>0</v>
      </c>
      <c r="O37" s="17">
        <v>117.982142857143</v>
      </c>
      <c r="P37" s="17">
        <v>1995</v>
      </c>
      <c r="Q37" s="17">
        <v>-919.59799999999996</v>
      </c>
      <c r="R37" s="17">
        <v>-162.28200000000001</v>
      </c>
      <c r="S37" s="17">
        <v>-270.47000000000003</v>
      </c>
      <c r="T37" s="17">
        <v>-16639.919642857101</v>
      </c>
      <c r="U37" s="17">
        <v>-1964.52355714286</v>
      </c>
      <c r="V37" s="17">
        <v>-3.4571571428523402</v>
      </c>
      <c r="W37" s="18">
        <f t="shared" si="0"/>
        <v>4.1152858898385603E-11</v>
      </c>
      <c r="X37" s="18">
        <f t="shared" si="3"/>
        <v>-4.1152858898385603E-11</v>
      </c>
      <c r="Y37" s="19">
        <f t="shared" si="2"/>
        <v>-16399.839285714246</v>
      </c>
      <c r="Z37" s="19">
        <f t="shared" si="1"/>
        <v>-1967.9807142857094</v>
      </c>
    </row>
    <row r="38" spans="1:26" x14ac:dyDescent="0.25">
      <c r="A38" s="15">
        <v>43481</v>
      </c>
      <c r="B38" s="15" t="s">
        <v>8</v>
      </c>
      <c r="C38" s="16" t="s">
        <v>39</v>
      </c>
      <c r="D38" s="17">
        <v>11974</v>
      </c>
      <c r="E38" s="17">
        <v>0</v>
      </c>
      <c r="F38" s="17">
        <v>-5.4899999999997799</v>
      </c>
      <c r="G38" s="17"/>
      <c r="H38" s="17"/>
      <c r="I38" s="17">
        <v>25.603705000000001</v>
      </c>
      <c r="J38" s="17">
        <v>5.9543499999999998</v>
      </c>
      <c r="K38" s="17">
        <v>1159.3119449999999</v>
      </c>
      <c r="L38" s="17">
        <v>67.857142857142904</v>
      </c>
      <c r="M38" s="17">
        <v>0</v>
      </c>
      <c r="N38" s="17">
        <v>0</v>
      </c>
      <c r="O38" s="17">
        <v>182.16071428571399</v>
      </c>
      <c r="P38" s="17">
        <v>3180</v>
      </c>
      <c r="Q38" s="17">
        <v>-609.83079999999995</v>
      </c>
      <c r="R38" s="17">
        <v>-107.6172</v>
      </c>
      <c r="S38" s="17">
        <v>-179.36199999999999</v>
      </c>
      <c r="T38" s="17">
        <v>-14038.026785714301</v>
      </c>
      <c r="U38" s="17">
        <v>-1650.9608142857101</v>
      </c>
      <c r="V38" s="17">
        <v>-3.60025714285621</v>
      </c>
      <c r="W38" s="18">
        <f t="shared" si="0"/>
        <v>-1.0461409516437925E-11</v>
      </c>
      <c r="X38" s="18">
        <f t="shared" si="3"/>
        <v>1.0461409516437925E-11</v>
      </c>
      <c r="Y38" s="19">
        <f t="shared" si="2"/>
        <v>-13788.008928571444</v>
      </c>
      <c r="Z38" s="19">
        <f t="shared" si="1"/>
        <v>-1654.5610714285733</v>
      </c>
    </row>
    <row r="39" spans="1:26" x14ac:dyDescent="0.25">
      <c r="A39" s="15">
        <v>43482</v>
      </c>
      <c r="B39" s="15" t="s">
        <v>6</v>
      </c>
      <c r="C39" s="16" t="s">
        <v>40</v>
      </c>
      <c r="D39" s="17">
        <v>12775</v>
      </c>
      <c r="E39" s="17"/>
      <c r="F39" s="17">
        <v>-0.43000000000029098</v>
      </c>
      <c r="G39" s="17"/>
      <c r="H39" s="17"/>
      <c r="I39" s="17">
        <v>144.80378999999999</v>
      </c>
      <c r="J39" s="17">
        <v>33.6753</v>
      </c>
      <c r="K39" s="17">
        <v>6556.5809099999997</v>
      </c>
      <c r="L39" s="17">
        <v>55.580357142857103</v>
      </c>
      <c r="M39" s="17">
        <v>0</v>
      </c>
      <c r="N39" s="17">
        <v>0</v>
      </c>
      <c r="O39" s="17">
        <v>102.044642857143</v>
      </c>
      <c r="P39" s="17">
        <v>3544</v>
      </c>
      <c r="Q39" s="17">
        <v>-1074.2231999999999</v>
      </c>
      <c r="R39" s="17">
        <v>-189.56880000000001</v>
      </c>
      <c r="S39" s="17">
        <v>-315.94799999999998</v>
      </c>
      <c r="T39" s="17">
        <v>-19330.741071428602</v>
      </c>
      <c r="U39" s="17">
        <v>-2298.5041285714301</v>
      </c>
      <c r="V39" s="17">
        <v>-2.2698000000063998</v>
      </c>
      <c r="W39" s="18">
        <f t="shared" ref="W39:W70" si="4">SUM(D39:V39)</f>
        <v>-3.8654857092979E-11</v>
      </c>
      <c r="X39" s="18">
        <f t="shared" si="3"/>
        <v>3.8654857092979E-11</v>
      </c>
      <c r="Y39" s="19">
        <f t="shared" si="2"/>
        <v>-19173.116071428602</v>
      </c>
      <c r="Z39" s="19">
        <f t="shared" si="1"/>
        <v>-2300.773928571432</v>
      </c>
    </row>
    <row r="40" spans="1:26" x14ac:dyDescent="0.25">
      <c r="A40" s="15">
        <v>43482</v>
      </c>
      <c r="B40" s="15" t="s">
        <v>8</v>
      </c>
      <c r="C40" s="16" t="s">
        <v>41</v>
      </c>
      <c r="D40" s="17">
        <v>10656</v>
      </c>
      <c r="E40" s="17"/>
      <c r="F40" s="17">
        <v>0</v>
      </c>
      <c r="G40" s="17"/>
      <c r="H40" s="17"/>
      <c r="I40" s="17">
        <v>241.97776999999999</v>
      </c>
      <c r="J40" s="17">
        <v>56.273899999999998</v>
      </c>
      <c r="K40" s="17">
        <v>10956.528329999999</v>
      </c>
      <c r="L40" s="17">
        <v>58.964285714285701</v>
      </c>
      <c r="M40" s="17">
        <v>217.41071428571399</v>
      </c>
      <c r="N40" s="17">
        <v>0</v>
      </c>
      <c r="O40" s="17">
        <v>75.571428571428598</v>
      </c>
      <c r="P40" s="17">
        <v>1798</v>
      </c>
      <c r="Q40" s="17">
        <v>-1089.4076</v>
      </c>
      <c r="R40" s="17">
        <v>-192.2484</v>
      </c>
      <c r="S40" s="17">
        <v>-320.41399999999999</v>
      </c>
      <c r="T40" s="17">
        <v>-20090.366071428602</v>
      </c>
      <c r="U40" s="17">
        <v>-2363.5423285714301</v>
      </c>
      <c r="V40" s="17">
        <v>-4.7480285714295896</v>
      </c>
      <c r="W40" s="18">
        <f t="shared" si="4"/>
        <v>-3.4564351381050074E-11</v>
      </c>
      <c r="X40" s="18">
        <f t="shared" si="3"/>
        <v>3.4564351381050074E-11</v>
      </c>
      <c r="Y40" s="19">
        <f t="shared" si="2"/>
        <v>-19738.419642857174</v>
      </c>
      <c r="Z40" s="19">
        <f t="shared" si="1"/>
        <v>-2368.6103571428607</v>
      </c>
    </row>
    <row r="41" spans="1:26" x14ac:dyDescent="0.25">
      <c r="A41" s="15">
        <v>43483</v>
      </c>
      <c r="B41" s="15" t="s">
        <v>6</v>
      </c>
      <c r="C41" s="16" t="s">
        <v>42</v>
      </c>
      <c r="D41" s="17">
        <v>39785</v>
      </c>
      <c r="E41" s="17"/>
      <c r="F41" s="17">
        <v>-3.0500000000029099</v>
      </c>
      <c r="G41" s="17"/>
      <c r="H41" s="17"/>
      <c r="I41" s="17">
        <v>133.96047999999999</v>
      </c>
      <c r="J41" s="17">
        <v>31.153600000000001</v>
      </c>
      <c r="K41" s="17">
        <v>6065.60592</v>
      </c>
      <c r="L41" s="17">
        <v>75.669642857142904</v>
      </c>
      <c r="M41" s="17">
        <v>0</v>
      </c>
      <c r="N41" s="17">
        <v>0</v>
      </c>
      <c r="O41" s="17">
        <v>0</v>
      </c>
      <c r="P41" s="17">
        <v>828</v>
      </c>
      <c r="Q41" s="17">
        <v>-2549.6055999999999</v>
      </c>
      <c r="R41" s="17">
        <v>-449.93040000000002</v>
      </c>
      <c r="S41" s="17">
        <v>-749.88400000000001</v>
      </c>
      <c r="T41" s="17">
        <v>-38550</v>
      </c>
      <c r="U41" s="17">
        <v>-4615.83</v>
      </c>
      <c r="V41" s="17">
        <v>-1.08964285715319</v>
      </c>
      <c r="W41" s="18">
        <f t="shared" si="4"/>
        <v>-8.1812334684627785E-12</v>
      </c>
      <c r="X41" s="18">
        <f t="shared" ref="X41:X72" si="5">-W41</f>
        <v>8.1812334684627785E-12</v>
      </c>
      <c r="Y41" s="19">
        <f t="shared" si="2"/>
        <v>-38474.330357142855</v>
      </c>
      <c r="Z41" s="19">
        <f t="shared" si="1"/>
        <v>-4616.9196428571422</v>
      </c>
    </row>
    <row r="42" spans="1:26" x14ac:dyDescent="0.25">
      <c r="A42" s="15">
        <v>43483</v>
      </c>
      <c r="B42" s="15" t="s">
        <v>8</v>
      </c>
      <c r="C42" s="16" t="s">
        <v>43</v>
      </c>
      <c r="D42" s="17">
        <v>16400</v>
      </c>
      <c r="E42" s="17"/>
      <c r="F42" s="17">
        <v>-12.810000000001301</v>
      </c>
      <c r="G42" s="17"/>
      <c r="H42" s="17"/>
      <c r="I42" s="17">
        <v>155.55336</v>
      </c>
      <c r="J42" s="17">
        <v>36.175199999999997</v>
      </c>
      <c r="K42" s="17">
        <v>7043.3114400000004</v>
      </c>
      <c r="L42" s="17">
        <v>179.46428571428601</v>
      </c>
      <c r="M42" s="17">
        <v>0</v>
      </c>
      <c r="N42" s="17">
        <v>0</v>
      </c>
      <c r="O42" s="17">
        <v>0</v>
      </c>
      <c r="P42" s="17">
        <v>765</v>
      </c>
      <c r="Q42" s="17">
        <v>-1287.3964000000001</v>
      </c>
      <c r="R42" s="17">
        <v>-227.1876</v>
      </c>
      <c r="S42" s="17">
        <v>-378.64600000000002</v>
      </c>
      <c r="T42" s="17">
        <v>-20263.392857142899</v>
      </c>
      <c r="U42" s="17">
        <v>-2407.48714285714</v>
      </c>
      <c r="V42" s="17">
        <v>-2.5842857142888498</v>
      </c>
      <c r="W42" s="18">
        <f t="shared" si="4"/>
        <v>-4.1378456216989434E-11</v>
      </c>
      <c r="X42" s="18">
        <f t="shared" si="5"/>
        <v>4.1378456216989434E-11</v>
      </c>
      <c r="Y42" s="19">
        <f t="shared" si="2"/>
        <v>-20083.928571428612</v>
      </c>
      <c r="Z42" s="19">
        <f t="shared" si="1"/>
        <v>-2410.0714285714334</v>
      </c>
    </row>
    <row r="43" spans="1:26" x14ac:dyDescent="0.25">
      <c r="A43" s="15">
        <v>43484</v>
      </c>
      <c r="B43" s="15" t="s">
        <v>6</v>
      </c>
      <c r="C43" s="16" t="s">
        <v>44</v>
      </c>
      <c r="D43" s="17"/>
      <c r="E43" s="17">
        <v>0</v>
      </c>
      <c r="F43" s="17">
        <v>0</v>
      </c>
      <c r="G43" s="17"/>
      <c r="H43" s="17"/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/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8">
        <f t="shared" si="4"/>
        <v>0</v>
      </c>
      <c r="X43" s="18">
        <f t="shared" si="5"/>
        <v>0</v>
      </c>
      <c r="Y43" s="19">
        <f t="shared" si="2"/>
        <v>0</v>
      </c>
      <c r="Z43" s="19">
        <f t="shared" si="1"/>
        <v>0</v>
      </c>
    </row>
    <row r="44" spans="1:26" x14ac:dyDescent="0.25">
      <c r="A44" s="15">
        <v>43484</v>
      </c>
      <c r="B44" s="15" t="s">
        <v>8</v>
      </c>
      <c r="C44" s="16" t="s">
        <v>45</v>
      </c>
      <c r="D44" s="17">
        <v>8052</v>
      </c>
      <c r="E44" s="17">
        <v>0</v>
      </c>
      <c r="F44" s="17">
        <v>-0.47000000000025499</v>
      </c>
      <c r="G44" s="17"/>
      <c r="H44" s="17"/>
      <c r="I44" s="17">
        <v>41.570034999999997</v>
      </c>
      <c r="J44" s="17">
        <v>9.6674500000000005</v>
      </c>
      <c r="K44" s="17">
        <v>1882.2525149999999</v>
      </c>
      <c r="L44" s="17">
        <v>0</v>
      </c>
      <c r="M44" s="17">
        <v>0</v>
      </c>
      <c r="N44" s="17">
        <v>0</v>
      </c>
      <c r="O44" s="17">
        <v>59.785714285714299</v>
      </c>
      <c r="P44" s="17">
        <v>1855</v>
      </c>
      <c r="Q44" s="17">
        <v>-463.86880000000002</v>
      </c>
      <c r="R44" s="17">
        <v>-81.859200000000001</v>
      </c>
      <c r="S44" s="17">
        <v>-136.43199999999999</v>
      </c>
      <c r="T44" s="17">
        <v>-10022.160714285699</v>
      </c>
      <c r="U44" s="17">
        <v>-1194.62408571429</v>
      </c>
      <c r="V44" s="17">
        <v>-0.86091428571307904</v>
      </c>
      <c r="W44" s="18">
        <f t="shared" si="4"/>
        <v>8.4129370137020487E-12</v>
      </c>
      <c r="X44" s="18">
        <f t="shared" si="5"/>
        <v>-8.4129370137020487E-12</v>
      </c>
      <c r="Y44" s="19">
        <f t="shared" si="2"/>
        <v>-9962.3749999999854</v>
      </c>
      <c r="Z44" s="19">
        <f t="shared" si="1"/>
        <v>-1195.4849999999983</v>
      </c>
    </row>
    <row r="45" spans="1:26" x14ac:dyDescent="0.25">
      <c r="A45" s="15">
        <v>43485</v>
      </c>
      <c r="B45" s="15" t="s">
        <v>6</v>
      </c>
      <c r="C45" s="16" t="s">
        <v>46</v>
      </c>
      <c r="D45" s="17"/>
      <c r="E45" s="17">
        <v>0</v>
      </c>
      <c r="F45" s="17">
        <v>0</v>
      </c>
      <c r="G45" s="17"/>
      <c r="H45" s="17"/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/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8">
        <f t="shared" si="4"/>
        <v>0</v>
      </c>
      <c r="X45" s="18">
        <f t="shared" si="5"/>
        <v>0</v>
      </c>
      <c r="Y45" s="19">
        <f t="shared" si="2"/>
        <v>0</v>
      </c>
      <c r="Z45" s="19">
        <f t="shared" si="1"/>
        <v>0</v>
      </c>
    </row>
    <row r="46" spans="1:26" x14ac:dyDescent="0.25">
      <c r="A46" s="15">
        <v>43485</v>
      </c>
      <c r="B46" s="15" t="s">
        <v>8</v>
      </c>
      <c r="C46" s="16" t="s">
        <v>47</v>
      </c>
      <c r="D46" s="17"/>
      <c r="E46" s="17">
        <v>0</v>
      </c>
      <c r="F46" s="17">
        <v>0</v>
      </c>
      <c r="G46" s="17"/>
      <c r="H46" s="17"/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/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8">
        <f t="shared" si="4"/>
        <v>0</v>
      </c>
      <c r="X46" s="18">
        <f t="shared" si="5"/>
        <v>0</v>
      </c>
      <c r="Y46" s="19">
        <f t="shared" si="2"/>
        <v>0</v>
      </c>
      <c r="Z46" s="19">
        <f t="shared" si="1"/>
        <v>0</v>
      </c>
    </row>
    <row r="47" spans="1:26" x14ac:dyDescent="0.25">
      <c r="A47" s="20">
        <v>43486</v>
      </c>
      <c r="B47" s="15" t="s">
        <v>6</v>
      </c>
      <c r="C47" s="21" t="s">
        <v>48</v>
      </c>
      <c r="D47" s="22">
        <v>9065</v>
      </c>
      <c r="E47" s="22">
        <v>0</v>
      </c>
      <c r="F47" s="22">
        <v>-0.520000000000437</v>
      </c>
      <c r="G47" s="22"/>
      <c r="H47" s="22"/>
      <c r="I47" s="22">
        <v>5.7379199999999999</v>
      </c>
      <c r="J47" s="22">
        <v>1.3344</v>
      </c>
      <c r="K47" s="22">
        <v>259.80768</v>
      </c>
      <c r="L47" s="22">
        <v>7.5</v>
      </c>
      <c r="M47" s="22">
        <v>0</v>
      </c>
      <c r="N47" s="22">
        <v>0</v>
      </c>
      <c r="O47" s="22">
        <v>178.57142857142901</v>
      </c>
      <c r="P47" s="22">
        <v>375</v>
      </c>
      <c r="Q47" s="22">
        <v>-439.79680000000002</v>
      </c>
      <c r="R47" s="22">
        <v>-77.611199999999997</v>
      </c>
      <c r="S47" s="22">
        <v>-129.352</v>
      </c>
      <c r="T47" s="22">
        <v>-8275</v>
      </c>
      <c r="U47" s="22">
        <v>-967.99199999999996</v>
      </c>
      <c r="V47" s="22">
        <v>-2.67942857142793</v>
      </c>
      <c r="W47" s="18">
        <f t="shared" si="4"/>
        <v>3.9968028886505635E-15</v>
      </c>
      <c r="X47" s="18">
        <f t="shared" si="5"/>
        <v>-3.9968028886505635E-15</v>
      </c>
      <c r="Y47" s="19"/>
      <c r="Z47" s="19"/>
    </row>
    <row r="48" spans="1:26" x14ac:dyDescent="0.25">
      <c r="A48" s="20">
        <v>43486</v>
      </c>
      <c r="B48" s="15" t="s">
        <v>8</v>
      </c>
      <c r="C48" s="21" t="s">
        <v>49</v>
      </c>
      <c r="D48" s="22">
        <v>9760</v>
      </c>
      <c r="E48" s="22">
        <v>0</v>
      </c>
      <c r="F48" s="22">
        <v>-4.9999999999272397E-2</v>
      </c>
      <c r="G48" s="22"/>
      <c r="H48" s="22"/>
      <c r="I48" s="22">
        <v>16.862234999999998</v>
      </c>
      <c r="J48" s="22">
        <v>3.9214500000000001</v>
      </c>
      <c r="K48" s="22">
        <v>763.50631499999997</v>
      </c>
      <c r="L48" s="22">
        <v>17.8571428571429</v>
      </c>
      <c r="M48" s="22">
        <v>0</v>
      </c>
      <c r="N48" s="22">
        <v>141.07142857142901</v>
      </c>
      <c r="O48" s="22">
        <v>39.0625</v>
      </c>
      <c r="P48" s="22">
        <v>4026</v>
      </c>
      <c r="Q48" s="22">
        <v>-552.32320000000004</v>
      </c>
      <c r="R48" s="22">
        <v>-97.468800000000002</v>
      </c>
      <c r="S48" s="22">
        <v>-162.44800000000001</v>
      </c>
      <c r="T48" s="22">
        <v>-12481.919642857099</v>
      </c>
      <c r="U48" s="22">
        <v>-1471.2203571428599</v>
      </c>
      <c r="V48" s="22">
        <v>-2.85107142857419</v>
      </c>
      <c r="W48" s="18">
        <f t="shared" si="4"/>
        <v>3.8877789876323732E-11</v>
      </c>
      <c r="X48" s="18">
        <f t="shared" si="5"/>
        <v>-3.8877789876323732E-11</v>
      </c>
      <c r="Y48" s="19"/>
      <c r="Z48" s="19"/>
    </row>
    <row r="49" spans="1:26" x14ac:dyDescent="0.25">
      <c r="A49" s="20">
        <v>43487</v>
      </c>
      <c r="B49" s="15" t="s">
        <v>6</v>
      </c>
      <c r="C49" s="21" t="s">
        <v>50</v>
      </c>
      <c r="D49" s="22">
        <v>7215</v>
      </c>
      <c r="E49" s="22">
        <v>0</v>
      </c>
      <c r="F49" s="22">
        <v>-0.21000000000003599</v>
      </c>
      <c r="G49" s="22"/>
      <c r="H49" s="22"/>
      <c r="I49" s="22">
        <v>106.85371000000001</v>
      </c>
      <c r="J49" s="22">
        <v>24.849699999999999</v>
      </c>
      <c r="K49" s="22">
        <v>4838.2365900000004</v>
      </c>
      <c r="L49" s="22">
        <v>53.571428571428598</v>
      </c>
      <c r="M49" s="22">
        <v>0</v>
      </c>
      <c r="N49" s="22">
        <v>0</v>
      </c>
      <c r="O49" s="22">
        <v>201.16071428571399</v>
      </c>
      <c r="P49" s="22">
        <v>937.22</v>
      </c>
      <c r="Q49" s="22">
        <v>-637.30960000000005</v>
      </c>
      <c r="R49" s="22">
        <v>-112.46639999999999</v>
      </c>
      <c r="S49" s="22">
        <v>-187.44399999999999</v>
      </c>
      <c r="T49" s="22">
        <v>-14433.7589285714</v>
      </c>
      <c r="U49" s="22">
        <v>-1697.81507142857</v>
      </c>
      <c r="V49" s="22">
        <v>3692.1118571428601</v>
      </c>
      <c r="W49" s="18">
        <f t="shared" si="4"/>
        <v>3.2287061912938952E-11</v>
      </c>
      <c r="X49" s="18">
        <f t="shared" si="5"/>
        <v>-3.2287061912938952E-11</v>
      </c>
      <c r="Y49" s="19"/>
      <c r="Z49" s="19"/>
    </row>
    <row r="50" spans="1:26" x14ac:dyDescent="0.25">
      <c r="A50" s="20">
        <v>43487</v>
      </c>
      <c r="B50" s="15" t="s">
        <v>8</v>
      </c>
      <c r="C50" s="21" t="s">
        <v>51</v>
      </c>
      <c r="D50" s="22">
        <v>7096</v>
      </c>
      <c r="E50" s="22">
        <v>0</v>
      </c>
      <c r="F50" s="22">
        <v>-0.78999999999996395</v>
      </c>
      <c r="G50" s="22"/>
      <c r="H50" s="22"/>
      <c r="I50" s="22">
        <v>103.749325</v>
      </c>
      <c r="J50" s="22">
        <v>24.127749999999999</v>
      </c>
      <c r="K50" s="22">
        <v>4697.6729249999999</v>
      </c>
      <c r="L50" s="22">
        <v>48.4375</v>
      </c>
      <c r="M50" s="22">
        <v>0</v>
      </c>
      <c r="N50" s="22">
        <v>0</v>
      </c>
      <c r="O50" s="22">
        <v>39.0625</v>
      </c>
      <c r="P50" s="22">
        <v>475</v>
      </c>
      <c r="Q50" s="22">
        <v>-543.32680000000005</v>
      </c>
      <c r="R50" s="22">
        <v>-95.881200000000007</v>
      </c>
      <c r="S50" s="22">
        <v>-159.80199999999999</v>
      </c>
      <c r="T50" s="22">
        <v>-10441.7410714286</v>
      </c>
      <c r="U50" s="22">
        <v>-1241.24892857143</v>
      </c>
      <c r="V50" s="22">
        <v>-1.2600000000009</v>
      </c>
      <c r="W50" s="18">
        <f t="shared" si="4"/>
        <v>-3.2513991499172334E-11</v>
      </c>
      <c r="X50" s="18">
        <f t="shared" si="5"/>
        <v>3.2513991499172334E-11</v>
      </c>
      <c r="Y50" s="19"/>
      <c r="Z50" s="19"/>
    </row>
    <row r="51" spans="1:26" x14ac:dyDescent="0.25">
      <c r="A51" s="20">
        <v>43488</v>
      </c>
      <c r="B51" s="15" t="s">
        <v>6</v>
      </c>
      <c r="C51" s="21" t="s">
        <v>52</v>
      </c>
      <c r="D51" s="22">
        <v>12745</v>
      </c>
      <c r="E51" s="22"/>
      <c r="F51" s="22">
        <v>-7.2199999999993496</v>
      </c>
      <c r="G51" s="22"/>
      <c r="H51" s="22"/>
      <c r="I51" s="22">
        <v>151.52490499999999</v>
      </c>
      <c r="J51" s="22">
        <v>35.238349999999997</v>
      </c>
      <c r="K51" s="22">
        <v>6860.9067450000002</v>
      </c>
      <c r="L51" s="22">
        <v>0</v>
      </c>
      <c r="M51" s="22">
        <v>0</v>
      </c>
      <c r="N51" s="22">
        <v>0</v>
      </c>
      <c r="O51" s="22">
        <v>310.375</v>
      </c>
      <c r="P51" s="22">
        <v>8520</v>
      </c>
      <c r="Q51" s="22">
        <v>-1049.682</v>
      </c>
      <c r="R51" s="22">
        <v>-185.238</v>
      </c>
      <c r="S51" s="22">
        <v>-308.73</v>
      </c>
      <c r="T51" s="22">
        <v>-24204.839285714301</v>
      </c>
      <c r="U51" s="22">
        <v>-2862.8663142857099</v>
      </c>
      <c r="V51" s="22">
        <v>-4.4694000000026799</v>
      </c>
      <c r="W51" s="18">
        <f t="shared" si="4"/>
        <v>-1.4098056055900088E-11</v>
      </c>
      <c r="X51" s="18">
        <f t="shared" si="5"/>
        <v>1.4098056055900088E-11</v>
      </c>
      <c r="Y51" s="19"/>
      <c r="Z51" s="19"/>
    </row>
    <row r="52" spans="1:26" x14ac:dyDescent="0.25">
      <c r="A52" s="20">
        <v>43488</v>
      </c>
      <c r="B52" s="15" t="s">
        <v>8</v>
      </c>
      <c r="C52" s="21" t="s">
        <v>53</v>
      </c>
      <c r="D52" s="22">
        <v>5050</v>
      </c>
      <c r="E52" s="22"/>
      <c r="F52" s="22">
        <v>-0.38000000000010897</v>
      </c>
      <c r="G52" s="22"/>
      <c r="H52" s="22"/>
      <c r="I52" s="22">
        <v>149.88596000000001</v>
      </c>
      <c r="J52" s="22">
        <v>34.857199999999999</v>
      </c>
      <c r="K52" s="22">
        <v>6786.6968399999996</v>
      </c>
      <c r="L52" s="22">
        <v>28.571428571428601</v>
      </c>
      <c r="M52" s="22">
        <v>0</v>
      </c>
      <c r="N52" s="22">
        <v>0</v>
      </c>
      <c r="O52" s="22">
        <v>26.151785714285701</v>
      </c>
      <c r="P52" s="22">
        <v>1617</v>
      </c>
      <c r="Q52" s="22">
        <v>-609.90560000000005</v>
      </c>
      <c r="R52" s="22">
        <v>-107.63039999999999</v>
      </c>
      <c r="S52" s="22">
        <v>-179.38399999999999</v>
      </c>
      <c r="T52" s="22">
        <v>-11430.7410714286</v>
      </c>
      <c r="U52" s="22">
        <v>-1364.33412857143</v>
      </c>
      <c r="V52" s="22">
        <v>-0.78801428571614496</v>
      </c>
      <c r="W52" s="18">
        <f t="shared" si="4"/>
        <v>-3.092326394948941E-11</v>
      </c>
      <c r="X52" s="18">
        <f t="shared" si="5"/>
        <v>3.092326394948941E-11</v>
      </c>
      <c r="Y52" s="19"/>
      <c r="Z52" s="19"/>
    </row>
    <row r="53" spans="1:26" x14ac:dyDescent="0.25">
      <c r="A53" s="20">
        <v>43489</v>
      </c>
      <c r="B53" s="15" t="s">
        <v>6</v>
      </c>
      <c r="C53" s="21" t="s">
        <v>54</v>
      </c>
      <c r="D53" s="22">
        <v>12710</v>
      </c>
      <c r="E53" s="22">
        <v>0</v>
      </c>
      <c r="F53" s="22">
        <v>-0.90999999999985504</v>
      </c>
      <c r="G53" s="22"/>
      <c r="H53" s="22"/>
      <c r="I53" s="22">
        <v>157.29228000000001</v>
      </c>
      <c r="J53" s="22">
        <v>36.579599999999999</v>
      </c>
      <c r="K53" s="22">
        <v>7122.0481200000004</v>
      </c>
      <c r="L53" s="22">
        <v>82.589285714285694</v>
      </c>
      <c r="M53" s="22">
        <v>0</v>
      </c>
      <c r="N53" s="22">
        <v>0</v>
      </c>
      <c r="O53" s="22">
        <v>211.09821428571399</v>
      </c>
      <c r="P53" s="22">
        <v>2135.25</v>
      </c>
      <c r="Q53" s="22">
        <v>-1084.4639999999999</v>
      </c>
      <c r="R53" s="22">
        <v>-191.376</v>
      </c>
      <c r="S53" s="22">
        <v>-318.95999999999998</v>
      </c>
      <c r="T53" s="22">
        <v>-18655.705357142899</v>
      </c>
      <c r="U53" s="22">
        <v>-2199.21304285714</v>
      </c>
      <c r="V53" s="22">
        <v>-4.2291000000013801</v>
      </c>
      <c r="W53" s="18">
        <f t="shared" si="4"/>
        <v>-4.0926373401362071E-11</v>
      </c>
      <c r="X53" s="18">
        <f t="shared" si="5"/>
        <v>4.0926373401362071E-11</v>
      </c>
      <c r="Y53" s="19"/>
      <c r="Z53" s="19"/>
    </row>
    <row r="54" spans="1:26" x14ac:dyDescent="0.25">
      <c r="A54" s="20">
        <v>43489</v>
      </c>
      <c r="B54" s="15" t="s">
        <v>8</v>
      </c>
      <c r="C54" s="21" t="s">
        <v>55</v>
      </c>
      <c r="D54" s="22">
        <v>7353</v>
      </c>
      <c r="E54" s="22">
        <v>0</v>
      </c>
      <c r="F54" s="22">
        <v>-0.140000000000327</v>
      </c>
      <c r="G54" s="22"/>
      <c r="H54" s="22"/>
      <c r="I54" s="22">
        <v>27.564934999999998</v>
      </c>
      <c r="J54" s="22">
        <v>6.41045</v>
      </c>
      <c r="K54" s="22">
        <v>1248.114615</v>
      </c>
      <c r="L54" s="22">
        <v>524.330357142857</v>
      </c>
      <c r="M54" s="22">
        <v>0</v>
      </c>
      <c r="N54" s="22">
        <v>0</v>
      </c>
      <c r="O54" s="22">
        <v>39.0625</v>
      </c>
      <c r="P54" s="22">
        <v>1776</v>
      </c>
      <c r="Q54" s="22">
        <v>-419.69600000000003</v>
      </c>
      <c r="R54" s="22">
        <v>-74.063999999999993</v>
      </c>
      <c r="S54" s="22">
        <v>-123.44</v>
      </c>
      <c r="T54" s="22">
        <v>-9307.8125</v>
      </c>
      <c r="U54" s="22">
        <v>-1041.2175</v>
      </c>
      <c r="V54" s="22">
        <v>-8.1128571428569103</v>
      </c>
      <c r="W54" s="18">
        <f t="shared" si="4"/>
        <v>0</v>
      </c>
      <c r="X54" s="18">
        <f t="shared" si="5"/>
        <v>0</v>
      </c>
      <c r="Y54" s="19"/>
      <c r="Z54" s="19"/>
    </row>
    <row r="55" spans="1:26" x14ac:dyDescent="0.25">
      <c r="A55" s="20">
        <v>43490</v>
      </c>
      <c r="B55" s="15" t="s">
        <v>6</v>
      </c>
      <c r="C55" s="21" t="s">
        <v>56</v>
      </c>
      <c r="D55" s="22">
        <v>11870</v>
      </c>
      <c r="E55" s="22">
        <v>0</v>
      </c>
      <c r="F55" s="22">
        <v>-1.0200000000004401</v>
      </c>
      <c r="G55" s="22"/>
      <c r="H55" s="22"/>
      <c r="I55" s="22">
        <v>190.90559500000001</v>
      </c>
      <c r="J55" s="22">
        <v>44.396650000000001</v>
      </c>
      <c r="K55" s="22">
        <v>8644.0277549999992</v>
      </c>
      <c r="L55" s="22">
        <v>510.71428571428601</v>
      </c>
      <c r="M55" s="22">
        <v>0</v>
      </c>
      <c r="N55" s="22">
        <v>0</v>
      </c>
      <c r="O55" s="22">
        <v>258.767857142857</v>
      </c>
      <c r="P55" s="22">
        <v>250</v>
      </c>
      <c r="Q55" s="22">
        <v>-1122.7003999999999</v>
      </c>
      <c r="R55" s="22">
        <v>-198.12360000000001</v>
      </c>
      <c r="S55" s="22">
        <v>-330.20600000000002</v>
      </c>
      <c r="T55" s="22">
        <v>-18043.839285714301</v>
      </c>
      <c r="U55" s="22">
        <v>-2061.84231428571</v>
      </c>
      <c r="V55" s="22">
        <v>-11.080542857143399</v>
      </c>
      <c r="W55" s="18">
        <f t="shared" si="4"/>
        <v>-1.0430767360958271E-11</v>
      </c>
      <c r="X55" s="18">
        <f t="shared" si="5"/>
        <v>1.0430767360958271E-11</v>
      </c>
      <c r="Y55" s="19"/>
      <c r="Z55" s="19"/>
    </row>
    <row r="56" spans="1:26" x14ac:dyDescent="0.25">
      <c r="A56" s="20">
        <v>43490</v>
      </c>
      <c r="B56" s="15" t="s">
        <v>8</v>
      </c>
      <c r="C56" s="21" t="s">
        <v>57</v>
      </c>
      <c r="D56" s="22">
        <v>23390</v>
      </c>
      <c r="E56" s="22">
        <v>0</v>
      </c>
      <c r="F56" s="22">
        <v>-4.3199999999997098</v>
      </c>
      <c r="G56" s="22"/>
      <c r="H56" s="22"/>
      <c r="I56" s="22">
        <v>26.06617</v>
      </c>
      <c r="J56" s="22">
        <v>6.0618999999999996</v>
      </c>
      <c r="K56" s="22">
        <v>1180.2519299999999</v>
      </c>
      <c r="L56" s="22">
        <v>377.90178571428601</v>
      </c>
      <c r="M56" s="22">
        <v>0</v>
      </c>
      <c r="N56" s="22">
        <v>0</v>
      </c>
      <c r="O56" s="22">
        <v>0</v>
      </c>
      <c r="P56" s="22">
        <v>2478</v>
      </c>
      <c r="Q56" s="22">
        <v>-1134.4508000000001</v>
      </c>
      <c r="R56" s="22">
        <v>-200.19720000000001</v>
      </c>
      <c r="S56" s="22">
        <v>-333.66199999999998</v>
      </c>
      <c r="T56" s="22">
        <v>-23063.392857142899</v>
      </c>
      <c r="U56" s="22">
        <v>-2716.81714285714</v>
      </c>
      <c r="V56" s="22">
        <v>-5.4417857142884696</v>
      </c>
      <c r="W56" s="18">
        <f t="shared" si="4"/>
        <v>-4.092548522294237E-11</v>
      </c>
      <c r="X56" s="18">
        <f t="shared" si="5"/>
        <v>4.092548522294237E-11</v>
      </c>
      <c r="Y56" s="19"/>
      <c r="Z56" s="19"/>
    </row>
    <row r="57" spans="1:26" x14ac:dyDescent="0.25">
      <c r="A57" s="20">
        <v>43491</v>
      </c>
      <c r="B57" s="15" t="s">
        <v>6</v>
      </c>
      <c r="C57" s="21" t="s">
        <v>58</v>
      </c>
      <c r="D57" s="22"/>
      <c r="E57" s="22">
        <v>0</v>
      </c>
      <c r="F57" s="22">
        <v>0</v>
      </c>
      <c r="G57" s="22"/>
      <c r="H57" s="22"/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/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18">
        <f t="shared" si="4"/>
        <v>0</v>
      </c>
      <c r="X57" s="18">
        <f t="shared" si="5"/>
        <v>0</v>
      </c>
      <c r="Y57" s="19"/>
      <c r="Z57" s="19"/>
    </row>
    <row r="58" spans="1:26" x14ac:dyDescent="0.25">
      <c r="A58" s="20">
        <v>43491</v>
      </c>
      <c r="B58" s="15" t="s">
        <v>8</v>
      </c>
      <c r="C58" s="21" t="s">
        <v>59</v>
      </c>
      <c r="D58" s="22">
        <v>2950</v>
      </c>
      <c r="E58" s="22">
        <v>0.15999999999985401</v>
      </c>
      <c r="F58" s="22">
        <v>0</v>
      </c>
      <c r="G58" s="22"/>
      <c r="H58" s="22"/>
      <c r="I58" s="22">
        <v>6.9088099999999999</v>
      </c>
      <c r="J58" s="22">
        <v>1.6067</v>
      </c>
      <c r="K58" s="22">
        <v>312.82449000000003</v>
      </c>
      <c r="L58" s="22">
        <v>23.214285714285701</v>
      </c>
      <c r="M58" s="22">
        <v>0</v>
      </c>
      <c r="N58" s="22">
        <v>0</v>
      </c>
      <c r="O58" s="22">
        <v>0</v>
      </c>
      <c r="P58" s="22">
        <v>2814</v>
      </c>
      <c r="Q58" s="22">
        <v>-158.1</v>
      </c>
      <c r="R58" s="22">
        <v>-27.9</v>
      </c>
      <c r="S58" s="22">
        <v>-46.5</v>
      </c>
      <c r="T58" s="22">
        <v>-5249.1071428571404</v>
      </c>
      <c r="U58" s="22">
        <v>-626.77285714285699</v>
      </c>
      <c r="V58" s="22">
        <v>-0.33428571428612502</v>
      </c>
      <c r="W58" s="18">
        <f t="shared" si="4"/>
        <v>1.8188228700921627E-12</v>
      </c>
      <c r="X58" s="18">
        <f t="shared" si="5"/>
        <v>-1.8188228700921627E-12</v>
      </c>
      <c r="Y58" s="19"/>
      <c r="Z58" s="19"/>
    </row>
    <row r="59" spans="1:26" x14ac:dyDescent="0.25">
      <c r="A59" s="20">
        <v>43492</v>
      </c>
      <c r="B59" s="15" t="s">
        <v>6</v>
      </c>
      <c r="C59" s="21" t="s">
        <v>60</v>
      </c>
      <c r="D59" s="22"/>
      <c r="E59" s="22">
        <v>0</v>
      </c>
      <c r="F59" s="22">
        <v>0</v>
      </c>
      <c r="G59" s="22"/>
      <c r="H59" s="22"/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/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18">
        <f t="shared" si="4"/>
        <v>0</v>
      </c>
      <c r="X59" s="18">
        <f t="shared" si="5"/>
        <v>0</v>
      </c>
      <c r="Y59" s="19"/>
      <c r="Z59" s="19"/>
    </row>
    <row r="60" spans="1:26" x14ac:dyDescent="0.25">
      <c r="A60" s="20">
        <v>43492</v>
      </c>
      <c r="B60" s="15" t="s">
        <v>8</v>
      </c>
      <c r="C60" s="21" t="s">
        <v>61</v>
      </c>
      <c r="D60" s="22"/>
      <c r="E60" s="22">
        <v>0</v>
      </c>
      <c r="F60" s="22">
        <v>0</v>
      </c>
      <c r="G60" s="22"/>
      <c r="H60" s="22"/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/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18">
        <f t="shared" si="4"/>
        <v>0</v>
      </c>
      <c r="X60" s="18">
        <f t="shared" si="5"/>
        <v>0</v>
      </c>
      <c r="Y60" s="19"/>
      <c r="Z60" s="19"/>
    </row>
    <row r="61" spans="1:26" x14ac:dyDescent="0.25">
      <c r="A61" s="20">
        <v>43493</v>
      </c>
      <c r="B61" s="15" t="s">
        <v>6</v>
      </c>
      <c r="C61" s="21" t="s">
        <v>62</v>
      </c>
      <c r="D61" s="22">
        <v>14240</v>
      </c>
      <c r="E61" s="22">
        <v>0</v>
      </c>
      <c r="F61" s="22">
        <v>-0.25</v>
      </c>
      <c r="G61" s="22"/>
      <c r="H61" s="22"/>
      <c r="I61" s="22">
        <v>34.870204999999999</v>
      </c>
      <c r="J61" s="22">
        <v>8.1093499999999992</v>
      </c>
      <c r="K61" s="22">
        <v>1578.890445</v>
      </c>
      <c r="L61" s="22">
        <v>134.82142857142901</v>
      </c>
      <c r="M61" s="22">
        <v>0</v>
      </c>
      <c r="N61" s="22">
        <v>0</v>
      </c>
      <c r="O61" s="22">
        <v>0</v>
      </c>
      <c r="P61" s="22">
        <v>1735</v>
      </c>
      <c r="Q61" s="22">
        <v>-810.93399999999997</v>
      </c>
      <c r="R61" s="22">
        <v>-143.10599999999999</v>
      </c>
      <c r="S61" s="22">
        <v>-238.51</v>
      </c>
      <c r="T61" s="22">
        <v>-15171.339285714301</v>
      </c>
      <c r="U61" s="22">
        <v>-1802.4407142857101</v>
      </c>
      <c r="V61" s="22">
        <v>434.88857142857</v>
      </c>
      <c r="W61" s="18">
        <f t="shared" si="4"/>
        <v>-1.0004441719502211E-11</v>
      </c>
      <c r="X61" s="18">
        <f t="shared" si="5"/>
        <v>1.0004441719502211E-11</v>
      </c>
      <c r="Y61" s="19"/>
      <c r="Z61" s="19"/>
    </row>
    <row r="62" spans="1:26" x14ac:dyDescent="0.25">
      <c r="A62" s="20">
        <v>43493</v>
      </c>
      <c r="B62" s="15" t="s">
        <v>8</v>
      </c>
      <c r="C62" s="21" t="s">
        <v>63</v>
      </c>
      <c r="D62" s="22">
        <v>20230</v>
      </c>
      <c r="E62" s="22">
        <v>0</v>
      </c>
      <c r="F62" s="22">
        <v>-4.2200000000011597</v>
      </c>
      <c r="G62" s="22"/>
      <c r="H62" s="22">
        <v>300</v>
      </c>
      <c r="I62" s="22">
        <v>5.0353000000000003</v>
      </c>
      <c r="J62" s="22">
        <v>1.171</v>
      </c>
      <c r="K62" s="22">
        <v>227.99369999999999</v>
      </c>
      <c r="L62" s="22">
        <v>0</v>
      </c>
      <c r="M62" s="22">
        <v>0</v>
      </c>
      <c r="N62" s="22">
        <v>0</v>
      </c>
      <c r="O62" s="22">
        <v>0</v>
      </c>
      <c r="P62" s="22"/>
      <c r="Q62" s="22">
        <v>-1103.6264000000001</v>
      </c>
      <c r="R62" s="22">
        <v>-194.7576</v>
      </c>
      <c r="S62" s="22">
        <v>-324.596</v>
      </c>
      <c r="T62" s="22">
        <v>-17120.535714285699</v>
      </c>
      <c r="U62" s="22">
        <v>-2054.4642857142899</v>
      </c>
      <c r="V62" s="22">
        <v>38.0000000000068</v>
      </c>
      <c r="W62" s="18">
        <f t="shared" si="4"/>
        <v>1.0437872788315872E-11</v>
      </c>
      <c r="X62" s="18">
        <f t="shared" si="5"/>
        <v>-1.0437872788315872E-11</v>
      </c>
      <c r="Y62" s="19"/>
      <c r="Z62" s="19"/>
    </row>
    <row r="63" spans="1:26" x14ac:dyDescent="0.25">
      <c r="A63" s="20">
        <v>43494</v>
      </c>
      <c r="B63" s="15" t="s">
        <v>6</v>
      </c>
      <c r="C63" s="21" t="s">
        <v>64</v>
      </c>
      <c r="D63" s="22">
        <v>8500</v>
      </c>
      <c r="E63" s="22">
        <v>0</v>
      </c>
      <c r="F63" s="22">
        <v>-4.5599999999994898</v>
      </c>
      <c r="G63" s="22"/>
      <c r="H63" s="22"/>
      <c r="I63" s="22">
        <v>227.49257499999999</v>
      </c>
      <c r="J63" s="22">
        <v>52.905250000000002</v>
      </c>
      <c r="K63" s="22">
        <v>10300.652174999999</v>
      </c>
      <c r="L63" s="22">
        <v>54.017857142857103</v>
      </c>
      <c r="M63" s="22">
        <v>0</v>
      </c>
      <c r="N63" s="22">
        <v>0</v>
      </c>
      <c r="O63" s="22">
        <v>66.767857142857096</v>
      </c>
      <c r="P63" s="22">
        <v>21580</v>
      </c>
      <c r="Q63" s="22">
        <v>-2177.6251999999999</v>
      </c>
      <c r="R63" s="22">
        <v>-384.28680000000003</v>
      </c>
      <c r="S63" s="22">
        <v>-640.47799999999995</v>
      </c>
      <c r="T63" s="22">
        <v>-33561.946428571398</v>
      </c>
      <c r="U63" s="22">
        <v>-4011.1999714285698</v>
      </c>
      <c r="V63" s="22">
        <v>-1.7393142857181401</v>
      </c>
      <c r="W63" s="18">
        <f t="shared" si="4"/>
        <v>2.2279955658177641E-11</v>
      </c>
      <c r="X63" s="18">
        <f t="shared" si="5"/>
        <v>-2.2279955658177641E-11</v>
      </c>
      <c r="Y63" s="19"/>
      <c r="Z63" s="19"/>
    </row>
    <row r="64" spans="1:26" x14ac:dyDescent="0.25">
      <c r="A64" s="20">
        <v>43494</v>
      </c>
      <c r="B64" s="15" t="s">
        <v>8</v>
      </c>
      <c r="C64" s="21" t="s">
        <v>65</v>
      </c>
      <c r="D64" s="22">
        <v>13202</v>
      </c>
      <c r="E64" s="22">
        <v>0</v>
      </c>
      <c r="F64" s="22">
        <v>-0.219999999999345</v>
      </c>
      <c r="G64" s="22"/>
      <c r="H64" s="22"/>
      <c r="I64" s="22">
        <v>7.1429450000000001</v>
      </c>
      <c r="J64" s="22">
        <v>1.6611499999999999</v>
      </c>
      <c r="K64" s="22">
        <v>323.425905</v>
      </c>
      <c r="L64" s="22">
        <v>90.625</v>
      </c>
      <c r="M64" s="22">
        <v>0</v>
      </c>
      <c r="N64" s="22">
        <v>0</v>
      </c>
      <c r="O64" s="22">
        <v>31.491071428571399</v>
      </c>
      <c r="P64" s="22">
        <v>1906</v>
      </c>
      <c r="Q64" s="22">
        <v>-709.87919999999997</v>
      </c>
      <c r="R64" s="22">
        <v>-125.2728</v>
      </c>
      <c r="S64" s="22">
        <v>-208.78800000000001</v>
      </c>
      <c r="T64" s="22">
        <v>-12975.75</v>
      </c>
      <c r="U64" s="22">
        <v>-1540.6776</v>
      </c>
      <c r="V64" s="22">
        <v>-1.7584714285724199</v>
      </c>
      <c r="W64" s="18">
        <f t="shared" si="4"/>
        <v>-2.0459189897792385E-12</v>
      </c>
      <c r="X64" s="18">
        <f t="shared" si="5"/>
        <v>2.0459189897792385E-12</v>
      </c>
      <c r="Y64" s="19"/>
      <c r="Z64" s="19"/>
    </row>
    <row r="65" spans="1:26" x14ac:dyDescent="0.25">
      <c r="A65" s="20">
        <v>43495</v>
      </c>
      <c r="B65" s="15" t="s">
        <v>6</v>
      </c>
      <c r="C65" s="21" t="s">
        <v>66</v>
      </c>
      <c r="D65" s="22">
        <v>13060</v>
      </c>
      <c r="E65" s="22">
        <v>0</v>
      </c>
      <c r="F65" s="22">
        <v>-0.95000000000072804</v>
      </c>
      <c r="G65" s="22"/>
      <c r="H65" s="22"/>
      <c r="I65" s="22">
        <v>230.285425</v>
      </c>
      <c r="J65" s="22">
        <v>53.554749999999999</v>
      </c>
      <c r="K65" s="22">
        <v>10427.109825</v>
      </c>
      <c r="L65" s="22">
        <v>146.42857142857099</v>
      </c>
      <c r="M65" s="22">
        <v>0</v>
      </c>
      <c r="N65" s="22">
        <v>0</v>
      </c>
      <c r="O65" s="22">
        <v>163.42857142857099</v>
      </c>
      <c r="P65" s="22">
        <v>815</v>
      </c>
      <c r="Q65" s="22">
        <v>-1292.0748000000001</v>
      </c>
      <c r="R65" s="22">
        <v>-228.01320000000001</v>
      </c>
      <c r="S65" s="22">
        <v>-380.02199999999999</v>
      </c>
      <c r="T65" s="22">
        <v>-20564.223214285699</v>
      </c>
      <c r="U65" s="22">
        <v>-2426.0619857142901</v>
      </c>
      <c r="V65" s="22">
        <v>-4.4619428571449999</v>
      </c>
      <c r="W65" s="18">
        <f t="shared" si="4"/>
        <v>1.0008882611600711E-11</v>
      </c>
      <c r="X65" s="18">
        <f t="shared" si="5"/>
        <v>-1.0008882611600711E-11</v>
      </c>
      <c r="Y65" s="19"/>
      <c r="Z65" s="19"/>
    </row>
    <row r="66" spans="1:26" x14ac:dyDescent="0.25">
      <c r="A66" s="20">
        <v>43495</v>
      </c>
      <c r="B66" s="15" t="s">
        <v>8</v>
      </c>
      <c r="C66" s="21" t="s">
        <v>67</v>
      </c>
      <c r="D66" s="22">
        <v>13560</v>
      </c>
      <c r="E66" s="22">
        <v>0</v>
      </c>
      <c r="F66" s="22">
        <v>-1.0100000000002201</v>
      </c>
      <c r="G66" s="22"/>
      <c r="H66" s="22"/>
      <c r="I66" s="22">
        <v>77.519109999999998</v>
      </c>
      <c r="J66" s="22">
        <v>18.027699999999999</v>
      </c>
      <c r="K66" s="22">
        <v>3509.9931900000001</v>
      </c>
      <c r="L66" s="22">
        <v>57.366071428571402</v>
      </c>
      <c r="M66" s="22">
        <v>0</v>
      </c>
      <c r="N66" s="22">
        <v>26.339285714285701</v>
      </c>
      <c r="O66" s="22">
        <v>31.089285714285701</v>
      </c>
      <c r="P66" s="22">
        <v>1121</v>
      </c>
      <c r="Q66" s="22">
        <v>-899.63319999999999</v>
      </c>
      <c r="R66" s="22">
        <v>-158.75880000000001</v>
      </c>
      <c r="S66" s="22">
        <v>-264.59800000000001</v>
      </c>
      <c r="T66" s="22">
        <v>-15259.919642857099</v>
      </c>
      <c r="U66" s="22">
        <v>-1815.76195714286</v>
      </c>
      <c r="V66" s="22">
        <v>-1.6530428571459199</v>
      </c>
      <c r="W66" s="18">
        <f t="shared" si="4"/>
        <v>3.6834313377198669E-11</v>
      </c>
      <c r="X66" s="18">
        <f t="shared" si="5"/>
        <v>-3.6834313377198669E-11</v>
      </c>
      <c r="Y66" s="19"/>
      <c r="Z66" s="19"/>
    </row>
    <row r="67" spans="1:26" x14ac:dyDescent="0.25">
      <c r="A67" s="20">
        <v>43496</v>
      </c>
      <c r="B67" s="15" t="s">
        <v>6</v>
      </c>
      <c r="C67" s="21"/>
      <c r="D67" s="22">
        <v>14196</v>
      </c>
      <c r="E67" s="22">
        <v>0</v>
      </c>
      <c r="F67" s="22">
        <v>-0.11000000000058199</v>
      </c>
      <c r="G67" s="22"/>
      <c r="H67" s="22"/>
      <c r="I67" s="22">
        <v>376.15325000000001</v>
      </c>
      <c r="J67" s="22">
        <v>87.477500000000006</v>
      </c>
      <c r="K67" s="22">
        <v>17031.86925</v>
      </c>
      <c r="L67" s="22">
        <v>140.625</v>
      </c>
      <c r="M67" s="22">
        <v>0</v>
      </c>
      <c r="N67" s="22">
        <v>0</v>
      </c>
      <c r="O67" s="22">
        <v>306.125</v>
      </c>
      <c r="P67" s="22">
        <v>858</v>
      </c>
      <c r="Q67" s="22">
        <v>-1734.9928</v>
      </c>
      <c r="R67" s="22">
        <v>-306.17520000000002</v>
      </c>
      <c r="S67" s="22">
        <v>-510.29199999999997</v>
      </c>
      <c r="T67" s="22">
        <v>-27230.616071428602</v>
      </c>
      <c r="U67" s="22">
        <v>-3207.6307285714302</v>
      </c>
      <c r="V67" s="22">
        <v>-6.4331999999999399</v>
      </c>
      <c r="W67" s="18">
        <f t="shared" si="4"/>
        <v>-3.5012881482998637E-11</v>
      </c>
      <c r="X67" s="18">
        <f t="shared" si="5"/>
        <v>3.5012881482998637E-11</v>
      </c>
      <c r="Y67" s="19"/>
      <c r="Z67" s="19"/>
    </row>
    <row r="68" spans="1:26" x14ac:dyDescent="0.25">
      <c r="A68" s="20">
        <v>43496</v>
      </c>
      <c r="B68" s="15" t="s">
        <v>8</v>
      </c>
      <c r="C68" s="21"/>
      <c r="D68" s="22">
        <v>12311</v>
      </c>
      <c r="E68" s="22">
        <v>0</v>
      </c>
      <c r="F68" s="22">
        <v>-0.35000000000036402</v>
      </c>
      <c r="G68" s="22"/>
      <c r="H68" s="22"/>
      <c r="I68" s="22">
        <v>233.31843000000001</v>
      </c>
      <c r="J68" s="22">
        <v>54.260100000000001</v>
      </c>
      <c r="K68" s="22">
        <v>10564.44147</v>
      </c>
      <c r="L68" s="22">
        <v>174.77678571428601</v>
      </c>
      <c r="M68" s="22">
        <v>0</v>
      </c>
      <c r="N68" s="22">
        <v>0</v>
      </c>
      <c r="O68" s="22">
        <v>39.0625</v>
      </c>
      <c r="P68" s="22"/>
      <c r="Q68" s="22">
        <v>-1091.6856</v>
      </c>
      <c r="R68" s="22">
        <v>-192.65039999999999</v>
      </c>
      <c r="S68" s="22">
        <v>-321.084</v>
      </c>
      <c r="T68" s="22">
        <v>-19461.383928571398</v>
      </c>
      <c r="U68" s="22">
        <v>-2306.62607142857</v>
      </c>
      <c r="V68" s="22">
        <v>-3.07928571428738</v>
      </c>
      <c r="W68" s="18">
        <f t="shared" si="4"/>
        <v>3.0468072509393096E-11</v>
      </c>
      <c r="X68" s="18">
        <f t="shared" si="5"/>
        <v>-3.0468072509393096E-11</v>
      </c>
      <c r="Y68" s="19"/>
      <c r="Z68" s="19"/>
    </row>
    <row r="69" spans="1:26" x14ac:dyDescent="0.25">
      <c r="A69" s="20"/>
      <c r="B69" s="20"/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18"/>
      <c r="Y69" s="19"/>
      <c r="Z69" s="19"/>
    </row>
    <row r="70" spans="1:26" x14ac:dyDescent="0.25">
      <c r="A70" s="20"/>
      <c r="B70" s="20"/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18"/>
      <c r="Y70" s="19"/>
      <c r="Z70" s="19"/>
    </row>
    <row r="71" spans="1:26" x14ac:dyDescent="0.25">
      <c r="A71" s="20"/>
      <c r="B71" s="20"/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18"/>
      <c r="Y71" s="19"/>
      <c r="Z71" s="19"/>
    </row>
    <row r="72" spans="1:26" x14ac:dyDescent="0.25">
      <c r="A72" s="20"/>
      <c r="B72" s="20"/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18"/>
      <c r="Y72" s="19"/>
      <c r="Z72" s="19"/>
    </row>
    <row r="73" spans="1:26" x14ac:dyDescent="0.25">
      <c r="A73" s="20"/>
      <c r="B73" s="20"/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18"/>
      <c r="Y73" s="19"/>
      <c r="Z73" s="19"/>
    </row>
    <row r="74" spans="1:26" x14ac:dyDescent="0.25">
      <c r="A74" s="20"/>
      <c r="B74" s="20"/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18"/>
      <c r="Y74" s="19"/>
      <c r="Z74" s="19"/>
    </row>
    <row r="75" spans="1:26" x14ac:dyDescent="0.25">
      <c r="A75" s="20"/>
      <c r="B75" s="20"/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18"/>
      <c r="Y75" s="19"/>
      <c r="Z75" s="19"/>
    </row>
    <row r="76" spans="1:26" x14ac:dyDescent="0.25">
      <c r="A76" s="20"/>
      <c r="B76" s="20"/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18"/>
      <c r="Y76" s="19"/>
      <c r="Z76" s="19"/>
    </row>
    <row r="77" spans="1:26" x14ac:dyDescent="0.25">
      <c r="A77" s="20"/>
      <c r="B77" s="2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18"/>
      <c r="Y77" s="19"/>
      <c r="Z77" s="19"/>
    </row>
    <row r="78" spans="1:26" x14ac:dyDescent="0.25">
      <c r="A78" s="20"/>
      <c r="B78" s="20"/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18"/>
      <c r="Y78" s="19"/>
      <c r="Z78" s="19"/>
    </row>
    <row r="79" spans="1:26" x14ac:dyDescent="0.25">
      <c r="A79" s="20"/>
      <c r="B79" s="20"/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18"/>
      <c r="Y79" s="19"/>
      <c r="Z79" s="19"/>
    </row>
    <row r="80" spans="1:26" x14ac:dyDescent="0.25">
      <c r="A80" s="20"/>
      <c r="B80" s="20"/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18"/>
      <c r="Y80" s="19"/>
      <c r="Z80" s="19"/>
    </row>
    <row r="81" spans="1:26" x14ac:dyDescent="0.25">
      <c r="A81" s="20"/>
      <c r="B81" s="20"/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18"/>
      <c r="Y81" s="19"/>
      <c r="Z81" s="19"/>
    </row>
    <row r="82" spans="1:26" x14ac:dyDescent="0.25">
      <c r="A82" s="20"/>
      <c r="B82" s="20"/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18"/>
      <c r="Y82" s="19"/>
      <c r="Z82" s="19"/>
    </row>
    <row r="83" spans="1:26" x14ac:dyDescent="0.25">
      <c r="A83" s="20"/>
      <c r="B83" s="20"/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18"/>
      <c r="Y83" s="19"/>
      <c r="Z83" s="19"/>
    </row>
    <row r="84" spans="1:26" x14ac:dyDescent="0.25">
      <c r="A84" s="20"/>
      <c r="B84" s="20"/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18"/>
      <c r="Y84" s="19"/>
      <c r="Z84" s="19"/>
    </row>
    <row r="85" spans="1:26" x14ac:dyDescent="0.25">
      <c r="A85" s="20"/>
      <c r="B85" s="20"/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18"/>
      <c r="Y85" s="19"/>
      <c r="Z85" s="19"/>
    </row>
    <row r="86" spans="1:26" x14ac:dyDescent="0.25">
      <c r="A86" s="20"/>
      <c r="B86" s="2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18"/>
      <c r="Y86" s="19"/>
      <c r="Z86" s="19"/>
    </row>
    <row r="87" spans="1:26" x14ac:dyDescent="0.25">
      <c r="A87" s="20"/>
      <c r="B87" s="20"/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18"/>
      <c r="Y87" s="19"/>
      <c r="Z87" s="19"/>
    </row>
    <row r="88" spans="1:26" x14ac:dyDescent="0.25">
      <c r="A88" s="20"/>
      <c r="B88" s="20"/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18"/>
      <c r="Y88" s="19"/>
      <c r="Z88" s="19"/>
    </row>
    <row r="89" spans="1:26" x14ac:dyDescent="0.25">
      <c r="A89" s="20"/>
      <c r="B89" s="20"/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18"/>
      <c r="Y89" s="19"/>
      <c r="Z89" s="19"/>
    </row>
    <row r="90" spans="1:26" x14ac:dyDescent="0.25">
      <c r="A90" s="20"/>
      <c r="B90" s="20"/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18"/>
      <c r="Y90" s="19"/>
      <c r="Z90" s="19"/>
    </row>
    <row r="91" spans="1:26" x14ac:dyDescent="0.25">
      <c r="A91" s="20"/>
      <c r="B91" s="20"/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6" x14ac:dyDescent="0.25">
      <c r="A92" s="23" t="s">
        <v>68</v>
      </c>
      <c r="B92" s="23"/>
      <c r="C92" s="23"/>
      <c r="D92" s="24">
        <f t="shared" ref="D92:V92" si="6">SUM(D7:D91)</f>
        <v>567372</v>
      </c>
      <c r="E92" s="24">
        <f t="shared" si="6"/>
        <v>1.210000000000945</v>
      </c>
      <c r="F92" s="24">
        <f t="shared" si="6"/>
        <v>-104.49000000000663</v>
      </c>
      <c r="G92" s="24">
        <f t="shared" si="6"/>
        <v>0</v>
      </c>
      <c r="H92" s="24">
        <f t="shared" si="6"/>
        <v>1100</v>
      </c>
      <c r="I92" s="24">
        <f t="shared" si="6"/>
        <v>5070.2830800000011</v>
      </c>
      <c r="J92" s="24">
        <f t="shared" si="6"/>
        <v>1179.1356000000001</v>
      </c>
      <c r="K92" s="24">
        <f t="shared" si="6"/>
        <v>229577.70131999996</v>
      </c>
      <c r="L92" s="24">
        <f t="shared" si="6"/>
        <v>4443.4732142857147</v>
      </c>
      <c r="M92" s="24">
        <f t="shared" si="6"/>
        <v>716.96428571428498</v>
      </c>
      <c r="N92" s="24">
        <f t="shared" si="6"/>
        <v>233.0357142857147</v>
      </c>
      <c r="O92" s="24">
        <f t="shared" si="6"/>
        <v>5413.1874999999973</v>
      </c>
      <c r="P92" s="24">
        <f t="shared" si="6"/>
        <v>131359.07</v>
      </c>
      <c r="Q92" s="24">
        <f t="shared" si="6"/>
        <v>-44049.658799999997</v>
      </c>
      <c r="R92" s="24">
        <f t="shared" si="6"/>
        <v>-7773.4691999999995</v>
      </c>
      <c r="S92" s="24">
        <f t="shared" si="6"/>
        <v>-12955.781999999999</v>
      </c>
      <c r="T92" s="24">
        <f t="shared" si="6"/>
        <v>-792009.6607142858</v>
      </c>
      <c r="U92" s="24">
        <f t="shared" si="6"/>
        <v>-93588.744085714279</v>
      </c>
      <c r="V92" s="24">
        <f t="shared" si="6"/>
        <v>4015.744085714206</v>
      </c>
    </row>
    <row r="94" spans="1:26" x14ac:dyDescent="0.25">
      <c r="U94" s="18">
        <f>SUM(D92:U92)</f>
        <v>-4015.744085714512</v>
      </c>
      <c r="V94" s="18">
        <f>SUM(E92:V92)</f>
        <v>-567372.00000000012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8"/>
  <sheetViews>
    <sheetView zoomScaleNormal="100" workbookViewId="0">
      <selection activeCell="B7" sqref="B7"/>
    </sheetView>
  </sheetViews>
  <sheetFormatPr defaultRowHeight="15" x14ac:dyDescent="0.25"/>
  <cols>
    <col min="1" max="1" width="21.7109375" style="123" customWidth="1"/>
    <col min="2" max="2" width="15.140625" style="123" customWidth="1"/>
    <col min="3" max="3" width="8.85546875" style="123" customWidth="1"/>
    <col min="4" max="4" width="11.5703125" style="123" customWidth="1"/>
    <col min="5" max="1025" width="8.85546875" style="123" customWidth="1"/>
  </cols>
  <sheetData>
    <row r="1" spans="1:11" s="124" customFormat="1" ht="12.75" x14ac:dyDescent="0.2">
      <c r="A1" s="123" t="s">
        <v>825</v>
      </c>
      <c r="E1" s="123"/>
      <c r="F1" s="123"/>
      <c r="J1" s="123"/>
    </row>
    <row r="2" spans="1:11" s="124" customFormat="1" ht="12.75" x14ac:dyDescent="0.2">
      <c r="E2" s="123"/>
      <c r="F2" s="123"/>
      <c r="J2" s="123"/>
    </row>
    <row r="3" spans="1:11" s="124" customFormat="1" x14ac:dyDescent="0.25">
      <c r="A3" s="123" t="s">
        <v>87</v>
      </c>
      <c r="B3" s="123" t="s">
        <v>826</v>
      </c>
      <c r="E3" s="123"/>
      <c r="F3" s="123"/>
      <c r="H3" s="125"/>
      <c r="I3" s="125"/>
      <c r="J3" s="123"/>
      <c r="K3" s="125">
        <f>2000*4</f>
        <v>8000</v>
      </c>
    </row>
    <row r="4" spans="1:11" s="124" customFormat="1" x14ac:dyDescent="0.25">
      <c r="A4" s="123" t="s">
        <v>827</v>
      </c>
      <c r="B4" s="123" t="s">
        <v>828</v>
      </c>
      <c r="E4" s="123"/>
      <c r="F4" s="123"/>
      <c r="H4" s="125"/>
      <c r="I4" s="125"/>
      <c r="J4" s="123"/>
      <c r="K4" s="123"/>
    </row>
    <row r="5" spans="1:11" s="124" customFormat="1" x14ac:dyDescent="0.25">
      <c r="A5" s="123" t="s">
        <v>829</v>
      </c>
      <c r="B5" s="123" t="s">
        <v>830</v>
      </c>
      <c r="E5" s="123"/>
      <c r="F5" s="123"/>
      <c r="H5" s="125"/>
      <c r="I5" s="125"/>
      <c r="J5" s="123"/>
      <c r="K5" s="123"/>
    </row>
    <row r="6" spans="1:11" s="124" customFormat="1" x14ac:dyDescent="0.25">
      <c r="A6" s="123" t="s">
        <v>831</v>
      </c>
      <c r="B6" s="123" t="s">
        <v>832</v>
      </c>
      <c r="E6" s="123"/>
      <c r="F6" s="123"/>
      <c r="H6" s="125"/>
      <c r="I6" s="125"/>
      <c r="J6" s="123"/>
      <c r="K6" s="123"/>
    </row>
    <row r="7" spans="1:11" s="124" customFormat="1" x14ac:dyDescent="0.25">
      <c r="A7" s="123" t="s">
        <v>833</v>
      </c>
      <c r="B7" s="123">
        <v>2004</v>
      </c>
      <c r="E7" s="123"/>
      <c r="F7" s="123"/>
      <c r="H7" s="125"/>
      <c r="I7" s="125"/>
      <c r="J7" s="123"/>
      <c r="K7" s="123"/>
    </row>
    <row r="8" spans="1:11" s="124" customFormat="1" x14ac:dyDescent="0.25">
      <c r="E8" s="123"/>
      <c r="F8" s="123"/>
      <c r="H8" s="125"/>
      <c r="I8" s="125"/>
      <c r="J8" s="123"/>
      <c r="K8" s="123"/>
    </row>
    <row r="9" spans="1:11" s="124" customFormat="1" x14ac:dyDescent="0.25">
      <c r="E9" s="123"/>
      <c r="F9" s="123"/>
      <c r="H9" s="125"/>
      <c r="I9" s="125"/>
      <c r="J9" s="123"/>
      <c r="K9" s="123"/>
    </row>
    <row r="10" spans="1:11" s="124" customFormat="1" x14ac:dyDescent="0.25">
      <c r="E10" s="123"/>
      <c r="F10" s="123"/>
      <c r="H10" s="125"/>
      <c r="I10" s="125"/>
      <c r="J10" s="123"/>
      <c r="K10" s="123"/>
    </row>
    <row r="11" spans="1:11" s="124" customFormat="1" x14ac:dyDescent="0.25">
      <c r="A11" s="123" t="s">
        <v>834</v>
      </c>
      <c r="C11" s="123" t="s">
        <v>835</v>
      </c>
      <c r="E11" s="123"/>
      <c r="F11" s="123"/>
      <c r="H11" s="125"/>
      <c r="I11" s="125"/>
      <c r="J11" s="123"/>
      <c r="K11" s="123"/>
    </row>
    <row r="12" spans="1:11" s="124" customFormat="1" x14ac:dyDescent="0.25">
      <c r="E12" s="123"/>
      <c r="F12" s="123"/>
      <c r="H12" s="125"/>
      <c r="I12" s="125"/>
      <c r="J12" s="123"/>
      <c r="K12" s="123"/>
    </row>
    <row r="13" spans="1:11" s="124" customFormat="1" x14ac:dyDescent="0.25">
      <c r="A13" s="123" t="s">
        <v>827</v>
      </c>
      <c r="B13" s="126"/>
      <c r="C13" s="123" t="s">
        <v>836</v>
      </c>
      <c r="E13" s="123"/>
      <c r="F13" s="123"/>
      <c r="H13" s="123"/>
      <c r="I13" s="123"/>
      <c r="J13" s="123"/>
      <c r="K13" s="123"/>
    </row>
    <row r="14" spans="1:11" s="124" customFormat="1" x14ac:dyDescent="0.25">
      <c r="A14" s="123" t="s">
        <v>829</v>
      </c>
      <c r="B14" s="126"/>
      <c r="C14" s="123" t="s">
        <v>837</v>
      </c>
      <c r="D14" s="126"/>
      <c r="E14" s="123" t="s">
        <v>838</v>
      </c>
      <c r="F14" s="123"/>
      <c r="H14" s="123"/>
      <c r="I14" s="123"/>
      <c r="J14" s="123"/>
      <c r="K14" s="123"/>
    </row>
    <row r="15" spans="1:11" s="124" customFormat="1" ht="12.75" x14ac:dyDescent="0.2">
      <c r="A15" s="123" t="s">
        <v>839</v>
      </c>
      <c r="C15" s="123" t="s">
        <v>840</v>
      </c>
      <c r="E15" s="123" t="s">
        <v>841</v>
      </c>
      <c r="F15" s="123"/>
      <c r="H15" s="123"/>
      <c r="I15" s="123"/>
      <c r="J15" s="123"/>
      <c r="K15" s="123"/>
    </row>
    <row r="16" spans="1:11" s="124" customFormat="1" x14ac:dyDescent="0.25">
      <c r="A16" s="123" t="s">
        <v>833</v>
      </c>
      <c r="C16" s="123" t="s">
        <v>842</v>
      </c>
      <c r="D16" s="126"/>
      <c r="E16" s="123">
        <v>2004</v>
      </c>
      <c r="F16" s="123"/>
      <c r="H16" s="123"/>
      <c r="I16" s="123"/>
      <c r="J16" s="123"/>
      <c r="K16" s="123"/>
    </row>
    <row r="17" spans="1:7" s="124" customFormat="1" ht="12.75" x14ac:dyDescent="0.2">
      <c r="C17" s="123"/>
      <c r="D17" s="123"/>
      <c r="E17" s="123"/>
      <c r="F17" s="123"/>
      <c r="G17" s="123"/>
    </row>
    <row r="18" spans="1:7" s="124" customFormat="1" ht="12.75" x14ac:dyDescent="0.2">
      <c r="A18" s="123" t="s">
        <v>843</v>
      </c>
      <c r="B18" s="127">
        <v>545969</v>
      </c>
      <c r="C18" s="123"/>
      <c r="D18" s="123"/>
      <c r="E18" s="123"/>
      <c r="F18" s="123"/>
      <c r="G18" s="1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zoomScaleNormal="100" workbookViewId="0">
      <selection activeCell="D18" sqref="D18"/>
    </sheetView>
  </sheetViews>
  <sheetFormatPr defaultRowHeight="15" x14ac:dyDescent="0.25"/>
  <cols>
    <col min="1" max="1" width="17.28515625" customWidth="1"/>
    <col min="2" max="2" width="4.140625" customWidth="1"/>
    <col min="3" max="5" width="12.5703125" customWidth="1"/>
    <col min="6" max="1025" width="8.5703125" customWidth="1"/>
  </cols>
  <sheetData>
    <row r="1" spans="1:5" x14ac:dyDescent="0.25">
      <c r="C1" s="122">
        <f>+C7/C5</f>
        <v>0.64667163474950606</v>
      </c>
      <c r="D1" s="122" t="e">
        <f>+D7/D5</f>
        <v>#REF!</v>
      </c>
      <c r="E1" s="122" t="e">
        <f>+E7/E5</f>
        <v>#DIV/0!</v>
      </c>
    </row>
    <row r="2" spans="1:5" x14ac:dyDescent="0.25">
      <c r="C2" s="122">
        <f>+C10/C5</f>
        <v>0.597409381733772</v>
      </c>
      <c r="D2" s="122" t="e">
        <f>+D10/D5</f>
        <v>#REF!</v>
      </c>
      <c r="E2" s="122" t="e">
        <f>+E10/E5</f>
        <v>#DIV/0!</v>
      </c>
    </row>
    <row r="4" spans="1:5" x14ac:dyDescent="0.25">
      <c r="C4" s="128" t="s">
        <v>844</v>
      </c>
      <c r="D4" s="128" t="s">
        <v>845</v>
      </c>
      <c r="E4" s="128" t="s">
        <v>846</v>
      </c>
    </row>
    <row r="5" spans="1:5" x14ac:dyDescent="0.25">
      <c r="A5" t="s">
        <v>784</v>
      </c>
      <c r="B5" t="s">
        <v>847</v>
      </c>
      <c r="C5" s="121">
        <v>2267715.81</v>
      </c>
      <c r="D5" s="121">
        <v>2058692.97</v>
      </c>
      <c r="E5" s="121"/>
    </row>
    <row r="6" spans="1:5" x14ac:dyDescent="0.25">
      <c r="A6" t="s">
        <v>848</v>
      </c>
      <c r="B6" t="s">
        <v>849</v>
      </c>
      <c r="C6" s="129">
        <v>801248.32</v>
      </c>
      <c r="D6" s="129" t="e">
        <f>+#REF!+200000</f>
        <v>#REF!</v>
      </c>
      <c r="E6" s="129"/>
    </row>
    <row r="7" spans="1:5" x14ac:dyDescent="0.25">
      <c r="A7" t="s">
        <v>850</v>
      </c>
      <c r="B7" t="s">
        <v>851</v>
      </c>
      <c r="C7" s="121">
        <f>+C5-C6</f>
        <v>1466467.4900000002</v>
      </c>
      <c r="D7" s="121" t="e">
        <f>+D5-D6</f>
        <v>#REF!</v>
      </c>
      <c r="E7" s="121">
        <f>+E5-E6</f>
        <v>0</v>
      </c>
    </row>
    <row r="8" spans="1:5" x14ac:dyDescent="0.25">
      <c r="A8" t="s">
        <v>852</v>
      </c>
      <c r="B8" t="s">
        <v>853</v>
      </c>
      <c r="C8" s="129">
        <v>0</v>
      </c>
      <c r="D8" s="129">
        <v>0</v>
      </c>
      <c r="E8" s="129">
        <v>0</v>
      </c>
    </row>
    <row r="9" spans="1:5" x14ac:dyDescent="0.25">
      <c r="A9" t="s">
        <v>68</v>
      </c>
      <c r="B9" t="s">
        <v>854</v>
      </c>
      <c r="C9" s="121">
        <f>+C7+C8</f>
        <v>1466467.4900000002</v>
      </c>
      <c r="D9" s="121" t="e">
        <f>+D7+D8</f>
        <v>#REF!</v>
      </c>
      <c r="E9" s="121">
        <f>+E7+E8</f>
        <v>0</v>
      </c>
    </row>
    <row r="10" spans="1:5" x14ac:dyDescent="0.25">
      <c r="A10" t="s">
        <v>855</v>
      </c>
      <c r="B10" t="s">
        <v>856</v>
      </c>
      <c r="C10" s="129">
        <v>1354754.7</v>
      </c>
      <c r="D10" s="129" t="e">
        <f>+#REF!-400000</f>
        <v>#REF!</v>
      </c>
      <c r="E10" s="129"/>
    </row>
    <row r="11" spans="1:5" x14ac:dyDescent="0.25">
      <c r="A11" t="s">
        <v>857</v>
      </c>
      <c r="B11" t="s">
        <v>858</v>
      </c>
      <c r="C11" s="121">
        <f>+C9-C10</f>
        <v>111712.79000000027</v>
      </c>
      <c r="D11" s="121" t="e">
        <f>+D9-D10</f>
        <v>#REF!</v>
      </c>
      <c r="E11" s="121">
        <f>+E9-E10</f>
        <v>0</v>
      </c>
    </row>
    <row r="12" spans="1:5" x14ac:dyDescent="0.25">
      <c r="A12" t="s">
        <v>859</v>
      </c>
      <c r="B12" t="s">
        <v>860</v>
      </c>
      <c r="C12" s="129">
        <v>0</v>
      </c>
      <c r="D12" s="129">
        <f>+C13</f>
        <v>111712.79000000027</v>
      </c>
      <c r="E12" s="129" t="e">
        <f>+D13</f>
        <v>#REF!</v>
      </c>
    </row>
    <row r="13" spans="1:5" x14ac:dyDescent="0.25">
      <c r="A13" t="s">
        <v>861</v>
      </c>
      <c r="B13" t="s">
        <v>862</v>
      </c>
      <c r="C13" s="121">
        <f>+C11+C12</f>
        <v>111712.79000000027</v>
      </c>
      <c r="D13" s="121" t="e">
        <f>+D11+D12</f>
        <v>#REF!</v>
      </c>
      <c r="E13" s="121" t="e">
        <f>+E11+E12</f>
        <v>#REF!</v>
      </c>
    </row>
    <row r="14" spans="1:5" x14ac:dyDescent="0.25">
      <c r="A14" t="s">
        <v>863</v>
      </c>
      <c r="B14" t="s">
        <v>864</v>
      </c>
      <c r="C14" s="130">
        <v>0.3</v>
      </c>
      <c r="D14" s="130">
        <v>0.3</v>
      </c>
      <c r="E14" s="130">
        <v>0.3</v>
      </c>
    </row>
    <row r="15" spans="1:5" x14ac:dyDescent="0.25">
      <c r="A15" t="s">
        <v>865</v>
      </c>
      <c r="B15" t="s">
        <v>866</v>
      </c>
      <c r="C15" s="131">
        <f>+C13*C14</f>
        <v>33513.83700000008</v>
      </c>
      <c r="D15" s="131" t="e">
        <f>+D13*D14</f>
        <v>#REF!</v>
      </c>
      <c r="E15" s="131" t="e">
        <f>+E13*E14</f>
        <v>#REF!</v>
      </c>
    </row>
    <row r="16" spans="1:5" x14ac:dyDescent="0.25">
      <c r="C16" s="121"/>
      <c r="D16" s="121"/>
      <c r="E16" s="121"/>
    </row>
    <row r="17" spans="1:5" x14ac:dyDescent="0.25">
      <c r="A17" t="s">
        <v>867</v>
      </c>
      <c r="C17" s="122">
        <f>+C7</f>
        <v>1466467.4900000002</v>
      </c>
      <c r="D17" s="122" t="e">
        <f>+D7+C7</f>
        <v>#REF!</v>
      </c>
      <c r="E17" s="122" t="e">
        <f>+E7+C7+D7</f>
        <v>#REF!</v>
      </c>
    </row>
    <row r="18" spans="1:5" x14ac:dyDescent="0.25">
      <c r="A18" t="s">
        <v>868</v>
      </c>
      <c r="C18" s="132">
        <v>0.02</v>
      </c>
      <c r="D18" s="132">
        <v>0.02</v>
      </c>
      <c r="E18" s="132">
        <v>0.02</v>
      </c>
    </row>
    <row r="19" spans="1:5" x14ac:dyDescent="0.25">
      <c r="A19" t="s">
        <v>869</v>
      </c>
      <c r="B19">
        <v>28</v>
      </c>
      <c r="C19" s="131">
        <f>+C17*C18</f>
        <v>29329.349800000004</v>
      </c>
      <c r="D19" s="131" t="e">
        <f>+D17*D18</f>
        <v>#REF!</v>
      </c>
      <c r="E19" s="131" t="e">
        <f>+E17*E18</f>
        <v>#REF!</v>
      </c>
    </row>
    <row r="20" spans="1:5" x14ac:dyDescent="0.25">
      <c r="C20" s="121"/>
      <c r="D20" s="121"/>
      <c r="E20" s="121"/>
    </row>
    <row r="21" spans="1:5" x14ac:dyDescent="0.25">
      <c r="A21" t="s">
        <v>870</v>
      </c>
      <c r="B21" t="s">
        <v>871</v>
      </c>
      <c r="C21" s="121">
        <f>IF(C15&gt;C19,C15,C19)</f>
        <v>33513.83700000008</v>
      </c>
      <c r="D21" s="121" t="e">
        <f>IF(D15&gt;D19,D15,D19)</f>
        <v>#REF!</v>
      </c>
      <c r="E21" s="121" t="e">
        <f>IF(E15&gt;E19,E15,E19)</f>
        <v>#REF!</v>
      </c>
    </row>
    <row r="22" spans="1:5" x14ac:dyDescent="0.25">
      <c r="C22" s="121"/>
      <c r="D22" s="121"/>
      <c r="E22" s="121"/>
    </row>
    <row r="23" spans="1:5" x14ac:dyDescent="0.25">
      <c r="A23" t="s">
        <v>872</v>
      </c>
      <c r="B23" t="s">
        <v>873</v>
      </c>
      <c r="C23" s="121">
        <v>124352</v>
      </c>
      <c r="D23" s="121">
        <v>124352</v>
      </c>
      <c r="E23" s="121">
        <v>124352</v>
      </c>
    </row>
    <row r="24" spans="1:5" x14ac:dyDescent="0.25">
      <c r="C24" s="133"/>
      <c r="D24" s="133"/>
      <c r="E24" s="133"/>
    </row>
    <row r="25" spans="1:5" x14ac:dyDescent="0.25">
      <c r="A25" t="s">
        <v>656</v>
      </c>
      <c r="B25" t="s">
        <v>874</v>
      </c>
      <c r="C25" s="134">
        <f>+C21-C23</f>
        <v>-90838.162999999913</v>
      </c>
      <c r="D25" s="134" t="e">
        <f>+D21-D23</f>
        <v>#REF!</v>
      </c>
      <c r="E25" s="134" t="e">
        <f>+E21-E23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8"/>
  <sheetViews>
    <sheetView zoomScaleNormal="100" workbookViewId="0">
      <selection activeCell="D4" sqref="D4"/>
    </sheetView>
  </sheetViews>
  <sheetFormatPr defaultRowHeight="15" x14ac:dyDescent="0.25"/>
  <cols>
    <col min="1" max="2" width="8.5703125" customWidth="1"/>
    <col min="3" max="3" width="4.42578125" customWidth="1"/>
    <col min="4" max="6" width="12" customWidth="1"/>
    <col min="7" max="7" width="12.5703125" customWidth="1"/>
    <col min="8" max="1025" width="8.5703125" customWidth="1"/>
  </cols>
  <sheetData>
    <row r="2" spans="2:9" x14ac:dyDescent="0.25">
      <c r="C2" s="128"/>
      <c r="D2" s="128" t="s">
        <v>808</v>
      </c>
      <c r="E2" s="128" t="s">
        <v>809</v>
      </c>
      <c r="F2" s="128" t="s">
        <v>810</v>
      </c>
      <c r="G2" s="128" t="s">
        <v>68</v>
      </c>
      <c r="H2" s="128"/>
    </row>
    <row r="3" spans="2:9" x14ac:dyDescent="0.25">
      <c r="B3" t="s">
        <v>875</v>
      </c>
      <c r="C3" s="135">
        <v>0.15</v>
      </c>
      <c r="D3" s="121"/>
      <c r="E3" s="121"/>
      <c r="G3" s="122">
        <f>SUM(D3:F3)</f>
        <v>0</v>
      </c>
    </row>
    <row r="4" spans="2:9" x14ac:dyDescent="0.25">
      <c r="B4" t="s">
        <v>876</v>
      </c>
      <c r="C4" s="135">
        <v>0.05</v>
      </c>
      <c r="D4" s="121">
        <f>AP!O74+AP!O75</f>
        <v>171501.07142857142</v>
      </c>
      <c r="E4" s="121"/>
      <c r="F4" s="122"/>
      <c r="G4" s="122">
        <f>SUM(D4:F4)</f>
        <v>171501.07142857142</v>
      </c>
    </row>
    <row r="5" spans="2:9" x14ac:dyDescent="0.25">
      <c r="B5" t="s">
        <v>877</v>
      </c>
      <c r="C5" s="135">
        <v>0.02</v>
      </c>
      <c r="D5" s="121">
        <f>AP!O78+AP!O79</f>
        <v>29881.1</v>
      </c>
      <c r="E5" s="121"/>
      <c r="F5" s="122"/>
      <c r="G5" s="122">
        <f>SUM(D5:F5)</f>
        <v>29881.1</v>
      </c>
    </row>
    <row r="6" spans="2:9" x14ac:dyDescent="0.25">
      <c r="B6" t="s">
        <v>878</v>
      </c>
      <c r="C6" s="135">
        <v>0.01</v>
      </c>
      <c r="D6" s="121">
        <f>SUM(AP!O7:O73)+'GJ-PCF'!M19</f>
        <v>192909.68714285718</v>
      </c>
      <c r="E6" s="121"/>
      <c r="F6" s="122"/>
      <c r="G6" s="122">
        <f>SUM(D6:F6)</f>
        <v>192909.68714285718</v>
      </c>
    </row>
    <row r="7" spans="2:9" x14ac:dyDescent="0.25">
      <c r="B7" t="s">
        <v>879</v>
      </c>
      <c r="C7" s="135">
        <v>0.02</v>
      </c>
      <c r="D7" s="121"/>
      <c r="E7" s="121"/>
      <c r="G7" s="122">
        <f>SUM(D7:F7)</f>
        <v>0</v>
      </c>
    </row>
    <row r="8" spans="2:9" x14ac:dyDescent="0.25">
      <c r="C8" s="135"/>
    </row>
    <row r="9" spans="2:9" x14ac:dyDescent="0.25">
      <c r="B9" t="s">
        <v>880</v>
      </c>
      <c r="C9" s="135">
        <v>0.05</v>
      </c>
      <c r="D9" s="121">
        <f>AP!O76</f>
        <v>14999.999999999998</v>
      </c>
      <c r="E9" s="121"/>
      <c r="F9" s="121"/>
      <c r="G9" s="122">
        <f t="shared" ref="G9:G14" si="0">SUM(D9:F9)</f>
        <v>14999.999999999998</v>
      </c>
    </row>
    <row r="10" spans="2:9" x14ac:dyDescent="0.25">
      <c r="B10" t="s">
        <v>881</v>
      </c>
      <c r="C10" s="135">
        <v>0.1</v>
      </c>
      <c r="D10" s="121">
        <f>AP!O77</f>
        <v>26556.455357142855</v>
      </c>
      <c r="E10" s="121"/>
      <c r="F10" s="122"/>
      <c r="G10" s="122">
        <f t="shared" si="0"/>
        <v>26556.455357142855</v>
      </c>
    </row>
    <row r="11" spans="2:9" x14ac:dyDescent="0.25">
      <c r="B11" t="s">
        <v>882</v>
      </c>
      <c r="C11" s="135">
        <v>0.05</v>
      </c>
      <c r="D11" s="121"/>
      <c r="E11" s="121"/>
      <c r="G11" s="122">
        <f t="shared" si="0"/>
        <v>0</v>
      </c>
    </row>
    <row r="12" spans="2:9" x14ac:dyDescent="0.25">
      <c r="B12" t="s">
        <v>883</v>
      </c>
      <c r="C12" s="135">
        <v>0.02</v>
      </c>
      <c r="D12" s="121"/>
      <c r="E12" s="121"/>
      <c r="G12" s="122">
        <f t="shared" si="0"/>
        <v>0</v>
      </c>
    </row>
    <row r="13" spans="2:9" x14ac:dyDescent="0.25">
      <c r="B13" t="s">
        <v>884</v>
      </c>
      <c r="C13" s="135">
        <v>0.01</v>
      </c>
      <c r="D13" s="121"/>
      <c r="E13" s="121"/>
      <c r="G13" s="122">
        <f t="shared" si="0"/>
        <v>0</v>
      </c>
    </row>
    <row r="14" spans="2:9" x14ac:dyDescent="0.25">
      <c r="B14" t="s">
        <v>885</v>
      </c>
      <c r="C14" s="135">
        <v>0.02</v>
      </c>
      <c r="D14" s="121"/>
      <c r="E14" s="121"/>
      <c r="G14" s="122">
        <f t="shared" si="0"/>
        <v>0</v>
      </c>
    </row>
    <row r="16" spans="2:9" x14ac:dyDescent="0.25">
      <c r="D16" s="121">
        <f>SUM(D2:D15)</f>
        <v>435848.31392857141</v>
      </c>
      <c r="E16" s="121">
        <f>SUM(E2:E15)</f>
        <v>0</v>
      </c>
      <c r="F16" s="121">
        <f>SUM(F2:F15)</f>
        <v>0</v>
      </c>
      <c r="G16" s="121">
        <f>SUM(G2:G15)</f>
        <v>435848.31392857141</v>
      </c>
      <c r="I16" s="122"/>
    </row>
    <row r="18" spans="2:9" x14ac:dyDescent="0.25">
      <c r="B18" t="s">
        <v>875</v>
      </c>
      <c r="C18" s="135"/>
      <c r="D18" s="121">
        <f t="shared" ref="D18:F22" si="1">D3*$C3</f>
        <v>0</v>
      </c>
      <c r="E18" s="121">
        <f t="shared" si="1"/>
        <v>0</v>
      </c>
      <c r="F18" s="121">
        <f t="shared" si="1"/>
        <v>0</v>
      </c>
      <c r="G18" s="122">
        <f>SUM(D18:F18)</f>
        <v>0</v>
      </c>
    </row>
    <row r="19" spans="2:9" x14ac:dyDescent="0.25">
      <c r="B19" t="s">
        <v>876</v>
      </c>
      <c r="C19" s="135"/>
      <c r="D19" s="121">
        <f t="shared" si="1"/>
        <v>8575.0535714285706</v>
      </c>
      <c r="E19" s="121">
        <f t="shared" si="1"/>
        <v>0</v>
      </c>
      <c r="F19" s="121">
        <f t="shared" si="1"/>
        <v>0</v>
      </c>
      <c r="G19" s="122">
        <f>SUM(D19:F19)</f>
        <v>8575.0535714285706</v>
      </c>
    </row>
    <row r="20" spans="2:9" x14ac:dyDescent="0.25">
      <c r="B20" t="s">
        <v>877</v>
      </c>
      <c r="C20" s="135"/>
      <c r="D20" s="121">
        <f t="shared" si="1"/>
        <v>597.62199999999996</v>
      </c>
      <c r="E20" s="121">
        <f t="shared" si="1"/>
        <v>0</v>
      </c>
      <c r="F20" s="121">
        <f t="shared" si="1"/>
        <v>0</v>
      </c>
      <c r="G20" s="122">
        <f>SUM(D20:F20)</f>
        <v>597.62199999999996</v>
      </c>
    </row>
    <row r="21" spans="2:9" x14ac:dyDescent="0.25">
      <c r="B21" t="s">
        <v>878</v>
      </c>
      <c r="C21" s="135"/>
      <c r="D21" s="121">
        <f t="shared" si="1"/>
        <v>1929.0968714285718</v>
      </c>
      <c r="E21" s="121">
        <f t="shared" si="1"/>
        <v>0</v>
      </c>
      <c r="F21" s="121">
        <f t="shared" si="1"/>
        <v>0</v>
      </c>
      <c r="G21" s="122">
        <f>SUM(D21:F21)</f>
        <v>1929.0968714285718</v>
      </c>
    </row>
    <row r="22" spans="2:9" x14ac:dyDescent="0.25">
      <c r="B22" t="s">
        <v>879</v>
      </c>
      <c r="C22" s="135"/>
      <c r="D22" s="121">
        <f t="shared" si="1"/>
        <v>0</v>
      </c>
      <c r="E22" s="121">
        <f t="shared" si="1"/>
        <v>0</v>
      </c>
      <c r="F22" s="121">
        <f t="shared" si="1"/>
        <v>0</v>
      </c>
      <c r="G22" s="122">
        <f>SUM(D22:F22)</f>
        <v>0</v>
      </c>
    </row>
    <row r="23" spans="2:9" x14ac:dyDescent="0.25">
      <c r="C23" s="135"/>
    </row>
    <row r="24" spans="2:9" x14ac:dyDescent="0.25">
      <c r="B24" t="s">
        <v>880</v>
      </c>
      <c r="C24" s="135"/>
      <c r="D24" s="121">
        <f t="shared" ref="D24:F29" si="2">D9*$C9</f>
        <v>750</v>
      </c>
      <c r="E24" s="121">
        <f t="shared" si="2"/>
        <v>0</v>
      </c>
      <c r="F24" s="121">
        <f t="shared" si="2"/>
        <v>0</v>
      </c>
      <c r="G24" s="122">
        <f t="shared" ref="G24:G29" si="3">SUM(D24:F24)</f>
        <v>750</v>
      </c>
    </row>
    <row r="25" spans="2:9" x14ac:dyDescent="0.25">
      <c r="B25" t="s">
        <v>881</v>
      </c>
      <c r="C25" s="135"/>
      <c r="D25" s="121">
        <f t="shared" si="2"/>
        <v>2655.6455357142859</v>
      </c>
      <c r="E25" s="121">
        <f t="shared" si="2"/>
        <v>0</v>
      </c>
      <c r="F25" s="121">
        <f t="shared" si="2"/>
        <v>0</v>
      </c>
      <c r="G25" s="122">
        <f t="shared" si="3"/>
        <v>2655.6455357142859</v>
      </c>
    </row>
    <row r="26" spans="2:9" x14ac:dyDescent="0.25">
      <c r="B26" t="s">
        <v>882</v>
      </c>
      <c r="C26" s="135"/>
      <c r="D26" s="121">
        <f t="shared" si="2"/>
        <v>0</v>
      </c>
      <c r="E26" s="121">
        <f t="shared" si="2"/>
        <v>0</v>
      </c>
      <c r="F26" s="121">
        <f t="shared" si="2"/>
        <v>0</v>
      </c>
      <c r="G26" s="122">
        <f t="shared" si="3"/>
        <v>0</v>
      </c>
    </row>
    <row r="27" spans="2:9" x14ac:dyDescent="0.25">
      <c r="B27" t="s">
        <v>883</v>
      </c>
      <c r="C27" s="135"/>
      <c r="D27" s="121">
        <f t="shared" si="2"/>
        <v>0</v>
      </c>
      <c r="E27" s="121">
        <f t="shared" si="2"/>
        <v>0</v>
      </c>
      <c r="F27" s="121">
        <f t="shared" si="2"/>
        <v>0</v>
      </c>
      <c r="G27" s="122">
        <f t="shared" si="3"/>
        <v>0</v>
      </c>
    </row>
    <row r="28" spans="2:9" x14ac:dyDescent="0.25">
      <c r="B28" t="s">
        <v>884</v>
      </c>
      <c r="C28" s="135"/>
      <c r="D28" s="121">
        <f t="shared" si="2"/>
        <v>0</v>
      </c>
      <c r="E28" s="121">
        <f t="shared" si="2"/>
        <v>0</v>
      </c>
      <c r="F28" s="121">
        <f t="shared" si="2"/>
        <v>0</v>
      </c>
      <c r="G28" s="122">
        <f t="shared" si="3"/>
        <v>0</v>
      </c>
    </row>
    <row r="29" spans="2:9" x14ac:dyDescent="0.25">
      <c r="B29" t="s">
        <v>885</v>
      </c>
      <c r="C29" s="135"/>
      <c r="D29" s="121">
        <f t="shared" si="2"/>
        <v>0</v>
      </c>
      <c r="E29" s="121">
        <f t="shared" si="2"/>
        <v>0</v>
      </c>
      <c r="F29" s="121">
        <f t="shared" si="2"/>
        <v>0</v>
      </c>
      <c r="G29" s="122">
        <f t="shared" si="3"/>
        <v>0</v>
      </c>
    </row>
    <row r="31" spans="2:9" x14ac:dyDescent="0.25">
      <c r="D31" s="121">
        <f>SUM(D17:D30)</f>
        <v>14507.417978571428</v>
      </c>
      <c r="E31" s="121">
        <f>SUM(E17:E30)</f>
        <v>0</v>
      </c>
      <c r="F31" s="121">
        <f>SUM(F17:F30)</f>
        <v>0</v>
      </c>
      <c r="G31" s="121">
        <f>SUM(G17:G30)</f>
        <v>14507.417978571428</v>
      </c>
      <c r="I31" s="122"/>
    </row>
    <row r="33" spans="1:4" x14ac:dyDescent="0.25">
      <c r="A33" t="s">
        <v>886</v>
      </c>
      <c r="D33">
        <v>1917.31</v>
      </c>
    </row>
    <row r="34" spans="1:4" x14ac:dyDescent="0.25">
      <c r="A34" t="s">
        <v>814</v>
      </c>
      <c r="D34">
        <v>12578.32</v>
      </c>
    </row>
    <row r="35" spans="1:4" x14ac:dyDescent="0.25">
      <c r="A35" t="s">
        <v>887</v>
      </c>
      <c r="D35">
        <v>11.79</v>
      </c>
    </row>
    <row r="37" spans="1:4" x14ac:dyDescent="0.25">
      <c r="D37" s="121">
        <f>SUM(D33:D36)</f>
        <v>14507.42</v>
      </c>
    </row>
    <row r="38" spans="1:4" x14ac:dyDescent="0.25">
      <c r="D38" s="122">
        <f>+D31-D37</f>
        <v>-2.0214285723341163E-3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28"/>
  <sheetViews>
    <sheetView zoomScaleNormal="100" workbookViewId="0">
      <pane xSplit="6" ySplit="6" topLeftCell="P191" activePane="bottomRight" state="frozen"/>
      <selection pane="topRight" activeCell="P1" sqref="P1"/>
      <selection pane="bottomLeft" activeCell="A191" sqref="A191"/>
      <selection pane="bottomRight" activeCell="G7" sqref="G7"/>
    </sheetView>
  </sheetViews>
  <sheetFormatPr defaultRowHeight="15" x14ac:dyDescent="0.25"/>
  <cols>
    <col min="1" max="1" width="9" style="6" customWidth="1"/>
    <col min="2" max="2" width="8.85546875" style="6" customWidth="1"/>
    <col min="3" max="3" width="10.42578125" style="6" customWidth="1"/>
    <col min="4" max="4" width="9.28515625" style="6" customWidth="1"/>
    <col min="5" max="5" width="33.28515625" style="6" customWidth="1"/>
    <col min="6" max="6" width="36.7109375" style="6" customWidth="1"/>
    <col min="7" max="8" width="16.5703125" style="25" customWidth="1"/>
    <col min="9" max="19" width="16.5703125" style="6" customWidth="1"/>
    <col min="20" max="20" width="8.85546875" style="6" customWidth="1"/>
    <col min="21" max="21" width="10.42578125" style="6" customWidth="1"/>
    <col min="22" max="1025" width="8.85546875" style="6" customWidth="1"/>
  </cols>
  <sheetData>
    <row r="1" spans="1:22" x14ac:dyDescent="0.25">
      <c r="A1" s="7" t="s">
        <v>0</v>
      </c>
    </row>
    <row r="2" spans="1:22" x14ac:dyDescent="0.25">
      <c r="A2" s="7" t="s">
        <v>1</v>
      </c>
    </row>
    <row r="3" spans="1:22" x14ac:dyDescent="0.25">
      <c r="A3" s="7" t="s">
        <v>2</v>
      </c>
    </row>
    <row r="5" spans="1:22" s="11" customFormat="1" ht="22.5" x14ac:dyDescent="0.2">
      <c r="A5" s="8"/>
      <c r="B5" s="8"/>
      <c r="C5" s="8"/>
      <c r="D5" s="8"/>
      <c r="E5" s="8"/>
      <c r="F5" s="8"/>
      <c r="G5" s="26" t="str">
        <f>INDEX(WTB!$A:$B,MATCH(G$6,WTB!$A:$A,),2)</f>
        <v>Cash in Bank</v>
      </c>
      <c r="H5" s="26" t="str">
        <f>INDEX(WTB!$A:$B,MATCH(H$6,WTB!$A:$A,),2)</f>
        <v>Accounts Payable</v>
      </c>
      <c r="I5" s="9" t="str">
        <f>INDEX(WTB!$A:$B,MATCH(I$6,WTB!$A:$A,),2)</f>
        <v>SSS Premium Payable</v>
      </c>
      <c r="J5" s="9" t="str">
        <f>INDEX(WTB!$A:$B,MATCH(J$6,WTB!$A:$A,),2)</f>
        <v>SSS Loan Payable</v>
      </c>
      <c r="K5" s="9" t="str">
        <f>INDEX(WTB!$A:$B,MATCH(K$6,WTB!$A:$A,),2)</f>
        <v>PHIC Premium Payable</v>
      </c>
      <c r="L5" s="9" t="str">
        <f>INDEX(WTB!$A:$B,MATCH(L$6,WTB!$A:$A,),2)</f>
        <v>HDMF Premium Payable</v>
      </c>
      <c r="M5" s="9" t="str">
        <f>INDEX(WTB!$A:$B,MATCH(M$6,WTB!$A:$A,),2)</f>
        <v>HDMF Loan Payable</v>
      </c>
      <c r="N5" s="9" t="str">
        <f>INDEX(WTB!$A:$B,MATCH(N$6,WTB!$A:$A,),2)</f>
        <v>Employee Bank Loan</v>
      </c>
      <c r="O5" s="9" t="str">
        <f>INDEX(WTB!$A:$B,MATCH(O$6,WTB!$A:$A,),2)</f>
        <v>Service Charge Payable</v>
      </c>
      <c r="P5" s="9" t="str">
        <f>INDEX(WTB!$A:$B,MATCH(P$6,WTB!$A:$A,),2)</f>
        <v>Petty Cash</v>
      </c>
      <c r="Q5" s="9" t="str">
        <f>INDEX(WTB!$A:$B,MATCH(Q$6,WTB!$A:$A,),2)</f>
        <v>Salaries Payable</v>
      </c>
      <c r="R5" s="9" t="str">
        <f>INDEX(WTB!$A:$B,MATCH(R$6,WTB!$A:$A,),2)</f>
        <v>Withholding Tax - E</v>
      </c>
      <c r="S5" s="9" t="str">
        <f>INDEX(WTB!$A:$B,MATCH(S$6,WTB!$A:$A,),2)</f>
        <v>VAT Payable</v>
      </c>
      <c r="T5" s="10"/>
      <c r="U5" s="9" t="s">
        <v>3</v>
      </c>
      <c r="V5" s="8"/>
    </row>
    <row r="6" spans="1:22" x14ac:dyDescent="0.25">
      <c r="A6" s="12" t="s">
        <v>3</v>
      </c>
      <c r="B6" s="12" t="s">
        <v>69</v>
      </c>
      <c r="C6" s="12" t="s">
        <v>70</v>
      </c>
      <c r="D6" s="12" t="s">
        <v>71</v>
      </c>
      <c r="E6" s="12" t="s">
        <v>72</v>
      </c>
      <c r="F6" s="12" t="s">
        <v>73</v>
      </c>
      <c r="G6" s="27">
        <v>1101</v>
      </c>
      <c r="H6" s="27">
        <v>2101</v>
      </c>
      <c r="I6" s="12">
        <v>2301</v>
      </c>
      <c r="J6" s="12">
        <v>2302</v>
      </c>
      <c r="K6" s="12">
        <v>2303</v>
      </c>
      <c r="L6" s="12">
        <v>2304</v>
      </c>
      <c r="M6" s="12">
        <v>2305</v>
      </c>
      <c r="N6" s="12">
        <v>2306</v>
      </c>
      <c r="O6" s="12">
        <v>2401</v>
      </c>
      <c r="P6" s="12">
        <v>1111</v>
      </c>
      <c r="Q6" s="12">
        <v>2300</v>
      </c>
      <c r="R6" s="12">
        <v>2201</v>
      </c>
      <c r="S6" s="12">
        <v>2205</v>
      </c>
      <c r="T6" s="13"/>
      <c r="U6" s="12" t="s">
        <v>74</v>
      </c>
      <c r="V6" s="12" t="s">
        <v>75</v>
      </c>
    </row>
    <row r="7" spans="1:22" x14ac:dyDescent="0.25">
      <c r="A7" s="28"/>
      <c r="B7" s="29"/>
      <c r="C7" s="28"/>
      <c r="D7" s="29"/>
      <c r="E7" s="30"/>
      <c r="F7" s="29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18">
        <f t="shared" ref="T7:T70" si="0">SUM(G7:S7)</f>
        <v>0</v>
      </c>
      <c r="U7" s="14"/>
      <c r="V7" s="32"/>
    </row>
    <row r="8" spans="1:22" x14ac:dyDescent="0.25">
      <c r="A8" s="33"/>
      <c r="B8" s="34"/>
      <c r="C8" s="33"/>
      <c r="D8" s="34"/>
      <c r="E8" s="34"/>
      <c r="F8" s="34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18">
        <f t="shared" si="0"/>
        <v>0</v>
      </c>
      <c r="U8" s="15"/>
      <c r="V8" s="16"/>
    </row>
    <row r="9" spans="1:22" x14ac:dyDescent="0.25">
      <c r="A9" s="33"/>
      <c r="B9" s="34"/>
      <c r="C9" s="33"/>
      <c r="D9" s="34"/>
      <c r="E9" s="34"/>
      <c r="F9" s="34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18">
        <f t="shared" si="0"/>
        <v>0</v>
      </c>
      <c r="U9" s="15"/>
      <c r="V9" s="16"/>
    </row>
    <row r="10" spans="1:22" x14ac:dyDescent="0.25">
      <c r="A10" s="33"/>
      <c r="B10" s="34"/>
      <c r="C10" s="33"/>
      <c r="D10" s="34"/>
      <c r="E10" s="34"/>
      <c r="F10" s="34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8">
        <f t="shared" si="0"/>
        <v>0</v>
      </c>
      <c r="U10" s="15"/>
      <c r="V10" s="16"/>
    </row>
    <row r="11" spans="1:22" x14ac:dyDescent="0.25">
      <c r="A11" s="33"/>
      <c r="B11" s="34"/>
      <c r="C11" s="33"/>
      <c r="D11" s="34"/>
      <c r="E11" s="34"/>
      <c r="F11" s="34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18">
        <f t="shared" si="0"/>
        <v>0</v>
      </c>
      <c r="U11" s="15"/>
      <c r="V11" s="16"/>
    </row>
    <row r="12" spans="1:22" x14ac:dyDescent="0.25">
      <c r="A12" s="33"/>
      <c r="B12" s="34"/>
      <c r="C12" s="33"/>
      <c r="D12" s="34"/>
      <c r="E12" s="34"/>
      <c r="F12" s="34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18">
        <f t="shared" si="0"/>
        <v>0</v>
      </c>
      <c r="U12" s="15"/>
      <c r="V12" s="16"/>
    </row>
    <row r="13" spans="1:22" x14ac:dyDescent="0.25">
      <c r="A13" s="33"/>
      <c r="B13" s="34"/>
      <c r="C13" s="33"/>
      <c r="D13" s="34"/>
      <c r="E13" s="34"/>
      <c r="F13" s="34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18">
        <f t="shared" si="0"/>
        <v>0</v>
      </c>
      <c r="U13" s="15"/>
      <c r="V13" s="16"/>
    </row>
    <row r="14" spans="1:22" x14ac:dyDescent="0.25">
      <c r="A14" s="33"/>
      <c r="B14" s="34"/>
      <c r="C14" s="33"/>
      <c r="D14" s="34"/>
      <c r="E14" s="34"/>
      <c r="F14" s="34"/>
      <c r="G14" s="31"/>
      <c r="H14" s="17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18">
        <f t="shared" si="0"/>
        <v>0</v>
      </c>
      <c r="U14" s="15"/>
      <c r="V14" s="16"/>
    </row>
    <row r="15" spans="1:22" x14ac:dyDescent="0.25">
      <c r="A15" s="33"/>
      <c r="B15" s="34"/>
      <c r="C15" s="33"/>
      <c r="D15" s="34"/>
      <c r="E15" s="34"/>
      <c r="F15" s="34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18">
        <f t="shared" si="0"/>
        <v>0</v>
      </c>
      <c r="U15" s="15"/>
      <c r="V15" s="16"/>
    </row>
    <row r="16" spans="1:22" x14ac:dyDescent="0.25">
      <c r="A16" s="33"/>
      <c r="B16" s="34"/>
      <c r="C16" s="33"/>
      <c r="D16" s="34"/>
      <c r="E16" s="34"/>
      <c r="F16" s="34"/>
      <c r="G16" s="31"/>
      <c r="H16" s="17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18">
        <f t="shared" si="0"/>
        <v>0</v>
      </c>
      <c r="U16" s="15"/>
      <c r="V16" s="16"/>
    </row>
    <row r="17" spans="1:22" x14ac:dyDescent="0.25">
      <c r="A17" s="33"/>
      <c r="B17" s="34"/>
      <c r="C17" s="33"/>
      <c r="D17" s="34"/>
      <c r="E17" s="34"/>
      <c r="F17" s="34"/>
      <c r="G17" s="31"/>
      <c r="H17" s="17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8">
        <f t="shared" si="0"/>
        <v>0</v>
      </c>
      <c r="U17" s="15"/>
      <c r="V17" s="16"/>
    </row>
    <row r="18" spans="1:22" x14ac:dyDescent="0.25">
      <c r="A18" s="33"/>
      <c r="B18" s="34"/>
      <c r="C18" s="33"/>
      <c r="D18" s="34"/>
      <c r="E18" s="34"/>
      <c r="F18" s="34"/>
      <c r="G18" s="31"/>
      <c r="H18" s="17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18">
        <f t="shared" si="0"/>
        <v>0</v>
      </c>
      <c r="U18" s="15"/>
      <c r="V18" s="16"/>
    </row>
    <row r="19" spans="1:22" x14ac:dyDescent="0.25">
      <c r="A19" s="33"/>
      <c r="B19" s="34"/>
      <c r="C19" s="33"/>
      <c r="D19" s="34"/>
      <c r="E19" s="34"/>
      <c r="F19" s="34"/>
      <c r="G19" s="31"/>
      <c r="H19" s="17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8">
        <f t="shared" si="0"/>
        <v>0</v>
      </c>
      <c r="U19" s="15"/>
      <c r="V19" s="16"/>
    </row>
    <row r="20" spans="1:22" x14ac:dyDescent="0.25">
      <c r="A20" s="33"/>
      <c r="B20" s="34"/>
      <c r="C20" s="33"/>
      <c r="D20" s="34"/>
      <c r="E20" s="34"/>
      <c r="F20" s="34"/>
      <c r="G20" s="31"/>
      <c r="H20" s="17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18">
        <f t="shared" si="0"/>
        <v>0</v>
      </c>
      <c r="U20" s="15"/>
      <c r="V20" s="16"/>
    </row>
    <row r="21" spans="1:22" x14ac:dyDescent="0.25">
      <c r="A21" s="33"/>
      <c r="B21" s="34"/>
      <c r="C21" s="33"/>
      <c r="D21" s="34"/>
      <c r="E21" s="34"/>
      <c r="F21" s="34"/>
      <c r="G21" s="31"/>
      <c r="H21" s="17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18">
        <f t="shared" si="0"/>
        <v>0</v>
      </c>
      <c r="U21" s="15"/>
      <c r="V21" s="16"/>
    </row>
    <row r="22" spans="1:22" x14ac:dyDescent="0.25">
      <c r="A22" s="33"/>
      <c r="B22" s="34"/>
      <c r="C22" s="33"/>
      <c r="D22" s="34"/>
      <c r="E22" s="34"/>
      <c r="F22" s="34"/>
      <c r="G22" s="31"/>
      <c r="H22" s="17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18">
        <f t="shared" si="0"/>
        <v>0</v>
      </c>
      <c r="U22" s="15"/>
      <c r="V22" s="16"/>
    </row>
    <row r="23" spans="1:22" x14ac:dyDescent="0.25">
      <c r="A23" s="33"/>
      <c r="B23" s="34"/>
      <c r="C23" s="33"/>
      <c r="D23" s="34"/>
      <c r="E23" s="34"/>
      <c r="F23" s="34"/>
      <c r="G23" s="31"/>
      <c r="H23" s="17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18">
        <f t="shared" si="0"/>
        <v>0</v>
      </c>
      <c r="U23" s="15"/>
      <c r="V23" s="16"/>
    </row>
    <row r="24" spans="1:22" x14ac:dyDescent="0.25">
      <c r="A24" s="33"/>
      <c r="B24" s="34"/>
      <c r="C24" s="33"/>
      <c r="D24" s="34"/>
      <c r="E24" s="34"/>
      <c r="F24" s="34"/>
      <c r="G24" s="31"/>
      <c r="H24" s="17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18">
        <f t="shared" si="0"/>
        <v>0</v>
      </c>
      <c r="U24" s="15"/>
      <c r="V24" s="16"/>
    </row>
    <row r="25" spans="1:22" x14ac:dyDescent="0.25">
      <c r="A25" s="33"/>
      <c r="B25" s="34"/>
      <c r="C25" s="33"/>
      <c r="D25" s="34"/>
      <c r="E25" s="34"/>
      <c r="F25" s="34"/>
      <c r="G25" s="31"/>
      <c r="H25" s="17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8">
        <f t="shared" si="0"/>
        <v>0</v>
      </c>
      <c r="U25" s="15"/>
      <c r="V25" s="16"/>
    </row>
    <row r="26" spans="1:22" x14ac:dyDescent="0.25">
      <c r="A26" s="33"/>
      <c r="B26" s="34"/>
      <c r="C26" s="33"/>
      <c r="D26" s="34"/>
      <c r="E26" s="34"/>
      <c r="F26" s="34"/>
      <c r="G26" s="31"/>
      <c r="H26" s="17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18">
        <f t="shared" si="0"/>
        <v>0</v>
      </c>
      <c r="U26" s="15"/>
      <c r="V26" s="16"/>
    </row>
    <row r="27" spans="1:22" x14ac:dyDescent="0.25">
      <c r="A27" s="33"/>
      <c r="B27" s="34"/>
      <c r="C27" s="33"/>
      <c r="D27" s="34"/>
      <c r="E27" s="34"/>
      <c r="F27" s="34"/>
      <c r="G27" s="31"/>
      <c r="H27" s="17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18">
        <f t="shared" si="0"/>
        <v>0</v>
      </c>
      <c r="U27" s="15"/>
      <c r="V27" s="16"/>
    </row>
    <row r="28" spans="1:22" x14ac:dyDescent="0.25">
      <c r="A28" s="33"/>
      <c r="B28" s="34"/>
      <c r="C28" s="33"/>
      <c r="D28" s="34"/>
      <c r="E28" s="34"/>
      <c r="F28" s="34"/>
      <c r="G28" s="31"/>
      <c r="H28" s="17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18">
        <f t="shared" si="0"/>
        <v>0</v>
      </c>
      <c r="U28" s="15"/>
      <c r="V28" s="16"/>
    </row>
    <row r="29" spans="1:22" x14ac:dyDescent="0.25">
      <c r="A29" s="33"/>
      <c r="B29" s="34"/>
      <c r="C29" s="33"/>
      <c r="D29" s="34"/>
      <c r="E29" s="34"/>
      <c r="F29" s="34"/>
      <c r="G29" s="31"/>
      <c r="H29" s="17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18">
        <f t="shared" si="0"/>
        <v>0</v>
      </c>
      <c r="U29" s="15"/>
      <c r="V29" s="16"/>
    </row>
    <row r="30" spans="1:22" x14ac:dyDescent="0.25">
      <c r="A30" s="33"/>
      <c r="B30" s="34"/>
      <c r="C30" s="33"/>
      <c r="D30" s="34"/>
      <c r="E30" s="34"/>
      <c r="F30" s="34"/>
      <c r="G30" s="31"/>
      <c r="H30" s="17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18">
        <f t="shared" si="0"/>
        <v>0</v>
      </c>
      <c r="U30" s="15"/>
      <c r="V30" s="16"/>
    </row>
    <row r="31" spans="1:22" x14ac:dyDescent="0.25">
      <c r="A31" s="33"/>
      <c r="B31" s="34"/>
      <c r="C31" s="33"/>
      <c r="D31" s="34"/>
      <c r="E31" s="34"/>
      <c r="F31" s="34"/>
      <c r="G31" s="31"/>
      <c r="H31" s="17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18">
        <f t="shared" si="0"/>
        <v>0</v>
      </c>
      <c r="U31" s="15"/>
      <c r="V31" s="16"/>
    </row>
    <row r="32" spans="1:22" x14ac:dyDescent="0.25">
      <c r="A32" s="33"/>
      <c r="B32" s="34"/>
      <c r="C32" s="33"/>
      <c r="D32" s="34"/>
      <c r="E32" s="34"/>
      <c r="F32" s="34"/>
      <c r="G32" s="31"/>
      <c r="H32" s="17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8">
        <f t="shared" si="0"/>
        <v>0</v>
      </c>
      <c r="U32" s="15"/>
      <c r="V32" s="16"/>
    </row>
    <row r="33" spans="1:22" x14ac:dyDescent="0.25">
      <c r="A33" s="33"/>
      <c r="B33" s="34"/>
      <c r="C33" s="33"/>
      <c r="D33" s="34"/>
      <c r="E33" s="34"/>
      <c r="F33" s="34"/>
      <c r="G33" s="31"/>
      <c r="H33" s="17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18">
        <f t="shared" si="0"/>
        <v>0</v>
      </c>
      <c r="U33" s="15"/>
      <c r="V33" s="16"/>
    </row>
    <row r="34" spans="1:22" x14ac:dyDescent="0.25">
      <c r="A34" s="33"/>
      <c r="B34" s="34"/>
      <c r="C34" s="33"/>
      <c r="D34" s="34"/>
      <c r="E34" s="34"/>
      <c r="F34" s="34"/>
      <c r="G34" s="31"/>
      <c r="H34" s="17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18">
        <f t="shared" si="0"/>
        <v>0</v>
      </c>
      <c r="U34" s="15"/>
      <c r="V34" s="16"/>
    </row>
    <row r="35" spans="1:22" x14ac:dyDescent="0.25">
      <c r="A35" s="33"/>
      <c r="B35" s="34"/>
      <c r="C35" s="33"/>
      <c r="D35" s="34"/>
      <c r="E35" s="34"/>
      <c r="F35" s="34"/>
      <c r="G35" s="31"/>
      <c r="H35" s="17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18">
        <f t="shared" si="0"/>
        <v>0</v>
      </c>
      <c r="U35" s="15"/>
      <c r="V35" s="16"/>
    </row>
    <row r="36" spans="1:22" x14ac:dyDescent="0.25">
      <c r="A36" s="33"/>
      <c r="B36" s="34"/>
      <c r="C36" s="33"/>
      <c r="D36" s="34"/>
      <c r="E36" s="34"/>
      <c r="F36" s="34"/>
      <c r="G36" s="31"/>
      <c r="H36" s="17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18">
        <f t="shared" si="0"/>
        <v>0</v>
      </c>
      <c r="U36" s="15"/>
      <c r="V36" s="16"/>
    </row>
    <row r="37" spans="1:22" x14ac:dyDescent="0.25">
      <c r="A37" s="33"/>
      <c r="B37" s="34"/>
      <c r="C37" s="33"/>
      <c r="D37" s="34"/>
      <c r="E37" s="34"/>
      <c r="F37" s="34"/>
      <c r="G37" s="31"/>
      <c r="H37" s="17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18">
        <f t="shared" si="0"/>
        <v>0</v>
      </c>
      <c r="U37" s="15"/>
      <c r="V37" s="16"/>
    </row>
    <row r="38" spans="1:22" x14ac:dyDescent="0.25">
      <c r="A38" s="33"/>
      <c r="B38" s="34"/>
      <c r="C38" s="33"/>
      <c r="D38" s="34"/>
      <c r="E38" s="34"/>
      <c r="F38" s="34"/>
      <c r="G38" s="31"/>
      <c r="H38" s="17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18">
        <f t="shared" si="0"/>
        <v>0</v>
      </c>
      <c r="U38" s="15"/>
      <c r="V38" s="16"/>
    </row>
    <row r="39" spans="1:22" x14ac:dyDescent="0.25">
      <c r="A39" s="33"/>
      <c r="B39" s="34"/>
      <c r="C39" s="33"/>
      <c r="D39" s="34"/>
      <c r="E39" s="34"/>
      <c r="F39" s="34"/>
      <c r="G39" s="31"/>
      <c r="H39" s="17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18">
        <f t="shared" si="0"/>
        <v>0</v>
      </c>
      <c r="U39" s="15"/>
      <c r="V39" s="16"/>
    </row>
    <row r="40" spans="1:22" x14ac:dyDescent="0.25">
      <c r="A40" s="33"/>
      <c r="B40" s="34"/>
      <c r="C40" s="33"/>
      <c r="D40" s="34"/>
      <c r="E40" s="34"/>
      <c r="F40" s="34"/>
      <c r="G40" s="31"/>
      <c r="H40" s="1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18">
        <f t="shared" si="0"/>
        <v>0</v>
      </c>
      <c r="U40" s="15"/>
      <c r="V40" s="16"/>
    </row>
    <row r="41" spans="1:22" x14ac:dyDescent="0.25">
      <c r="A41" s="33"/>
      <c r="B41" s="34"/>
      <c r="C41" s="33"/>
      <c r="D41" s="34"/>
      <c r="E41" s="34"/>
      <c r="F41" s="34"/>
      <c r="G41" s="31"/>
      <c r="H41" s="17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18">
        <f t="shared" si="0"/>
        <v>0</v>
      </c>
      <c r="U41" s="15"/>
      <c r="V41" s="16"/>
    </row>
    <row r="42" spans="1:22" x14ac:dyDescent="0.25">
      <c r="A42" s="33"/>
      <c r="B42" s="34"/>
      <c r="C42" s="33"/>
      <c r="D42" s="34"/>
      <c r="E42" s="34"/>
      <c r="F42" s="34"/>
      <c r="G42" s="31"/>
      <c r="H42" s="17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18">
        <f t="shared" si="0"/>
        <v>0</v>
      </c>
      <c r="U42" s="15"/>
      <c r="V42" s="16"/>
    </row>
    <row r="43" spans="1:22" x14ac:dyDescent="0.25">
      <c r="A43" s="33"/>
      <c r="B43" s="34"/>
      <c r="C43" s="33"/>
      <c r="D43" s="34"/>
      <c r="E43" s="34"/>
      <c r="F43" s="34"/>
      <c r="G43" s="31"/>
      <c r="H43" s="17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18">
        <f t="shared" si="0"/>
        <v>0</v>
      </c>
      <c r="U43" s="15"/>
      <c r="V43" s="16"/>
    </row>
    <row r="44" spans="1:22" x14ac:dyDescent="0.25">
      <c r="A44" s="33"/>
      <c r="B44" s="34"/>
      <c r="C44" s="33"/>
      <c r="D44" s="34"/>
      <c r="E44" s="34"/>
      <c r="F44" s="34"/>
      <c r="G44" s="31"/>
      <c r="H44" s="17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18">
        <f t="shared" si="0"/>
        <v>0</v>
      </c>
      <c r="U44" s="15"/>
      <c r="V44" s="16"/>
    </row>
    <row r="45" spans="1:22" x14ac:dyDescent="0.25">
      <c r="A45" s="33"/>
      <c r="B45" s="34"/>
      <c r="C45" s="33"/>
      <c r="D45" s="34"/>
      <c r="E45" s="34"/>
      <c r="F45" s="34"/>
      <c r="G45" s="31"/>
      <c r="H45" s="17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18">
        <f t="shared" si="0"/>
        <v>0</v>
      </c>
      <c r="U45" s="15"/>
      <c r="V45" s="16"/>
    </row>
    <row r="46" spans="1:22" x14ac:dyDescent="0.25">
      <c r="A46" s="33"/>
      <c r="B46" s="34"/>
      <c r="C46" s="33"/>
      <c r="D46" s="34"/>
      <c r="E46" s="34"/>
      <c r="F46" s="34"/>
      <c r="G46" s="31"/>
      <c r="H46" s="17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18">
        <f t="shared" si="0"/>
        <v>0</v>
      </c>
      <c r="U46" s="15"/>
      <c r="V46" s="16"/>
    </row>
    <row r="47" spans="1:22" x14ac:dyDescent="0.25">
      <c r="A47" s="33"/>
      <c r="B47" s="34"/>
      <c r="C47" s="33"/>
      <c r="D47" s="34"/>
      <c r="E47" s="34"/>
      <c r="F47" s="34"/>
      <c r="G47" s="31"/>
      <c r="H47" s="17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18">
        <f t="shared" si="0"/>
        <v>0</v>
      </c>
      <c r="U47" s="15"/>
      <c r="V47" s="16"/>
    </row>
    <row r="48" spans="1:22" x14ac:dyDescent="0.25">
      <c r="A48" s="33"/>
      <c r="B48" s="34"/>
      <c r="C48" s="33"/>
      <c r="D48" s="34"/>
      <c r="E48" s="34"/>
      <c r="F48" s="34"/>
      <c r="G48" s="31"/>
      <c r="H48" s="17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18">
        <f t="shared" si="0"/>
        <v>0</v>
      </c>
      <c r="U48" s="15"/>
      <c r="V48" s="16"/>
    </row>
    <row r="49" spans="1:22" x14ac:dyDescent="0.25">
      <c r="A49" s="33"/>
      <c r="B49" s="34"/>
      <c r="C49" s="33"/>
      <c r="D49" s="34"/>
      <c r="E49" s="34"/>
      <c r="F49" s="34"/>
      <c r="G49" s="31"/>
      <c r="H49" s="17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18">
        <f t="shared" si="0"/>
        <v>0</v>
      </c>
      <c r="U49" s="15"/>
      <c r="V49" s="16"/>
    </row>
    <row r="50" spans="1:22" x14ac:dyDescent="0.25">
      <c r="A50" s="33"/>
      <c r="B50" s="34"/>
      <c r="C50" s="33"/>
      <c r="D50" s="34"/>
      <c r="E50" s="34"/>
      <c r="F50" s="34"/>
      <c r="G50" s="31"/>
      <c r="H50" s="17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18">
        <f t="shared" si="0"/>
        <v>0</v>
      </c>
      <c r="U50" s="15"/>
      <c r="V50" s="16"/>
    </row>
    <row r="51" spans="1:22" x14ac:dyDescent="0.25">
      <c r="A51" s="33"/>
      <c r="B51" s="34"/>
      <c r="C51" s="33"/>
      <c r="D51" s="34"/>
      <c r="E51" s="34"/>
      <c r="F51" s="34"/>
      <c r="G51" s="31"/>
      <c r="H51" s="17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18">
        <f t="shared" si="0"/>
        <v>0</v>
      </c>
      <c r="U51" s="15"/>
      <c r="V51" s="16"/>
    </row>
    <row r="52" spans="1:22" x14ac:dyDescent="0.25">
      <c r="A52" s="33"/>
      <c r="B52" s="34"/>
      <c r="C52" s="33"/>
      <c r="D52" s="34"/>
      <c r="E52" s="34"/>
      <c r="F52" s="34"/>
      <c r="G52" s="31"/>
      <c r="H52" s="17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18">
        <f t="shared" si="0"/>
        <v>0</v>
      </c>
      <c r="U52" s="15"/>
      <c r="V52" s="16"/>
    </row>
    <row r="53" spans="1:22" x14ac:dyDescent="0.25">
      <c r="A53" s="33"/>
      <c r="B53" s="34"/>
      <c r="C53" s="33"/>
      <c r="D53" s="34"/>
      <c r="E53" s="34"/>
      <c r="F53" s="34"/>
      <c r="G53" s="31"/>
      <c r="H53" s="17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18">
        <f t="shared" si="0"/>
        <v>0</v>
      </c>
      <c r="U53" s="15"/>
      <c r="V53" s="16"/>
    </row>
    <row r="54" spans="1:22" x14ac:dyDescent="0.25">
      <c r="A54" s="33"/>
      <c r="B54" s="34"/>
      <c r="C54" s="33"/>
      <c r="D54" s="34"/>
      <c r="E54" s="34"/>
      <c r="F54" s="34"/>
      <c r="G54" s="31"/>
      <c r="H54" s="17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18">
        <f t="shared" si="0"/>
        <v>0</v>
      </c>
      <c r="U54" s="15"/>
      <c r="V54" s="16"/>
    </row>
    <row r="55" spans="1:22" x14ac:dyDescent="0.25">
      <c r="A55" s="33"/>
      <c r="B55" s="34"/>
      <c r="C55" s="33"/>
      <c r="D55" s="34"/>
      <c r="E55" s="34"/>
      <c r="F55" s="34"/>
      <c r="G55" s="31"/>
      <c r="H55" s="17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18">
        <f t="shared" si="0"/>
        <v>0</v>
      </c>
      <c r="U55" s="15"/>
      <c r="V55" s="16"/>
    </row>
    <row r="56" spans="1:22" x14ac:dyDescent="0.25">
      <c r="A56" s="33"/>
      <c r="B56" s="34"/>
      <c r="C56" s="33"/>
      <c r="D56" s="34"/>
      <c r="E56" s="34"/>
      <c r="F56" s="34"/>
      <c r="G56" s="31"/>
      <c r="H56" s="17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18">
        <f t="shared" si="0"/>
        <v>0</v>
      </c>
      <c r="U56" s="15"/>
      <c r="V56" s="16"/>
    </row>
    <row r="57" spans="1:22" x14ac:dyDescent="0.25">
      <c r="A57" s="33"/>
      <c r="B57" s="34"/>
      <c r="C57" s="33"/>
      <c r="D57" s="34"/>
      <c r="E57" s="34"/>
      <c r="F57" s="34"/>
      <c r="G57" s="31"/>
      <c r="H57" s="17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18">
        <f t="shared" si="0"/>
        <v>0</v>
      </c>
      <c r="U57" s="15"/>
      <c r="V57" s="16"/>
    </row>
    <row r="58" spans="1:22" x14ac:dyDescent="0.25">
      <c r="A58" s="33"/>
      <c r="B58" s="34"/>
      <c r="C58" s="33"/>
      <c r="D58" s="34"/>
      <c r="E58" s="34"/>
      <c r="F58" s="34"/>
      <c r="G58" s="31"/>
      <c r="H58" s="17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18">
        <f t="shared" si="0"/>
        <v>0</v>
      </c>
      <c r="U58" s="15"/>
      <c r="V58" s="16"/>
    </row>
    <row r="59" spans="1:22" x14ac:dyDescent="0.25">
      <c r="A59" s="33"/>
      <c r="B59" s="34"/>
      <c r="C59" s="33"/>
      <c r="D59" s="34"/>
      <c r="E59" s="34"/>
      <c r="F59" s="34"/>
      <c r="G59" s="31"/>
      <c r="H59" s="17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18">
        <f t="shared" si="0"/>
        <v>0</v>
      </c>
      <c r="U59" s="15"/>
      <c r="V59" s="16"/>
    </row>
    <row r="60" spans="1:22" x14ac:dyDescent="0.25">
      <c r="A60" s="33"/>
      <c r="B60" s="34"/>
      <c r="C60" s="33"/>
      <c r="D60" s="34"/>
      <c r="E60" s="34"/>
      <c r="F60" s="34"/>
      <c r="G60" s="31"/>
      <c r="H60" s="17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18">
        <f t="shared" si="0"/>
        <v>0</v>
      </c>
      <c r="U60" s="15"/>
      <c r="V60" s="16"/>
    </row>
    <row r="61" spans="1:22" x14ac:dyDescent="0.25">
      <c r="A61" s="33"/>
      <c r="B61" s="34"/>
      <c r="C61" s="33"/>
      <c r="D61" s="34"/>
      <c r="E61" s="34"/>
      <c r="F61" s="34"/>
      <c r="G61" s="31"/>
      <c r="H61" s="17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18">
        <f t="shared" si="0"/>
        <v>0</v>
      </c>
      <c r="U61" s="15"/>
      <c r="V61" s="16"/>
    </row>
    <row r="62" spans="1:22" x14ac:dyDescent="0.25">
      <c r="A62" s="33"/>
      <c r="B62" s="34"/>
      <c r="C62" s="33"/>
      <c r="D62" s="34"/>
      <c r="E62" s="34"/>
      <c r="F62" s="34"/>
      <c r="G62" s="31"/>
      <c r="H62" s="17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18">
        <f t="shared" si="0"/>
        <v>0</v>
      </c>
      <c r="U62" s="15"/>
      <c r="V62" s="16"/>
    </row>
    <row r="63" spans="1:22" x14ac:dyDescent="0.25">
      <c r="A63" s="33"/>
      <c r="B63" s="34"/>
      <c r="C63" s="33"/>
      <c r="D63" s="34"/>
      <c r="E63" s="34"/>
      <c r="F63" s="34"/>
      <c r="G63" s="31"/>
      <c r="H63" s="17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18">
        <f t="shared" si="0"/>
        <v>0</v>
      </c>
      <c r="U63" s="15"/>
      <c r="V63" s="16"/>
    </row>
    <row r="64" spans="1:22" x14ac:dyDescent="0.25">
      <c r="A64" s="33"/>
      <c r="B64" s="34"/>
      <c r="C64" s="33"/>
      <c r="D64" s="34"/>
      <c r="E64" s="34"/>
      <c r="F64" s="34"/>
      <c r="G64" s="31"/>
      <c r="H64" s="17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18">
        <f t="shared" si="0"/>
        <v>0</v>
      </c>
      <c r="U64" s="15"/>
      <c r="V64" s="16"/>
    </row>
    <row r="65" spans="1:22" x14ac:dyDescent="0.25">
      <c r="A65" s="33"/>
      <c r="B65" s="34"/>
      <c r="C65" s="33"/>
      <c r="D65" s="34"/>
      <c r="E65" s="34"/>
      <c r="F65" s="34"/>
      <c r="G65" s="31"/>
      <c r="H65" s="17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18">
        <f t="shared" si="0"/>
        <v>0</v>
      </c>
      <c r="U65" s="15"/>
      <c r="V65" s="16"/>
    </row>
    <row r="66" spans="1:22" x14ac:dyDescent="0.25">
      <c r="A66" s="33"/>
      <c r="B66" s="34"/>
      <c r="C66" s="33"/>
      <c r="D66" s="34"/>
      <c r="E66" s="34"/>
      <c r="F66" s="34"/>
      <c r="G66" s="31"/>
      <c r="H66" s="17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18">
        <f t="shared" si="0"/>
        <v>0</v>
      </c>
      <c r="U66" s="15"/>
      <c r="V66" s="16"/>
    </row>
    <row r="67" spans="1:22" x14ac:dyDescent="0.25">
      <c r="A67" s="33"/>
      <c r="B67" s="34"/>
      <c r="C67" s="33"/>
      <c r="D67" s="34"/>
      <c r="E67" s="34"/>
      <c r="F67" s="34"/>
      <c r="G67" s="31"/>
      <c r="H67" s="17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18">
        <f t="shared" si="0"/>
        <v>0</v>
      </c>
      <c r="U67" s="15"/>
      <c r="V67" s="16"/>
    </row>
    <row r="68" spans="1:22" x14ac:dyDescent="0.25">
      <c r="A68" s="33"/>
      <c r="B68" s="34"/>
      <c r="C68" s="33"/>
      <c r="D68" s="34"/>
      <c r="E68" s="34"/>
      <c r="F68" s="34"/>
      <c r="G68" s="31"/>
      <c r="H68" s="1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18">
        <f t="shared" si="0"/>
        <v>0</v>
      </c>
      <c r="U68" s="15"/>
      <c r="V68" s="16"/>
    </row>
    <row r="69" spans="1:22" x14ac:dyDescent="0.25">
      <c r="A69" s="33"/>
      <c r="B69" s="34"/>
      <c r="C69" s="33"/>
      <c r="D69" s="34"/>
      <c r="E69" s="34"/>
      <c r="F69" s="34"/>
      <c r="G69" s="31"/>
      <c r="H69" s="17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18">
        <f t="shared" si="0"/>
        <v>0</v>
      </c>
      <c r="U69" s="15"/>
      <c r="V69" s="16"/>
    </row>
    <row r="70" spans="1:22" x14ac:dyDescent="0.25">
      <c r="A70" s="33"/>
      <c r="B70" s="34"/>
      <c r="C70" s="33"/>
      <c r="D70" s="34"/>
      <c r="E70" s="34"/>
      <c r="F70" s="34"/>
      <c r="G70" s="31"/>
      <c r="H70" s="17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18">
        <f t="shared" si="0"/>
        <v>0</v>
      </c>
      <c r="U70" s="15"/>
      <c r="V70" s="16"/>
    </row>
    <row r="71" spans="1:22" x14ac:dyDescent="0.25">
      <c r="A71" s="33"/>
      <c r="B71" s="34"/>
      <c r="C71" s="33"/>
      <c r="D71" s="34"/>
      <c r="E71" s="34"/>
      <c r="F71" s="35"/>
      <c r="G71" s="31"/>
      <c r="H71" s="17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18">
        <f t="shared" ref="T71:T134" si="1">SUM(G71:S71)</f>
        <v>0</v>
      </c>
      <c r="U71" s="15"/>
      <c r="V71" s="16"/>
    </row>
    <row r="72" spans="1:22" x14ac:dyDescent="0.25">
      <c r="A72" s="33"/>
      <c r="B72" s="34"/>
      <c r="C72" s="33"/>
      <c r="D72" s="34"/>
      <c r="E72" s="34"/>
      <c r="F72" s="35"/>
      <c r="G72" s="31"/>
      <c r="H72" s="17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18">
        <f t="shared" si="1"/>
        <v>0</v>
      </c>
      <c r="U72" s="15"/>
      <c r="V72" s="16"/>
    </row>
    <row r="73" spans="1:22" x14ac:dyDescent="0.25">
      <c r="A73" s="33"/>
      <c r="B73" s="34"/>
      <c r="C73" s="33"/>
      <c r="D73" s="34"/>
      <c r="E73" s="34"/>
      <c r="F73" s="34"/>
      <c r="G73" s="31"/>
      <c r="H73" s="17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18">
        <f t="shared" si="1"/>
        <v>0</v>
      </c>
      <c r="U73" s="15"/>
      <c r="V73" s="16"/>
    </row>
    <row r="74" spans="1:22" x14ac:dyDescent="0.25">
      <c r="A74" s="33"/>
      <c r="B74" s="34"/>
      <c r="C74" s="33"/>
      <c r="D74" s="34"/>
      <c r="E74" s="34"/>
      <c r="F74" s="34"/>
      <c r="G74" s="31"/>
      <c r="H74" s="17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18">
        <f t="shared" si="1"/>
        <v>0</v>
      </c>
      <c r="U74" s="15"/>
      <c r="V74" s="16"/>
    </row>
    <row r="75" spans="1:22" x14ac:dyDescent="0.25">
      <c r="A75" s="33"/>
      <c r="B75" s="34"/>
      <c r="C75" s="33"/>
      <c r="D75" s="34"/>
      <c r="E75" s="34"/>
      <c r="F75" s="34"/>
      <c r="G75" s="31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8">
        <f t="shared" si="1"/>
        <v>0</v>
      </c>
      <c r="U75" s="15"/>
      <c r="V75" s="16"/>
    </row>
    <row r="76" spans="1:22" x14ac:dyDescent="0.25">
      <c r="A76" s="33"/>
      <c r="B76" s="34"/>
      <c r="C76" s="33"/>
      <c r="D76" s="34"/>
      <c r="E76" s="34"/>
      <c r="F76" s="34"/>
      <c r="G76" s="31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8">
        <f t="shared" si="1"/>
        <v>0</v>
      </c>
      <c r="U76" s="15"/>
      <c r="V76" s="16"/>
    </row>
    <row r="77" spans="1:22" x14ac:dyDescent="0.25">
      <c r="A77" s="33"/>
      <c r="B77" s="34"/>
      <c r="C77" s="33"/>
      <c r="D77" s="34"/>
      <c r="E77" s="34"/>
      <c r="F77" s="34"/>
      <c r="G77" s="31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8">
        <f t="shared" si="1"/>
        <v>0</v>
      </c>
      <c r="U77" s="15"/>
      <c r="V77" s="16"/>
    </row>
    <row r="78" spans="1:22" x14ac:dyDescent="0.25">
      <c r="A78" s="33"/>
      <c r="B78" s="34"/>
      <c r="C78" s="33"/>
      <c r="D78" s="34"/>
      <c r="E78" s="34"/>
      <c r="F78" s="34"/>
      <c r="G78" s="31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8">
        <f t="shared" si="1"/>
        <v>0</v>
      </c>
      <c r="U78" s="15"/>
      <c r="V78" s="16"/>
    </row>
    <row r="79" spans="1:22" x14ac:dyDescent="0.25">
      <c r="A79" s="33"/>
      <c r="B79" s="34"/>
      <c r="C79" s="33"/>
      <c r="D79" s="34"/>
      <c r="E79" s="34"/>
      <c r="F79" s="34"/>
      <c r="G79" s="31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8">
        <f t="shared" si="1"/>
        <v>0</v>
      </c>
      <c r="U79" s="15"/>
      <c r="V79" s="16"/>
    </row>
    <row r="80" spans="1:22" x14ac:dyDescent="0.25">
      <c r="A80" s="33"/>
      <c r="B80" s="34"/>
      <c r="C80" s="33"/>
      <c r="D80" s="34"/>
      <c r="E80" s="34"/>
      <c r="F80" s="34"/>
      <c r="G80" s="31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8">
        <f t="shared" si="1"/>
        <v>0</v>
      </c>
      <c r="U80" s="15"/>
      <c r="V80" s="16"/>
    </row>
    <row r="81" spans="1:22" x14ac:dyDescent="0.25">
      <c r="A81" s="33"/>
      <c r="B81" s="34"/>
      <c r="C81" s="33"/>
      <c r="D81" s="34"/>
      <c r="E81" s="34"/>
      <c r="F81" s="34"/>
      <c r="G81" s="31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8">
        <f t="shared" si="1"/>
        <v>0</v>
      </c>
      <c r="U81" s="15"/>
      <c r="V81" s="16"/>
    </row>
    <row r="82" spans="1:22" x14ac:dyDescent="0.25">
      <c r="A82" s="33"/>
      <c r="B82" s="34"/>
      <c r="C82" s="33"/>
      <c r="D82" s="34"/>
      <c r="E82" s="34"/>
      <c r="F82" s="34"/>
      <c r="G82" s="31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8">
        <f t="shared" si="1"/>
        <v>0</v>
      </c>
      <c r="U82" s="15"/>
      <c r="V82" s="16"/>
    </row>
    <row r="83" spans="1:22" x14ac:dyDescent="0.25">
      <c r="A83" s="33"/>
      <c r="B83" s="34"/>
      <c r="C83" s="33"/>
      <c r="D83" s="34"/>
      <c r="E83" s="34"/>
      <c r="F83" s="34"/>
      <c r="G83" s="31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8">
        <f t="shared" si="1"/>
        <v>0</v>
      </c>
      <c r="U83" s="15"/>
      <c r="V83" s="16"/>
    </row>
    <row r="84" spans="1:22" x14ac:dyDescent="0.25">
      <c r="A84" s="33"/>
      <c r="B84" s="34"/>
      <c r="C84" s="33"/>
      <c r="D84" s="34"/>
      <c r="E84" s="34"/>
      <c r="F84" s="34"/>
      <c r="G84" s="31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8">
        <f t="shared" si="1"/>
        <v>0</v>
      </c>
      <c r="U84" s="15"/>
      <c r="V84" s="16"/>
    </row>
    <row r="85" spans="1:22" x14ac:dyDescent="0.25">
      <c r="A85" s="33"/>
      <c r="B85" s="34"/>
      <c r="C85" s="33"/>
      <c r="D85" s="34"/>
      <c r="E85" s="34"/>
      <c r="F85" s="34"/>
      <c r="G85" s="31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8">
        <f t="shared" si="1"/>
        <v>0</v>
      </c>
      <c r="U85" s="15"/>
      <c r="V85" s="16"/>
    </row>
    <row r="86" spans="1:22" x14ac:dyDescent="0.25">
      <c r="A86" s="33"/>
      <c r="B86" s="34"/>
      <c r="C86" s="33"/>
      <c r="D86" s="34"/>
      <c r="E86" s="34"/>
      <c r="F86" s="34"/>
      <c r="G86" s="31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8">
        <f t="shared" si="1"/>
        <v>0</v>
      </c>
      <c r="U86" s="15"/>
      <c r="V86" s="16"/>
    </row>
    <row r="87" spans="1:22" x14ac:dyDescent="0.25">
      <c r="A87" s="33"/>
      <c r="B87" s="34"/>
      <c r="C87" s="33"/>
      <c r="D87" s="34"/>
      <c r="E87" s="34"/>
      <c r="F87" s="34"/>
      <c r="G87" s="31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8">
        <f t="shared" si="1"/>
        <v>0</v>
      </c>
      <c r="U87" s="15"/>
      <c r="V87" s="16"/>
    </row>
    <row r="88" spans="1:22" x14ac:dyDescent="0.25">
      <c r="A88" s="33"/>
      <c r="B88" s="34"/>
      <c r="C88" s="33"/>
      <c r="D88" s="34"/>
      <c r="E88" s="34"/>
      <c r="F88" s="34"/>
      <c r="G88" s="31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8">
        <f t="shared" si="1"/>
        <v>0</v>
      </c>
      <c r="U88" s="15"/>
      <c r="V88" s="16"/>
    </row>
    <row r="89" spans="1:22" x14ac:dyDescent="0.25">
      <c r="A89" s="33"/>
      <c r="B89" s="34"/>
      <c r="C89" s="33"/>
      <c r="D89" s="34"/>
      <c r="E89" s="34"/>
      <c r="F89" s="34"/>
      <c r="G89" s="31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8">
        <f t="shared" si="1"/>
        <v>0</v>
      </c>
      <c r="U89" s="15"/>
      <c r="V89" s="16"/>
    </row>
    <row r="90" spans="1:22" x14ac:dyDescent="0.25">
      <c r="A90" s="33"/>
      <c r="B90" s="34"/>
      <c r="C90" s="33"/>
      <c r="D90" s="34"/>
      <c r="E90" s="34"/>
      <c r="F90" s="34"/>
      <c r="G90" s="31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8">
        <f t="shared" si="1"/>
        <v>0</v>
      </c>
      <c r="U90" s="15"/>
      <c r="V90" s="16"/>
    </row>
    <row r="91" spans="1:22" x14ac:dyDescent="0.25">
      <c r="A91" s="33"/>
      <c r="B91" s="34"/>
      <c r="C91" s="33"/>
      <c r="D91" s="34"/>
      <c r="E91" s="34"/>
      <c r="F91" s="34"/>
      <c r="G91" s="31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8">
        <f t="shared" si="1"/>
        <v>0</v>
      </c>
      <c r="U91" s="15"/>
      <c r="V91" s="16"/>
    </row>
    <row r="92" spans="1:22" x14ac:dyDescent="0.25">
      <c r="A92" s="36"/>
      <c r="B92" s="37"/>
      <c r="C92" s="36"/>
      <c r="D92" s="37"/>
      <c r="E92" s="37"/>
      <c r="F92" s="37"/>
      <c r="G92" s="3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18">
        <f t="shared" si="1"/>
        <v>0</v>
      </c>
      <c r="U92" s="20"/>
      <c r="V92" s="21"/>
    </row>
    <row r="93" spans="1:22" x14ac:dyDescent="0.25">
      <c r="A93" s="36"/>
      <c r="B93" s="37"/>
      <c r="C93" s="36"/>
      <c r="D93" s="37"/>
      <c r="E93" s="37"/>
      <c r="F93" s="37"/>
      <c r="G93" s="3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18">
        <f t="shared" si="1"/>
        <v>0</v>
      </c>
      <c r="U93" s="20"/>
      <c r="V93" s="21"/>
    </row>
    <row r="94" spans="1:22" x14ac:dyDescent="0.25">
      <c r="A94" s="36"/>
      <c r="B94" s="37"/>
      <c r="C94" s="36"/>
      <c r="D94" s="37"/>
      <c r="E94" s="37"/>
      <c r="F94" s="37"/>
      <c r="G94" s="3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18">
        <f t="shared" si="1"/>
        <v>0</v>
      </c>
      <c r="U94" s="20"/>
      <c r="V94" s="21"/>
    </row>
    <row r="95" spans="1:22" x14ac:dyDescent="0.25">
      <c r="A95" s="36"/>
      <c r="B95" s="37"/>
      <c r="C95" s="36"/>
      <c r="D95" s="37"/>
      <c r="E95" s="37"/>
      <c r="F95" s="37"/>
      <c r="G95" s="3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18">
        <f t="shared" si="1"/>
        <v>0</v>
      </c>
      <c r="U95" s="20"/>
      <c r="V95" s="21"/>
    </row>
    <row r="96" spans="1:22" x14ac:dyDescent="0.25">
      <c r="A96" s="36"/>
      <c r="B96" s="37"/>
      <c r="C96" s="36"/>
      <c r="D96" s="37"/>
      <c r="E96" s="37"/>
      <c r="F96" s="37"/>
      <c r="G96" s="3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18">
        <f t="shared" si="1"/>
        <v>0</v>
      </c>
      <c r="U96" s="20"/>
      <c r="V96" s="21"/>
    </row>
    <row r="97" spans="1:22" x14ac:dyDescent="0.25">
      <c r="A97" s="36"/>
      <c r="B97" s="37"/>
      <c r="C97" s="36"/>
      <c r="D97" s="37"/>
      <c r="E97" s="37"/>
      <c r="F97" s="37"/>
      <c r="G97" s="3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18">
        <f t="shared" si="1"/>
        <v>0</v>
      </c>
      <c r="U97" s="20"/>
      <c r="V97" s="21"/>
    </row>
    <row r="98" spans="1:22" x14ac:dyDescent="0.25">
      <c r="A98" s="36"/>
      <c r="B98" s="37"/>
      <c r="C98" s="36"/>
      <c r="D98" s="37"/>
      <c r="E98" s="37"/>
      <c r="F98" s="37"/>
      <c r="G98" s="3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18">
        <f t="shared" si="1"/>
        <v>0</v>
      </c>
      <c r="U98" s="20"/>
      <c r="V98" s="21"/>
    </row>
    <row r="99" spans="1:22" x14ac:dyDescent="0.25">
      <c r="A99" s="36"/>
      <c r="B99" s="37"/>
      <c r="C99" s="36"/>
      <c r="D99" s="37"/>
      <c r="E99" s="37"/>
      <c r="F99" s="37"/>
      <c r="G99" s="3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18">
        <f t="shared" si="1"/>
        <v>0</v>
      </c>
      <c r="U99" s="20"/>
      <c r="V99" s="21"/>
    </row>
    <row r="100" spans="1:22" x14ac:dyDescent="0.25">
      <c r="A100" s="20"/>
      <c r="B100" s="21"/>
      <c r="C100" s="20"/>
      <c r="D100" s="21"/>
      <c r="E100" s="21"/>
      <c r="F100" s="21"/>
      <c r="G100" s="3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18">
        <f t="shared" si="1"/>
        <v>0</v>
      </c>
      <c r="U100" s="20"/>
      <c r="V100" s="21"/>
    </row>
    <row r="101" spans="1:22" x14ac:dyDescent="0.25">
      <c r="A101" s="20"/>
      <c r="B101" s="21"/>
      <c r="C101" s="20"/>
      <c r="D101" s="21"/>
      <c r="E101" s="21"/>
      <c r="F101" s="21"/>
      <c r="G101" s="3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18">
        <f t="shared" si="1"/>
        <v>0</v>
      </c>
      <c r="U101" s="20"/>
      <c r="V101" s="21"/>
    </row>
    <row r="102" spans="1:22" x14ac:dyDescent="0.25">
      <c r="A102" s="20"/>
      <c r="B102" s="21"/>
      <c r="C102" s="20"/>
      <c r="D102" s="21"/>
      <c r="E102" s="21"/>
      <c r="F102" s="21"/>
      <c r="G102" s="3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18">
        <f t="shared" si="1"/>
        <v>0</v>
      </c>
      <c r="U102" s="20"/>
      <c r="V102" s="21"/>
    </row>
    <row r="103" spans="1:22" x14ac:dyDescent="0.25">
      <c r="A103" s="20"/>
      <c r="B103" s="21"/>
      <c r="C103" s="20"/>
      <c r="D103" s="21"/>
      <c r="E103" s="21"/>
      <c r="F103" s="21"/>
      <c r="G103" s="3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18">
        <f t="shared" si="1"/>
        <v>0</v>
      </c>
      <c r="U103" s="20"/>
      <c r="V103" s="21"/>
    </row>
    <row r="104" spans="1:22" x14ac:dyDescent="0.25">
      <c r="A104" s="20"/>
      <c r="B104" s="21"/>
      <c r="C104" s="20"/>
      <c r="D104" s="21"/>
      <c r="E104" s="21"/>
      <c r="F104" s="21"/>
      <c r="G104" s="3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18">
        <f t="shared" si="1"/>
        <v>0</v>
      </c>
      <c r="U104" s="20"/>
      <c r="V104" s="21"/>
    </row>
    <row r="105" spans="1:22" x14ac:dyDescent="0.25">
      <c r="A105" s="20"/>
      <c r="B105" s="21"/>
      <c r="C105" s="20"/>
      <c r="D105" s="21"/>
      <c r="E105" s="21"/>
      <c r="F105" s="21"/>
      <c r="G105" s="3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18">
        <f t="shared" si="1"/>
        <v>0</v>
      </c>
      <c r="U105" s="20"/>
      <c r="V105" s="21"/>
    </row>
    <row r="106" spans="1:22" x14ac:dyDescent="0.25">
      <c r="A106" s="20"/>
      <c r="B106" s="21"/>
      <c r="C106" s="20"/>
      <c r="D106" s="21"/>
      <c r="E106" s="21"/>
      <c r="F106" s="21"/>
      <c r="G106" s="3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18">
        <f t="shared" si="1"/>
        <v>0</v>
      </c>
      <c r="U106" s="20"/>
      <c r="V106" s="21"/>
    </row>
    <row r="107" spans="1:22" x14ac:dyDescent="0.25">
      <c r="A107" s="20"/>
      <c r="B107" s="21"/>
      <c r="C107" s="20"/>
      <c r="D107" s="21"/>
      <c r="E107" s="21"/>
      <c r="F107" s="21"/>
      <c r="G107" s="3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18">
        <f t="shared" si="1"/>
        <v>0</v>
      </c>
      <c r="U107" s="20"/>
      <c r="V107" s="21"/>
    </row>
    <row r="108" spans="1:22" x14ac:dyDescent="0.25">
      <c r="A108" s="20"/>
      <c r="B108" s="21"/>
      <c r="C108" s="20"/>
      <c r="D108" s="21"/>
      <c r="E108" s="21"/>
      <c r="F108" s="21"/>
      <c r="G108" s="3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18">
        <f t="shared" si="1"/>
        <v>0</v>
      </c>
      <c r="U108" s="20"/>
      <c r="V108" s="21"/>
    </row>
    <row r="109" spans="1:22" x14ac:dyDescent="0.25">
      <c r="A109" s="20"/>
      <c r="B109" s="21"/>
      <c r="C109" s="20"/>
      <c r="D109" s="21"/>
      <c r="E109" s="21"/>
      <c r="F109" s="21"/>
      <c r="G109" s="3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18">
        <f t="shared" si="1"/>
        <v>0</v>
      </c>
      <c r="U109" s="20"/>
      <c r="V109" s="21"/>
    </row>
    <row r="110" spans="1:22" x14ac:dyDescent="0.25">
      <c r="A110" s="20"/>
      <c r="B110" s="21"/>
      <c r="C110" s="20"/>
      <c r="D110" s="21"/>
      <c r="E110" s="21"/>
      <c r="F110" s="21"/>
      <c r="G110" s="3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18">
        <f t="shared" si="1"/>
        <v>0</v>
      </c>
      <c r="U110" s="20"/>
      <c r="V110" s="21"/>
    </row>
    <row r="111" spans="1:22" x14ac:dyDescent="0.25">
      <c r="A111" s="20"/>
      <c r="B111" s="21"/>
      <c r="C111" s="20"/>
      <c r="D111" s="21"/>
      <c r="E111" s="21"/>
      <c r="F111" s="21"/>
      <c r="G111" s="3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18">
        <f t="shared" si="1"/>
        <v>0</v>
      </c>
      <c r="U111" s="20"/>
      <c r="V111" s="21"/>
    </row>
    <row r="112" spans="1:22" x14ac:dyDescent="0.25">
      <c r="A112" s="20"/>
      <c r="B112" s="21"/>
      <c r="C112" s="20"/>
      <c r="D112" s="21"/>
      <c r="E112" s="21"/>
      <c r="F112" s="21"/>
      <c r="G112" s="3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18">
        <f t="shared" si="1"/>
        <v>0</v>
      </c>
      <c r="U112" s="20"/>
      <c r="V112" s="21"/>
    </row>
    <row r="113" spans="1:22" x14ac:dyDescent="0.25">
      <c r="A113" s="20"/>
      <c r="B113" s="21"/>
      <c r="C113" s="20"/>
      <c r="D113" s="21"/>
      <c r="E113" s="21"/>
      <c r="F113" s="21"/>
      <c r="G113" s="3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18">
        <f t="shared" si="1"/>
        <v>0</v>
      </c>
      <c r="U113" s="20"/>
      <c r="V113" s="21"/>
    </row>
    <row r="114" spans="1:22" x14ac:dyDescent="0.25">
      <c r="A114" s="20"/>
      <c r="B114" s="21"/>
      <c r="C114" s="20"/>
      <c r="D114" s="21"/>
      <c r="E114" s="21"/>
      <c r="F114" s="21"/>
      <c r="G114" s="3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18">
        <f t="shared" si="1"/>
        <v>0</v>
      </c>
      <c r="U114" s="20"/>
      <c r="V114" s="21"/>
    </row>
    <row r="115" spans="1:22" x14ac:dyDescent="0.25">
      <c r="A115" s="20"/>
      <c r="B115" s="21"/>
      <c r="C115" s="20"/>
      <c r="D115" s="21"/>
      <c r="E115" s="21"/>
      <c r="F115" s="21"/>
      <c r="G115" s="3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18">
        <f t="shared" si="1"/>
        <v>0</v>
      </c>
      <c r="U115" s="20"/>
      <c r="V115" s="21"/>
    </row>
    <row r="116" spans="1:22" x14ac:dyDescent="0.25">
      <c r="A116" s="20"/>
      <c r="B116" s="21"/>
      <c r="C116" s="20"/>
      <c r="D116" s="21"/>
      <c r="E116" s="21"/>
      <c r="F116" s="21"/>
      <c r="G116" s="3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18">
        <f t="shared" si="1"/>
        <v>0</v>
      </c>
      <c r="U116" s="20"/>
      <c r="V116" s="21"/>
    </row>
    <row r="117" spans="1:22" x14ac:dyDescent="0.25">
      <c r="A117" s="20"/>
      <c r="B117" s="21"/>
      <c r="C117" s="20"/>
      <c r="D117" s="21"/>
      <c r="E117" s="21"/>
      <c r="F117" s="21"/>
      <c r="G117" s="3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18">
        <f t="shared" si="1"/>
        <v>0</v>
      </c>
      <c r="U117" s="20"/>
      <c r="V117" s="21"/>
    </row>
    <row r="118" spans="1:22" x14ac:dyDescent="0.25">
      <c r="A118" s="20"/>
      <c r="B118" s="21"/>
      <c r="C118" s="20"/>
      <c r="D118" s="21"/>
      <c r="E118" s="21"/>
      <c r="F118" s="21"/>
      <c r="G118" s="3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18">
        <f t="shared" si="1"/>
        <v>0</v>
      </c>
      <c r="U118" s="20"/>
      <c r="V118" s="21"/>
    </row>
    <row r="119" spans="1:22" x14ac:dyDescent="0.25">
      <c r="A119" s="20"/>
      <c r="B119" s="21"/>
      <c r="C119" s="20"/>
      <c r="D119" s="21"/>
      <c r="E119" s="21"/>
      <c r="F119" s="21"/>
      <c r="G119" s="3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18">
        <f t="shared" si="1"/>
        <v>0</v>
      </c>
      <c r="U119" s="20"/>
      <c r="V119" s="21"/>
    </row>
    <row r="120" spans="1:22" x14ac:dyDescent="0.25">
      <c r="A120" s="20"/>
      <c r="B120" s="21"/>
      <c r="C120" s="20"/>
      <c r="D120" s="21"/>
      <c r="E120" s="21"/>
      <c r="F120" s="21"/>
      <c r="G120" s="3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18">
        <f t="shared" si="1"/>
        <v>0</v>
      </c>
      <c r="U120" s="20"/>
      <c r="V120" s="21"/>
    </row>
    <row r="121" spans="1:22" x14ac:dyDescent="0.25">
      <c r="A121" s="20"/>
      <c r="B121" s="21"/>
      <c r="C121" s="20"/>
      <c r="D121" s="21"/>
      <c r="E121" s="21"/>
      <c r="F121" s="21"/>
      <c r="G121" s="3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18">
        <f t="shared" si="1"/>
        <v>0</v>
      </c>
      <c r="U121" s="20"/>
      <c r="V121" s="21"/>
    </row>
    <row r="122" spans="1:22" x14ac:dyDescent="0.25">
      <c r="A122" s="20"/>
      <c r="B122" s="21"/>
      <c r="C122" s="20"/>
      <c r="D122" s="21"/>
      <c r="E122" s="21"/>
      <c r="F122" s="21"/>
      <c r="G122" s="3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18">
        <f t="shared" si="1"/>
        <v>0</v>
      </c>
      <c r="U122" s="20"/>
      <c r="V122" s="21"/>
    </row>
    <row r="123" spans="1:22" x14ac:dyDescent="0.25">
      <c r="A123" s="20"/>
      <c r="B123" s="21"/>
      <c r="C123" s="20"/>
      <c r="D123" s="21"/>
      <c r="E123" s="21"/>
      <c r="F123" s="21"/>
      <c r="G123" s="3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18">
        <f t="shared" si="1"/>
        <v>0</v>
      </c>
      <c r="U123" s="20"/>
      <c r="V123" s="21"/>
    </row>
    <row r="124" spans="1:22" x14ac:dyDescent="0.25">
      <c r="A124" s="20"/>
      <c r="B124" s="21"/>
      <c r="C124" s="20"/>
      <c r="D124" s="21"/>
      <c r="E124" s="21"/>
      <c r="F124" s="21"/>
      <c r="G124" s="3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18">
        <f t="shared" si="1"/>
        <v>0</v>
      </c>
      <c r="U124" s="20"/>
      <c r="V124" s="21"/>
    </row>
    <row r="125" spans="1:22" x14ac:dyDescent="0.25">
      <c r="A125" s="20"/>
      <c r="B125" s="21"/>
      <c r="C125" s="20"/>
      <c r="D125" s="21"/>
      <c r="E125" s="21"/>
      <c r="F125" s="21"/>
      <c r="G125" s="3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18">
        <f t="shared" si="1"/>
        <v>0</v>
      </c>
      <c r="U125" s="20"/>
      <c r="V125" s="21"/>
    </row>
    <row r="126" spans="1:22" x14ac:dyDescent="0.25">
      <c r="A126" s="20"/>
      <c r="B126" s="21"/>
      <c r="C126" s="20"/>
      <c r="D126" s="21"/>
      <c r="E126" s="21"/>
      <c r="F126" s="21"/>
      <c r="G126" s="3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18">
        <f t="shared" si="1"/>
        <v>0</v>
      </c>
      <c r="U126" s="20"/>
      <c r="V126" s="21"/>
    </row>
    <row r="127" spans="1:22" x14ac:dyDescent="0.25">
      <c r="A127" s="20"/>
      <c r="B127" s="21"/>
      <c r="C127" s="20"/>
      <c r="D127" s="21"/>
      <c r="E127" s="21"/>
      <c r="F127" s="21"/>
      <c r="G127" s="3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8">
        <f t="shared" si="1"/>
        <v>0</v>
      </c>
      <c r="U127" s="20"/>
      <c r="V127" s="21"/>
    </row>
    <row r="128" spans="1:22" x14ac:dyDescent="0.25">
      <c r="A128" s="20"/>
      <c r="B128" s="21"/>
      <c r="C128" s="20"/>
      <c r="D128" s="21"/>
      <c r="E128" s="21"/>
      <c r="F128" s="21"/>
      <c r="G128" s="3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8">
        <f t="shared" si="1"/>
        <v>0</v>
      </c>
      <c r="U128" s="20"/>
      <c r="V128" s="21"/>
    </row>
    <row r="129" spans="1:22" x14ac:dyDescent="0.25">
      <c r="A129" s="20"/>
      <c r="B129" s="21"/>
      <c r="C129" s="20"/>
      <c r="D129" s="21"/>
      <c r="E129" s="21"/>
      <c r="F129" s="21"/>
      <c r="G129" s="3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8">
        <f t="shared" si="1"/>
        <v>0</v>
      </c>
      <c r="U129" s="20"/>
      <c r="V129" s="21"/>
    </row>
    <row r="130" spans="1:22" x14ac:dyDescent="0.25">
      <c r="A130" s="20"/>
      <c r="B130" s="21"/>
      <c r="C130" s="20"/>
      <c r="D130" s="21"/>
      <c r="E130" s="21"/>
      <c r="F130" s="21"/>
      <c r="G130" s="3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8">
        <f t="shared" si="1"/>
        <v>0</v>
      </c>
      <c r="U130" s="20"/>
      <c r="V130" s="21"/>
    </row>
    <row r="131" spans="1:22" x14ac:dyDescent="0.25">
      <c r="A131" s="20"/>
      <c r="B131" s="21"/>
      <c r="C131" s="20"/>
      <c r="D131" s="21"/>
      <c r="E131" s="21"/>
      <c r="F131" s="21"/>
      <c r="G131" s="3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8">
        <f t="shared" si="1"/>
        <v>0</v>
      </c>
      <c r="U131" s="20"/>
      <c r="V131" s="21"/>
    </row>
    <row r="132" spans="1:22" x14ac:dyDescent="0.25">
      <c r="A132" s="20"/>
      <c r="B132" s="21"/>
      <c r="C132" s="20"/>
      <c r="D132" s="21"/>
      <c r="E132" s="21"/>
      <c r="F132" s="21"/>
      <c r="G132" s="3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8">
        <f t="shared" si="1"/>
        <v>0</v>
      </c>
      <c r="U132" s="20"/>
      <c r="V132" s="21"/>
    </row>
    <row r="133" spans="1:22" x14ac:dyDescent="0.25">
      <c r="A133" s="20"/>
      <c r="B133" s="21"/>
      <c r="C133" s="20"/>
      <c r="D133" s="21"/>
      <c r="E133" s="21"/>
      <c r="F133" s="21"/>
      <c r="G133" s="3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8">
        <f t="shared" si="1"/>
        <v>0</v>
      </c>
      <c r="U133" s="20"/>
      <c r="V133" s="21"/>
    </row>
    <row r="134" spans="1:22" x14ac:dyDescent="0.25">
      <c r="A134" s="20"/>
      <c r="B134" s="21"/>
      <c r="C134" s="20"/>
      <c r="D134" s="21"/>
      <c r="E134" s="21"/>
      <c r="F134" s="21"/>
      <c r="G134" s="3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8">
        <f t="shared" si="1"/>
        <v>0</v>
      </c>
      <c r="U134" s="20"/>
      <c r="V134" s="21"/>
    </row>
    <row r="135" spans="1:22" x14ac:dyDescent="0.25">
      <c r="A135" s="20"/>
      <c r="B135" s="21"/>
      <c r="C135" s="20"/>
      <c r="D135" s="21"/>
      <c r="E135" s="21"/>
      <c r="F135" s="21"/>
      <c r="G135" s="3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8">
        <f t="shared" ref="T135:T198" si="2">SUM(G135:S135)</f>
        <v>0</v>
      </c>
      <c r="U135" s="20"/>
      <c r="V135" s="21"/>
    </row>
    <row r="136" spans="1:22" x14ac:dyDescent="0.25">
      <c r="A136" s="20"/>
      <c r="B136" s="21"/>
      <c r="C136" s="20"/>
      <c r="D136" s="21"/>
      <c r="E136" s="21"/>
      <c r="F136" s="21"/>
      <c r="G136" s="3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8">
        <f t="shared" si="2"/>
        <v>0</v>
      </c>
      <c r="U136" s="20"/>
      <c r="V136" s="21"/>
    </row>
    <row r="137" spans="1:22" x14ac:dyDescent="0.25">
      <c r="A137" s="20"/>
      <c r="B137" s="21"/>
      <c r="C137" s="20"/>
      <c r="D137" s="21"/>
      <c r="E137" s="21"/>
      <c r="F137" s="21"/>
      <c r="G137" s="3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8">
        <f t="shared" si="2"/>
        <v>0</v>
      </c>
      <c r="U137" s="20"/>
      <c r="V137" s="21"/>
    </row>
    <row r="138" spans="1:22" x14ac:dyDescent="0.25">
      <c r="A138" s="20"/>
      <c r="B138" s="21"/>
      <c r="C138" s="20"/>
      <c r="D138" s="21"/>
      <c r="E138" s="21"/>
      <c r="F138" s="21"/>
      <c r="G138" s="3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8">
        <f t="shared" si="2"/>
        <v>0</v>
      </c>
      <c r="U138" s="20"/>
      <c r="V138" s="21"/>
    </row>
    <row r="139" spans="1:22" x14ac:dyDescent="0.25">
      <c r="A139" s="20"/>
      <c r="B139" s="21"/>
      <c r="C139" s="20"/>
      <c r="D139" s="21"/>
      <c r="E139" s="21"/>
      <c r="F139" s="21"/>
      <c r="G139" s="3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8">
        <f t="shared" si="2"/>
        <v>0</v>
      </c>
      <c r="U139" s="20"/>
      <c r="V139" s="21"/>
    </row>
    <row r="140" spans="1:22" x14ac:dyDescent="0.25">
      <c r="A140" s="20"/>
      <c r="B140" s="21"/>
      <c r="C140" s="20"/>
      <c r="D140" s="21"/>
      <c r="E140" s="21"/>
      <c r="F140" s="21"/>
      <c r="G140" s="3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8">
        <f t="shared" si="2"/>
        <v>0</v>
      </c>
      <c r="U140" s="20"/>
      <c r="V140" s="21"/>
    </row>
    <row r="141" spans="1:22" x14ac:dyDescent="0.25">
      <c r="A141" s="20"/>
      <c r="B141" s="21"/>
      <c r="C141" s="20"/>
      <c r="D141" s="21"/>
      <c r="E141" s="21"/>
      <c r="F141" s="21"/>
      <c r="G141" s="3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8">
        <f t="shared" si="2"/>
        <v>0</v>
      </c>
      <c r="U141" s="20"/>
      <c r="V141" s="21"/>
    </row>
    <row r="142" spans="1:22" x14ac:dyDescent="0.25">
      <c r="A142" s="20"/>
      <c r="B142" s="21"/>
      <c r="C142" s="20"/>
      <c r="D142" s="21"/>
      <c r="E142" s="21"/>
      <c r="F142" s="21"/>
      <c r="G142" s="3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8">
        <f t="shared" si="2"/>
        <v>0</v>
      </c>
      <c r="U142" s="20"/>
      <c r="V142" s="21"/>
    </row>
    <row r="143" spans="1:22" x14ac:dyDescent="0.25">
      <c r="A143" s="20"/>
      <c r="B143" s="21"/>
      <c r="C143" s="20"/>
      <c r="D143" s="21"/>
      <c r="E143" s="21"/>
      <c r="F143" s="21"/>
      <c r="G143" s="3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8">
        <f t="shared" si="2"/>
        <v>0</v>
      </c>
      <c r="U143" s="20"/>
      <c r="V143" s="21"/>
    </row>
    <row r="144" spans="1:22" x14ac:dyDescent="0.25">
      <c r="A144" s="20"/>
      <c r="B144" s="21"/>
      <c r="C144" s="20"/>
      <c r="D144" s="21"/>
      <c r="E144" s="21"/>
      <c r="F144" s="21"/>
      <c r="G144" s="3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8">
        <f t="shared" si="2"/>
        <v>0</v>
      </c>
      <c r="U144" s="20"/>
      <c r="V144" s="21"/>
    </row>
    <row r="145" spans="1:22" x14ac:dyDescent="0.25">
      <c r="A145" s="20"/>
      <c r="B145" s="21"/>
      <c r="C145" s="20"/>
      <c r="D145" s="21"/>
      <c r="E145" s="21"/>
      <c r="F145" s="21"/>
      <c r="G145" s="3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8">
        <f t="shared" si="2"/>
        <v>0</v>
      </c>
      <c r="U145" s="20"/>
      <c r="V145" s="21"/>
    </row>
    <row r="146" spans="1:22" x14ac:dyDescent="0.25">
      <c r="A146" s="20"/>
      <c r="B146" s="21"/>
      <c r="C146" s="20"/>
      <c r="D146" s="21"/>
      <c r="E146" s="21"/>
      <c r="F146" s="21"/>
      <c r="G146" s="3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8">
        <f t="shared" si="2"/>
        <v>0</v>
      </c>
      <c r="U146" s="20"/>
      <c r="V146" s="21"/>
    </row>
    <row r="147" spans="1:22" x14ac:dyDescent="0.25">
      <c r="A147" s="20"/>
      <c r="B147" s="21"/>
      <c r="C147" s="20"/>
      <c r="D147" s="21"/>
      <c r="E147" s="21"/>
      <c r="F147" s="21"/>
      <c r="G147" s="3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8">
        <f t="shared" si="2"/>
        <v>0</v>
      </c>
      <c r="U147" s="20"/>
      <c r="V147" s="21"/>
    </row>
    <row r="148" spans="1:22" x14ac:dyDescent="0.25">
      <c r="A148" s="20"/>
      <c r="B148" s="21"/>
      <c r="C148" s="20"/>
      <c r="D148" s="21"/>
      <c r="E148" s="21"/>
      <c r="F148" s="21"/>
      <c r="G148" s="3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8">
        <f t="shared" si="2"/>
        <v>0</v>
      </c>
      <c r="U148" s="20"/>
      <c r="V148" s="21"/>
    </row>
    <row r="149" spans="1:22" x14ac:dyDescent="0.25">
      <c r="A149" s="20"/>
      <c r="B149" s="21"/>
      <c r="C149" s="20"/>
      <c r="D149" s="21"/>
      <c r="E149" s="21"/>
      <c r="F149" s="21"/>
      <c r="G149" s="3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8">
        <f t="shared" si="2"/>
        <v>0</v>
      </c>
      <c r="U149" s="20"/>
      <c r="V149" s="21"/>
    </row>
    <row r="150" spans="1:22" x14ac:dyDescent="0.25">
      <c r="A150" s="20"/>
      <c r="B150" s="21"/>
      <c r="C150" s="20"/>
      <c r="D150" s="21"/>
      <c r="E150" s="21"/>
      <c r="F150" s="21"/>
      <c r="G150" s="3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8">
        <f t="shared" si="2"/>
        <v>0</v>
      </c>
      <c r="U150" s="20"/>
      <c r="V150" s="21"/>
    </row>
    <row r="151" spans="1:22" x14ac:dyDescent="0.25">
      <c r="A151" s="20"/>
      <c r="B151" s="21"/>
      <c r="C151" s="20"/>
      <c r="D151" s="21"/>
      <c r="E151" s="21"/>
      <c r="F151" s="21"/>
      <c r="G151" s="3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8">
        <f t="shared" si="2"/>
        <v>0</v>
      </c>
      <c r="U151" s="20"/>
      <c r="V151" s="21"/>
    </row>
    <row r="152" spans="1:22" x14ac:dyDescent="0.25">
      <c r="A152" s="20"/>
      <c r="B152" s="21"/>
      <c r="C152" s="20"/>
      <c r="D152" s="21"/>
      <c r="E152" s="21"/>
      <c r="F152" s="21"/>
      <c r="G152" s="3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8">
        <f t="shared" si="2"/>
        <v>0</v>
      </c>
      <c r="U152" s="20"/>
      <c r="V152" s="21"/>
    </row>
    <row r="153" spans="1:22" x14ac:dyDescent="0.25">
      <c r="A153" s="20"/>
      <c r="B153" s="21"/>
      <c r="C153" s="20"/>
      <c r="D153" s="21"/>
      <c r="E153" s="21"/>
      <c r="F153" s="21"/>
      <c r="G153" s="3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8">
        <f t="shared" si="2"/>
        <v>0</v>
      </c>
      <c r="U153" s="20"/>
      <c r="V153" s="21"/>
    </row>
    <row r="154" spans="1:22" x14ac:dyDescent="0.25">
      <c r="A154" s="20"/>
      <c r="B154" s="21"/>
      <c r="C154" s="20"/>
      <c r="D154" s="21"/>
      <c r="E154" s="21"/>
      <c r="F154" s="21"/>
      <c r="G154" s="3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8">
        <f t="shared" si="2"/>
        <v>0</v>
      </c>
      <c r="U154" s="20"/>
      <c r="V154" s="21"/>
    </row>
    <row r="155" spans="1:22" x14ac:dyDescent="0.25">
      <c r="A155" s="20"/>
      <c r="B155" s="21"/>
      <c r="C155" s="20"/>
      <c r="D155" s="21"/>
      <c r="E155" s="21"/>
      <c r="F155" s="21"/>
      <c r="G155" s="3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8">
        <f t="shared" si="2"/>
        <v>0</v>
      </c>
      <c r="U155" s="20"/>
      <c r="V155" s="21"/>
    </row>
    <row r="156" spans="1:22" x14ac:dyDescent="0.25">
      <c r="A156" s="20"/>
      <c r="B156" s="21"/>
      <c r="C156" s="20"/>
      <c r="D156" s="21"/>
      <c r="E156" s="21"/>
      <c r="F156" s="21"/>
      <c r="G156" s="3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8">
        <f t="shared" si="2"/>
        <v>0</v>
      </c>
      <c r="U156" s="20"/>
      <c r="V156" s="21"/>
    </row>
    <row r="157" spans="1:22" x14ac:dyDescent="0.25">
      <c r="A157" s="20"/>
      <c r="B157" s="21"/>
      <c r="C157" s="20"/>
      <c r="D157" s="21"/>
      <c r="E157" s="21"/>
      <c r="F157" s="21"/>
      <c r="G157" s="3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8">
        <f t="shared" si="2"/>
        <v>0</v>
      </c>
      <c r="U157" s="20"/>
      <c r="V157" s="21"/>
    </row>
    <row r="158" spans="1:22" x14ac:dyDescent="0.25">
      <c r="A158" s="20"/>
      <c r="B158" s="21"/>
      <c r="C158" s="20"/>
      <c r="D158" s="21"/>
      <c r="E158" s="21"/>
      <c r="F158" s="21"/>
      <c r="G158" s="3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8">
        <f t="shared" si="2"/>
        <v>0</v>
      </c>
      <c r="U158" s="20"/>
      <c r="V158" s="21"/>
    </row>
    <row r="159" spans="1:22" x14ac:dyDescent="0.25">
      <c r="A159" s="20"/>
      <c r="B159" s="21"/>
      <c r="C159" s="20"/>
      <c r="D159" s="21"/>
      <c r="E159" s="21"/>
      <c r="F159" s="21"/>
      <c r="G159" s="3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8">
        <f t="shared" si="2"/>
        <v>0</v>
      </c>
      <c r="U159" s="20"/>
      <c r="V159" s="21"/>
    </row>
    <row r="160" spans="1:22" x14ac:dyDescent="0.25">
      <c r="A160" s="20"/>
      <c r="B160" s="21"/>
      <c r="C160" s="20"/>
      <c r="D160" s="21"/>
      <c r="E160" s="21"/>
      <c r="F160" s="21"/>
      <c r="G160" s="3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8">
        <f t="shared" si="2"/>
        <v>0</v>
      </c>
      <c r="U160" s="20"/>
      <c r="V160" s="21"/>
    </row>
    <row r="161" spans="1:22" x14ac:dyDescent="0.25">
      <c r="A161" s="20"/>
      <c r="B161" s="21"/>
      <c r="C161" s="20"/>
      <c r="D161" s="21"/>
      <c r="E161" s="21"/>
      <c r="F161" s="21"/>
      <c r="G161" s="3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8">
        <f t="shared" si="2"/>
        <v>0</v>
      </c>
      <c r="U161" s="20"/>
      <c r="V161" s="21"/>
    </row>
    <row r="162" spans="1:22" x14ac:dyDescent="0.25">
      <c r="A162" s="20"/>
      <c r="B162" s="21"/>
      <c r="C162" s="20"/>
      <c r="D162" s="21"/>
      <c r="E162" s="21"/>
      <c r="F162" s="21"/>
      <c r="G162" s="3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8">
        <f t="shared" si="2"/>
        <v>0</v>
      </c>
      <c r="U162" s="20"/>
      <c r="V162" s="21"/>
    </row>
    <row r="163" spans="1:22" x14ac:dyDescent="0.25">
      <c r="A163" s="20"/>
      <c r="B163" s="21"/>
      <c r="C163" s="20"/>
      <c r="D163" s="21"/>
      <c r="E163" s="21"/>
      <c r="F163" s="21"/>
      <c r="G163" s="3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8">
        <f t="shared" si="2"/>
        <v>0</v>
      </c>
      <c r="U163" s="20"/>
      <c r="V163" s="21"/>
    </row>
    <row r="164" spans="1:22" x14ac:dyDescent="0.25">
      <c r="A164" s="20"/>
      <c r="B164" s="21"/>
      <c r="C164" s="20"/>
      <c r="D164" s="21"/>
      <c r="E164" s="21"/>
      <c r="F164" s="21"/>
      <c r="G164" s="3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8">
        <f t="shared" si="2"/>
        <v>0</v>
      </c>
      <c r="U164" s="20"/>
      <c r="V164" s="21"/>
    </row>
    <row r="165" spans="1:22" x14ac:dyDescent="0.25">
      <c r="A165" s="20"/>
      <c r="B165" s="21"/>
      <c r="C165" s="20"/>
      <c r="D165" s="21"/>
      <c r="E165" s="21"/>
      <c r="F165" s="21"/>
      <c r="G165" s="3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8">
        <f t="shared" si="2"/>
        <v>0</v>
      </c>
      <c r="U165" s="20"/>
      <c r="V165" s="21"/>
    </row>
    <row r="166" spans="1:22" x14ac:dyDescent="0.25">
      <c r="A166" s="20"/>
      <c r="B166" s="21"/>
      <c r="C166" s="20"/>
      <c r="D166" s="21"/>
      <c r="E166" s="21"/>
      <c r="F166" s="21"/>
      <c r="G166" s="3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8">
        <f t="shared" si="2"/>
        <v>0</v>
      </c>
      <c r="U166" s="20"/>
      <c r="V166" s="21"/>
    </row>
    <row r="167" spans="1:22" x14ac:dyDescent="0.25">
      <c r="A167" s="20"/>
      <c r="B167" s="21"/>
      <c r="C167" s="20"/>
      <c r="D167" s="21"/>
      <c r="E167" s="21"/>
      <c r="F167" s="21"/>
      <c r="G167" s="3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8">
        <f t="shared" si="2"/>
        <v>0</v>
      </c>
      <c r="U167" s="20"/>
      <c r="V167" s="21"/>
    </row>
    <row r="168" spans="1:22" x14ac:dyDescent="0.25">
      <c r="A168" s="20"/>
      <c r="B168" s="21"/>
      <c r="C168" s="20"/>
      <c r="D168" s="21"/>
      <c r="E168" s="21"/>
      <c r="F168" s="21"/>
      <c r="G168" s="3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8">
        <f t="shared" si="2"/>
        <v>0</v>
      </c>
      <c r="U168" s="20"/>
      <c r="V168" s="21"/>
    </row>
    <row r="169" spans="1:22" x14ac:dyDescent="0.25">
      <c r="A169" s="20"/>
      <c r="B169" s="21"/>
      <c r="C169" s="20"/>
      <c r="D169" s="21"/>
      <c r="E169" s="21"/>
      <c r="F169" s="21"/>
      <c r="G169" s="3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8">
        <f t="shared" si="2"/>
        <v>0</v>
      </c>
      <c r="U169" s="20"/>
      <c r="V169" s="21"/>
    </row>
    <row r="170" spans="1:22" x14ac:dyDescent="0.25">
      <c r="A170" s="20"/>
      <c r="B170" s="21"/>
      <c r="C170" s="20"/>
      <c r="D170" s="21"/>
      <c r="E170" s="21"/>
      <c r="F170" s="21"/>
      <c r="G170" s="3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8">
        <f t="shared" si="2"/>
        <v>0</v>
      </c>
      <c r="U170" s="20"/>
      <c r="V170" s="21"/>
    </row>
    <row r="171" spans="1:22" x14ac:dyDescent="0.25">
      <c r="A171" s="20"/>
      <c r="B171" s="21"/>
      <c r="C171" s="20"/>
      <c r="D171" s="21"/>
      <c r="E171" s="21"/>
      <c r="F171" s="21"/>
      <c r="G171" s="3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8">
        <f t="shared" si="2"/>
        <v>0</v>
      </c>
      <c r="U171" s="20"/>
      <c r="V171" s="21"/>
    </row>
    <row r="172" spans="1:22" x14ac:dyDescent="0.25">
      <c r="A172" s="20"/>
      <c r="B172" s="21"/>
      <c r="C172" s="20"/>
      <c r="D172" s="21"/>
      <c r="E172" s="21"/>
      <c r="F172" s="21"/>
      <c r="G172" s="3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8">
        <f t="shared" si="2"/>
        <v>0</v>
      </c>
      <c r="U172" s="20"/>
      <c r="V172" s="21"/>
    </row>
    <row r="173" spans="1:22" x14ac:dyDescent="0.25">
      <c r="A173" s="20"/>
      <c r="B173" s="21"/>
      <c r="C173" s="20"/>
      <c r="D173" s="21"/>
      <c r="E173" s="21"/>
      <c r="F173" s="21"/>
      <c r="G173" s="3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8">
        <f t="shared" si="2"/>
        <v>0</v>
      </c>
      <c r="U173" s="20"/>
      <c r="V173" s="21"/>
    </row>
    <row r="174" spans="1:22" x14ac:dyDescent="0.25">
      <c r="A174" s="20"/>
      <c r="B174" s="21"/>
      <c r="C174" s="20"/>
      <c r="D174" s="21"/>
      <c r="E174" s="21"/>
      <c r="F174" s="21"/>
      <c r="G174" s="3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8">
        <f t="shared" si="2"/>
        <v>0</v>
      </c>
      <c r="U174" s="20"/>
      <c r="V174" s="21"/>
    </row>
    <row r="175" spans="1:22" x14ac:dyDescent="0.25">
      <c r="A175" s="20"/>
      <c r="B175" s="21"/>
      <c r="C175" s="20"/>
      <c r="D175" s="21"/>
      <c r="E175" s="21"/>
      <c r="F175" s="21"/>
      <c r="G175" s="3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8">
        <f t="shared" si="2"/>
        <v>0</v>
      </c>
      <c r="U175" s="20"/>
      <c r="V175" s="21"/>
    </row>
    <row r="176" spans="1:22" x14ac:dyDescent="0.25">
      <c r="A176" s="20"/>
      <c r="B176" s="21"/>
      <c r="C176" s="20"/>
      <c r="D176" s="21"/>
      <c r="E176" s="21"/>
      <c r="F176" s="21"/>
      <c r="G176" s="3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8">
        <f t="shared" si="2"/>
        <v>0</v>
      </c>
      <c r="U176" s="20"/>
      <c r="V176" s="21"/>
    </row>
    <row r="177" spans="1:22" x14ac:dyDescent="0.25">
      <c r="A177" s="20"/>
      <c r="B177" s="21"/>
      <c r="C177" s="20"/>
      <c r="D177" s="21"/>
      <c r="E177" s="21"/>
      <c r="F177" s="21"/>
      <c r="G177" s="3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8">
        <f t="shared" si="2"/>
        <v>0</v>
      </c>
      <c r="U177" s="20"/>
      <c r="V177" s="21"/>
    </row>
    <row r="178" spans="1:22" x14ac:dyDescent="0.25">
      <c r="A178" s="20"/>
      <c r="B178" s="21"/>
      <c r="C178" s="20"/>
      <c r="D178" s="21"/>
      <c r="E178" s="21"/>
      <c r="F178" s="21"/>
      <c r="G178" s="3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8">
        <f t="shared" si="2"/>
        <v>0</v>
      </c>
      <c r="U178" s="20"/>
      <c r="V178" s="21"/>
    </row>
    <row r="179" spans="1:22" x14ac:dyDescent="0.25">
      <c r="A179" s="20"/>
      <c r="B179" s="21"/>
      <c r="C179" s="20"/>
      <c r="D179" s="21"/>
      <c r="E179" s="21"/>
      <c r="F179" s="21"/>
      <c r="G179" s="3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8">
        <f t="shared" si="2"/>
        <v>0</v>
      </c>
      <c r="U179" s="20"/>
      <c r="V179" s="21"/>
    </row>
    <row r="180" spans="1:22" x14ac:dyDescent="0.25">
      <c r="A180" s="20"/>
      <c r="B180" s="21"/>
      <c r="C180" s="20"/>
      <c r="D180" s="21"/>
      <c r="E180" s="21"/>
      <c r="F180" s="21"/>
      <c r="G180" s="3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8">
        <f t="shared" si="2"/>
        <v>0</v>
      </c>
      <c r="U180" s="20"/>
      <c r="V180" s="21"/>
    </row>
    <row r="181" spans="1:22" x14ac:dyDescent="0.25">
      <c r="A181" s="20"/>
      <c r="B181" s="21"/>
      <c r="C181" s="20"/>
      <c r="D181" s="21"/>
      <c r="E181" s="21"/>
      <c r="F181" s="21"/>
      <c r="G181" s="3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8">
        <f t="shared" si="2"/>
        <v>0</v>
      </c>
      <c r="U181" s="20"/>
      <c r="V181" s="21"/>
    </row>
    <row r="182" spans="1:22" x14ac:dyDescent="0.25">
      <c r="A182" s="20"/>
      <c r="B182" s="21"/>
      <c r="C182" s="20"/>
      <c r="D182" s="21"/>
      <c r="E182" s="21"/>
      <c r="F182" s="21"/>
      <c r="G182" s="3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8">
        <f t="shared" si="2"/>
        <v>0</v>
      </c>
      <c r="U182" s="20"/>
      <c r="V182" s="21"/>
    </row>
    <row r="183" spans="1:22" x14ac:dyDescent="0.25">
      <c r="A183" s="20"/>
      <c r="B183" s="21"/>
      <c r="C183" s="20"/>
      <c r="D183" s="21"/>
      <c r="E183" s="21"/>
      <c r="F183" s="21"/>
      <c r="G183" s="3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8">
        <f t="shared" si="2"/>
        <v>0</v>
      </c>
      <c r="U183" s="20"/>
      <c r="V183" s="21"/>
    </row>
    <row r="184" spans="1:22" x14ac:dyDescent="0.25">
      <c r="A184" s="20"/>
      <c r="B184" s="21"/>
      <c r="C184" s="20"/>
      <c r="D184" s="21"/>
      <c r="E184" s="21"/>
      <c r="F184" s="21"/>
      <c r="G184" s="3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8">
        <f t="shared" si="2"/>
        <v>0</v>
      </c>
      <c r="U184" s="20"/>
      <c r="V184" s="21"/>
    </row>
    <row r="185" spans="1:22" x14ac:dyDescent="0.25">
      <c r="A185" s="20"/>
      <c r="B185" s="21"/>
      <c r="C185" s="20"/>
      <c r="D185" s="21"/>
      <c r="E185" s="21"/>
      <c r="F185" s="21"/>
      <c r="G185" s="3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8">
        <f t="shared" si="2"/>
        <v>0</v>
      </c>
      <c r="U185" s="20"/>
      <c r="V185" s="21"/>
    </row>
    <row r="186" spans="1:22" x14ac:dyDescent="0.25">
      <c r="A186" s="20"/>
      <c r="B186" s="21"/>
      <c r="C186" s="20"/>
      <c r="D186" s="21"/>
      <c r="E186" s="21"/>
      <c r="F186" s="21"/>
      <c r="G186" s="3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8">
        <f t="shared" si="2"/>
        <v>0</v>
      </c>
      <c r="U186" s="20"/>
      <c r="V186" s="21"/>
    </row>
    <row r="187" spans="1:22" x14ac:dyDescent="0.25">
      <c r="A187" s="20"/>
      <c r="B187" s="21"/>
      <c r="C187" s="20"/>
      <c r="D187" s="21"/>
      <c r="E187" s="21"/>
      <c r="F187" s="21"/>
      <c r="G187" s="3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8">
        <f t="shared" si="2"/>
        <v>0</v>
      </c>
      <c r="U187" s="20"/>
      <c r="V187" s="21"/>
    </row>
    <row r="188" spans="1:22" x14ac:dyDescent="0.25">
      <c r="A188" s="20"/>
      <c r="B188" s="21"/>
      <c r="C188" s="20"/>
      <c r="D188" s="21"/>
      <c r="E188" s="21"/>
      <c r="F188" s="21"/>
      <c r="G188" s="3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8">
        <f t="shared" si="2"/>
        <v>0</v>
      </c>
      <c r="U188" s="20"/>
      <c r="V188" s="21"/>
    </row>
    <row r="189" spans="1:22" x14ac:dyDescent="0.25">
      <c r="A189" s="20"/>
      <c r="B189" s="21"/>
      <c r="C189" s="20"/>
      <c r="D189" s="21"/>
      <c r="E189" s="21"/>
      <c r="F189" s="21"/>
      <c r="G189" s="3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8">
        <f t="shared" si="2"/>
        <v>0</v>
      </c>
      <c r="U189" s="20"/>
      <c r="V189" s="21"/>
    </row>
    <row r="190" spans="1:22" x14ac:dyDescent="0.25">
      <c r="A190" s="20"/>
      <c r="B190" s="21"/>
      <c r="C190" s="20"/>
      <c r="D190" s="21"/>
      <c r="E190" s="21"/>
      <c r="F190" s="21"/>
      <c r="G190" s="3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8">
        <f t="shared" si="2"/>
        <v>0</v>
      </c>
      <c r="U190" s="20"/>
      <c r="V190" s="21"/>
    </row>
    <row r="191" spans="1:22" x14ac:dyDescent="0.25">
      <c r="A191" s="20"/>
      <c r="B191" s="21"/>
      <c r="C191" s="20"/>
      <c r="D191" s="21"/>
      <c r="E191" s="21"/>
      <c r="F191" s="21"/>
      <c r="G191" s="3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8">
        <f t="shared" si="2"/>
        <v>0</v>
      </c>
      <c r="U191" s="20"/>
      <c r="V191" s="21"/>
    </row>
    <row r="192" spans="1:22" x14ac:dyDescent="0.25">
      <c r="A192" s="20"/>
      <c r="B192" s="21"/>
      <c r="C192" s="20"/>
      <c r="D192" s="21"/>
      <c r="E192" s="21"/>
      <c r="F192" s="21"/>
      <c r="G192" s="3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8">
        <f t="shared" si="2"/>
        <v>0</v>
      </c>
      <c r="U192" s="20"/>
      <c r="V192" s="21"/>
    </row>
    <row r="193" spans="1:22" x14ac:dyDescent="0.25">
      <c r="A193" s="20"/>
      <c r="B193" s="21"/>
      <c r="C193" s="20"/>
      <c r="D193" s="21"/>
      <c r="E193" s="21"/>
      <c r="F193" s="21"/>
      <c r="G193" s="3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8">
        <f t="shared" si="2"/>
        <v>0</v>
      </c>
      <c r="U193" s="20"/>
      <c r="V193" s="21"/>
    </row>
    <row r="194" spans="1:22" x14ac:dyDescent="0.25">
      <c r="A194" s="20"/>
      <c r="B194" s="21"/>
      <c r="C194" s="20"/>
      <c r="D194" s="21"/>
      <c r="E194" s="21"/>
      <c r="F194" s="21"/>
      <c r="G194" s="3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8">
        <f t="shared" si="2"/>
        <v>0</v>
      </c>
      <c r="U194" s="20"/>
      <c r="V194" s="21"/>
    </row>
    <row r="195" spans="1:22" x14ac:dyDescent="0.25">
      <c r="A195" s="20"/>
      <c r="B195" s="21"/>
      <c r="C195" s="20"/>
      <c r="D195" s="21"/>
      <c r="E195" s="21"/>
      <c r="F195" s="21"/>
      <c r="G195" s="3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8">
        <f t="shared" si="2"/>
        <v>0</v>
      </c>
      <c r="U195" s="20"/>
      <c r="V195" s="21"/>
    </row>
    <row r="196" spans="1:22" x14ac:dyDescent="0.25">
      <c r="A196" s="20"/>
      <c r="B196" s="21"/>
      <c r="C196" s="20"/>
      <c r="D196" s="21"/>
      <c r="E196" s="21"/>
      <c r="F196" s="21"/>
      <c r="G196" s="3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8">
        <f t="shared" si="2"/>
        <v>0</v>
      </c>
      <c r="U196" s="20"/>
      <c r="V196" s="21"/>
    </row>
    <row r="197" spans="1:22" x14ac:dyDescent="0.25">
      <c r="A197" s="20"/>
      <c r="B197" s="21"/>
      <c r="C197" s="20"/>
      <c r="D197" s="21"/>
      <c r="E197" s="21"/>
      <c r="F197" s="21"/>
      <c r="G197" s="3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8">
        <f t="shared" si="2"/>
        <v>0</v>
      </c>
      <c r="U197" s="20"/>
      <c r="V197" s="21"/>
    </row>
    <row r="198" spans="1:22" x14ac:dyDescent="0.25">
      <c r="A198" s="20"/>
      <c r="B198" s="21"/>
      <c r="C198" s="20"/>
      <c r="D198" s="21"/>
      <c r="E198" s="21"/>
      <c r="F198" s="21"/>
      <c r="G198" s="3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8">
        <f t="shared" si="2"/>
        <v>0</v>
      </c>
      <c r="U198" s="20"/>
      <c r="V198" s="21"/>
    </row>
    <row r="199" spans="1:22" x14ac:dyDescent="0.25">
      <c r="A199" s="20"/>
      <c r="B199" s="21"/>
      <c r="C199" s="20"/>
      <c r="D199" s="21"/>
      <c r="E199" s="21"/>
      <c r="F199" s="21"/>
      <c r="G199" s="3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8">
        <f t="shared" ref="T199:T262" si="3">SUM(G199:S199)</f>
        <v>0</v>
      </c>
      <c r="U199" s="20"/>
      <c r="V199" s="21"/>
    </row>
    <row r="200" spans="1:22" x14ac:dyDescent="0.25">
      <c r="A200" s="20"/>
      <c r="B200" s="21"/>
      <c r="C200" s="20"/>
      <c r="D200" s="21"/>
      <c r="E200" s="21"/>
      <c r="F200" s="21"/>
      <c r="G200" s="3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8">
        <f t="shared" si="3"/>
        <v>0</v>
      </c>
      <c r="U200" s="20"/>
      <c r="V200" s="21"/>
    </row>
    <row r="201" spans="1:22" x14ac:dyDescent="0.25">
      <c r="A201" s="20"/>
      <c r="B201" s="21"/>
      <c r="C201" s="20"/>
      <c r="D201" s="21"/>
      <c r="E201" s="21"/>
      <c r="F201" s="21"/>
      <c r="G201" s="3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8">
        <f t="shared" si="3"/>
        <v>0</v>
      </c>
      <c r="U201" s="20"/>
      <c r="V201" s="21"/>
    </row>
    <row r="202" spans="1:22" x14ac:dyDescent="0.25">
      <c r="A202" s="20"/>
      <c r="B202" s="21"/>
      <c r="C202" s="20"/>
      <c r="D202" s="21"/>
      <c r="E202" s="21"/>
      <c r="F202" s="21"/>
      <c r="G202" s="3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8">
        <f t="shared" si="3"/>
        <v>0</v>
      </c>
      <c r="U202" s="20"/>
      <c r="V202" s="21"/>
    </row>
    <row r="203" spans="1:22" x14ac:dyDescent="0.25">
      <c r="A203" s="20"/>
      <c r="B203" s="21"/>
      <c r="C203" s="20"/>
      <c r="D203" s="21"/>
      <c r="E203" s="21"/>
      <c r="F203" s="21"/>
      <c r="G203" s="3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8">
        <f t="shared" si="3"/>
        <v>0</v>
      </c>
      <c r="U203" s="20"/>
      <c r="V203" s="21"/>
    </row>
    <row r="204" spans="1:22" x14ac:dyDescent="0.25">
      <c r="A204" s="20"/>
      <c r="B204" s="21"/>
      <c r="C204" s="20"/>
      <c r="D204" s="21"/>
      <c r="E204" s="21"/>
      <c r="F204" s="21"/>
      <c r="G204" s="3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8">
        <f t="shared" si="3"/>
        <v>0</v>
      </c>
      <c r="U204" s="20"/>
      <c r="V204" s="21"/>
    </row>
    <row r="205" spans="1:22" x14ac:dyDescent="0.25">
      <c r="A205" s="20"/>
      <c r="B205" s="21"/>
      <c r="C205" s="20"/>
      <c r="D205" s="21"/>
      <c r="E205" s="21"/>
      <c r="F205" s="21"/>
      <c r="G205" s="3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8">
        <f t="shared" si="3"/>
        <v>0</v>
      </c>
      <c r="U205" s="20"/>
      <c r="V205" s="21"/>
    </row>
    <row r="206" spans="1:22" x14ac:dyDescent="0.25">
      <c r="A206" s="20"/>
      <c r="B206" s="21"/>
      <c r="C206" s="20"/>
      <c r="D206" s="21"/>
      <c r="E206" s="21"/>
      <c r="F206" s="21"/>
      <c r="G206" s="3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18">
        <f t="shared" si="3"/>
        <v>0</v>
      </c>
      <c r="U206" s="20"/>
      <c r="V206" s="21"/>
    </row>
    <row r="207" spans="1:22" x14ac:dyDescent="0.25">
      <c r="A207" s="20"/>
      <c r="B207" s="21"/>
      <c r="C207" s="20"/>
      <c r="D207" s="21"/>
      <c r="E207" s="21"/>
      <c r="F207" s="21"/>
      <c r="G207" s="3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18">
        <f t="shared" si="3"/>
        <v>0</v>
      </c>
      <c r="U207" s="20"/>
      <c r="V207" s="21"/>
    </row>
    <row r="208" spans="1:22" x14ac:dyDescent="0.25">
      <c r="A208" s="20"/>
      <c r="B208" s="21"/>
      <c r="C208" s="20"/>
      <c r="D208" s="21"/>
      <c r="E208" s="21"/>
      <c r="F208" s="21"/>
      <c r="G208" s="3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18">
        <f t="shared" si="3"/>
        <v>0</v>
      </c>
      <c r="U208" s="20"/>
      <c r="V208" s="21"/>
    </row>
    <row r="209" spans="1:22" x14ac:dyDescent="0.25">
      <c r="A209" s="20"/>
      <c r="B209" s="21"/>
      <c r="C209" s="20"/>
      <c r="D209" s="21"/>
      <c r="E209" s="21"/>
      <c r="F209" s="21"/>
      <c r="G209" s="3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18">
        <f t="shared" si="3"/>
        <v>0</v>
      </c>
      <c r="U209" s="20"/>
      <c r="V209" s="21"/>
    </row>
    <row r="210" spans="1:22" x14ac:dyDescent="0.25">
      <c r="A210" s="20"/>
      <c r="B210" s="21"/>
      <c r="C210" s="20"/>
      <c r="D210" s="21"/>
      <c r="E210" s="21"/>
      <c r="F210" s="21"/>
      <c r="G210" s="3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18">
        <f t="shared" si="3"/>
        <v>0</v>
      </c>
      <c r="U210" s="20"/>
      <c r="V210" s="21"/>
    </row>
    <row r="211" spans="1:22" x14ac:dyDescent="0.25">
      <c r="A211" s="20"/>
      <c r="B211" s="21"/>
      <c r="C211" s="20"/>
      <c r="D211" s="21"/>
      <c r="E211" s="21"/>
      <c r="F211" s="21"/>
      <c r="G211" s="3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18">
        <f t="shared" si="3"/>
        <v>0</v>
      </c>
      <c r="U211" s="20"/>
      <c r="V211" s="21"/>
    </row>
    <row r="212" spans="1:22" x14ac:dyDescent="0.25">
      <c r="A212" s="20"/>
      <c r="B212" s="21"/>
      <c r="C212" s="20"/>
      <c r="D212" s="21"/>
      <c r="E212" s="21"/>
      <c r="F212" s="21"/>
      <c r="G212" s="3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18">
        <f t="shared" si="3"/>
        <v>0</v>
      </c>
      <c r="U212" s="20"/>
      <c r="V212" s="21"/>
    </row>
    <row r="213" spans="1:22" x14ac:dyDescent="0.25">
      <c r="A213" s="20"/>
      <c r="B213" s="21"/>
      <c r="C213" s="20"/>
      <c r="D213" s="21"/>
      <c r="E213" s="21"/>
      <c r="F213" s="21"/>
      <c r="G213" s="3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18">
        <f t="shared" si="3"/>
        <v>0</v>
      </c>
      <c r="U213" s="20"/>
      <c r="V213" s="21"/>
    </row>
    <row r="214" spans="1:22" x14ac:dyDescent="0.25">
      <c r="A214" s="20"/>
      <c r="B214" s="21"/>
      <c r="C214" s="20"/>
      <c r="D214" s="21"/>
      <c r="E214" s="21"/>
      <c r="F214" s="21"/>
      <c r="G214" s="3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18">
        <f t="shared" si="3"/>
        <v>0</v>
      </c>
      <c r="U214" s="20"/>
      <c r="V214" s="21"/>
    </row>
    <row r="215" spans="1:22" x14ac:dyDescent="0.25">
      <c r="A215" s="20"/>
      <c r="B215" s="21"/>
      <c r="C215" s="20"/>
      <c r="D215" s="21"/>
      <c r="E215" s="21"/>
      <c r="F215" s="21"/>
      <c r="G215" s="3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18">
        <f t="shared" si="3"/>
        <v>0</v>
      </c>
      <c r="U215" s="20"/>
      <c r="V215" s="21"/>
    </row>
    <row r="216" spans="1:22" x14ac:dyDescent="0.25">
      <c r="A216" s="20"/>
      <c r="B216" s="21"/>
      <c r="C216" s="20"/>
      <c r="D216" s="21"/>
      <c r="E216" s="21"/>
      <c r="F216" s="21"/>
      <c r="G216" s="3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18">
        <f t="shared" si="3"/>
        <v>0</v>
      </c>
      <c r="U216" s="20"/>
      <c r="V216" s="21"/>
    </row>
    <row r="217" spans="1:22" x14ac:dyDescent="0.25">
      <c r="A217" s="20"/>
      <c r="B217" s="21"/>
      <c r="C217" s="20"/>
      <c r="D217" s="21"/>
      <c r="E217" s="21"/>
      <c r="F217" s="21"/>
      <c r="G217" s="3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18">
        <f t="shared" si="3"/>
        <v>0</v>
      </c>
      <c r="U217" s="20"/>
      <c r="V217" s="21"/>
    </row>
    <row r="218" spans="1:22" x14ac:dyDescent="0.25">
      <c r="A218" s="20"/>
      <c r="B218" s="21"/>
      <c r="C218" s="20"/>
      <c r="D218" s="21"/>
      <c r="E218" s="21"/>
      <c r="F218" s="21"/>
      <c r="G218" s="3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18">
        <f t="shared" si="3"/>
        <v>0</v>
      </c>
      <c r="U218" s="20"/>
      <c r="V218" s="21"/>
    </row>
    <row r="219" spans="1:22" x14ac:dyDescent="0.25">
      <c r="A219" s="20"/>
      <c r="B219" s="21"/>
      <c r="C219" s="20"/>
      <c r="D219" s="21"/>
      <c r="E219" s="21"/>
      <c r="F219" s="21"/>
      <c r="G219" s="3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18">
        <f t="shared" si="3"/>
        <v>0</v>
      </c>
      <c r="U219" s="20"/>
      <c r="V219" s="21"/>
    </row>
    <row r="220" spans="1:22" x14ac:dyDescent="0.25">
      <c r="A220" s="20"/>
      <c r="B220" s="21"/>
      <c r="C220" s="20"/>
      <c r="D220" s="21"/>
      <c r="E220" s="21"/>
      <c r="F220" s="21"/>
      <c r="G220" s="3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18">
        <f t="shared" si="3"/>
        <v>0</v>
      </c>
      <c r="U220" s="20"/>
      <c r="V220" s="21"/>
    </row>
    <row r="221" spans="1:22" x14ac:dyDescent="0.25">
      <c r="A221" s="20"/>
      <c r="B221" s="21"/>
      <c r="C221" s="20"/>
      <c r="D221" s="21"/>
      <c r="E221" s="21"/>
      <c r="F221" s="21"/>
      <c r="G221" s="31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18">
        <f t="shared" si="3"/>
        <v>0</v>
      </c>
      <c r="U221" s="20"/>
      <c r="V221" s="21"/>
    </row>
    <row r="222" spans="1:22" x14ac:dyDescent="0.25">
      <c r="A222" s="20"/>
      <c r="B222" s="21"/>
      <c r="C222" s="20"/>
      <c r="D222" s="21"/>
      <c r="E222" s="21"/>
      <c r="F222" s="21"/>
      <c r="G222" s="31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18">
        <f t="shared" si="3"/>
        <v>0</v>
      </c>
      <c r="U222" s="20"/>
      <c r="V222" s="21"/>
    </row>
    <row r="223" spans="1:22" x14ac:dyDescent="0.25">
      <c r="A223" s="20"/>
      <c r="B223" s="21"/>
      <c r="C223" s="20"/>
      <c r="D223" s="21"/>
      <c r="E223" s="21"/>
      <c r="F223" s="21"/>
      <c r="G223" s="31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18">
        <f t="shared" si="3"/>
        <v>0</v>
      </c>
      <c r="U223" s="20"/>
      <c r="V223" s="21"/>
    </row>
    <row r="224" spans="1:22" x14ac:dyDescent="0.25">
      <c r="A224" s="20"/>
      <c r="B224" s="21"/>
      <c r="C224" s="20"/>
      <c r="D224" s="21"/>
      <c r="E224" s="21"/>
      <c r="F224" s="21"/>
      <c r="G224" s="31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18">
        <f t="shared" si="3"/>
        <v>0</v>
      </c>
      <c r="U224" s="20"/>
      <c r="V224" s="21"/>
    </row>
    <row r="225" spans="1:22" x14ac:dyDescent="0.25">
      <c r="A225" s="20"/>
      <c r="B225" s="21"/>
      <c r="C225" s="20"/>
      <c r="D225" s="21"/>
      <c r="E225" s="21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18">
        <f t="shared" si="3"/>
        <v>0</v>
      </c>
      <c r="U225" s="20"/>
      <c r="V225" s="21"/>
    </row>
    <row r="226" spans="1:22" x14ac:dyDescent="0.25">
      <c r="A226" s="23" t="s">
        <v>68</v>
      </c>
      <c r="B226" s="23"/>
      <c r="C226" s="38"/>
      <c r="D226" s="23"/>
      <c r="E226" s="23"/>
      <c r="F226" s="23"/>
      <c r="G226" s="24">
        <f t="shared" ref="G226:S226" si="4">SUM(G10:G225)</f>
        <v>0</v>
      </c>
      <c r="H226" s="24">
        <f t="shared" si="4"/>
        <v>0</v>
      </c>
      <c r="I226" s="24">
        <f t="shared" si="4"/>
        <v>0</v>
      </c>
      <c r="J226" s="24">
        <f t="shared" si="4"/>
        <v>0</v>
      </c>
      <c r="K226" s="24">
        <f t="shared" si="4"/>
        <v>0</v>
      </c>
      <c r="L226" s="24">
        <f t="shared" si="4"/>
        <v>0</v>
      </c>
      <c r="M226" s="24">
        <f t="shared" si="4"/>
        <v>0</v>
      </c>
      <c r="N226" s="24">
        <f t="shared" si="4"/>
        <v>0</v>
      </c>
      <c r="O226" s="24">
        <f t="shared" si="4"/>
        <v>0</v>
      </c>
      <c r="P226" s="24">
        <f t="shared" si="4"/>
        <v>0</v>
      </c>
      <c r="Q226" s="24">
        <f t="shared" si="4"/>
        <v>0</v>
      </c>
      <c r="R226" s="24">
        <f t="shared" si="4"/>
        <v>0</v>
      </c>
      <c r="S226" s="24">
        <f t="shared" si="4"/>
        <v>0</v>
      </c>
      <c r="U226" s="24"/>
      <c r="V226" s="24"/>
    </row>
    <row r="228" spans="1:22" x14ac:dyDescent="0.25">
      <c r="S228" s="18">
        <f>SUM(G226:S226)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0"/>
  <sheetViews>
    <sheetView topLeftCell="H1" zoomScaleNormal="100" workbookViewId="0">
      <pane ySplit="6" topLeftCell="A58" activePane="bottomLeft" state="frozen"/>
      <selection activeCell="H1" sqref="H1"/>
      <selection pane="bottomLeft" activeCell="Q77" sqref="Q77"/>
    </sheetView>
  </sheetViews>
  <sheetFormatPr defaultRowHeight="15" x14ac:dyDescent="0.25"/>
  <cols>
    <col min="1" max="1" width="10.5703125" style="6" customWidth="1"/>
    <col min="2" max="2" width="8.85546875" style="6" customWidth="1"/>
    <col min="3" max="3" width="10.42578125" style="6" customWidth="1"/>
    <col min="4" max="6" width="9.28515625" style="6" customWidth="1"/>
    <col min="7" max="7" width="33.28515625" style="6" customWidth="1"/>
    <col min="8" max="8" width="15.140625" style="6" customWidth="1"/>
    <col min="9" max="9" width="36.7109375" style="6" customWidth="1"/>
    <col min="10" max="10" width="0.5703125" style="6" customWidth="1"/>
    <col min="11" max="15" width="13" style="6" customWidth="1"/>
    <col min="16" max="16" width="6.42578125" style="6" customWidth="1"/>
    <col min="17" max="17" width="6.42578125" style="39" customWidth="1"/>
    <col min="18" max="18" width="0.5703125" style="6" customWidth="1"/>
    <col min="19" max="45" width="16.5703125" style="6" customWidth="1"/>
    <col min="46" max="46" width="0.42578125" style="6" customWidth="1"/>
    <col min="47" max="47" width="16.5703125" style="6" customWidth="1"/>
    <col min="48" max="48" width="8.85546875" style="6" customWidth="1"/>
    <col min="49" max="49" width="10.42578125" style="6" customWidth="1"/>
    <col min="50" max="1025" width="8.85546875" style="6" customWidth="1"/>
  </cols>
  <sheetData>
    <row r="1" spans="1:51" x14ac:dyDescent="0.25">
      <c r="A1" s="7" t="s">
        <v>0</v>
      </c>
    </row>
    <row r="2" spans="1:51" x14ac:dyDescent="0.25">
      <c r="A2" s="7" t="s">
        <v>1</v>
      </c>
    </row>
    <row r="3" spans="1:51" x14ac:dyDescent="0.25">
      <c r="A3" s="7" t="s">
        <v>76</v>
      </c>
    </row>
    <row r="5" spans="1:51" s="42" customFormat="1" ht="22.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5" t="s">
        <v>77</v>
      </c>
      <c r="L5" s="5" t="s">
        <v>78</v>
      </c>
      <c r="M5" s="5" t="s">
        <v>79</v>
      </c>
      <c r="N5" s="5" t="s">
        <v>80</v>
      </c>
      <c r="O5" s="5" t="s">
        <v>81</v>
      </c>
      <c r="P5" s="9"/>
      <c r="Q5" s="9"/>
      <c r="R5" s="40"/>
      <c r="S5" s="9" t="str">
        <f>INDEX(WTB!$A:$B,MATCH(S$6,WTB!$A:$A,),2)</f>
        <v>Input Tax</v>
      </c>
      <c r="T5" s="9" t="str">
        <f>INDEX(WTB!$A:$B,MATCH(T$6,WTB!$A:$A,),2)</f>
        <v>Withholding Tax - E</v>
      </c>
      <c r="U5" s="9" t="str">
        <f>INDEX(WTB!$A:$B,MATCH(U$6,WTB!$A:$A,),2)</f>
        <v>Advances from Suppliers</v>
      </c>
      <c r="V5" s="9" t="str">
        <f>INDEX(WTB!$A:$B,MATCH(V$6,WTB!$A:$A,),2)</f>
        <v>Contractual Salaries and Wages</v>
      </c>
      <c r="W5" s="9" t="str">
        <f>INDEX(WTB!$A:$B,MATCH(W$6,WTB!$A:$A,),2)</f>
        <v>Space Rent</v>
      </c>
      <c r="X5" s="9" t="str">
        <f>INDEX(WTB!$A:$B,MATCH(X$6,WTB!$A:$A,),2)</f>
        <v>Equipment Rent</v>
      </c>
      <c r="Y5" s="9" t="str">
        <f>INDEX(WTB!$A:$B,MATCH(Y$6,WTB!$A:$A,),2)</f>
        <v>Director's Fee</v>
      </c>
      <c r="Z5" s="9" t="str">
        <f>INDEX(WTB!$A:$B,MATCH(Z$6,WTB!$A:$A,),2)</f>
        <v>Accounting Services</v>
      </c>
      <c r="AA5" s="9" t="str">
        <f>INDEX(WTB!$A:$B,MATCH(AA$6,WTB!$A:$A,),2)</f>
        <v>RAW MATS FOOD</v>
      </c>
      <c r="AB5" s="9" t="str">
        <f>INDEX(WTB!$A:$B,MATCH(AB$6,WTB!$A:$A,),2)</f>
        <v>RAW MATS BEVERAGES</v>
      </c>
      <c r="AC5" s="9" t="str">
        <f>INDEX(WTB!$A:$B,MATCH(AC$6,WTB!$A:$A,),2)</f>
        <v>BAR SUPPLIES</v>
      </c>
      <c r="AD5" s="9" t="str">
        <f>INDEX(WTB!$A:$B,MATCH(AD$6,WTB!$A:$A,),2)</f>
        <v>OFFICE SUPPLIES</v>
      </c>
      <c r="AE5" s="9" t="str">
        <f>INDEX(WTB!$A:$B,MATCH(AE$6,WTB!$A:$A,),2)</f>
        <v>DINING SUPPLIES</v>
      </c>
      <c r="AF5" s="9" t="str">
        <f>INDEX(WTB!$A:$B,MATCH(AF$6,WTB!$A:$A,),2)</f>
        <v>GUEST SUPPLIES</v>
      </c>
      <c r="AG5" s="9" t="str">
        <f>INDEX(WTB!$A:$B,MATCH(AG$6,WTB!$A:$A,),2)</f>
        <v>CLEANING SUPPLIES</v>
      </c>
      <c r="AH5" s="9" t="str">
        <f>INDEX(WTB!$A:$B,MATCH(AH$6,WTB!$A:$A,),2)</f>
        <v>PACKAGING SUPPLIES</v>
      </c>
      <c r="AI5" s="9" t="str">
        <f>INDEX(WTB!$A:$B,MATCH(AI$6,WTB!$A:$A,),2)</f>
        <v>MEDICAL SUPPLIES</v>
      </c>
      <c r="AJ5" s="9" t="str">
        <f>INDEX(WTB!$A:$B,MATCH(AJ$6,WTB!$A:$A,),2)</f>
        <v>UTENSILS / EQUIPMENT</v>
      </c>
      <c r="AK5" s="9" t="str">
        <f>INDEX(WTB!$A:$B,MATCH(AK$6,WTB!$A:$A,),2)</f>
        <v>Employees Meal</v>
      </c>
      <c r="AL5" s="9" t="str">
        <f>INDEX(WTB!$A:$B,MATCH(AL$6,WTB!$A:$A,),2)</f>
        <v>Insurance</v>
      </c>
      <c r="AM5" s="9" t="str">
        <f>INDEX(WTB!$A:$B,MATCH(AM$6,WTB!$A:$A,),2)</f>
        <v>Accounting Fee</v>
      </c>
      <c r="AN5" s="9" t="str">
        <f>INDEX(WTB!$A:$B,MATCH(AN$6,WTB!$A:$A,),2)</f>
        <v>Security Services</v>
      </c>
      <c r="AO5" s="9" t="str">
        <f>INDEX(WTB!$A:$B,MATCH(AO$6,WTB!$A:$A,),2)</f>
        <v>Pest Control</v>
      </c>
      <c r="AP5" s="9" t="str">
        <f>INDEX(WTB!$A:$B,MATCH(AP$6,WTB!$A:$A,),2)</f>
        <v>Marketing Support</v>
      </c>
      <c r="AQ5" s="9" t="str">
        <f>INDEX(WTB!$A:$B,MATCH(AQ$6,WTB!$A:$A,),2)</f>
        <v>Consultancy</v>
      </c>
      <c r="AR5" s="9" t="str">
        <f>INDEX(WTB!$A:$B,MATCH(AR$6,WTB!$A:$A,),2)</f>
        <v>Telephone</v>
      </c>
      <c r="AS5" s="9" t="str">
        <f>INDEX(WTB!$A:$B,MATCH(AS$6,WTB!$A:$A,),2)</f>
        <v>Fuel and Gas</v>
      </c>
      <c r="AT5" s="41" t="e">
        <f>INDEX(WTB!$A:$B,MATCH(AT$6,WTB!$A:$A,),2)</f>
        <v>#N/A</v>
      </c>
      <c r="AU5" s="9" t="str">
        <f>INDEX(WTB!$A:$B,MATCH(AU$6,WTB!$A:$A,),2)</f>
        <v>Accounts Payable</v>
      </c>
      <c r="AV5" s="41"/>
      <c r="AW5" s="9" t="s">
        <v>3</v>
      </c>
      <c r="AX5" s="40"/>
      <c r="AY5" s="40"/>
    </row>
    <row r="6" spans="1:51" x14ac:dyDescent="0.25">
      <c r="A6" s="12" t="s">
        <v>3</v>
      </c>
      <c r="B6" s="12" t="s">
        <v>75</v>
      </c>
      <c r="C6" s="12" t="s">
        <v>82</v>
      </c>
      <c r="D6" s="12" t="s">
        <v>83</v>
      </c>
      <c r="E6" s="12" t="s">
        <v>84</v>
      </c>
      <c r="F6" s="12" t="s">
        <v>85</v>
      </c>
      <c r="G6" s="12" t="s">
        <v>86</v>
      </c>
      <c r="H6" s="12" t="s">
        <v>87</v>
      </c>
      <c r="I6" s="12" t="s">
        <v>73</v>
      </c>
      <c r="J6" s="12"/>
      <c r="K6" s="5"/>
      <c r="L6" s="5"/>
      <c r="M6" s="5"/>
      <c r="N6" s="5"/>
      <c r="O6" s="5"/>
      <c r="P6" s="43" t="s">
        <v>88</v>
      </c>
      <c r="Q6" s="43" t="s">
        <v>89</v>
      </c>
      <c r="R6" s="12"/>
      <c r="S6" s="12">
        <v>1501</v>
      </c>
      <c r="T6" s="12">
        <v>2201</v>
      </c>
      <c r="U6" s="12">
        <v>2110</v>
      </c>
      <c r="V6" s="12">
        <v>6110</v>
      </c>
      <c r="W6" s="12">
        <v>6201</v>
      </c>
      <c r="X6" s="12">
        <v>6202</v>
      </c>
      <c r="Y6" s="12">
        <v>6401</v>
      </c>
      <c r="Z6" s="12">
        <v>6402</v>
      </c>
      <c r="AA6" s="12">
        <v>5001</v>
      </c>
      <c r="AB6" s="12">
        <v>5002</v>
      </c>
      <c r="AC6" s="12">
        <v>6214</v>
      </c>
      <c r="AD6" s="12">
        <v>6212</v>
      </c>
      <c r="AE6" s="12">
        <v>6218</v>
      </c>
      <c r="AF6" s="12">
        <v>6217</v>
      </c>
      <c r="AG6" s="12">
        <v>6219</v>
      </c>
      <c r="AH6" s="12">
        <v>6220</v>
      </c>
      <c r="AI6" s="12">
        <v>6229</v>
      </c>
      <c r="AJ6" s="12">
        <v>6211</v>
      </c>
      <c r="AK6" s="12">
        <v>6109</v>
      </c>
      <c r="AL6" s="12">
        <v>6308</v>
      </c>
      <c r="AM6" s="12">
        <v>6312</v>
      </c>
      <c r="AN6" s="12">
        <v>6313</v>
      </c>
      <c r="AO6" s="12">
        <v>6234</v>
      </c>
      <c r="AP6" s="12">
        <v>6315</v>
      </c>
      <c r="AQ6" s="12">
        <v>6316</v>
      </c>
      <c r="AR6" s="12">
        <v>6204</v>
      </c>
      <c r="AS6" s="12">
        <v>5101</v>
      </c>
      <c r="AT6" s="13"/>
      <c r="AU6" s="12">
        <v>2101</v>
      </c>
      <c r="AV6" s="13"/>
      <c r="AW6" s="12" t="s">
        <v>90</v>
      </c>
      <c r="AX6" s="12" t="s">
        <v>69</v>
      </c>
      <c r="AY6" s="12" t="s">
        <v>91</v>
      </c>
    </row>
    <row r="7" spans="1:51" x14ac:dyDescent="0.25">
      <c r="A7" s="15">
        <v>43467</v>
      </c>
      <c r="B7" s="16" t="s">
        <v>7</v>
      </c>
      <c r="C7" s="44">
        <v>75846</v>
      </c>
      <c r="D7" s="44"/>
      <c r="E7" s="44">
        <v>11621</v>
      </c>
      <c r="F7" s="44">
        <v>2038</v>
      </c>
      <c r="G7" s="16" t="s">
        <v>92</v>
      </c>
      <c r="H7" s="16" t="s">
        <v>93</v>
      </c>
      <c r="I7" s="16" t="s">
        <v>94</v>
      </c>
      <c r="J7" s="16"/>
      <c r="K7" s="16"/>
      <c r="L7" s="16"/>
      <c r="M7" s="17"/>
      <c r="N7" s="17">
        <v>999.46</v>
      </c>
      <c r="O7" s="45">
        <f t="shared" ref="O7:O38" si="0">N7/1.12+M7+L7+K7</f>
        <v>892.375</v>
      </c>
      <c r="P7" s="45"/>
      <c r="Q7" s="46">
        <v>0.01</v>
      </c>
      <c r="R7" s="16"/>
      <c r="S7" s="17">
        <v>107.08499999999999</v>
      </c>
      <c r="T7" s="17">
        <v>-8.9237500000000001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>
        <v>892.375</v>
      </c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U7" s="17">
        <f t="shared" ref="AU7:AU38" si="1">-SUM(R7:AT7)</f>
        <v>-990.53625</v>
      </c>
      <c r="AV7" s="18"/>
      <c r="AW7" s="15"/>
      <c r="AX7" s="16"/>
      <c r="AY7" s="16"/>
    </row>
    <row r="8" spans="1:51" x14ac:dyDescent="0.25">
      <c r="A8" s="15"/>
      <c r="B8" s="16" t="s">
        <v>9</v>
      </c>
      <c r="C8" s="44">
        <v>75846</v>
      </c>
      <c r="D8" s="44"/>
      <c r="E8" s="44">
        <v>11621</v>
      </c>
      <c r="F8" s="44">
        <v>2038</v>
      </c>
      <c r="G8" s="16" t="s">
        <v>92</v>
      </c>
      <c r="H8" s="16" t="s">
        <v>93</v>
      </c>
      <c r="I8" s="16" t="s">
        <v>94</v>
      </c>
      <c r="J8" s="16"/>
      <c r="K8" s="16"/>
      <c r="L8" s="16"/>
      <c r="M8" s="17"/>
      <c r="N8" s="17">
        <v>981.31</v>
      </c>
      <c r="O8" s="45">
        <f t="shared" si="0"/>
        <v>876.16964285714278</v>
      </c>
      <c r="P8" s="45"/>
      <c r="Q8" s="46">
        <v>0.01</v>
      </c>
      <c r="R8" s="16"/>
      <c r="S8" s="17">
        <v>105.140357142857</v>
      </c>
      <c r="T8" s="17">
        <v>-8.7616964285714296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>
        <v>876.169642857143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U8" s="17">
        <f t="shared" si="1"/>
        <v>-972.54830357142862</v>
      </c>
      <c r="AV8" s="18"/>
      <c r="AW8" s="15"/>
      <c r="AX8" s="16"/>
      <c r="AY8" s="16"/>
    </row>
    <row r="9" spans="1:51" x14ac:dyDescent="0.25">
      <c r="A9" s="15"/>
      <c r="B9" s="16" t="s">
        <v>10</v>
      </c>
      <c r="C9" s="44">
        <v>16235</v>
      </c>
      <c r="D9" s="44"/>
      <c r="E9" s="44">
        <v>11622</v>
      </c>
      <c r="F9" s="44">
        <v>2062</v>
      </c>
      <c r="G9" s="16" t="s">
        <v>95</v>
      </c>
      <c r="H9" s="16" t="s">
        <v>96</v>
      </c>
      <c r="I9" s="16" t="s">
        <v>97</v>
      </c>
      <c r="J9" s="16"/>
      <c r="K9" s="16"/>
      <c r="L9" s="16"/>
      <c r="M9" s="17">
        <v>185.7</v>
      </c>
      <c r="N9" s="17">
        <v>0</v>
      </c>
      <c r="O9" s="45">
        <f t="shared" si="0"/>
        <v>185.7</v>
      </c>
      <c r="P9" s="45"/>
      <c r="Q9" s="46">
        <v>0.01</v>
      </c>
      <c r="R9" s="16"/>
      <c r="S9" s="17">
        <v>0</v>
      </c>
      <c r="T9" s="17">
        <v>-1.857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>
        <v>185.7</v>
      </c>
      <c r="AL9" s="17"/>
      <c r="AM9" s="17"/>
      <c r="AN9" s="17"/>
      <c r="AO9" s="17"/>
      <c r="AP9" s="17"/>
      <c r="AQ9" s="17"/>
      <c r="AR9" s="17"/>
      <c r="AS9" s="17"/>
      <c r="AU9" s="17">
        <f t="shared" si="1"/>
        <v>-183.84299999999999</v>
      </c>
      <c r="AV9" s="18"/>
      <c r="AW9" s="15"/>
      <c r="AX9" s="16"/>
      <c r="AY9" s="16"/>
    </row>
    <row r="10" spans="1:51" x14ac:dyDescent="0.25">
      <c r="A10" s="15"/>
      <c r="B10" s="16" t="s">
        <v>11</v>
      </c>
      <c r="C10" s="44">
        <v>16235</v>
      </c>
      <c r="D10" s="44"/>
      <c r="E10" s="44">
        <v>11622</v>
      </c>
      <c r="F10" s="44">
        <v>2062</v>
      </c>
      <c r="G10" s="16" t="s">
        <v>95</v>
      </c>
      <c r="H10" s="16" t="s">
        <v>96</v>
      </c>
      <c r="I10" s="16" t="s">
        <v>98</v>
      </c>
      <c r="J10" s="16"/>
      <c r="K10" s="16"/>
      <c r="L10" s="16"/>
      <c r="M10" s="17">
        <v>1941</v>
      </c>
      <c r="N10" s="17">
        <v>0</v>
      </c>
      <c r="O10" s="45">
        <f t="shared" si="0"/>
        <v>1941</v>
      </c>
      <c r="P10" s="45"/>
      <c r="Q10" s="46">
        <v>0.01</v>
      </c>
      <c r="R10" s="16"/>
      <c r="S10" s="17">
        <v>0</v>
      </c>
      <c r="T10" s="17">
        <v>-19.41</v>
      </c>
      <c r="U10" s="17"/>
      <c r="V10" s="17"/>
      <c r="W10" s="17"/>
      <c r="X10" s="17"/>
      <c r="Y10" s="17"/>
      <c r="Z10" s="17"/>
      <c r="AA10" s="17">
        <v>1941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>
        <f t="shared" si="1"/>
        <v>-1921.59</v>
      </c>
      <c r="AV10" s="18"/>
      <c r="AW10" s="15"/>
      <c r="AX10" s="16"/>
      <c r="AY10" s="16"/>
    </row>
    <row r="11" spans="1:51" x14ac:dyDescent="0.25">
      <c r="A11" s="15">
        <v>43468</v>
      </c>
      <c r="B11" s="16" t="s">
        <v>12</v>
      </c>
      <c r="C11" s="44">
        <v>510895535</v>
      </c>
      <c r="D11" s="44"/>
      <c r="E11" s="44">
        <v>11623</v>
      </c>
      <c r="F11" s="44">
        <v>2063</v>
      </c>
      <c r="G11" s="16" t="s">
        <v>99</v>
      </c>
      <c r="H11" s="16" t="s">
        <v>100</v>
      </c>
      <c r="I11" s="16" t="s">
        <v>101</v>
      </c>
      <c r="J11" s="16"/>
      <c r="K11" s="16"/>
      <c r="L11" s="16"/>
      <c r="M11" s="17"/>
      <c r="N11" s="17">
        <v>3930</v>
      </c>
      <c r="O11" s="45">
        <f t="shared" si="0"/>
        <v>3508.9285714285711</v>
      </c>
      <c r="P11" s="45"/>
      <c r="Q11" s="46">
        <v>0.01</v>
      </c>
      <c r="R11" s="16"/>
      <c r="S11" s="17">
        <v>421.07142857142901</v>
      </c>
      <c r="T11" s="17">
        <v>-35.089285714285701</v>
      </c>
      <c r="U11" s="17"/>
      <c r="V11" s="17"/>
      <c r="W11" s="17"/>
      <c r="X11" s="17"/>
      <c r="Y11" s="17"/>
      <c r="Z11" s="17"/>
      <c r="AA11" s="17"/>
      <c r="AB11" s="17">
        <v>3508.9285714285702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>
        <f t="shared" si="1"/>
        <v>-3894.9107142857133</v>
      </c>
      <c r="AV11" s="18"/>
      <c r="AW11" s="15"/>
      <c r="AX11" s="16"/>
      <c r="AY11" s="16"/>
    </row>
    <row r="12" spans="1:51" x14ac:dyDescent="0.25">
      <c r="A12" s="15"/>
      <c r="B12" s="16" t="s">
        <v>13</v>
      </c>
      <c r="C12" s="44">
        <v>71006</v>
      </c>
      <c r="D12" s="44"/>
      <c r="E12" s="44">
        <v>11624</v>
      </c>
      <c r="F12" s="44">
        <v>2064</v>
      </c>
      <c r="G12" s="16" t="s">
        <v>102</v>
      </c>
      <c r="H12" s="16" t="s">
        <v>103</v>
      </c>
      <c r="I12" s="16" t="s">
        <v>98</v>
      </c>
      <c r="J12" s="16"/>
      <c r="K12" s="16"/>
      <c r="L12" s="16"/>
      <c r="M12" s="17">
        <v>2840</v>
      </c>
      <c r="N12" s="17">
        <v>0</v>
      </c>
      <c r="O12" s="45">
        <f t="shared" si="0"/>
        <v>2840</v>
      </c>
      <c r="P12" s="45"/>
      <c r="Q12" s="46">
        <v>0.01</v>
      </c>
      <c r="R12" s="16"/>
      <c r="S12" s="17">
        <v>0</v>
      </c>
      <c r="T12" s="17">
        <v>-28.4</v>
      </c>
      <c r="U12" s="17"/>
      <c r="V12" s="17"/>
      <c r="W12" s="17"/>
      <c r="X12" s="17"/>
      <c r="Y12" s="17"/>
      <c r="Z12" s="17"/>
      <c r="AA12" s="17">
        <v>2840</v>
      </c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>
        <f t="shared" si="1"/>
        <v>-2811.6</v>
      </c>
      <c r="AV12" s="18"/>
      <c r="AW12" s="15"/>
      <c r="AX12" s="16"/>
      <c r="AY12" s="16"/>
    </row>
    <row r="13" spans="1:51" x14ac:dyDescent="0.25">
      <c r="A13" s="15"/>
      <c r="B13" s="16" t="s">
        <v>14</v>
      </c>
      <c r="C13" s="44">
        <v>71005</v>
      </c>
      <c r="D13" s="44"/>
      <c r="E13" s="44">
        <v>11625</v>
      </c>
      <c r="F13" s="44">
        <v>2065</v>
      </c>
      <c r="G13" s="16" t="s">
        <v>102</v>
      </c>
      <c r="H13" s="16" t="s">
        <v>103</v>
      </c>
      <c r="I13" s="16" t="s">
        <v>97</v>
      </c>
      <c r="J13" s="16"/>
      <c r="K13" s="16"/>
      <c r="L13" s="16"/>
      <c r="M13" s="17">
        <v>1165</v>
      </c>
      <c r="N13" s="17">
        <v>0</v>
      </c>
      <c r="O13" s="45">
        <f t="shared" si="0"/>
        <v>1165</v>
      </c>
      <c r="P13" s="45"/>
      <c r="Q13" s="46">
        <v>0.01</v>
      </c>
      <c r="R13" s="16"/>
      <c r="S13" s="17">
        <v>0</v>
      </c>
      <c r="T13" s="17">
        <v>-11.65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>
        <v>1165</v>
      </c>
      <c r="AL13" s="17"/>
      <c r="AM13" s="17"/>
      <c r="AN13" s="17"/>
      <c r="AO13" s="17"/>
      <c r="AP13" s="17"/>
      <c r="AQ13" s="17"/>
      <c r="AR13" s="17"/>
      <c r="AS13" s="17"/>
      <c r="AU13" s="17">
        <f t="shared" si="1"/>
        <v>-1153.3499999999999</v>
      </c>
      <c r="AV13" s="18"/>
      <c r="AW13" s="15"/>
      <c r="AX13" s="16"/>
      <c r="AY13" s="16"/>
    </row>
    <row r="14" spans="1:51" x14ac:dyDescent="0.25">
      <c r="A14" s="15"/>
      <c r="B14" s="16" t="s">
        <v>15</v>
      </c>
      <c r="C14" s="44">
        <v>30510</v>
      </c>
      <c r="D14" s="44"/>
      <c r="E14" s="44">
        <v>11626</v>
      </c>
      <c r="F14" s="44">
        <v>2059</v>
      </c>
      <c r="G14" s="16" t="s">
        <v>104</v>
      </c>
      <c r="H14" s="16" t="s">
        <v>105</v>
      </c>
      <c r="I14" s="16" t="s">
        <v>106</v>
      </c>
      <c r="J14" s="16"/>
      <c r="K14" s="16"/>
      <c r="L14" s="16"/>
      <c r="M14" s="17"/>
      <c r="N14" s="17">
        <v>1695</v>
      </c>
      <c r="O14" s="45">
        <f t="shared" si="0"/>
        <v>1513.3928571428571</v>
      </c>
      <c r="P14" s="45"/>
      <c r="Q14" s="46">
        <v>0.01</v>
      </c>
      <c r="R14" s="16"/>
      <c r="S14" s="17">
        <v>181.607142857143</v>
      </c>
      <c r="T14" s="17">
        <v>-15.1339285714286</v>
      </c>
      <c r="U14" s="17"/>
      <c r="V14" s="17"/>
      <c r="W14" s="17"/>
      <c r="X14" s="17"/>
      <c r="Y14" s="17"/>
      <c r="Z14" s="17"/>
      <c r="AA14" s="17"/>
      <c r="AB14" s="17"/>
      <c r="AC14" s="17"/>
      <c r="AD14" s="17">
        <v>1513.3928571428601</v>
      </c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>
        <f t="shared" si="1"/>
        <v>-1679.8660714285745</v>
      </c>
      <c r="AV14" s="18"/>
      <c r="AW14" s="15"/>
      <c r="AX14" s="16"/>
      <c r="AY14" s="16"/>
    </row>
    <row r="15" spans="1:51" x14ac:dyDescent="0.25">
      <c r="A15" s="15">
        <v>43469</v>
      </c>
      <c r="B15" s="16" t="s">
        <v>16</v>
      </c>
      <c r="C15" s="44">
        <v>151889</v>
      </c>
      <c r="D15" s="44"/>
      <c r="E15" s="44">
        <v>11627</v>
      </c>
      <c r="F15" s="44">
        <v>2066</v>
      </c>
      <c r="G15" s="16" t="s">
        <v>107</v>
      </c>
      <c r="H15" s="16" t="s">
        <v>108</v>
      </c>
      <c r="I15" s="16" t="s">
        <v>98</v>
      </c>
      <c r="J15" s="16"/>
      <c r="K15" s="16"/>
      <c r="L15" s="16"/>
      <c r="M15" s="17">
        <v>2750</v>
      </c>
      <c r="N15" s="17">
        <v>0</v>
      </c>
      <c r="O15" s="45">
        <f t="shared" si="0"/>
        <v>2750</v>
      </c>
      <c r="P15" s="45"/>
      <c r="Q15" s="46">
        <v>0.01</v>
      </c>
      <c r="R15" s="16"/>
      <c r="S15" s="17">
        <v>0</v>
      </c>
      <c r="T15" s="17">
        <v>-27.5</v>
      </c>
      <c r="U15" s="17"/>
      <c r="V15" s="17"/>
      <c r="W15" s="17"/>
      <c r="X15" s="17"/>
      <c r="Y15" s="17"/>
      <c r="Z15" s="17"/>
      <c r="AA15" s="17">
        <v>2750</v>
      </c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>
        <f t="shared" si="1"/>
        <v>-2722.5</v>
      </c>
      <c r="AV15" s="18"/>
      <c r="AW15" s="15"/>
      <c r="AX15" s="16"/>
      <c r="AY15" s="16"/>
    </row>
    <row r="16" spans="1:51" x14ac:dyDescent="0.25">
      <c r="A16" s="15"/>
      <c r="B16" s="16" t="s">
        <v>17</v>
      </c>
      <c r="C16" s="44">
        <v>28869</v>
      </c>
      <c r="D16" s="44"/>
      <c r="E16" s="44">
        <v>11628</v>
      </c>
      <c r="F16" s="44">
        <v>2061</v>
      </c>
      <c r="G16" s="16" t="s">
        <v>109</v>
      </c>
      <c r="H16" s="16" t="s">
        <v>110</v>
      </c>
      <c r="I16" s="16" t="s">
        <v>111</v>
      </c>
      <c r="J16" s="16"/>
      <c r="K16" s="16"/>
      <c r="L16" s="16"/>
      <c r="M16" s="17"/>
      <c r="N16" s="17">
        <v>1800</v>
      </c>
      <c r="O16" s="45">
        <f t="shared" si="0"/>
        <v>1607.1428571428569</v>
      </c>
      <c r="P16" s="45"/>
      <c r="Q16" s="46">
        <v>0.01</v>
      </c>
      <c r="R16" s="16"/>
      <c r="S16" s="17">
        <v>192.857142857143</v>
      </c>
      <c r="T16" s="17">
        <v>-16.071428571428601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>
        <v>1607.1428571428601</v>
      </c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>
        <f t="shared" si="1"/>
        <v>-1783.9285714285745</v>
      </c>
      <c r="AV16" s="18"/>
      <c r="AW16" s="15"/>
      <c r="AX16" s="16"/>
      <c r="AY16" s="16"/>
    </row>
    <row r="17" spans="1:51" x14ac:dyDescent="0.25">
      <c r="A17" s="15"/>
      <c r="B17" s="16" t="s">
        <v>18</v>
      </c>
      <c r="C17" s="44">
        <v>66714</v>
      </c>
      <c r="D17" s="44"/>
      <c r="E17" s="44">
        <v>11629</v>
      </c>
      <c r="F17" s="44">
        <v>2067</v>
      </c>
      <c r="G17" s="16" t="s">
        <v>112</v>
      </c>
      <c r="H17" s="16" t="s">
        <v>113</v>
      </c>
      <c r="I17" s="16" t="s">
        <v>98</v>
      </c>
      <c r="J17" s="16"/>
      <c r="K17" s="16"/>
      <c r="L17" s="16"/>
      <c r="M17" s="17"/>
      <c r="N17" s="17">
        <v>6953</v>
      </c>
      <c r="O17" s="45">
        <f t="shared" si="0"/>
        <v>6208.0357142857138</v>
      </c>
      <c r="P17" s="45"/>
      <c r="Q17" s="46">
        <v>0.01</v>
      </c>
      <c r="R17" s="16"/>
      <c r="S17" s="17">
        <v>744.96428571428601</v>
      </c>
      <c r="T17" s="17">
        <v>-62.080357142857103</v>
      </c>
      <c r="U17" s="17"/>
      <c r="V17" s="17"/>
      <c r="W17" s="17"/>
      <c r="X17" s="17"/>
      <c r="Y17" s="17"/>
      <c r="Z17" s="17"/>
      <c r="AA17" s="17">
        <v>6208.0357142857101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>
        <f t="shared" si="1"/>
        <v>-6890.9196428571395</v>
      </c>
      <c r="AV17" s="18"/>
      <c r="AW17" s="15"/>
      <c r="AX17" s="16"/>
      <c r="AY17" s="16"/>
    </row>
    <row r="18" spans="1:51" x14ac:dyDescent="0.25">
      <c r="A18" s="15"/>
      <c r="B18" s="16" t="s">
        <v>19</v>
      </c>
      <c r="C18" s="44">
        <v>16698</v>
      </c>
      <c r="D18" s="44"/>
      <c r="E18" s="44">
        <v>11647</v>
      </c>
      <c r="F18" s="44">
        <v>2088</v>
      </c>
      <c r="G18" s="16" t="s">
        <v>95</v>
      </c>
      <c r="H18" s="16" t="s">
        <v>96</v>
      </c>
      <c r="I18" s="16" t="s">
        <v>98</v>
      </c>
      <c r="J18" s="16"/>
      <c r="K18" s="16"/>
      <c r="L18" s="16"/>
      <c r="M18" s="17">
        <v>2744.15</v>
      </c>
      <c r="N18" s="17">
        <v>0</v>
      </c>
      <c r="O18" s="45">
        <f t="shared" si="0"/>
        <v>2744.15</v>
      </c>
      <c r="P18" s="45"/>
      <c r="Q18" s="46">
        <v>0.01</v>
      </c>
      <c r="R18" s="16"/>
      <c r="S18" s="17">
        <v>0</v>
      </c>
      <c r="T18" s="17">
        <v>-27.441500000000001</v>
      </c>
      <c r="U18" s="17"/>
      <c r="V18" s="17"/>
      <c r="W18" s="17"/>
      <c r="X18" s="17"/>
      <c r="Y18" s="17"/>
      <c r="Z18" s="17"/>
      <c r="AA18" s="17">
        <v>2744.15</v>
      </c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>
        <f t="shared" si="1"/>
        <v>-2716.7085000000002</v>
      </c>
      <c r="AV18" s="18"/>
      <c r="AW18" s="15"/>
      <c r="AX18" s="16"/>
      <c r="AY18" s="16"/>
    </row>
    <row r="19" spans="1:51" x14ac:dyDescent="0.25">
      <c r="A19" s="15">
        <v>43470</v>
      </c>
      <c r="B19" s="16" t="s">
        <v>20</v>
      </c>
      <c r="C19" s="44">
        <v>236428</v>
      </c>
      <c r="D19" s="44"/>
      <c r="E19" s="44">
        <v>11630</v>
      </c>
      <c r="F19" s="44">
        <v>2068</v>
      </c>
      <c r="G19" s="16" t="s">
        <v>114</v>
      </c>
      <c r="H19" s="16">
        <v>139564</v>
      </c>
      <c r="I19" s="16" t="s">
        <v>115</v>
      </c>
      <c r="J19" s="16"/>
      <c r="K19" s="16"/>
      <c r="L19" s="16"/>
      <c r="M19" s="17"/>
      <c r="N19" s="17">
        <v>3783.26</v>
      </c>
      <c r="O19" s="45">
        <f t="shared" si="0"/>
        <v>3377.9107142857142</v>
      </c>
      <c r="P19" s="45"/>
      <c r="Q19" s="46">
        <v>0.01</v>
      </c>
      <c r="R19" s="16"/>
      <c r="S19" s="17">
        <v>405.349285714286</v>
      </c>
      <c r="T19" s="17">
        <v>-33.7791071428571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>
        <v>3377.9107142857101</v>
      </c>
      <c r="AU19" s="17">
        <f t="shared" si="1"/>
        <v>-3749.4808928571392</v>
      </c>
      <c r="AV19" s="18"/>
      <c r="AW19" s="15"/>
      <c r="AX19" s="16"/>
      <c r="AY19" s="16"/>
    </row>
    <row r="20" spans="1:51" x14ac:dyDescent="0.25">
      <c r="A20" s="15"/>
      <c r="B20" s="16" t="s">
        <v>21</v>
      </c>
      <c r="C20" s="44">
        <v>11419</v>
      </c>
      <c r="D20" s="44"/>
      <c r="E20" s="44">
        <v>11631</v>
      </c>
      <c r="F20" s="44">
        <v>2069</v>
      </c>
      <c r="G20" s="16" t="s">
        <v>116</v>
      </c>
      <c r="H20" s="16" t="s">
        <v>117</v>
      </c>
      <c r="I20" s="16" t="s">
        <v>98</v>
      </c>
      <c r="J20" s="16"/>
      <c r="K20" s="16"/>
      <c r="L20" s="16"/>
      <c r="M20" s="17"/>
      <c r="N20" s="17">
        <v>7800</v>
      </c>
      <c r="O20" s="45">
        <f t="shared" si="0"/>
        <v>6964.2857142857138</v>
      </c>
      <c r="P20" s="45"/>
      <c r="Q20" s="46">
        <v>0.01</v>
      </c>
      <c r="R20" s="16"/>
      <c r="S20" s="17">
        <v>835.71428571428601</v>
      </c>
      <c r="T20" s="17">
        <v>-69.642857142857096</v>
      </c>
      <c r="U20" s="17"/>
      <c r="V20" s="17"/>
      <c r="W20" s="17"/>
      <c r="X20" s="17"/>
      <c r="Y20" s="17"/>
      <c r="Z20" s="17"/>
      <c r="AA20" s="17">
        <v>6964.2857142857101</v>
      </c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>
        <f t="shared" si="1"/>
        <v>-7730.3571428571395</v>
      </c>
      <c r="AV20" s="18"/>
      <c r="AW20" s="15"/>
      <c r="AX20" s="16"/>
      <c r="AY20" s="16"/>
    </row>
    <row r="21" spans="1:51" x14ac:dyDescent="0.25">
      <c r="A21" s="15"/>
      <c r="B21" s="16" t="s">
        <v>22</v>
      </c>
      <c r="C21" s="44">
        <v>154675</v>
      </c>
      <c r="D21" s="44"/>
      <c r="E21" s="44">
        <v>11632</v>
      </c>
      <c r="F21" s="44">
        <v>2060</v>
      </c>
      <c r="G21" s="16" t="s">
        <v>118</v>
      </c>
      <c r="H21" s="16" t="s">
        <v>119</v>
      </c>
      <c r="I21" s="16" t="s">
        <v>98</v>
      </c>
      <c r="J21" s="16"/>
      <c r="K21" s="16"/>
      <c r="L21" s="16"/>
      <c r="M21" s="17"/>
      <c r="N21" s="17">
        <v>6850</v>
      </c>
      <c r="O21" s="45">
        <f t="shared" si="0"/>
        <v>6116.0714285714284</v>
      </c>
      <c r="P21" s="45"/>
      <c r="Q21" s="46">
        <v>0.01</v>
      </c>
      <c r="R21" s="16"/>
      <c r="S21" s="17">
        <v>733.92857142857099</v>
      </c>
      <c r="T21" s="17">
        <v>-61.160714285714299</v>
      </c>
      <c r="U21" s="17"/>
      <c r="V21" s="17"/>
      <c r="W21" s="17"/>
      <c r="X21" s="17"/>
      <c r="Y21" s="17"/>
      <c r="Z21" s="17"/>
      <c r="AA21" s="17">
        <v>6116.0714285714303</v>
      </c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>
        <f t="shared" si="1"/>
        <v>-6788.8392857142871</v>
      </c>
      <c r="AV21" s="18"/>
      <c r="AW21" s="15"/>
      <c r="AX21" s="16"/>
      <c r="AY21" s="16"/>
    </row>
    <row r="22" spans="1:51" x14ac:dyDescent="0.25">
      <c r="A22" s="15">
        <v>43472</v>
      </c>
      <c r="B22" s="16" t="s">
        <v>23</v>
      </c>
      <c r="C22" s="44">
        <v>120001272489</v>
      </c>
      <c r="D22" s="44"/>
      <c r="E22" s="44">
        <v>11633</v>
      </c>
      <c r="F22" s="44">
        <v>2070</v>
      </c>
      <c r="G22" s="16" t="s">
        <v>120</v>
      </c>
      <c r="H22" s="16" t="s">
        <v>121</v>
      </c>
      <c r="I22" s="16" t="s">
        <v>101</v>
      </c>
      <c r="J22" s="16"/>
      <c r="K22" s="16"/>
      <c r="L22" s="16"/>
      <c r="M22" s="17"/>
      <c r="N22" s="17">
        <v>3953</v>
      </c>
      <c r="O22" s="45">
        <f t="shared" si="0"/>
        <v>3529.4642857142853</v>
      </c>
      <c r="P22" s="45"/>
      <c r="Q22" s="46">
        <v>0.01</v>
      </c>
      <c r="R22" s="16"/>
      <c r="S22" s="17">
        <v>423.53571428571399</v>
      </c>
      <c r="T22" s="17">
        <v>-35.294642857142897</v>
      </c>
      <c r="U22" s="17"/>
      <c r="V22" s="17"/>
      <c r="W22" s="17"/>
      <c r="X22" s="17"/>
      <c r="Y22" s="17"/>
      <c r="Z22" s="17"/>
      <c r="AA22" s="17"/>
      <c r="AB22" s="17">
        <v>3529.4642857142899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>
        <f t="shared" si="1"/>
        <v>-3917.705357142861</v>
      </c>
      <c r="AV22" s="18"/>
      <c r="AW22" s="15"/>
      <c r="AX22" s="16"/>
      <c r="AY22" s="16"/>
    </row>
    <row r="23" spans="1:51" x14ac:dyDescent="0.25">
      <c r="A23" s="15"/>
      <c r="B23" s="16" t="s">
        <v>24</v>
      </c>
      <c r="C23" s="44">
        <v>152125</v>
      </c>
      <c r="D23" s="44"/>
      <c r="E23" s="44">
        <v>11634</v>
      </c>
      <c r="F23" s="44">
        <v>2071</v>
      </c>
      <c r="G23" s="16" t="s">
        <v>107</v>
      </c>
      <c r="H23" s="16" t="s">
        <v>108</v>
      </c>
      <c r="I23" s="16" t="s">
        <v>98</v>
      </c>
      <c r="J23" s="16"/>
      <c r="K23" s="16"/>
      <c r="L23" s="16"/>
      <c r="M23" s="17">
        <v>2750</v>
      </c>
      <c r="N23" s="17">
        <v>0</v>
      </c>
      <c r="O23" s="45">
        <f t="shared" si="0"/>
        <v>2750</v>
      </c>
      <c r="P23" s="45"/>
      <c r="Q23" s="46">
        <v>0.01</v>
      </c>
      <c r="R23" s="16"/>
      <c r="S23" s="17">
        <v>0</v>
      </c>
      <c r="T23" s="17">
        <v>-27.5</v>
      </c>
      <c r="U23" s="17"/>
      <c r="V23" s="17"/>
      <c r="W23" s="17"/>
      <c r="X23" s="17"/>
      <c r="Y23" s="17"/>
      <c r="Z23" s="17"/>
      <c r="AA23" s="17">
        <v>2750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>
        <f t="shared" si="1"/>
        <v>-2722.5</v>
      </c>
      <c r="AV23" s="18"/>
      <c r="AW23" s="15"/>
      <c r="AX23" s="16"/>
      <c r="AY23" s="16"/>
    </row>
    <row r="24" spans="1:51" x14ac:dyDescent="0.25">
      <c r="A24" s="15"/>
      <c r="B24" s="16" t="s">
        <v>25</v>
      </c>
      <c r="C24" s="44">
        <v>71011</v>
      </c>
      <c r="D24" s="44"/>
      <c r="E24" s="44">
        <v>11635</v>
      </c>
      <c r="F24" s="44">
        <v>2072</v>
      </c>
      <c r="G24" s="16" t="s">
        <v>102</v>
      </c>
      <c r="H24" s="16" t="s">
        <v>103</v>
      </c>
      <c r="I24" s="16" t="s">
        <v>98</v>
      </c>
      <c r="J24" s="16"/>
      <c r="K24" s="16"/>
      <c r="L24" s="16"/>
      <c r="M24" s="17">
        <v>4465</v>
      </c>
      <c r="N24" s="17">
        <v>0</v>
      </c>
      <c r="O24" s="45">
        <f t="shared" si="0"/>
        <v>4465</v>
      </c>
      <c r="P24" s="45"/>
      <c r="Q24" s="46">
        <v>0.01</v>
      </c>
      <c r="R24" s="16"/>
      <c r="S24" s="17">
        <v>0</v>
      </c>
      <c r="T24" s="17">
        <v>-44.65</v>
      </c>
      <c r="U24" s="17"/>
      <c r="V24" s="17"/>
      <c r="W24" s="17"/>
      <c r="X24" s="17"/>
      <c r="Y24" s="17"/>
      <c r="Z24" s="17"/>
      <c r="AA24" s="17">
        <v>4465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>
        <f t="shared" si="1"/>
        <v>-4420.3500000000004</v>
      </c>
      <c r="AV24" s="18"/>
      <c r="AW24" s="15"/>
      <c r="AX24" s="16"/>
      <c r="AY24" s="16"/>
    </row>
    <row r="25" spans="1:51" x14ac:dyDescent="0.25">
      <c r="A25" s="15"/>
      <c r="B25" s="16" t="s">
        <v>26</v>
      </c>
      <c r="C25" s="44">
        <v>16341</v>
      </c>
      <c r="D25" s="44"/>
      <c r="E25" s="44">
        <v>11636</v>
      </c>
      <c r="F25" s="44">
        <v>2073</v>
      </c>
      <c r="G25" s="16" t="s">
        <v>95</v>
      </c>
      <c r="H25" s="16" t="s">
        <v>96</v>
      </c>
      <c r="I25" s="16" t="s">
        <v>97</v>
      </c>
      <c r="J25" s="16"/>
      <c r="K25" s="16"/>
      <c r="L25" s="16"/>
      <c r="M25" s="17">
        <v>490.18</v>
      </c>
      <c r="N25" s="17">
        <v>0</v>
      </c>
      <c r="O25" s="45">
        <f t="shared" si="0"/>
        <v>490.18</v>
      </c>
      <c r="P25" s="45"/>
      <c r="Q25" s="46">
        <v>0.01</v>
      </c>
      <c r="R25" s="16"/>
      <c r="S25" s="17">
        <v>0</v>
      </c>
      <c r="T25" s="17">
        <v>-4.9017999999999997</v>
      </c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>
        <v>490.18</v>
      </c>
      <c r="AL25" s="17"/>
      <c r="AM25" s="17"/>
      <c r="AN25" s="17"/>
      <c r="AO25" s="17"/>
      <c r="AP25" s="17"/>
      <c r="AQ25" s="17"/>
      <c r="AR25" s="17"/>
      <c r="AS25" s="17"/>
      <c r="AU25" s="17">
        <f t="shared" si="1"/>
        <v>-485.27820000000003</v>
      </c>
      <c r="AV25" s="18"/>
      <c r="AW25" s="15"/>
      <c r="AX25" s="16"/>
      <c r="AY25" s="16"/>
    </row>
    <row r="26" spans="1:51" x14ac:dyDescent="0.25">
      <c r="A26" s="15"/>
      <c r="B26" s="16" t="s">
        <v>27</v>
      </c>
      <c r="C26" s="44">
        <v>16341</v>
      </c>
      <c r="D26" s="44"/>
      <c r="E26" s="44">
        <v>11636</v>
      </c>
      <c r="F26" s="44">
        <v>2073</v>
      </c>
      <c r="G26" s="16" t="s">
        <v>95</v>
      </c>
      <c r="H26" s="16" t="s">
        <v>96</v>
      </c>
      <c r="I26" s="16" t="s">
        <v>98</v>
      </c>
      <c r="J26" s="16"/>
      <c r="K26" s="16"/>
      <c r="L26" s="16"/>
      <c r="M26" s="17">
        <v>2734.25</v>
      </c>
      <c r="N26" s="17">
        <v>0</v>
      </c>
      <c r="O26" s="45">
        <f t="shared" si="0"/>
        <v>2734.25</v>
      </c>
      <c r="P26" s="45"/>
      <c r="Q26" s="46">
        <v>0.01</v>
      </c>
      <c r="R26" s="16"/>
      <c r="S26" s="17">
        <v>0</v>
      </c>
      <c r="T26" s="17">
        <v>-27.342500000000001</v>
      </c>
      <c r="U26" s="17"/>
      <c r="V26" s="17"/>
      <c r="W26" s="17"/>
      <c r="X26" s="17"/>
      <c r="Y26" s="17"/>
      <c r="Z26" s="17"/>
      <c r="AA26" s="17">
        <v>2734.25</v>
      </c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>
        <f t="shared" si="1"/>
        <v>-2706.9074999999998</v>
      </c>
      <c r="AV26" s="18"/>
      <c r="AW26" s="15"/>
      <c r="AX26" s="16"/>
      <c r="AY26" s="16"/>
    </row>
    <row r="27" spans="1:51" x14ac:dyDescent="0.25">
      <c r="A27" s="15"/>
      <c r="B27" s="16" t="s">
        <v>28</v>
      </c>
      <c r="C27" s="44">
        <v>71012</v>
      </c>
      <c r="D27" s="44"/>
      <c r="E27" s="44">
        <v>11638</v>
      </c>
      <c r="F27" s="44">
        <v>2076</v>
      </c>
      <c r="G27" s="16" t="s">
        <v>102</v>
      </c>
      <c r="H27" s="16" t="s">
        <v>103</v>
      </c>
      <c r="I27" s="16" t="s">
        <v>97</v>
      </c>
      <c r="J27" s="16"/>
      <c r="K27" s="16"/>
      <c r="L27" s="16"/>
      <c r="M27" s="17">
        <v>1612.5</v>
      </c>
      <c r="N27" s="17">
        <v>0</v>
      </c>
      <c r="O27" s="45">
        <f t="shared" si="0"/>
        <v>1612.5</v>
      </c>
      <c r="P27" s="45"/>
      <c r="Q27" s="46">
        <v>0.01</v>
      </c>
      <c r="R27" s="16"/>
      <c r="S27" s="17">
        <v>0</v>
      </c>
      <c r="T27" s="17">
        <v>-16.125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>
        <v>1612.5</v>
      </c>
      <c r="AL27" s="17"/>
      <c r="AM27" s="17"/>
      <c r="AN27" s="17"/>
      <c r="AO27" s="17"/>
      <c r="AP27" s="17"/>
      <c r="AQ27" s="17"/>
      <c r="AR27" s="17"/>
      <c r="AS27" s="17"/>
      <c r="AU27" s="17">
        <f t="shared" si="1"/>
        <v>-1596.375</v>
      </c>
      <c r="AV27" s="18"/>
      <c r="AW27" s="15"/>
      <c r="AX27" s="16"/>
      <c r="AY27" s="16"/>
    </row>
    <row r="28" spans="1:51" x14ac:dyDescent="0.25">
      <c r="A28" s="15">
        <v>43475</v>
      </c>
      <c r="B28" s="16" t="s">
        <v>29</v>
      </c>
      <c r="C28" s="44">
        <v>1349</v>
      </c>
      <c r="D28" s="44"/>
      <c r="E28" s="44">
        <v>11639</v>
      </c>
      <c r="F28" s="44">
        <v>2077</v>
      </c>
      <c r="G28" s="16" t="s">
        <v>122</v>
      </c>
      <c r="H28" s="16" t="s">
        <v>123</v>
      </c>
      <c r="I28" s="16" t="s">
        <v>98</v>
      </c>
      <c r="J28" s="16"/>
      <c r="K28" s="16"/>
      <c r="L28" s="16"/>
      <c r="M28" s="17"/>
      <c r="N28" s="17">
        <v>5200</v>
      </c>
      <c r="O28" s="45">
        <f t="shared" si="0"/>
        <v>4642.8571428571422</v>
      </c>
      <c r="P28" s="45"/>
      <c r="Q28" s="46">
        <v>0.01</v>
      </c>
      <c r="R28" s="16"/>
      <c r="S28" s="17">
        <v>557.142857142857</v>
      </c>
      <c r="T28" s="17">
        <v>-46.428571428571402</v>
      </c>
      <c r="U28" s="17"/>
      <c r="V28" s="17"/>
      <c r="W28" s="17"/>
      <c r="X28" s="17"/>
      <c r="Y28" s="17"/>
      <c r="Z28" s="17"/>
      <c r="AA28" s="17">
        <v>4642.8571428571404</v>
      </c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>
        <f t="shared" si="1"/>
        <v>-5153.5714285714257</v>
      </c>
      <c r="AV28" s="18"/>
      <c r="AW28" s="15"/>
      <c r="AX28" s="16"/>
      <c r="AY28" s="16"/>
    </row>
    <row r="29" spans="1:51" x14ac:dyDescent="0.25">
      <c r="A29" s="15">
        <v>43476</v>
      </c>
      <c r="B29" s="16" t="s">
        <v>30</v>
      </c>
      <c r="C29" s="44">
        <v>152307</v>
      </c>
      <c r="D29" s="44"/>
      <c r="E29" s="44">
        <v>11640</v>
      </c>
      <c r="F29" s="44">
        <v>2078</v>
      </c>
      <c r="G29" s="16" t="s">
        <v>107</v>
      </c>
      <c r="H29" s="16" t="s">
        <v>108</v>
      </c>
      <c r="I29" s="16" t="s">
        <v>98</v>
      </c>
      <c r="J29" s="16"/>
      <c r="K29" s="16"/>
      <c r="L29" s="16"/>
      <c r="M29" s="17">
        <v>2200</v>
      </c>
      <c r="N29" s="17">
        <v>0</v>
      </c>
      <c r="O29" s="45">
        <f t="shared" si="0"/>
        <v>2200</v>
      </c>
      <c r="P29" s="45"/>
      <c r="Q29" s="46">
        <v>0.01</v>
      </c>
      <c r="R29" s="16"/>
      <c r="S29" s="17">
        <v>0</v>
      </c>
      <c r="T29" s="17">
        <v>-22</v>
      </c>
      <c r="U29" s="17"/>
      <c r="V29" s="17"/>
      <c r="W29" s="17"/>
      <c r="X29" s="17"/>
      <c r="Y29" s="17"/>
      <c r="Z29" s="17"/>
      <c r="AA29" s="17">
        <v>2200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>
        <f t="shared" si="1"/>
        <v>-2178</v>
      </c>
      <c r="AV29" s="18"/>
      <c r="AW29" s="15"/>
      <c r="AX29" s="16"/>
      <c r="AY29" s="16"/>
    </row>
    <row r="30" spans="1:51" x14ac:dyDescent="0.25">
      <c r="A30" s="15"/>
      <c r="B30" s="16" t="s">
        <v>31</v>
      </c>
      <c r="C30" s="44">
        <v>16445</v>
      </c>
      <c r="D30" s="44"/>
      <c r="E30" s="44">
        <v>11641</v>
      </c>
      <c r="F30" s="44">
        <v>2079</v>
      </c>
      <c r="G30" s="16" t="s">
        <v>95</v>
      </c>
      <c r="H30" s="16" t="s">
        <v>96</v>
      </c>
      <c r="I30" s="16" t="s">
        <v>98</v>
      </c>
      <c r="J30" s="16"/>
      <c r="K30" s="16"/>
      <c r="L30" s="16"/>
      <c r="M30" s="17">
        <v>508</v>
      </c>
      <c r="N30" s="17">
        <v>0</v>
      </c>
      <c r="O30" s="45">
        <f t="shared" si="0"/>
        <v>508</v>
      </c>
      <c r="P30" s="45"/>
      <c r="Q30" s="46">
        <v>0.01</v>
      </c>
      <c r="R30" s="16"/>
      <c r="S30" s="17">
        <v>0</v>
      </c>
      <c r="T30" s="17">
        <v>-5.08</v>
      </c>
      <c r="U30" s="17"/>
      <c r="V30" s="17"/>
      <c r="W30" s="17"/>
      <c r="X30" s="17"/>
      <c r="Y30" s="17"/>
      <c r="Z30" s="17"/>
      <c r="AA30" s="17">
        <v>508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>
        <f t="shared" si="1"/>
        <v>-502.92</v>
      </c>
      <c r="AV30" s="18"/>
      <c r="AW30" s="15"/>
      <c r="AX30" s="16"/>
      <c r="AY30" s="16"/>
    </row>
    <row r="31" spans="1:51" x14ac:dyDescent="0.25">
      <c r="A31" s="15"/>
      <c r="B31" s="16" t="s">
        <v>32</v>
      </c>
      <c r="C31" s="44">
        <v>18277</v>
      </c>
      <c r="D31" s="44"/>
      <c r="E31" s="44">
        <v>11642</v>
      </c>
      <c r="F31" s="44">
        <v>2080</v>
      </c>
      <c r="G31" s="16" t="s">
        <v>124</v>
      </c>
      <c r="H31" s="16" t="s">
        <v>125</v>
      </c>
      <c r="I31" s="16" t="s">
        <v>98</v>
      </c>
      <c r="J31" s="16"/>
      <c r="K31" s="16"/>
      <c r="L31" s="16"/>
      <c r="M31" s="17"/>
      <c r="N31" s="17">
        <v>2540</v>
      </c>
      <c r="O31" s="45">
        <f t="shared" si="0"/>
        <v>2267.8571428571427</v>
      </c>
      <c r="P31" s="45"/>
      <c r="Q31" s="46">
        <v>0.01</v>
      </c>
      <c r="R31" s="16"/>
      <c r="S31" s="17">
        <v>272.142857142857</v>
      </c>
      <c r="T31" s="17">
        <v>-22.678571428571399</v>
      </c>
      <c r="U31" s="17"/>
      <c r="V31" s="17"/>
      <c r="W31" s="17"/>
      <c r="X31" s="17"/>
      <c r="Y31" s="17"/>
      <c r="Z31" s="17"/>
      <c r="AA31" s="17">
        <v>2267.8571428571399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>
        <f t="shared" si="1"/>
        <v>-2517.3214285714257</v>
      </c>
      <c r="AV31" s="18"/>
      <c r="AW31" s="15"/>
      <c r="AX31" s="16"/>
      <c r="AY31" s="16"/>
    </row>
    <row r="32" spans="1:51" x14ac:dyDescent="0.25">
      <c r="A32" s="15">
        <v>43477</v>
      </c>
      <c r="B32" s="16" t="s">
        <v>33</v>
      </c>
      <c r="C32" s="44">
        <v>21843</v>
      </c>
      <c r="D32" s="44"/>
      <c r="E32" s="44">
        <v>11643</v>
      </c>
      <c r="F32" s="44">
        <v>2081</v>
      </c>
      <c r="G32" s="16" t="s">
        <v>126</v>
      </c>
      <c r="H32" s="16" t="s">
        <v>127</v>
      </c>
      <c r="I32" s="16" t="s">
        <v>98</v>
      </c>
      <c r="J32" s="16"/>
      <c r="K32" s="16"/>
      <c r="L32" s="16"/>
      <c r="M32" s="17"/>
      <c r="N32" s="17">
        <v>9712</v>
      </c>
      <c r="O32" s="45">
        <f t="shared" si="0"/>
        <v>8671.4285714285706</v>
      </c>
      <c r="P32" s="45"/>
      <c r="Q32" s="46">
        <v>0.01</v>
      </c>
      <c r="R32" s="16"/>
      <c r="S32" s="17">
        <v>1040.57142857143</v>
      </c>
      <c r="T32" s="17">
        <v>-86.714285714285694</v>
      </c>
      <c r="U32" s="17"/>
      <c r="V32" s="17"/>
      <c r="W32" s="17"/>
      <c r="X32" s="17"/>
      <c r="Y32" s="17"/>
      <c r="Z32" s="17"/>
      <c r="AA32" s="17">
        <v>8671.4285714285706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>
        <f t="shared" si="1"/>
        <v>-9625.2857142857156</v>
      </c>
      <c r="AV32" s="18"/>
      <c r="AW32" s="15"/>
      <c r="AX32" s="16"/>
      <c r="AY32" s="16"/>
    </row>
    <row r="33" spans="1:51" x14ac:dyDescent="0.25">
      <c r="A33" s="15"/>
      <c r="B33" s="16" t="s">
        <v>34</v>
      </c>
      <c r="C33" s="44">
        <v>21843</v>
      </c>
      <c r="D33" s="44"/>
      <c r="E33" s="44">
        <v>11643</v>
      </c>
      <c r="F33" s="44">
        <v>2081</v>
      </c>
      <c r="G33" s="16" t="s">
        <v>126</v>
      </c>
      <c r="H33" s="16" t="s">
        <v>127</v>
      </c>
      <c r="I33" s="16" t="s">
        <v>128</v>
      </c>
      <c r="J33" s="16"/>
      <c r="K33" s="16"/>
      <c r="L33" s="16"/>
      <c r="M33" s="17"/>
      <c r="N33" s="17">
        <v>738</v>
      </c>
      <c r="O33" s="45">
        <f t="shared" si="0"/>
        <v>658.92857142857133</v>
      </c>
      <c r="P33" s="45"/>
      <c r="Q33" s="46">
        <v>0.01</v>
      </c>
      <c r="R33" s="16"/>
      <c r="S33" s="17">
        <v>79.071428571428598</v>
      </c>
      <c r="T33" s="17">
        <v>-6.58928571428571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>
        <v>658.92857142857099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>
        <f t="shared" si="1"/>
        <v>-731.41071428571388</v>
      </c>
      <c r="AV33" s="18"/>
      <c r="AW33" s="15"/>
      <c r="AX33" s="16"/>
      <c r="AY33" s="16"/>
    </row>
    <row r="34" spans="1:51" x14ac:dyDescent="0.25">
      <c r="A34" s="15">
        <v>43479</v>
      </c>
      <c r="B34" s="16" t="s">
        <v>35</v>
      </c>
      <c r="C34" s="44">
        <v>152566</v>
      </c>
      <c r="D34" s="44"/>
      <c r="E34" s="44">
        <v>11644</v>
      </c>
      <c r="F34" s="44">
        <v>2085</v>
      </c>
      <c r="G34" s="16" t="s">
        <v>107</v>
      </c>
      <c r="H34" s="16" t="s">
        <v>108</v>
      </c>
      <c r="I34" s="16" t="s">
        <v>98</v>
      </c>
      <c r="J34" s="16"/>
      <c r="K34" s="16"/>
      <c r="L34" s="16"/>
      <c r="M34" s="17">
        <v>2950</v>
      </c>
      <c r="N34" s="17">
        <v>0</v>
      </c>
      <c r="O34" s="45">
        <f t="shared" si="0"/>
        <v>2950</v>
      </c>
      <c r="P34" s="45"/>
      <c r="Q34" s="46">
        <v>0.01</v>
      </c>
      <c r="R34" s="16"/>
      <c r="S34" s="17">
        <v>0</v>
      </c>
      <c r="T34" s="17">
        <v>-29.5</v>
      </c>
      <c r="U34" s="17"/>
      <c r="V34" s="17"/>
      <c r="W34" s="17"/>
      <c r="X34" s="17"/>
      <c r="Y34" s="17"/>
      <c r="Z34" s="17"/>
      <c r="AA34" s="17">
        <v>2950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>
        <f t="shared" si="1"/>
        <v>-2920.5</v>
      </c>
      <c r="AV34" s="18"/>
      <c r="AW34" s="15"/>
      <c r="AX34" s="16"/>
      <c r="AY34" s="16"/>
    </row>
    <row r="35" spans="1:51" x14ac:dyDescent="0.25">
      <c r="A35" s="15"/>
      <c r="B35" s="16" t="s">
        <v>36</v>
      </c>
      <c r="C35" s="44">
        <v>71018</v>
      </c>
      <c r="D35" s="44"/>
      <c r="E35" s="44">
        <v>11645</v>
      </c>
      <c r="F35" s="44">
        <v>2086</v>
      </c>
      <c r="G35" s="16" t="s">
        <v>102</v>
      </c>
      <c r="H35" s="16" t="s">
        <v>103</v>
      </c>
      <c r="I35" s="16" t="s">
        <v>98</v>
      </c>
      <c r="J35" s="16"/>
      <c r="K35" s="16"/>
      <c r="L35" s="16"/>
      <c r="M35" s="17">
        <v>6910</v>
      </c>
      <c r="N35" s="17">
        <v>0</v>
      </c>
      <c r="O35" s="45">
        <f t="shared" si="0"/>
        <v>6910</v>
      </c>
      <c r="P35" s="45"/>
      <c r="Q35" s="46">
        <v>0.01</v>
      </c>
      <c r="R35" s="16"/>
      <c r="S35" s="17">
        <v>0</v>
      </c>
      <c r="T35" s="17">
        <v>-69.099999999999994</v>
      </c>
      <c r="U35" s="17"/>
      <c r="V35" s="17"/>
      <c r="W35" s="17"/>
      <c r="X35" s="17"/>
      <c r="Y35" s="17"/>
      <c r="Z35" s="17"/>
      <c r="AA35" s="17">
        <v>6910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>
        <f t="shared" si="1"/>
        <v>-6840.9</v>
      </c>
      <c r="AV35" s="18"/>
      <c r="AW35" s="15"/>
      <c r="AX35" s="16"/>
      <c r="AY35" s="16"/>
    </row>
    <row r="36" spans="1:51" x14ac:dyDescent="0.25">
      <c r="A36" s="15"/>
      <c r="B36" s="16" t="s">
        <v>37</v>
      </c>
      <c r="C36" s="44">
        <v>71019</v>
      </c>
      <c r="D36" s="44"/>
      <c r="E36" s="44">
        <v>11646</v>
      </c>
      <c r="F36" s="44">
        <v>2087</v>
      </c>
      <c r="G36" s="16" t="s">
        <v>102</v>
      </c>
      <c r="H36" s="16" t="s">
        <v>103</v>
      </c>
      <c r="I36" s="16" t="s">
        <v>97</v>
      </c>
      <c r="J36" s="16"/>
      <c r="K36" s="16"/>
      <c r="L36" s="16"/>
      <c r="M36" s="17">
        <v>2055</v>
      </c>
      <c r="N36" s="17">
        <v>0</v>
      </c>
      <c r="O36" s="45">
        <f t="shared" si="0"/>
        <v>2055</v>
      </c>
      <c r="P36" s="45"/>
      <c r="Q36" s="46">
        <v>0.01</v>
      </c>
      <c r="R36" s="16"/>
      <c r="S36" s="17">
        <v>0</v>
      </c>
      <c r="T36" s="17">
        <v>-20.55</v>
      </c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>
        <v>2055</v>
      </c>
      <c r="AL36" s="17"/>
      <c r="AM36" s="17"/>
      <c r="AN36" s="17"/>
      <c r="AO36" s="17"/>
      <c r="AP36" s="17"/>
      <c r="AQ36" s="17"/>
      <c r="AR36" s="17"/>
      <c r="AS36" s="17"/>
      <c r="AU36" s="17">
        <f t="shared" si="1"/>
        <v>-2034.45</v>
      </c>
      <c r="AV36" s="18"/>
      <c r="AW36" s="15"/>
      <c r="AX36" s="16"/>
      <c r="AY36" s="16"/>
    </row>
    <row r="37" spans="1:51" x14ac:dyDescent="0.25">
      <c r="A37" s="15"/>
      <c r="B37" s="16" t="s">
        <v>38</v>
      </c>
      <c r="C37" s="44">
        <v>16699</v>
      </c>
      <c r="D37" s="44"/>
      <c r="E37" s="44">
        <v>11649</v>
      </c>
      <c r="F37" s="44">
        <v>2090</v>
      </c>
      <c r="G37" s="16" t="s">
        <v>95</v>
      </c>
      <c r="H37" s="16" t="s">
        <v>96</v>
      </c>
      <c r="I37" s="16" t="s">
        <v>97</v>
      </c>
      <c r="J37" s="16"/>
      <c r="K37" s="16"/>
      <c r="L37" s="16"/>
      <c r="M37" s="17">
        <v>373.75</v>
      </c>
      <c r="N37" s="17">
        <v>0</v>
      </c>
      <c r="O37" s="45">
        <f t="shared" si="0"/>
        <v>373.75</v>
      </c>
      <c r="P37" s="45"/>
      <c r="Q37" s="46">
        <v>0.01</v>
      </c>
      <c r="R37" s="16"/>
      <c r="S37" s="17">
        <v>0</v>
      </c>
      <c r="T37" s="17">
        <v>-3.7374999999999998</v>
      </c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>
        <v>373.75</v>
      </c>
      <c r="AL37" s="17"/>
      <c r="AM37" s="17"/>
      <c r="AN37" s="17"/>
      <c r="AO37" s="17"/>
      <c r="AP37" s="17"/>
      <c r="AQ37" s="17"/>
      <c r="AR37" s="17"/>
      <c r="AS37" s="17"/>
      <c r="AU37" s="17">
        <f t="shared" si="1"/>
        <v>-370.01249999999999</v>
      </c>
      <c r="AV37" s="18"/>
      <c r="AW37" s="15"/>
      <c r="AX37" s="16"/>
      <c r="AY37" s="16"/>
    </row>
    <row r="38" spans="1:51" x14ac:dyDescent="0.25">
      <c r="A38" s="15">
        <v>43481</v>
      </c>
      <c r="B38" s="16" t="s">
        <v>39</v>
      </c>
      <c r="C38" s="44">
        <v>16516</v>
      </c>
      <c r="D38" s="44"/>
      <c r="E38" s="44">
        <v>11651</v>
      </c>
      <c r="F38" s="44">
        <v>2091</v>
      </c>
      <c r="G38" s="16" t="s">
        <v>95</v>
      </c>
      <c r="H38" s="16" t="s">
        <v>96</v>
      </c>
      <c r="I38" s="16" t="s">
        <v>98</v>
      </c>
      <c r="J38" s="16"/>
      <c r="K38" s="16"/>
      <c r="L38" s="16"/>
      <c r="M38" s="17">
        <v>950</v>
      </c>
      <c r="N38" s="17">
        <v>0</v>
      </c>
      <c r="O38" s="45">
        <f t="shared" si="0"/>
        <v>950</v>
      </c>
      <c r="P38" s="45"/>
      <c r="Q38" s="46">
        <v>0.01</v>
      </c>
      <c r="R38" s="16"/>
      <c r="S38" s="17">
        <v>0</v>
      </c>
      <c r="T38" s="17">
        <v>-9.5</v>
      </c>
      <c r="U38" s="17"/>
      <c r="V38" s="17"/>
      <c r="W38" s="17"/>
      <c r="X38" s="17"/>
      <c r="Y38" s="17"/>
      <c r="Z38" s="17"/>
      <c r="AA38" s="17">
        <v>950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>
        <f t="shared" si="1"/>
        <v>-940.5</v>
      </c>
      <c r="AV38" s="18"/>
      <c r="AW38" s="15"/>
      <c r="AX38" s="16"/>
      <c r="AY38" s="16"/>
    </row>
    <row r="39" spans="1:51" x14ac:dyDescent="0.25">
      <c r="A39" s="15">
        <v>43482</v>
      </c>
      <c r="B39" s="16" t="s">
        <v>40</v>
      </c>
      <c r="C39" s="44">
        <v>130510</v>
      </c>
      <c r="D39" s="44"/>
      <c r="E39" s="44">
        <v>11650</v>
      </c>
      <c r="F39" s="44">
        <v>2058</v>
      </c>
      <c r="G39" s="16" t="s">
        <v>129</v>
      </c>
      <c r="H39" s="16" t="s">
        <v>130</v>
      </c>
      <c r="I39" s="16" t="s">
        <v>131</v>
      </c>
      <c r="J39" s="16"/>
      <c r="K39" s="16"/>
      <c r="L39" s="16"/>
      <c r="M39" s="17"/>
      <c r="N39" s="17">
        <v>70</v>
      </c>
      <c r="O39" s="45">
        <f t="shared" ref="O39:O70" si="2">N39/1.12+M39+L39+K39</f>
        <v>62.499999999999993</v>
      </c>
      <c r="P39" s="45"/>
      <c r="Q39" s="46">
        <v>0.01</v>
      </c>
      <c r="R39" s="16"/>
      <c r="S39" s="17">
        <v>7.5</v>
      </c>
      <c r="T39" s="17">
        <v>-0.625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>
        <v>62.5</v>
      </c>
      <c r="AK39" s="17"/>
      <c r="AL39" s="17"/>
      <c r="AM39" s="17"/>
      <c r="AN39" s="17"/>
      <c r="AO39" s="17"/>
      <c r="AP39" s="17"/>
      <c r="AQ39" s="17"/>
      <c r="AR39" s="17"/>
      <c r="AS39" s="17"/>
      <c r="AU39" s="17">
        <f t="shared" ref="AU39:AU70" si="3">-SUM(R39:AT39)</f>
        <v>-69.375</v>
      </c>
      <c r="AV39" s="18"/>
      <c r="AW39" s="15"/>
      <c r="AX39" s="16"/>
      <c r="AY39" s="16"/>
    </row>
    <row r="40" spans="1:51" x14ac:dyDescent="0.25">
      <c r="A40" s="15"/>
      <c r="B40" s="16" t="s">
        <v>41</v>
      </c>
      <c r="C40" s="44">
        <v>130510</v>
      </c>
      <c r="D40" s="44"/>
      <c r="E40" s="44">
        <v>11650</v>
      </c>
      <c r="F40" s="44">
        <v>2058</v>
      </c>
      <c r="G40" s="16" t="s">
        <v>129</v>
      </c>
      <c r="H40" s="16" t="s">
        <v>130</v>
      </c>
      <c r="I40" s="16" t="s">
        <v>128</v>
      </c>
      <c r="J40" s="16"/>
      <c r="K40" s="16"/>
      <c r="L40" s="16"/>
      <c r="M40" s="17"/>
      <c r="N40" s="17">
        <v>2600</v>
      </c>
      <c r="O40" s="45">
        <f t="shared" si="2"/>
        <v>2321.4285714285711</v>
      </c>
      <c r="P40" s="45"/>
      <c r="Q40" s="46">
        <v>0.01</v>
      </c>
      <c r="R40" s="16"/>
      <c r="S40" s="17">
        <v>278.57142857142901</v>
      </c>
      <c r="T40" s="17">
        <v>-23.214285714285701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>
        <v>2321.4285714285702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>
        <f t="shared" si="3"/>
        <v>-2576.7857142857133</v>
      </c>
      <c r="AV40" s="18"/>
      <c r="AW40" s="15"/>
      <c r="AX40" s="16"/>
      <c r="AY40" s="16"/>
    </row>
    <row r="41" spans="1:51" x14ac:dyDescent="0.25">
      <c r="A41" s="15"/>
      <c r="B41" s="16" t="s">
        <v>42</v>
      </c>
      <c r="C41" s="44">
        <v>31049</v>
      </c>
      <c r="D41" s="44"/>
      <c r="E41" s="44">
        <v>11652</v>
      </c>
      <c r="F41" s="44">
        <v>2084</v>
      </c>
      <c r="G41" s="16" t="s">
        <v>104</v>
      </c>
      <c r="H41" s="16" t="s">
        <v>105</v>
      </c>
      <c r="I41" s="16" t="s">
        <v>128</v>
      </c>
      <c r="J41" s="16"/>
      <c r="K41" s="16"/>
      <c r="L41" s="16"/>
      <c r="M41" s="17"/>
      <c r="N41" s="17">
        <v>2974.75</v>
      </c>
      <c r="O41" s="45">
        <f t="shared" si="2"/>
        <v>2656.0267857142853</v>
      </c>
      <c r="P41" s="45"/>
      <c r="Q41" s="46">
        <v>0.01</v>
      </c>
      <c r="R41" s="16"/>
      <c r="S41" s="17">
        <v>318.72321428571399</v>
      </c>
      <c r="T41" s="17">
        <v>-26.5602678571429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>
        <v>2656.0267857142899</v>
      </c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>
        <f t="shared" si="3"/>
        <v>-2948.189732142861</v>
      </c>
      <c r="AV41" s="18"/>
      <c r="AW41" s="15"/>
      <c r="AX41" s="16"/>
      <c r="AY41" s="16"/>
    </row>
    <row r="42" spans="1:51" x14ac:dyDescent="0.25">
      <c r="A42" s="15">
        <v>43483</v>
      </c>
      <c r="B42" s="16" t="s">
        <v>43</v>
      </c>
      <c r="C42" s="44">
        <v>152937</v>
      </c>
      <c r="D42" s="44"/>
      <c r="E42" s="44">
        <v>11653</v>
      </c>
      <c r="F42" s="44">
        <v>2092</v>
      </c>
      <c r="G42" s="16" t="s">
        <v>107</v>
      </c>
      <c r="H42" s="16" t="s">
        <v>108</v>
      </c>
      <c r="I42" s="16" t="s">
        <v>98</v>
      </c>
      <c r="J42" s="16"/>
      <c r="K42" s="16"/>
      <c r="L42" s="16"/>
      <c r="M42" s="17">
        <v>2100</v>
      </c>
      <c r="N42" s="17">
        <v>0</v>
      </c>
      <c r="O42" s="45">
        <f t="shared" si="2"/>
        <v>2100</v>
      </c>
      <c r="P42" s="45"/>
      <c r="Q42" s="46">
        <v>0.01</v>
      </c>
      <c r="R42" s="16"/>
      <c r="S42" s="17">
        <v>0</v>
      </c>
      <c r="T42" s="17">
        <v>-21</v>
      </c>
      <c r="U42" s="17"/>
      <c r="V42" s="17"/>
      <c r="W42" s="17"/>
      <c r="X42" s="17"/>
      <c r="Y42" s="17"/>
      <c r="Z42" s="17"/>
      <c r="AA42" s="17">
        <v>2100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>
        <f t="shared" si="3"/>
        <v>-2079</v>
      </c>
      <c r="AV42" s="18"/>
      <c r="AW42" s="15"/>
      <c r="AX42" s="16"/>
      <c r="AY42" s="16"/>
    </row>
    <row r="43" spans="1:51" x14ac:dyDescent="0.25">
      <c r="A43" s="15"/>
      <c r="B43" s="16" t="s">
        <v>44</v>
      </c>
      <c r="C43" s="44">
        <v>510945787</v>
      </c>
      <c r="D43" s="44"/>
      <c r="E43" s="44">
        <v>11654</v>
      </c>
      <c r="F43" s="44">
        <v>2093</v>
      </c>
      <c r="G43" s="16" t="s">
        <v>99</v>
      </c>
      <c r="H43" s="16" t="s">
        <v>100</v>
      </c>
      <c r="I43" s="16" t="s">
        <v>101</v>
      </c>
      <c r="J43" s="16"/>
      <c r="K43" s="16"/>
      <c r="L43" s="16"/>
      <c r="M43" s="17"/>
      <c r="N43" s="17">
        <v>5514</v>
      </c>
      <c r="O43" s="45">
        <f t="shared" si="2"/>
        <v>4923.2142857142853</v>
      </c>
      <c r="P43" s="45"/>
      <c r="Q43" s="46">
        <v>0.01</v>
      </c>
      <c r="R43" s="16"/>
      <c r="S43" s="17">
        <v>590.78571428571399</v>
      </c>
      <c r="T43" s="17">
        <v>-49.232142857142897</v>
      </c>
      <c r="U43" s="17"/>
      <c r="V43" s="17"/>
      <c r="W43" s="17"/>
      <c r="X43" s="17"/>
      <c r="Y43" s="17"/>
      <c r="Z43" s="17"/>
      <c r="AA43" s="17"/>
      <c r="AB43" s="17">
        <v>4923.2142857142899</v>
      </c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>
        <f t="shared" si="3"/>
        <v>-5464.7678571428605</v>
      </c>
      <c r="AV43" s="18"/>
      <c r="AW43" s="15"/>
      <c r="AX43" s="16"/>
      <c r="AY43" s="16"/>
    </row>
    <row r="44" spans="1:51" x14ac:dyDescent="0.25">
      <c r="A44" s="15"/>
      <c r="B44" s="16" t="s">
        <v>45</v>
      </c>
      <c r="C44" s="44">
        <v>239207</v>
      </c>
      <c r="D44" s="44"/>
      <c r="E44" s="44">
        <v>11655</v>
      </c>
      <c r="F44" s="44">
        <v>2095</v>
      </c>
      <c r="G44" s="16" t="s">
        <v>114</v>
      </c>
      <c r="H44" s="16">
        <v>139564</v>
      </c>
      <c r="I44" s="16" t="s">
        <v>115</v>
      </c>
      <c r="J44" s="16"/>
      <c r="K44" s="16"/>
      <c r="L44" s="16"/>
      <c r="M44" s="17"/>
      <c r="N44" s="17">
        <v>3464.08</v>
      </c>
      <c r="O44" s="45">
        <f t="shared" si="2"/>
        <v>3092.9285714285711</v>
      </c>
      <c r="P44" s="45"/>
      <c r="Q44" s="46">
        <v>0.01</v>
      </c>
      <c r="R44" s="16"/>
      <c r="S44" s="17">
        <v>371.15142857142899</v>
      </c>
      <c r="T44" s="17">
        <v>-30.929285714285701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>
        <v>3092.9285714285702</v>
      </c>
      <c r="AU44" s="17">
        <f t="shared" si="3"/>
        <v>-3433.1507142857135</v>
      </c>
      <c r="AV44" s="18"/>
      <c r="AW44" s="15"/>
      <c r="AX44" s="16"/>
      <c r="AY44" s="16"/>
    </row>
    <row r="45" spans="1:51" x14ac:dyDescent="0.25">
      <c r="A45" s="15"/>
      <c r="B45" s="16" t="s">
        <v>46</v>
      </c>
      <c r="C45" s="44">
        <v>16570</v>
      </c>
      <c r="D45" s="44"/>
      <c r="E45" s="44">
        <v>11656</v>
      </c>
      <c r="F45" s="44">
        <v>2096</v>
      </c>
      <c r="G45" s="16" t="s">
        <v>95</v>
      </c>
      <c r="H45" s="16" t="s">
        <v>96</v>
      </c>
      <c r="I45" s="16" t="s">
        <v>98</v>
      </c>
      <c r="J45" s="16"/>
      <c r="K45" s="16"/>
      <c r="L45" s="16"/>
      <c r="M45" s="17">
        <v>476</v>
      </c>
      <c r="N45" s="17">
        <v>0</v>
      </c>
      <c r="O45" s="45">
        <f t="shared" si="2"/>
        <v>476</v>
      </c>
      <c r="P45" s="45"/>
      <c r="Q45" s="46">
        <v>0.01</v>
      </c>
      <c r="R45" s="16"/>
      <c r="S45" s="17">
        <v>0</v>
      </c>
      <c r="T45" s="17">
        <v>-4.76</v>
      </c>
      <c r="U45" s="17"/>
      <c r="V45" s="17"/>
      <c r="W45" s="17"/>
      <c r="X45" s="17"/>
      <c r="Y45" s="17"/>
      <c r="Z45" s="17"/>
      <c r="AA45" s="17">
        <v>476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>
        <f t="shared" si="3"/>
        <v>-471.24</v>
      </c>
      <c r="AV45" s="18"/>
      <c r="AW45" s="15"/>
      <c r="AX45" s="16"/>
      <c r="AY45" s="16"/>
    </row>
    <row r="46" spans="1:51" x14ac:dyDescent="0.25">
      <c r="A46" s="15">
        <v>43486</v>
      </c>
      <c r="B46" s="16" t="s">
        <v>47</v>
      </c>
      <c r="C46" s="44">
        <v>153087</v>
      </c>
      <c r="D46" s="44"/>
      <c r="E46" s="44">
        <v>11657</v>
      </c>
      <c r="F46" s="44">
        <v>2097</v>
      </c>
      <c r="G46" s="16" t="s">
        <v>107</v>
      </c>
      <c r="H46" s="16" t="s">
        <v>108</v>
      </c>
      <c r="I46" s="16" t="s">
        <v>98</v>
      </c>
      <c r="J46" s="16"/>
      <c r="K46" s="16"/>
      <c r="L46" s="16"/>
      <c r="M46" s="17">
        <v>3200</v>
      </c>
      <c r="N46" s="17">
        <v>0</v>
      </c>
      <c r="O46" s="45">
        <f t="shared" si="2"/>
        <v>3200</v>
      </c>
      <c r="P46" s="45"/>
      <c r="Q46" s="46">
        <v>0.01</v>
      </c>
      <c r="R46" s="16"/>
      <c r="S46" s="17">
        <v>0</v>
      </c>
      <c r="T46" s="17">
        <v>-32</v>
      </c>
      <c r="U46" s="17"/>
      <c r="V46" s="17"/>
      <c r="W46" s="17"/>
      <c r="X46" s="17"/>
      <c r="Y46" s="17"/>
      <c r="Z46" s="17"/>
      <c r="AA46" s="17">
        <v>3200</v>
      </c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>
        <f t="shared" si="3"/>
        <v>-3168</v>
      </c>
      <c r="AV46" s="18"/>
      <c r="AW46" s="15"/>
      <c r="AX46" s="16"/>
      <c r="AY46" s="16"/>
    </row>
    <row r="47" spans="1:51" x14ac:dyDescent="0.25">
      <c r="A47" s="15"/>
      <c r="B47" s="16" t="s">
        <v>48</v>
      </c>
      <c r="C47" s="44">
        <v>71026</v>
      </c>
      <c r="D47" s="44"/>
      <c r="E47" s="44">
        <v>11658</v>
      </c>
      <c r="F47" s="44">
        <v>2098</v>
      </c>
      <c r="G47" s="16" t="s">
        <v>102</v>
      </c>
      <c r="H47" s="16" t="s">
        <v>103</v>
      </c>
      <c r="I47" s="16" t="s">
        <v>98</v>
      </c>
      <c r="J47" s="16"/>
      <c r="K47" s="16"/>
      <c r="L47" s="16"/>
      <c r="M47" s="17">
        <v>5200</v>
      </c>
      <c r="N47" s="17">
        <v>0</v>
      </c>
      <c r="O47" s="45">
        <f t="shared" si="2"/>
        <v>5200</v>
      </c>
      <c r="P47" s="45"/>
      <c r="Q47" s="46">
        <v>0.01</v>
      </c>
      <c r="R47" s="16"/>
      <c r="S47" s="17">
        <v>0</v>
      </c>
      <c r="T47" s="17">
        <v>-52</v>
      </c>
      <c r="U47" s="17"/>
      <c r="V47" s="17"/>
      <c r="W47" s="17"/>
      <c r="X47" s="17"/>
      <c r="Y47" s="17"/>
      <c r="Z47" s="17"/>
      <c r="AA47" s="17">
        <v>5200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>
        <f t="shared" si="3"/>
        <v>-5148</v>
      </c>
      <c r="AV47" s="18"/>
      <c r="AW47" s="15"/>
      <c r="AX47" s="16"/>
      <c r="AY47" s="16"/>
    </row>
    <row r="48" spans="1:51" x14ac:dyDescent="0.25">
      <c r="A48" s="15"/>
      <c r="B48" s="16" t="s">
        <v>49</v>
      </c>
      <c r="C48" s="44">
        <v>71027</v>
      </c>
      <c r="D48" s="44"/>
      <c r="E48" s="44">
        <v>11659</v>
      </c>
      <c r="F48" s="44">
        <v>2099</v>
      </c>
      <c r="G48" s="16" t="s">
        <v>102</v>
      </c>
      <c r="H48" s="16" t="s">
        <v>103</v>
      </c>
      <c r="I48" s="16" t="s">
        <v>97</v>
      </c>
      <c r="J48" s="16"/>
      <c r="K48" s="16"/>
      <c r="L48" s="16"/>
      <c r="M48" s="17">
        <v>1967.5</v>
      </c>
      <c r="N48" s="17">
        <v>0</v>
      </c>
      <c r="O48" s="45">
        <f t="shared" si="2"/>
        <v>1967.5</v>
      </c>
      <c r="P48" s="45"/>
      <c r="Q48" s="46">
        <v>0.01</v>
      </c>
      <c r="R48" s="16"/>
      <c r="S48" s="17">
        <v>0</v>
      </c>
      <c r="T48" s="17">
        <v>-19.675000000000001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>
        <v>1967.5</v>
      </c>
      <c r="AL48" s="17"/>
      <c r="AM48" s="17"/>
      <c r="AN48" s="17"/>
      <c r="AO48" s="17"/>
      <c r="AP48" s="17"/>
      <c r="AQ48" s="17"/>
      <c r="AR48" s="17"/>
      <c r="AS48" s="17"/>
      <c r="AU48" s="17">
        <f t="shared" si="3"/>
        <v>-1947.825</v>
      </c>
      <c r="AV48" s="18"/>
      <c r="AW48" s="15"/>
      <c r="AX48" s="16"/>
      <c r="AY48" s="16"/>
    </row>
    <row r="49" spans="1:51" x14ac:dyDescent="0.25">
      <c r="A49" s="15"/>
      <c r="B49" s="16" t="s">
        <v>50</v>
      </c>
      <c r="C49" s="44">
        <v>16702</v>
      </c>
      <c r="D49" s="44"/>
      <c r="E49" s="44">
        <v>11660</v>
      </c>
      <c r="F49" s="44">
        <v>2100</v>
      </c>
      <c r="G49" s="16" t="s">
        <v>95</v>
      </c>
      <c r="H49" s="16" t="s">
        <v>96</v>
      </c>
      <c r="I49" s="16" t="s">
        <v>97</v>
      </c>
      <c r="J49" s="16"/>
      <c r="K49" s="16"/>
      <c r="L49" s="16"/>
      <c r="M49" s="17">
        <v>270</v>
      </c>
      <c r="N49" s="17">
        <v>0</v>
      </c>
      <c r="O49" s="45">
        <f t="shared" si="2"/>
        <v>270</v>
      </c>
      <c r="P49" s="45"/>
      <c r="Q49" s="46">
        <v>0.01</v>
      </c>
      <c r="R49" s="16"/>
      <c r="S49" s="17">
        <v>0</v>
      </c>
      <c r="T49" s="17">
        <v>-2.7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>
        <v>270</v>
      </c>
      <c r="AL49" s="17"/>
      <c r="AM49" s="17"/>
      <c r="AN49" s="17"/>
      <c r="AO49" s="17"/>
      <c r="AP49" s="17"/>
      <c r="AQ49" s="17"/>
      <c r="AR49" s="17"/>
      <c r="AS49" s="17"/>
      <c r="AU49" s="17">
        <f t="shared" si="3"/>
        <v>-267.3</v>
      </c>
      <c r="AV49" s="18"/>
      <c r="AW49" s="15"/>
      <c r="AX49" s="16"/>
      <c r="AY49" s="16"/>
    </row>
    <row r="50" spans="1:51" x14ac:dyDescent="0.25">
      <c r="A50" s="15"/>
      <c r="B50" s="16" t="s">
        <v>51</v>
      </c>
      <c r="C50" s="44">
        <v>16702</v>
      </c>
      <c r="D50" s="44"/>
      <c r="E50" s="44">
        <v>11660</v>
      </c>
      <c r="F50" s="44">
        <v>2100</v>
      </c>
      <c r="G50" s="16" t="s">
        <v>95</v>
      </c>
      <c r="H50" s="16" t="s">
        <v>96</v>
      </c>
      <c r="I50" s="16" t="s">
        <v>98</v>
      </c>
      <c r="J50" s="16"/>
      <c r="K50" s="16"/>
      <c r="L50" s="16"/>
      <c r="M50" s="17">
        <v>2177.6</v>
      </c>
      <c r="N50" s="17">
        <v>0</v>
      </c>
      <c r="O50" s="45">
        <f t="shared" si="2"/>
        <v>2177.6</v>
      </c>
      <c r="P50" s="45"/>
      <c r="Q50" s="46">
        <v>0.01</v>
      </c>
      <c r="R50" s="16"/>
      <c r="S50" s="17">
        <v>0</v>
      </c>
      <c r="T50" s="17">
        <v>-21.776</v>
      </c>
      <c r="U50" s="17"/>
      <c r="V50" s="17"/>
      <c r="W50" s="17"/>
      <c r="X50" s="17"/>
      <c r="Y50" s="17"/>
      <c r="Z50" s="17"/>
      <c r="AA50" s="17">
        <v>2177.6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>
        <f t="shared" si="3"/>
        <v>-2155.8240000000001</v>
      </c>
      <c r="AV50" s="18"/>
      <c r="AW50" s="15"/>
      <c r="AX50" s="16"/>
      <c r="AY50" s="16"/>
    </row>
    <row r="51" spans="1:51" x14ac:dyDescent="0.25">
      <c r="A51" s="15"/>
      <c r="B51" s="16" t="s">
        <v>52</v>
      </c>
      <c r="C51" s="44">
        <v>38215</v>
      </c>
      <c r="D51" s="44"/>
      <c r="E51" s="44">
        <v>11662</v>
      </c>
      <c r="F51" s="44">
        <v>2028</v>
      </c>
      <c r="G51" s="16" t="s">
        <v>132</v>
      </c>
      <c r="H51" s="16" t="s">
        <v>133</v>
      </c>
      <c r="I51" s="16" t="s">
        <v>98</v>
      </c>
      <c r="J51" s="16"/>
      <c r="K51" s="16"/>
      <c r="L51" s="16"/>
      <c r="M51" s="17"/>
      <c r="N51" s="17">
        <v>13841.5</v>
      </c>
      <c r="O51" s="45">
        <f t="shared" si="2"/>
        <v>12358.482142857141</v>
      </c>
      <c r="P51" s="45"/>
      <c r="Q51" s="46">
        <v>0.01</v>
      </c>
      <c r="R51" s="16"/>
      <c r="S51" s="17">
        <v>1483.0178571428601</v>
      </c>
      <c r="T51" s="17">
        <v>-123.584821428571</v>
      </c>
      <c r="U51" s="17"/>
      <c r="V51" s="17"/>
      <c r="W51" s="17"/>
      <c r="X51" s="17"/>
      <c r="Y51" s="17"/>
      <c r="Z51" s="17"/>
      <c r="AA51" s="17">
        <v>12358.482142857099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>
        <f t="shared" si="3"/>
        <v>-13717.915178571388</v>
      </c>
      <c r="AV51" s="18"/>
      <c r="AW51" s="15"/>
      <c r="AX51" s="16"/>
      <c r="AY51" s="16"/>
    </row>
    <row r="52" spans="1:51" x14ac:dyDescent="0.25">
      <c r="A52" s="15"/>
      <c r="B52" s="16" t="s">
        <v>53</v>
      </c>
      <c r="C52" s="44">
        <v>5115</v>
      </c>
      <c r="D52" s="44"/>
      <c r="E52" s="44">
        <v>11663</v>
      </c>
      <c r="F52" s="44">
        <v>2112</v>
      </c>
      <c r="G52" s="16" t="s">
        <v>134</v>
      </c>
      <c r="H52" s="16" t="s">
        <v>135</v>
      </c>
      <c r="I52" s="16" t="s">
        <v>98</v>
      </c>
      <c r="J52" s="16"/>
      <c r="K52" s="16"/>
      <c r="L52" s="16"/>
      <c r="M52" s="17"/>
      <c r="N52" s="17">
        <v>4000</v>
      </c>
      <c r="O52" s="45">
        <f t="shared" si="2"/>
        <v>3571.4285714285711</v>
      </c>
      <c r="P52" s="45"/>
      <c r="Q52" s="46">
        <v>0.01</v>
      </c>
      <c r="R52" s="16"/>
      <c r="S52" s="17">
        <v>428.57142857142901</v>
      </c>
      <c r="T52" s="17">
        <v>-35.714285714285701</v>
      </c>
      <c r="U52" s="17"/>
      <c r="V52" s="17"/>
      <c r="W52" s="17"/>
      <c r="X52" s="17"/>
      <c r="Y52" s="17"/>
      <c r="Z52" s="17"/>
      <c r="AA52" s="17">
        <v>3571.4285714285702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>
        <f t="shared" si="3"/>
        <v>-3964.2857142857133</v>
      </c>
      <c r="AV52" s="18"/>
      <c r="AW52" s="15"/>
      <c r="AX52" s="16"/>
      <c r="AY52" s="16"/>
    </row>
    <row r="53" spans="1:51" x14ac:dyDescent="0.25">
      <c r="A53" s="15">
        <v>43487</v>
      </c>
      <c r="B53" s="16" t="s">
        <v>54</v>
      </c>
      <c r="C53" s="44">
        <v>16736</v>
      </c>
      <c r="D53" s="44"/>
      <c r="E53" s="44">
        <v>11664</v>
      </c>
      <c r="F53" s="44">
        <v>2114</v>
      </c>
      <c r="G53" s="16" t="s">
        <v>95</v>
      </c>
      <c r="H53" s="16" t="s">
        <v>96</v>
      </c>
      <c r="I53" s="16" t="s">
        <v>98</v>
      </c>
      <c r="J53" s="16"/>
      <c r="K53" s="16"/>
      <c r="L53" s="16"/>
      <c r="M53" s="17">
        <v>672</v>
      </c>
      <c r="N53" s="17">
        <v>0</v>
      </c>
      <c r="O53" s="45">
        <f t="shared" si="2"/>
        <v>672</v>
      </c>
      <c r="P53" s="45"/>
      <c r="Q53" s="46">
        <v>0.01</v>
      </c>
      <c r="R53" s="16"/>
      <c r="S53" s="17">
        <v>0</v>
      </c>
      <c r="T53" s="17">
        <v>-6.72</v>
      </c>
      <c r="U53" s="17"/>
      <c r="V53" s="17"/>
      <c r="W53" s="17"/>
      <c r="X53" s="17"/>
      <c r="Y53" s="17"/>
      <c r="Z53" s="17"/>
      <c r="AA53" s="17">
        <v>672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>
        <f t="shared" si="3"/>
        <v>-665.28</v>
      </c>
      <c r="AV53" s="18"/>
      <c r="AW53" s="15"/>
      <c r="AX53" s="16"/>
      <c r="AY53" s="16"/>
    </row>
    <row r="54" spans="1:51" x14ac:dyDescent="0.25">
      <c r="A54" s="15"/>
      <c r="B54" s="16" t="s">
        <v>55</v>
      </c>
      <c r="C54" s="44">
        <v>38221</v>
      </c>
      <c r="D54" s="44"/>
      <c r="E54" s="44">
        <v>11665</v>
      </c>
      <c r="F54" s="44">
        <v>2103</v>
      </c>
      <c r="G54" s="16" t="s">
        <v>132</v>
      </c>
      <c r="H54" s="16" t="s">
        <v>133</v>
      </c>
      <c r="I54" s="16" t="s">
        <v>98</v>
      </c>
      <c r="J54" s="16"/>
      <c r="K54" s="16"/>
      <c r="L54" s="16"/>
      <c r="M54" s="17"/>
      <c r="N54" s="17">
        <v>4128</v>
      </c>
      <c r="O54" s="45">
        <f t="shared" si="2"/>
        <v>3685.7142857142853</v>
      </c>
      <c r="P54" s="45"/>
      <c r="Q54" s="46">
        <v>0.01</v>
      </c>
      <c r="R54" s="16"/>
      <c r="S54" s="17">
        <v>442.28571428571399</v>
      </c>
      <c r="T54" s="17">
        <v>-36.857142857142897</v>
      </c>
      <c r="U54" s="17"/>
      <c r="V54" s="17"/>
      <c r="W54" s="17"/>
      <c r="X54" s="17"/>
      <c r="Y54" s="17"/>
      <c r="Z54" s="17"/>
      <c r="AA54" s="17">
        <v>3685.7142857142899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>
        <f t="shared" si="3"/>
        <v>-4091.142857142861</v>
      </c>
      <c r="AV54" s="18"/>
      <c r="AW54" s="15"/>
      <c r="AX54" s="16"/>
      <c r="AY54" s="16"/>
    </row>
    <row r="55" spans="1:51" x14ac:dyDescent="0.25">
      <c r="A55" s="15">
        <v>43489</v>
      </c>
      <c r="B55" s="16" t="s">
        <v>56</v>
      </c>
      <c r="C55" s="44">
        <v>21970</v>
      </c>
      <c r="D55" s="44"/>
      <c r="E55" s="44">
        <v>11666</v>
      </c>
      <c r="F55" s="44">
        <v>2118</v>
      </c>
      <c r="G55" s="16" t="s">
        <v>126</v>
      </c>
      <c r="H55" s="16" t="s">
        <v>127</v>
      </c>
      <c r="I55" s="16" t="s">
        <v>98</v>
      </c>
      <c r="J55" s="16"/>
      <c r="K55" s="16"/>
      <c r="L55" s="16"/>
      <c r="M55" s="17"/>
      <c r="N55" s="17">
        <v>14497</v>
      </c>
      <c r="O55" s="45">
        <f t="shared" si="2"/>
        <v>12943.749999999998</v>
      </c>
      <c r="P55" s="45"/>
      <c r="Q55" s="46">
        <v>0.01</v>
      </c>
      <c r="R55" s="16"/>
      <c r="S55" s="17">
        <v>1553.25</v>
      </c>
      <c r="T55" s="17">
        <v>-129.4375</v>
      </c>
      <c r="U55" s="17"/>
      <c r="V55" s="17"/>
      <c r="W55" s="17"/>
      <c r="X55" s="17"/>
      <c r="Y55" s="17"/>
      <c r="Z55" s="17"/>
      <c r="AA55" s="17">
        <v>12943.75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>
        <f t="shared" si="3"/>
        <v>-14367.5625</v>
      </c>
      <c r="AV55" s="18"/>
      <c r="AW55" s="15"/>
      <c r="AX55" s="16"/>
      <c r="AY55" s="16"/>
    </row>
    <row r="56" spans="1:51" x14ac:dyDescent="0.25">
      <c r="A56" s="15"/>
      <c r="B56" s="16" t="s">
        <v>57</v>
      </c>
      <c r="C56" s="44">
        <v>21970</v>
      </c>
      <c r="D56" s="44"/>
      <c r="E56" s="44">
        <v>11666</v>
      </c>
      <c r="F56" s="44">
        <v>2118</v>
      </c>
      <c r="G56" s="16" t="s">
        <v>126</v>
      </c>
      <c r="H56" s="16" t="s">
        <v>127</v>
      </c>
      <c r="I56" s="16" t="s">
        <v>128</v>
      </c>
      <c r="J56" s="16"/>
      <c r="K56" s="16"/>
      <c r="L56" s="16"/>
      <c r="M56" s="17"/>
      <c r="N56" s="17">
        <v>6420</v>
      </c>
      <c r="O56" s="45">
        <f t="shared" si="2"/>
        <v>5732.1428571428569</v>
      </c>
      <c r="P56" s="45"/>
      <c r="Q56" s="46">
        <v>0.01</v>
      </c>
      <c r="R56" s="16"/>
      <c r="S56" s="17">
        <v>687.857142857143</v>
      </c>
      <c r="T56" s="17">
        <v>-57.321428571428598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>
        <v>5732.1428571428596</v>
      </c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>
        <f t="shared" si="3"/>
        <v>-6362.6785714285743</v>
      </c>
      <c r="AV56" s="18"/>
      <c r="AW56" s="15"/>
      <c r="AX56" s="16"/>
      <c r="AY56" s="16"/>
    </row>
    <row r="57" spans="1:51" x14ac:dyDescent="0.25">
      <c r="A57" s="15"/>
      <c r="B57" s="16" t="s">
        <v>58</v>
      </c>
      <c r="C57" s="44">
        <v>76133</v>
      </c>
      <c r="D57" s="44"/>
      <c r="E57" s="44">
        <v>11668</v>
      </c>
      <c r="F57" s="44">
        <v>2106</v>
      </c>
      <c r="G57" s="16" t="s">
        <v>92</v>
      </c>
      <c r="H57" s="16" t="s">
        <v>93</v>
      </c>
      <c r="I57" s="16" t="s">
        <v>94</v>
      </c>
      <c r="J57" s="16"/>
      <c r="K57" s="16"/>
      <c r="L57" s="16"/>
      <c r="M57" s="17"/>
      <c r="N57" s="17">
        <v>215.38</v>
      </c>
      <c r="O57" s="45">
        <f t="shared" si="2"/>
        <v>192.30357142857142</v>
      </c>
      <c r="P57" s="45"/>
      <c r="Q57" s="46">
        <v>0.01</v>
      </c>
      <c r="R57" s="16"/>
      <c r="S57" s="17">
        <v>23.0764285714286</v>
      </c>
      <c r="T57" s="17">
        <v>-1.92303571428571</v>
      </c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>
        <v>192.30357142857099</v>
      </c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>
        <f t="shared" si="3"/>
        <v>-213.45696428571387</v>
      </c>
      <c r="AV57" s="18"/>
      <c r="AW57" s="15"/>
      <c r="AX57" s="16"/>
      <c r="AY57" s="16"/>
    </row>
    <row r="58" spans="1:51" x14ac:dyDescent="0.25">
      <c r="A58" s="15"/>
      <c r="B58" s="16" t="s">
        <v>59</v>
      </c>
      <c r="C58" s="44">
        <v>76133</v>
      </c>
      <c r="D58" s="44"/>
      <c r="E58" s="44">
        <v>11668</v>
      </c>
      <c r="F58" s="44">
        <v>2106</v>
      </c>
      <c r="G58" s="16" t="s">
        <v>92</v>
      </c>
      <c r="H58" s="16" t="s">
        <v>93</v>
      </c>
      <c r="I58" s="16" t="s">
        <v>94</v>
      </c>
      <c r="J58" s="16"/>
      <c r="K58" s="16"/>
      <c r="L58" s="16"/>
      <c r="M58" s="17"/>
      <c r="N58" s="17">
        <v>981.31</v>
      </c>
      <c r="O58" s="45">
        <f t="shared" si="2"/>
        <v>876.16964285714278</v>
      </c>
      <c r="P58" s="45"/>
      <c r="Q58" s="46">
        <v>0.01</v>
      </c>
      <c r="R58" s="16"/>
      <c r="S58" s="17">
        <v>105.140357142857</v>
      </c>
      <c r="T58" s="17">
        <v>-8.7616964285714296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>
        <v>876.169642857143</v>
      </c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>
        <f t="shared" si="3"/>
        <v>-972.54830357142862</v>
      </c>
      <c r="AV58" s="18"/>
      <c r="AW58" s="15"/>
      <c r="AX58" s="16"/>
      <c r="AY58" s="16"/>
    </row>
    <row r="59" spans="1:51" x14ac:dyDescent="0.25">
      <c r="A59" s="15"/>
      <c r="B59" s="16" t="s">
        <v>60</v>
      </c>
      <c r="C59" s="44">
        <v>31075</v>
      </c>
      <c r="D59" s="44"/>
      <c r="E59" s="44">
        <v>11669</v>
      </c>
      <c r="F59" s="44">
        <v>2105</v>
      </c>
      <c r="G59" s="16" t="s">
        <v>104</v>
      </c>
      <c r="H59" s="16" t="s">
        <v>105</v>
      </c>
      <c r="I59" s="16" t="s">
        <v>128</v>
      </c>
      <c r="J59" s="16"/>
      <c r="K59" s="16"/>
      <c r="L59" s="16"/>
      <c r="M59" s="17"/>
      <c r="N59" s="17">
        <v>1590</v>
      </c>
      <c r="O59" s="45">
        <f t="shared" si="2"/>
        <v>1419.6428571428571</v>
      </c>
      <c r="P59" s="45"/>
      <c r="Q59" s="46">
        <v>0.01</v>
      </c>
      <c r="R59" s="16"/>
      <c r="S59" s="17">
        <v>170.357142857143</v>
      </c>
      <c r="T59" s="17">
        <v>-14.1964285714286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>
        <v>1419.6428571428601</v>
      </c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>
        <f t="shared" si="3"/>
        <v>-1575.8035714285745</v>
      </c>
      <c r="AV59" s="18"/>
      <c r="AW59" s="15"/>
      <c r="AX59" s="16"/>
      <c r="AY59" s="16"/>
    </row>
    <row r="60" spans="1:51" x14ac:dyDescent="0.25">
      <c r="A60" s="15"/>
      <c r="B60" s="16" t="s">
        <v>61</v>
      </c>
      <c r="C60" s="44">
        <v>31075</v>
      </c>
      <c r="D60" s="44"/>
      <c r="E60" s="44">
        <v>11669</v>
      </c>
      <c r="F60" s="44">
        <v>2105</v>
      </c>
      <c r="G60" s="16" t="s">
        <v>104</v>
      </c>
      <c r="H60" s="16" t="s">
        <v>105</v>
      </c>
      <c r="I60" s="16" t="s">
        <v>128</v>
      </c>
      <c r="J60" s="16"/>
      <c r="K60" s="16"/>
      <c r="L60" s="16"/>
      <c r="M60" s="16">
        <v>0</v>
      </c>
      <c r="N60" s="45">
        <v>660.75</v>
      </c>
      <c r="O60" s="45">
        <f t="shared" si="2"/>
        <v>589.95535714285711</v>
      </c>
      <c r="P60" s="45"/>
      <c r="Q60" s="46">
        <v>0.01</v>
      </c>
      <c r="R60" s="16"/>
      <c r="S60" s="17">
        <v>70.794642857142904</v>
      </c>
      <c r="T60" s="17">
        <v>-5.8995535714285703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>
        <v>589.955357142857</v>
      </c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>
        <f t="shared" si="3"/>
        <v>-654.85044642857133</v>
      </c>
      <c r="AV60" s="18"/>
      <c r="AW60" s="15"/>
      <c r="AX60" s="16"/>
      <c r="AY60" s="16"/>
    </row>
    <row r="61" spans="1:51" x14ac:dyDescent="0.25">
      <c r="A61" s="15">
        <v>43490</v>
      </c>
      <c r="B61" s="16" t="s">
        <v>62</v>
      </c>
      <c r="C61" s="44">
        <v>16823</v>
      </c>
      <c r="D61" s="44"/>
      <c r="E61" s="44">
        <v>11670</v>
      </c>
      <c r="F61" s="44">
        <v>2110</v>
      </c>
      <c r="G61" s="16" t="s">
        <v>95</v>
      </c>
      <c r="H61" s="16" t="s">
        <v>96</v>
      </c>
      <c r="I61" s="16" t="s">
        <v>98</v>
      </c>
      <c r="J61" s="16"/>
      <c r="K61" s="16"/>
      <c r="L61" s="16"/>
      <c r="M61" s="16">
        <v>365</v>
      </c>
      <c r="N61" s="45">
        <v>0</v>
      </c>
      <c r="O61" s="45">
        <f t="shared" si="2"/>
        <v>365</v>
      </c>
      <c r="P61" s="45"/>
      <c r="Q61" s="46">
        <v>0.01</v>
      </c>
      <c r="R61" s="16"/>
      <c r="S61" s="17">
        <v>0</v>
      </c>
      <c r="T61" s="17">
        <v>-3.65</v>
      </c>
      <c r="U61" s="17"/>
      <c r="V61" s="17"/>
      <c r="W61" s="17"/>
      <c r="X61" s="17"/>
      <c r="Y61" s="17"/>
      <c r="Z61" s="17"/>
      <c r="AA61" s="17">
        <v>365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>
        <f t="shared" si="3"/>
        <v>-361.35</v>
      </c>
      <c r="AV61" s="18"/>
      <c r="AW61" s="15"/>
      <c r="AX61" s="16"/>
      <c r="AY61" s="16"/>
    </row>
    <row r="62" spans="1:51" x14ac:dyDescent="0.25">
      <c r="A62" s="15"/>
      <c r="B62" s="16" t="s">
        <v>63</v>
      </c>
      <c r="C62" s="44">
        <v>94242</v>
      </c>
      <c r="D62" s="44"/>
      <c r="E62" s="44">
        <v>11671</v>
      </c>
      <c r="F62" s="44">
        <v>2094</v>
      </c>
      <c r="G62" s="16" t="s">
        <v>136</v>
      </c>
      <c r="H62" s="16" t="s">
        <v>137</v>
      </c>
      <c r="I62" s="16" t="s">
        <v>101</v>
      </c>
      <c r="J62" s="16"/>
      <c r="K62" s="16"/>
      <c r="L62" s="16"/>
      <c r="M62" s="17">
        <v>0</v>
      </c>
      <c r="N62" s="45">
        <v>5029</v>
      </c>
      <c r="O62" s="45">
        <f t="shared" si="2"/>
        <v>4490.1785714285706</v>
      </c>
      <c r="P62" s="45"/>
      <c r="Q62" s="46">
        <v>0.01</v>
      </c>
      <c r="R62" s="16"/>
      <c r="S62" s="17">
        <v>538.82142857142901</v>
      </c>
      <c r="T62" s="17">
        <v>-44.901785714285701</v>
      </c>
      <c r="U62" s="17"/>
      <c r="V62" s="17"/>
      <c r="W62" s="17"/>
      <c r="X62" s="17"/>
      <c r="Y62" s="17"/>
      <c r="Z62" s="17"/>
      <c r="AA62" s="17"/>
      <c r="AB62" s="17">
        <v>4490.1785714285697</v>
      </c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>
        <f t="shared" si="3"/>
        <v>-4984.0982142857129</v>
      </c>
      <c r="AV62" s="18"/>
      <c r="AW62" s="15"/>
      <c r="AX62" s="16"/>
      <c r="AY62" s="16"/>
    </row>
    <row r="63" spans="1:51" x14ac:dyDescent="0.25">
      <c r="A63" s="15">
        <v>43493</v>
      </c>
      <c r="B63" s="16" t="s">
        <v>64</v>
      </c>
      <c r="C63" s="44">
        <v>71035</v>
      </c>
      <c r="D63" s="44"/>
      <c r="E63" s="44">
        <v>11672</v>
      </c>
      <c r="F63" s="44">
        <v>2112</v>
      </c>
      <c r="G63" s="16" t="s">
        <v>102</v>
      </c>
      <c r="H63" s="16" t="s">
        <v>103</v>
      </c>
      <c r="I63" s="16" t="s">
        <v>98</v>
      </c>
      <c r="J63" s="16"/>
      <c r="K63" s="16"/>
      <c r="L63" s="16"/>
      <c r="M63" s="17">
        <v>150</v>
      </c>
      <c r="N63" s="45">
        <v>0</v>
      </c>
      <c r="O63" s="45">
        <f t="shared" si="2"/>
        <v>150</v>
      </c>
      <c r="P63" s="45"/>
      <c r="Q63" s="46">
        <v>0.01</v>
      </c>
      <c r="R63" s="16"/>
      <c r="S63" s="17">
        <v>0</v>
      </c>
      <c r="T63" s="17">
        <v>-1.5</v>
      </c>
      <c r="U63" s="17"/>
      <c r="V63" s="17"/>
      <c r="W63" s="17"/>
      <c r="X63" s="17"/>
      <c r="Y63" s="17"/>
      <c r="Z63" s="17"/>
      <c r="AA63" s="17">
        <v>150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>
        <f t="shared" si="3"/>
        <v>-148.5</v>
      </c>
      <c r="AV63" s="18"/>
      <c r="AW63" s="15"/>
      <c r="AX63" s="16"/>
      <c r="AY63" s="16"/>
    </row>
    <row r="64" spans="1:51" x14ac:dyDescent="0.25">
      <c r="A64" s="15"/>
      <c r="B64" s="16" t="s">
        <v>65</v>
      </c>
      <c r="C64" s="44">
        <v>71033</v>
      </c>
      <c r="D64" s="44"/>
      <c r="E64" s="44">
        <v>11673</v>
      </c>
      <c r="F64" s="44">
        <v>2113</v>
      </c>
      <c r="G64" s="16" t="s">
        <v>102</v>
      </c>
      <c r="H64" s="16" t="s">
        <v>103</v>
      </c>
      <c r="I64" s="16" t="s">
        <v>98</v>
      </c>
      <c r="J64" s="16"/>
      <c r="K64" s="16"/>
      <c r="L64" s="16"/>
      <c r="M64" s="16">
        <v>5900</v>
      </c>
      <c r="N64" s="45">
        <v>0</v>
      </c>
      <c r="O64" s="45">
        <f t="shared" si="2"/>
        <v>5900</v>
      </c>
      <c r="P64" s="45"/>
      <c r="Q64" s="46">
        <v>0.01</v>
      </c>
      <c r="R64" s="16"/>
      <c r="S64" s="17">
        <v>0</v>
      </c>
      <c r="T64" s="17">
        <v>-59</v>
      </c>
      <c r="U64" s="17"/>
      <c r="V64" s="17"/>
      <c r="W64" s="17"/>
      <c r="X64" s="17"/>
      <c r="Y64" s="17"/>
      <c r="Z64" s="17"/>
      <c r="AA64" s="17">
        <v>5900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>
        <f t="shared" si="3"/>
        <v>-5841</v>
      </c>
      <c r="AV64" s="18"/>
      <c r="AW64" s="15"/>
      <c r="AX64" s="16"/>
      <c r="AY64" s="16"/>
    </row>
    <row r="65" spans="1:51" x14ac:dyDescent="0.25">
      <c r="A65" s="15"/>
      <c r="B65" s="16" t="s">
        <v>66</v>
      </c>
      <c r="C65" s="44">
        <v>71034</v>
      </c>
      <c r="D65" s="44"/>
      <c r="E65" s="44">
        <v>11674</v>
      </c>
      <c r="F65" s="44">
        <v>2114</v>
      </c>
      <c r="G65" s="16" t="s">
        <v>102</v>
      </c>
      <c r="H65" s="16" t="s">
        <v>103</v>
      </c>
      <c r="I65" s="16" t="s">
        <v>97</v>
      </c>
      <c r="J65" s="16"/>
      <c r="K65" s="16"/>
      <c r="L65" s="16"/>
      <c r="M65" s="16">
        <v>1590</v>
      </c>
      <c r="N65" s="45">
        <v>0</v>
      </c>
      <c r="O65" s="45">
        <f t="shared" si="2"/>
        <v>1590</v>
      </c>
      <c r="P65" s="45"/>
      <c r="Q65" s="46">
        <v>0.01</v>
      </c>
      <c r="R65" s="16"/>
      <c r="S65" s="17">
        <v>0</v>
      </c>
      <c r="T65" s="17">
        <v>-15.9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>
        <v>1590</v>
      </c>
      <c r="AL65" s="17"/>
      <c r="AM65" s="17"/>
      <c r="AN65" s="17"/>
      <c r="AO65" s="17"/>
      <c r="AP65" s="17"/>
      <c r="AQ65" s="17"/>
      <c r="AR65" s="17"/>
      <c r="AS65" s="17"/>
      <c r="AU65" s="17">
        <f t="shared" si="3"/>
        <v>-1574.1</v>
      </c>
      <c r="AV65" s="18"/>
      <c r="AW65" s="15"/>
      <c r="AX65" s="16"/>
      <c r="AY65" s="16"/>
    </row>
    <row r="66" spans="1:51" x14ac:dyDescent="0.25">
      <c r="A66" s="15"/>
      <c r="B66" s="16" t="s">
        <v>67</v>
      </c>
      <c r="C66" s="44">
        <v>16903</v>
      </c>
      <c r="D66" s="44"/>
      <c r="E66" s="44">
        <v>11675</v>
      </c>
      <c r="F66" s="44">
        <v>2115</v>
      </c>
      <c r="G66" s="16" t="s">
        <v>95</v>
      </c>
      <c r="H66" s="16" t="s">
        <v>96</v>
      </c>
      <c r="I66" s="16" t="s">
        <v>97</v>
      </c>
      <c r="J66" s="16"/>
      <c r="K66" s="16"/>
      <c r="L66" s="16"/>
      <c r="M66" s="16">
        <v>272.10000000000002</v>
      </c>
      <c r="N66" s="45">
        <v>0</v>
      </c>
      <c r="O66" s="45">
        <f t="shared" si="2"/>
        <v>272.10000000000002</v>
      </c>
      <c r="P66" s="45"/>
      <c r="Q66" s="46">
        <v>0.01</v>
      </c>
      <c r="R66" s="16"/>
      <c r="S66" s="17">
        <v>0</v>
      </c>
      <c r="T66" s="17">
        <v>-2.7210000000000001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>
        <v>272.10000000000002</v>
      </c>
      <c r="AL66" s="17"/>
      <c r="AM66" s="17"/>
      <c r="AN66" s="17"/>
      <c r="AO66" s="17"/>
      <c r="AP66" s="17"/>
      <c r="AQ66" s="17"/>
      <c r="AR66" s="17"/>
      <c r="AS66" s="17"/>
      <c r="AU66" s="17">
        <f t="shared" si="3"/>
        <v>-269.37900000000002</v>
      </c>
      <c r="AV66" s="18"/>
      <c r="AW66" s="15"/>
      <c r="AX66" s="16"/>
      <c r="AY66" s="16"/>
    </row>
    <row r="67" spans="1:51" x14ac:dyDescent="0.25">
      <c r="A67" s="15"/>
      <c r="B67" s="16" t="s">
        <v>138</v>
      </c>
      <c r="C67" s="44">
        <v>16903</v>
      </c>
      <c r="D67" s="44"/>
      <c r="E67" s="44">
        <v>11675</v>
      </c>
      <c r="F67" s="44">
        <v>2115</v>
      </c>
      <c r="G67" s="16" t="s">
        <v>95</v>
      </c>
      <c r="H67" s="16" t="s">
        <v>96</v>
      </c>
      <c r="I67" s="16" t="s">
        <v>98</v>
      </c>
      <c r="J67" s="16"/>
      <c r="K67" s="16"/>
      <c r="L67" s="16"/>
      <c r="M67" s="16">
        <v>3146.1</v>
      </c>
      <c r="N67" s="45">
        <v>0</v>
      </c>
      <c r="O67" s="45">
        <f t="shared" si="2"/>
        <v>3146.1</v>
      </c>
      <c r="P67" s="45"/>
      <c r="Q67" s="46">
        <v>0.01</v>
      </c>
      <c r="R67" s="16"/>
      <c r="S67" s="17">
        <v>0</v>
      </c>
      <c r="T67" s="17">
        <v>-31.460999999999999</v>
      </c>
      <c r="U67" s="17"/>
      <c r="V67" s="17"/>
      <c r="W67" s="17"/>
      <c r="X67" s="17"/>
      <c r="Y67" s="17"/>
      <c r="Z67" s="17"/>
      <c r="AA67" s="17">
        <v>3146.1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>
        <f t="shared" si="3"/>
        <v>-3114.6390000000001</v>
      </c>
      <c r="AV67" s="18"/>
      <c r="AW67" s="15"/>
      <c r="AX67" s="16"/>
      <c r="AY67" s="16"/>
    </row>
    <row r="68" spans="1:51" x14ac:dyDescent="0.25">
      <c r="A68" s="15">
        <v>43494</v>
      </c>
      <c r="B68" s="16" t="s">
        <v>139</v>
      </c>
      <c r="C68" s="44">
        <v>69791</v>
      </c>
      <c r="D68" s="44"/>
      <c r="E68" s="44">
        <v>11677</v>
      </c>
      <c r="F68" s="44">
        <v>2111</v>
      </c>
      <c r="G68" s="16" t="s">
        <v>112</v>
      </c>
      <c r="H68" s="16" t="s">
        <v>113</v>
      </c>
      <c r="I68" s="16" t="s">
        <v>98</v>
      </c>
      <c r="J68" s="16"/>
      <c r="K68" s="16"/>
      <c r="L68" s="16"/>
      <c r="M68" s="16">
        <v>0</v>
      </c>
      <c r="N68" s="45">
        <v>6662.4</v>
      </c>
      <c r="O68" s="45">
        <f t="shared" si="2"/>
        <v>5948.5714285714275</v>
      </c>
      <c r="P68" s="45"/>
      <c r="Q68" s="46">
        <v>0.01</v>
      </c>
      <c r="R68" s="16"/>
      <c r="S68" s="17">
        <v>713.82857142857097</v>
      </c>
      <c r="T68" s="17">
        <v>-59.485714285714302</v>
      </c>
      <c r="U68" s="17"/>
      <c r="V68" s="17"/>
      <c r="W68" s="17"/>
      <c r="X68" s="17"/>
      <c r="Y68" s="17"/>
      <c r="Z68" s="17"/>
      <c r="AA68" s="17">
        <v>5948.5714285714303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>
        <f t="shared" si="3"/>
        <v>-6602.914285714287</v>
      </c>
      <c r="AV68" s="18"/>
      <c r="AW68" s="15"/>
      <c r="AX68" s="16"/>
      <c r="AY68" s="16"/>
    </row>
    <row r="69" spans="1:51" x14ac:dyDescent="0.25">
      <c r="A69" s="15">
        <v>43495</v>
      </c>
      <c r="B69" s="16" t="s">
        <v>140</v>
      </c>
      <c r="C69" s="44">
        <v>71037</v>
      </c>
      <c r="D69" s="44"/>
      <c r="E69" s="44">
        <v>11678</v>
      </c>
      <c r="F69" s="44">
        <v>2117</v>
      </c>
      <c r="G69" s="16" t="s">
        <v>102</v>
      </c>
      <c r="H69" s="16" t="s">
        <v>103</v>
      </c>
      <c r="I69" s="16" t="s">
        <v>98</v>
      </c>
      <c r="J69" s="16"/>
      <c r="K69" s="16"/>
      <c r="L69" s="16"/>
      <c r="M69" s="16">
        <v>2392</v>
      </c>
      <c r="N69" s="45">
        <v>0</v>
      </c>
      <c r="O69" s="45">
        <f t="shared" si="2"/>
        <v>2392</v>
      </c>
      <c r="P69" s="45"/>
      <c r="Q69" s="46">
        <v>0.01</v>
      </c>
      <c r="R69" s="16"/>
      <c r="S69" s="17">
        <v>0</v>
      </c>
      <c r="T69" s="17">
        <v>-23.92</v>
      </c>
      <c r="U69" s="17"/>
      <c r="V69" s="17"/>
      <c r="W69" s="17"/>
      <c r="X69" s="17"/>
      <c r="Y69" s="17"/>
      <c r="Z69" s="17"/>
      <c r="AA69" s="17">
        <v>2392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>
        <f t="shared" si="3"/>
        <v>-2368.08</v>
      </c>
      <c r="AV69" s="18"/>
      <c r="AW69" s="15"/>
      <c r="AX69" s="16"/>
      <c r="AY69" s="16"/>
    </row>
    <row r="70" spans="1:51" x14ac:dyDescent="0.25">
      <c r="A70" s="15"/>
      <c r="B70" s="16" t="s">
        <v>141</v>
      </c>
      <c r="C70" s="44">
        <v>153823</v>
      </c>
      <c r="D70" s="44"/>
      <c r="E70" s="44">
        <v>11679</v>
      </c>
      <c r="F70" s="44">
        <v>2118</v>
      </c>
      <c r="G70" s="16" t="s">
        <v>107</v>
      </c>
      <c r="H70" s="16" t="s">
        <v>108</v>
      </c>
      <c r="I70" s="16" t="s">
        <v>98</v>
      </c>
      <c r="J70" s="16"/>
      <c r="K70" s="16"/>
      <c r="L70" s="16"/>
      <c r="M70" s="16">
        <v>2100</v>
      </c>
      <c r="N70" s="45">
        <v>0</v>
      </c>
      <c r="O70" s="45">
        <f t="shared" si="2"/>
        <v>2100</v>
      </c>
      <c r="P70" s="45"/>
      <c r="Q70" s="46">
        <v>0.01</v>
      </c>
      <c r="R70" s="16"/>
      <c r="S70" s="17">
        <v>0</v>
      </c>
      <c r="T70" s="17">
        <v>-21</v>
      </c>
      <c r="U70" s="17"/>
      <c r="V70" s="17"/>
      <c r="W70" s="17"/>
      <c r="X70" s="17"/>
      <c r="Y70" s="17"/>
      <c r="Z70" s="17"/>
      <c r="AA70" s="17">
        <v>2100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>
        <f t="shared" si="3"/>
        <v>-2079</v>
      </c>
      <c r="AV70" s="18"/>
      <c r="AW70" s="15"/>
      <c r="AX70" s="16"/>
      <c r="AY70" s="16"/>
    </row>
    <row r="71" spans="1:51" x14ac:dyDescent="0.25">
      <c r="A71" s="15"/>
      <c r="B71" s="16" t="s">
        <v>142</v>
      </c>
      <c r="C71" s="44">
        <v>17517</v>
      </c>
      <c r="D71" s="44"/>
      <c r="E71" s="44">
        <v>11680</v>
      </c>
      <c r="F71" s="44">
        <v>2119</v>
      </c>
      <c r="G71" s="16" t="s">
        <v>95</v>
      </c>
      <c r="H71" s="16" t="s">
        <v>96</v>
      </c>
      <c r="I71" s="16" t="s">
        <v>98</v>
      </c>
      <c r="J71" s="16"/>
      <c r="K71" s="16"/>
      <c r="L71" s="16"/>
      <c r="M71" s="16">
        <v>0</v>
      </c>
      <c r="N71" s="45">
        <v>390</v>
      </c>
      <c r="O71" s="45">
        <f t="shared" ref="O71:O102" si="4">N71/1.12+M71+L71+K71</f>
        <v>348.21428571428567</v>
      </c>
      <c r="P71" s="45"/>
      <c r="Q71" s="46">
        <v>0.01</v>
      </c>
      <c r="R71" s="16"/>
      <c r="S71" s="17">
        <v>41.785714285714299</v>
      </c>
      <c r="T71" s="17">
        <v>-3.4821428571428599</v>
      </c>
      <c r="U71" s="17"/>
      <c r="V71" s="17"/>
      <c r="W71" s="17"/>
      <c r="X71" s="17"/>
      <c r="Y71" s="17"/>
      <c r="Z71" s="17"/>
      <c r="AA71" s="17">
        <v>348.21428571428601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>
        <f t="shared" ref="AU71:AU102" si="5">-SUM(R71:AT71)</f>
        <v>-386.51785714285745</v>
      </c>
      <c r="AV71" s="18"/>
      <c r="AW71" s="15"/>
      <c r="AX71" s="16"/>
      <c r="AY71" s="16"/>
    </row>
    <row r="72" spans="1:51" x14ac:dyDescent="0.25">
      <c r="A72" s="15">
        <v>43496</v>
      </c>
      <c r="B72" s="16" t="s">
        <v>143</v>
      </c>
      <c r="C72" s="44">
        <v>241351</v>
      </c>
      <c r="D72" s="44"/>
      <c r="E72" s="44">
        <v>11681</v>
      </c>
      <c r="F72" s="44">
        <v>2120</v>
      </c>
      <c r="G72" s="16" t="s">
        <v>114</v>
      </c>
      <c r="H72" s="16">
        <v>139564</v>
      </c>
      <c r="I72" s="16" t="s">
        <v>115</v>
      </c>
      <c r="J72" s="16"/>
      <c r="K72" s="16"/>
      <c r="L72" s="16"/>
      <c r="M72" s="16">
        <v>0</v>
      </c>
      <c r="N72" s="45">
        <v>3338.48</v>
      </c>
      <c r="O72" s="45">
        <f t="shared" si="4"/>
        <v>2980.7857142857142</v>
      </c>
      <c r="P72" s="45"/>
      <c r="Q72" s="46">
        <v>0.01</v>
      </c>
      <c r="R72" s="16"/>
      <c r="S72" s="17">
        <v>357.69428571428602</v>
      </c>
      <c r="T72" s="17">
        <v>-29.807857142857099</v>
      </c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>
        <v>2980.7857142857101</v>
      </c>
      <c r="AU72" s="17">
        <f t="shared" si="5"/>
        <v>-3308.6721428571391</v>
      </c>
      <c r="AV72" s="18"/>
      <c r="AW72" s="15"/>
      <c r="AX72" s="16"/>
      <c r="AY72" s="16"/>
    </row>
    <row r="73" spans="1:51" x14ac:dyDescent="0.25">
      <c r="A73" s="15"/>
      <c r="B73" s="16" t="s">
        <v>144</v>
      </c>
      <c r="C73" s="44">
        <v>153951</v>
      </c>
      <c r="D73" s="44"/>
      <c r="E73" s="44">
        <v>11682</v>
      </c>
      <c r="F73" s="44">
        <v>2121</v>
      </c>
      <c r="G73" s="16" t="s">
        <v>107</v>
      </c>
      <c r="H73" s="16" t="s">
        <v>108</v>
      </c>
      <c r="I73" s="16" t="s">
        <v>98</v>
      </c>
      <c r="J73" s="16"/>
      <c r="K73" s="16"/>
      <c r="L73" s="16"/>
      <c r="M73" s="16">
        <v>1100</v>
      </c>
      <c r="N73" s="45">
        <v>0</v>
      </c>
      <c r="O73" s="45">
        <f t="shared" si="4"/>
        <v>1100</v>
      </c>
      <c r="P73" s="45"/>
      <c r="Q73" s="46">
        <v>0.01</v>
      </c>
      <c r="R73" s="16"/>
      <c r="S73" s="17">
        <v>0</v>
      </c>
      <c r="T73" s="17">
        <v>-11</v>
      </c>
      <c r="U73" s="17"/>
      <c r="V73" s="17"/>
      <c r="W73" s="17"/>
      <c r="X73" s="17"/>
      <c r="Y73" s="17"/>
      <c r="Z73" s="17"/>
      <c r="AA73" s="17">
        <v>1100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>
        <f t="shared" si="5"/>
        <v>-1089</v>
      </c>
      <c r="AV73" s="18"/>
      <c r="AW73" s="15"/>
      <c r="AX73" s="16"/>
      <c r="AY73" s="16"/>
    </row>
    <row r="74" spans="1:51" x14ac:dyDescent="0.25">
      <c r="A74" s="15">
        <v>43496</v>
      </c>
      <c r="B74" s="16" t="s">
        <v>145</v>
      </c>
      <c r="C74" s="44"/>
      <c r="D74" s="44"/>
      <c r="E74" s="44"/>
      <c r="F74" s="44"/>
      <c r="G74" s="16" t="s">
        <v>146</v>
      </c>
      <c r="H74" s="16" t="s">
        <v>147</v>
      </c>
      <c r="I74" s="16" t="s">
        <v>148</v>
      </c>
      <c r="J74" s="16"/>
      <c r="K74" s="16"/>
      <c r="L74" s="16"/>
      <c r="M74" s="16"/>
      <c r="N74" s="45">
        <v>188721.2</v>
      </c>
      <c r="O74" s="45">
        <f t="shared" si="4"/>
        <v>168501.07142857142</v>
      </c>
      <c r="P74" s="45"/>
      <c r="Q74" s="46">
        <v>0.05</v>
      </c>
      <c r="R74" s="16"/>
      <c r="S74" s="17">
        <f>+N74/1.12*0.12</f>
        <v>20220.12857142857</v>
      </c>
      <c r="T74" s="17">
        <f t="shared" ref="T74:T79" si="6">-O74*Q74</f>
        <v>-8425.0535714285706</v>
      </c>
      <c r="U74" s="17"/>
      <c r="V74" s="17"/>
      <c r="W74" s="17">
        <f>+O74</f>
        <v>168501.07142857142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>
        <f t="shared" si="5"/>
        <v>-180296.14642857143</v>
      </c>
      <c r="AV74" s="18"/>
      <c r="AW74" s="15"/>
      <c r="AX74" s="16"/>
      <c r="AY74" s="16"/>
    </row>
    <row r="75" spans="1:51" x14ac:dyDescent="0.25">
      <c r="A75" s="15"/>
      <c r="B75" s="16" t="s">
        <v>149</v>
      </c>
      <c r="C75" s="44"/>
      <c r="D75" s="44"/>
      <c r="E75" s="44"/>
      <c r="F75" s="44"/>
      <c r="G75" s="16" t="s">
        <v>150</v>
      </c>
      <c r="H75" s="16" t="s">
        <v>151</v>
      </c>
      <c r="I75" s="16"/>
      <c r="J75" s="16"/>
      <c r="K75" s="16"/>
      <c r="L75" s="16"/>
      <c r="M75" s="16"/>
      <c r="N75" s="45">
        <v>3360</v>
      </c>
      <c r="O75" s="45">
        <f t="shared" si="4"/>
        <v>2999.9999999999995</v>
      </c>
      <c r="P75" s="45"/>
      <c r="Q75" s="46">
        <v>0.05</v>
      </c>
      <c r="R75" s="16"/>
      <c r="S75" s="17">
        <f>+N75/1.12*0.12</f>
        <v>359.99999999999994</v>
      </c>
      <c r="T75" s="17">
        <f t="shared" si="6"/>
        <v>-149.99999999999997</v>
      </c>
      <c r="U75" s="17"/>
      <c r="V75" s="17"/>
      <c r="W75" s="17"/>
      <c r="X75" s="17">
        <f>+O75</f>
        <v>2999.9999999999995</v>
      </c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>
        <f t="shared" si="5"/>
        <v>-3209.9999999999995</v>
      </c>
      <c r="AV75" s="18"/>
      <c r="AW75" s="15"/>
      <c r="AX75" s="16"/>
      <c r="AY75" s="16"/>
    </row>
    <row r="76" spans="1:51" x14ac:dyDescent="0.25">
      <c r="A76" s="15"/>
      <c r="B76" s="16" t="s">
        <v>152</v>
      </c>
      <c r="C76" s="44"/>
      <c r="D76" s="44"/>
      <c r="E76" s="44"/>
      <c r="F76" s="44"/>
      <c r="G76" s="16" t="s">
        <v>153</v>
      </c>
      <c r="H76" s="16" t="s">
        <v>154</v>
      </c>
      <c r="I76" s="16" t="s">
        <v>155</v>
      </c>
      <c r="J76" s="16"/>
      <c r="K76" s="16"/>
      <c r="L76" s="16"/>
      <c r="M76" s="16"/>
      <c r="N76" s="45">
        <v>16800</v>
      </c>
      <c r="O76" s="45">
        <f t="shared" si="4"/>
        <v>14999.999999999998</v>
      </c>
      <c r="P76" s="45"/>
      <c r="Q76" s="46">
        <v>0.05</v>
      </c>
      <c r="R76" s="16"/>
      <c r="S76" s="17">
        <f>+N76/1.12*0.12</f>
        <v>1799.9999999999998</v>
      </c>
      <c r="T76" s="17">
        <f t="shared" si="6"/>
        <v>-750</v>
      </c>
      <c r="U76" s="17"/>
      <c r="V76" s="17"/>
      <c r="W76" s="17"/>
      <c r="X76" s="17"/>
      <c r="Y76" s="17"/>
      <c r="Z76" s="17">
        <f>+O76</f>
        <v>14999.999999999998</v>
      </c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>
        <f t="shared" si="5"/>
        <v>-16049.999999999998</v>
      </c>
      <c r="AV76" s="18"/>
      <c r="AW76" s="15"/>
      <c r="AX76" s="16"/>
      <c r="AY76" s="16"/>
    </row>
    <row r="77" spans="1:51" x14ac:dyDescent="0.25">
      <c r="A77" s="15"/>
      <c r="B77" s="16" t="s">
        <v>156</v>
      </c>
      <c r="C77" s="44"/>
      <c r="D77" s="44"/>
      <c r="E77" s="44"/>
      <c r="F77" s="44"/>
      <c r="G77" s="16" t="s">
        <v>157</v>
      </c>
      <c r="H77" s="16" t="s">
        <v>158</v>
      </c>
      <c r="I77" s="16" t="s">
        <v>159</v>
      </c>
      <c r="J77" s="16"/>
      <c r="K77" s="16"/>
      <c r="L77" s="16"/>
      <c r="M77" s="16"/>
      <c r="N77" s="45">
        <v>29743.23</v>
      </c>
      <c r="O77" s="45">
        <f t="shared" si="4"/>
        <v>26556.455357142855</v>
      </c>
      <c r="P77" s="45"/>
      <c r="Q77" s="46">
        <v>0.1</v>
      </c>
      <c r="R77" s="16"/>
      <c r="S77" s="17">
        <f>+N77/1.12*0.12</f>
        <v>3186.7746428571427</v>
      </c>
      <c r="T77" s="17">
        <f t="shared" si="6"/>
        <v>-2655.6455357142859</v>
      </c>
      <c r="U77" s="17"/>
      <c r="V77" s="17"/>
      <c r="W77" s="17"/>
      <c r="X77" s="17"/>
      <c r="Y77" s="17">
        <f>+O77</f>
        <v>26556.455357142855</v>
      </c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>
        <f t="shared" si="5"/>
        <v>-27087.584464285712</v>
      </c>
      <c r="AV77" s="18"/>
      <c r="AW77" s="15"/>
      <c r="AX77" s="16"/>
      <c r="AY77" s="16"/>
    </row>
    <row r="78" spans="1:51" x14ac:dyDescent="0.25">
      <c r="A78" s="15"/>
      <c r="B78" s="16" t="s">
        <v>160</v>
      </c>
      <c r="C78" s="44"/>
      <c r="D78" s="44"/>
      <c r="E78" s="44"/>
      <c r="F78" s="44"/>
      <c r="G78" s="16" t="s">
        <v>161</v>
      </c>
      <c r="H78" s="16"/>
      <c r="I78" s="16" t="s">
        <v>162</v>
      </c>
      <c r="J78" s="16"/>
      <c r="K78" s="16"/>
      <c r="L78" s="16"/>
      <c r="M78" s="16">
        <v>16279.05</v>
      </c>
      <c r="N78" s="45"/>
      <c r="O78" s="45">
        <f t="shared" si="4"/>
        <v>16279.05</v>
      </c>
      <c r="P78" s="45"/>
      <c r="Q78" s="46">
        <v>0.02</v>
      </c>
      <c r="R78" s="16"/>
      <c r="S78" s="17">
        <v>0</v>
      </c>
      <c r="T78" s="17">
        <f t="shared" si="6"/>
        <v>-325.58100000000002</v>
      </c>
      <c r="U78" s="17"/>
      <c r="V78" s="17">
        <f>+O78</f>
        <v>16279.05</v>
      </c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>
        <f t="shared" si="5"/>
        <v>-15953.468999999999</v>
      </c>
      <c r="AV78" s="18"/>
      <c r="AW78" s="15"/>
      <c r="AX78" s="16"/>
      <c r="AY78" s="16"/>
    </row>
    <row r="79" spans="1:51" x14ac:dyDescent="0.25">
      <c r="A79" s="15"/>
      <c r="B79" s="16" t="s">
        <v>163</v>
      </c>
      <c r="C79" s="44"/>
      <c r="D79" s="44"/>
      <c r="E79" s="44"/>
      <c r="F79" s="44"/>
      <c r="G79" s="16" t="s">
        <v>161</v>
      </c>
      <c r="H79" s="16"/>
      <c r="I79" s="16" t="s">
        <v>164</v>
      </c>
      <c r="J79" s="16"/>
      <c r="K79" s="16"/>
      <c r="L79" s="16"/>
      <c r="M79" s="16">
        <v>13602.05</v>
      </c>
      <c r="N79" s="45"/>
      <c r="O79" s="45">
        <f t="shared" si="4"/>
        <v>13602.05</v>
      </c>
      <c r="P79" s="45"/>
      <c r="Q79" s="46">
        <v>0.02</v>
      </c>
      <c r="R79" s="16"/>
      <c r="S79" s="17">
        <v>0</v>
      </c>
      <c r="T79" s="17">
        <f t="shared" si="6"/>
        <v>-272.041</v>
      </c>
      <c r="U79" s="17"/>
      <c r="V79" s="17">
        <f>+O79</f>
        <v>13602.05</v>
      </c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>
        <f t="shared" si="5"/>
        <v>-13330.009</v>
      </c>
      <c r="AV79" s="18"/>
      <c r="AW79" s="15"/>
      <c r="AX79" s="16"/>
      <c r="AY79" s="16"/>
    </row>
    <row r="80" spans="1:51" x14ac:dyDescent="0.25">
      <c r="A80" s="15"/>
      <c r="B80" s="16" t="s">
        <v>165</v>
      </c>
      <c r="C80" s="44"/>
      <c r="D80" s="44"/>
      <c r="E80" s="44"/>
      <c r="F80" s="44"/>
      <c r="G80" s="16"/>
      <c r="H80" s="16"/>
      <c r="I80" s="16"/>
      <c r="J80" s="16"/>
      <c r="K80" s="16"/>
      <c r="L80" s="16"/>
      <c r="M80" s="16"/>
      <c r="N80" s="45"/>
      <c r="O80" s="45">
        <f t="shared" si="4"/>
        <v>0</v>
      </c>
      <c r="P80" s="45"/>
      <c r="Q80" s="46"/>
      <c r="R80" s="16"/>
      <c r="S80" s="17">
        <v>0</v>
      </c>
      <c r="T80" s="17">
        <v>0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>
        <f t="shared" si="5"/>
        <v>0</v>
      </c>
      <c r="AV80" s="18"/>
      <c r="AW80" s="15"/>
      <c r="AX80" s="16"/>
      <c r="AY80" s="16"/>
    </row>
    <row r="81" spans="1:51" x14ac:dyDescent="0.25">
      <c r="A81" s="15"/>
      <c r="B81" s="16" t="s">
        <v>166</v>
      </c>
      <c r="C81" s="44"/>
      <c r="D81" s="44"/>
      <c r="E81" s="44"/>
      <c r="F81" s="44"/>
      <c r="G81" s="16"/>
      <c r="H81" s="16"/>
      <c r="I81" s="16"/>
      <c r="J81" s="16"/>
      <c r="K81" s="16"/>
      <c r="L81" s="16"/>
      <c r="M81" s="16"/>
      <c r="N81" s="45"/>
      <c r="O81" s="45">
        <f t="shared" si="4"/>
        <v>0</v>
      </c>
      <c r="P81" s="45"/>
      <c r="Q81" s="46"/>
      <c r="R81" s="16"/>
      <c r="S81" s="17">
        <v>0</v>
      </c>
      <c r="T81" s="17">
        <v>0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>
        <f t="shared" si="5"/>
        <v>0</v>
      </c>
      <c r="AW81" s="15"/>
      <c r="AX81" s="16"/>
      <c r="AY81" s="16"/>
    </row>
    <row r="82" spans="1:51" x14ac:dyDescent="0.25">
      <c r="A82" s="15"/>
      <c r="B82" s="16" t="s">
        <v>167</v>
      </c>
      <c r="C82" s="44"/>
      <c r="D82" s="44"/>
      <c r="E82" s="44"/>
      <c r="F82" s="44"/>
      <c r="G82" s="16"/>
      <c r="H82" s="16"/>
      <c r="I82" s="16"/>
      <c r="J82" s="16"/>
      <c r="K82" s="16"/>
      <c r="L82" s="16"/>
      <c r="M82" s="16"/>
      <c r="N82" s="45"/>
      <c r="O82" s="45">
        <f t="shared" si="4"/>
        <v>0</v>
      </c>
      <c r="P82" s="45"/>
      <c r="Q82" s="46"/>
      <c r="R82" s="16"/>
      <c r="S82" s="17">
        <v>0</v>
      </c>
      <c r="T82" s="17">
        <v>0</v>
      </c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>
        <f t="shared" si="5"/>
        <v>0</v>
      </c>
      <c r="AW82" s="15"/>
      <c r="AX82" s="16"/>
      <c r="AY82" s="16"/>
    </row>
    <row r="83" spans="1:51" x14ac:dyDescent="0.25">
      <c r="A83" s="15"/>
      <c r="B83" s="16" t="s">
        <v>168</v>
      </c>
      <c r="C83" s="44"/>
      <c r="D83" s="44"/>
      <c r="E83" s="44"/>
      <c r="F83" s="44"/>
      <c r="G83" s="16"/>
      <c r="H83" s="16"/>
      <c r="I83" s="16"/>
      <c r="J83" s="16"/>
      <c r="K83" s="16"/>
      <c r="L83" s="16"/>
      <c r="M83" s="16"/>
      <c r="N83" s="45"/>
      <c r="O83" s="45">
        <f t="shared" si="4"/>
        <v>0</v>
      </c>
      <c r="P83" s="45"/>
      <c r="Q83" s="46"/>
      <c r="R83" s="16"/>
      <c r="S83" s="17">
        <v>0</v>
      </c>
      <c r="T83" s="17">
        <v>0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>
        <f t="shared" si="5"/>
        <v>0</v>
      </c>
      <c r="AW83" s="15"/>
      <c r="AX83" s="16"/>
      <c r="AY83" s="16"/>
    </row>
    <row r="84" spans="1:51" x14ac:dyDescent="0.25">
      <c r="A84" s="15"/>
      <c r="B84" s="16" t="s">
        <v>169</v>
      </c>
      <c r="C84" s="44"/>
      <c r="D84" s="44"/>
      <c r="E84" s="44"/>
      <c r="F84" s="44"/>
      <c r="G84" s="16"/>
      <c r="H84" s="16"/>
      <c r="I84" s="16"/>
      <c r="J84" s="16"/>
      <c r="K84" s="16"/>
      <c r="L84" s="16"/>
      <c r="M84" s="16"/>
      <c r="N84" s="45"/>
      <c r="O84" s="45">
        <f t="shared" si="4"/>
        <v>0</v>
      </c>
      <c r="P84" s="45"/>
      <c r="Q84" s="46"/>
      <c r="R84" s="16"/>
      <c r="S84" s="17">
        <v>0</v>
      </c>
      <c r="T84" s="17">
        <v>0</v>
      </c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>
        <f t="shared" si="5"/>
        <v>0</v>
      </c>
      <c r="AW84" s="15"/>
      <c r="AX84" s="16"/>
      <c r="AY84" s="16"/>
    </row>
    <row r="85" spans="1:51" x14ac:dyDescent="0.25">
      <c r="A85" s="15"/>
      <c r="B85" s="16" t="s">
        <v>170</v>
      </c>
      <c r="C85" s="44"/>
      <c r="D85" s="44"/>
      <c r="E85" s="44"/>
      <c r="F85" s="44"/>
      <c r="G85" s="16"/>
      <c r="H85" s="16"/>
      <c r="I85" s="16"/>
      <c r="J85" s="16"/>
      <c r="K85" s="16"/>
      <c r="L85" s="16"/>
      <c r="M85" s="16"/>
      <c r="N85" s="45"/>
      <c r="O85" s="45">
        <f t="shared" si="4"/>
        <v>0</v>
      </c>
      <c r="P85" s="45"/>
      <c r="Q85" s="46"/>
      <c r="R85" s="16"/>
      <c r="S85" s="17">
        <v>0</v>
      </c>
      <c r="T85" s="17">
        <v>0</v>
      </c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>
        <f t="shared" si="5"/>
        <v>0</v>
      </c>
      <c r="AW85" s="15"/>
      <c r="AX85" s="16"/>
      <c r="AY85" s="16"/>
    </row>
    <row r="86" spans="1:51" x14ac:dyDescent="0.25">
      <c r="A86" s="15"/>
      <c r="B86" s="16" t="s">
        <v>171</v>
      </c>
      <c r="C86" s="44"/>
      <c r="D86" s="44"/>
      <c r="E86" s="44"/>
      <c r="F86" s="44"/>
      <c r="G86" s="16"/>
      <c r="H86" s="16"/>
      <c r="I86" s="16"/>
      <c r="J86" s="16"/>
      <c r="K86" s="16"/>
      <c r="L86" s="16"/>
      <c r="M86" s="16"/>
      <c r="N86" s="45"/>
      <c r="O86" s="45">
        <f t="shared" si="4"/>
        <v>0</v>
      </c>
      <c r="P86" s="45"/>
      <c r="Q86" s="46"/>
      <c r="R86" s="16"/>
      <c r="S86" s="17">
        <v>0</v>
      </c>
      <c r="T86" s="17">
        <v>0</v>
      </c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>
        <f t="shared" si="5"/>
        <v>0</v>
      </c>
      <c r="AW86" s="15"/>
      <c r="AX86" s="16"/>
      <c r="AY86" s="16"/>
    </row>
    <row r="87" spans="1:51" x14ac:dyDescent="0.25">
      <c r="A87" s="15"/>
      <c r="B87" s="16" t="s">
        <v>172</v>
      </c>
      <c r="C87" s="44"/>
      <c r="D87" s="44"/>
      <c r="E87" s="44"/>
      <c r="F87" s="44"/>
      <c r="G87" s="16"/>
      <c r="H87" s="16"/>
      <c r="I87" s="16"/>
      <c r="J87" s="16"/>
      <c r="K87" s="16"/>
      <c r="L87" s="16"/>
      <c r="M87" s="16"/>
      <c r="N87" s="45"/>
      <c r="O87" s="45">
        <f t="shared" si="4"/>
        <v>0</v>
      </c>
      <c r="P87" s="45"/>
      <c r="Q87" s="46"/>
      <c r="R87" s="16"/>
      <c r="S87" s="17">
        <v>0</v>
      </c>
      <c r="T87" s="17">
        <v>0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>
        <f t="shared" si="5"/>
        <v>0</v>
      </c>
      <c r="AW87" s="15"/>
      <c r="AX87" s="16"/>
      <c r="AY87" s="16"/>
    </row>
    <row r="88" spans="1:51" x14ac:dyDescent="0.25">
      <c r="A88" s="20"/>
      <c r="B88" s="16" t="s">
        <v>173</v>
      </c>
      <c r="C88" s="47"/>
      <c r="D88" s="47"/>
      <c r="E88" s="47"/>
      <c r="F88" s="47"/>
      <c r="G88" s="21"/>
      <c r="H88" s="21"/>
      <c r="I88" s="21"/>
      <c r="J88" s="21"/>
      <c r="K88" s="21"/>
      <c r="L88" s="21"/>
      <c r="M88" s="21"/>
      <c r="N88" s="48"/>
      <c r="O88" s="48"/>
      <c r="P88" s="48"/>
      <c r="Q88" s="49"/>
      <c r="R88" s="21"/>
      <c r="S88" s="22">
        <v>0</v>
      </c>
      <c r="T88" s="22">
        <v>0</v>
      </c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U88" s="17">
        <f t="shared" si="5"/>
        <v>0</v>
      </c>
      <c r="AW88" s="20"/>
      <c r="AX88" s="21"/>
      <c r="AY88" s="21"/>
    </row>
    <row r="89" spans="1:51" x14ac:dyDescent="0.25">
      <c r="A89" s="20"/>
      <c r="B89" s="16" t="s">
        <v>174</v>
      </c>
      <c r="C89" s="47"/>
      <c r="D89" s="47"/>
      <c r="E89" s="47"/>
      <c r="F89" s="47"/>
      <c r="G89" s="21"/>
      <c r="H89" s="21"/>
      <c r="I89" s="21"/>
      <c r="J89" s="21"/>
      <c r="K89" s="21"/>
      <c r="L89" s="21"/>
      <c r="M89" s="21"/>
      <c r="N89" s="48"/>
      <c r="O89" s="48"/>
      <c r="P89" s="48"/>
      <c r="Q89" s="49"/>
      <c r="R89" s="21"/>
      <c r="S89" s="22">
        <v>0</v>
      </c>
      <c r="T89" s="22">
        <v>0</v>
      </c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U89" s="17">
        <f t="shared" si="5"/>
        <v>0</v>
      </c>
      <c r="AW89" s="20"/>
      <c r="AX89" s="21"/>
      <c r="AY89" s="21"/>
    </row>
    <row r="90" spans="1:51" x14ac:dyDescent="0.25">
      <c r="A90" s="20"/>
      <c r="B90" s="16" t="s">
        <v>175</v>
      </c>
      <c r="C90" s="47"/>
      <c r="D90" s="47"/>
      <c r="E90" s="47"/>
      <c r="F90" s="47"/>
      <c r="G90" s="21"/>
      <c r="H90" s="21"/>
      <c r="I90" s="21"/>
      <c r="J90" s="21"/>
      <c r="K90" s="21"/>
      <c r="L90" s="21"/>
      <c r="M90" s="21"/>
      <c r="N90" s="48"/>
      <c r="O90" s="48"/>
      <c r="P90" s="48"/>
      <c r="Q90" s="49"/>
      <c r="R90" s="21"/>
      <c r="S90" s="22">
        <v>0</v>
      </c>
      <c r="T90" s="22">
        <v>0</v>
      </c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U90" s="17">
        <f t="shared" si="5"/>
        <v>0</v>
      </c>
      <c r="AW90" s="20"/>
      <c r="AX90" s="21"/>
      <c r="AY90" s="21"/>
    </row>
    <row r="91" spans="1:51" x14ac:dyDescent="0.25">
      <c r="A91" s="20"/>
      <c r="B91" s="16" t="s">
        <v>176</v>
      </c>
      <c r="C91" s="47"/>
      <c r="D91" s="47"/>
      <c r="E91" s="47"/>
      <c r="F91" s="47"/>
      <c r="G91" s="21"/>
      <c r="H91" s="21"/>
      <c r="I91" s="21"/>
      <c r="J91" s="21"/>
      <c r="K91" s="21"/>
      <c r="L91" s="21"/>
      <c r="M91" s="21"/>
      <c r="N91" s="48"/>
      <c r="O91" s="48"/>
      <c r="P91" s="48"/>
      <c r="Q91" s="49"/>
      <c r="R91" s="21"/>
      <c r="S91" s="22">
        <v>0</v>
      </c>
      <c r="T91" s="22">
        <v>0</v>
      </c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U91" s="17">
        <f t="shared" si="5"/>
        <v>0</v>
      </c>
      <c r="AW91" s="20"/>
      <c r="AX91" s="21"/>
      <c r="AY91" s="21"/>
    </row>
    <row r="92" spans="1:51" x14ac:dyDescent="0.25">
      <c r="A92" s="20"/>
      <c r="B92" s="16" t="s">
        <v>177</v>
      </c>
      <c r="C92" s="47"/>
      <c r="D92" s="47"/>
      <c r="E92" s="47"/>
      <c r="F92" s="47"/>
      <c r="G92" s="21"/>
      <c r="H92" s="21"/>
      <c r="I92" s="21"/>
      <c r="J92" s="21"/>
      <c r="K92" s="21"/>
      <c r="L92" s="21"/>
      <c r="M92" s="21"/>
      <c r="N92" s="48"/>
      <c r="O92" s="48"/>
      <c r="P92" s="48"/>
      <c r="Q92" s="49"/>
      <c r="R92" s="21"/>
      <c r="S92" s="22">
        <v>0</v>
      </c>
      <c r="T92" s="22">
        <v>0</v>
      </c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U92" s="17">
        <f t="shared" si="5"/>
        <v>0</v>
      </c>
      <c r="AW92" s="20"/>
      <c r="AX92" s="21"/>
      <c r="AY92" s="21"/>
    </row>
    <row r="93" spans="1:51" x14ac:dyDescent="0.25">
      <c r="A93" s="20"/>
      <c r="B93" s="16" t="s">
        <v>178</v>
      </c>
      <c r="C93" s="47"/>
      <c r="D93" s="47"/>
      <c r="E93" s="47"/>
      <c r="F93" s="47"/>
      <c r="G93" s="21"/>
      <c r="H93" s="21"/>
      <c r="I93" s="21"/>
      <c r="J93" s="21"/>
      <c r="K93" s="21"/>
      <c r="L93" s="21"/>
      <c r="M93" s="21"/>
      <c r="N93" s="48"/>
      <c r="O93" s="48"/>
      <c r="P93" s="48"/>
      <c r="Q93" s="49"/>
      <c r="R93" s="21"/>
      <c r="S93" s="22">
        <v>0</v>
      </c>
      <c r="T93" s="22">
        <v>0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U93" s="17">
        <f t="shared" si="5"/>
        <v>0</v>
      </c>
      <c r="AW93" s="20"/>
      <c r="AX93" s="21"/>
      <c r="AY93" s="21"/>
    </row>
    <row r="94" spans="1:51" x14ac:dyDescent="0.25">
      <c r="A94" s="20"/>
      <c r="B94" s="16" t="s">
        <v>179</v>
      </c>
      <c r="C94" s="47"/>
      <c r="D94" s="47"/>
      <c r="E94" s="47"/>
      <c r="F94" s="47"/>
      <c r="G94" s="21"/>
      <c r="H94" s="21"/>
      <c r="I94" s="21"/>
      <c r="J94" s="21"/>
      <c r="K94" s="21"/>
      <c r="L94" s="21"/>
      <c r="M94" s="21"/>
      <c r="N94" s="48"/>
      <c r="O94" s="48"/>
      <c r="P94" s="48"/>
      <c r="Q94" s="49"/>
      <c r="R94" s="21"/>
      <c r="S94" s="22">
        <v>0</v>
      </c>
      <c r="T94" s="22">
        <v>0</v>
      </c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U94" s="17">
        <f t="shared" si="5"/>
        <v>0</v>
      </c>
      <c r="AW94" s="20"/>
      <c r="AX94" s="21"/>
      <c r="AY94" s="21"/>
    </row>
    <row r="95" spans="1:51" x14ac:dyDescent="0.25">
      <c r="A95" s="20"/>
      <c r="B95" s="16" t="s">
        <v>180</v>
      </c>
      <c r="C95" s="47"/>
      <c r="D95" s="47"/>
      <c r="E95" s="47"/>
      <c r="F95" s="47"/>
      <c r="G95" s="21"/>
      <c r="H95" s="21"/>
      <c r="I95" s="21"/>
      <c r="J95" s="21"/>
      <c r="K95" s="21"/>
      <c r="L95" s="21"/>
      <c r="M95" s="21"/>
      <c r="N95" s="48"/>
      <c r="O95" s="48"/>
      <c r="P95" s="48"/>
      <c r="Q95" s="49"/>
      <c r="R95" s="21"/>
      <c r="S95" s="22">
        <v>0</v>
      </c>
      <c r="T95" s="22">
        <v>0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U95" s="17">
        <f t="shared" si="5"/>
        <v>0</v>
      </c>
      <c r="AW95" s="20"/>
      <c r="AX95" s="21"/>
      <c r="AY95" s="21"/>
    </row>
    <row r="96" spans="1:51" x14ac:dyDescent="0.25">
      <c r="A96" s="20"/>
      <c r="B96" s="16" t="s">
        <v>181</v>
      </c>
      <c r="C96" s="47"/>
      <c r="D96" s="47"/>
      <c r="E96" s="47"/>
      <c r="F96" s="47"/>
      <c r="G96" s="21"/>
      <c r="H96" s="21"/>
      <c r="I96" s="21"/>
      <c r="J96" s="21"/>
      <c r="K96" s="21"/>
      <c r="L96" s="21"/>
      <c r="M96" s="21"/>
      <c r="N96" s="48"/>
      <c r="O96" s="48"/>
      <c r="P96" s="48"/>
      <c r="Q96" s="49"/>
      <c r="R96" s="21"/>
      <c r="S96" s="22">
        <v>0</v>
      </c>
      <c r="T96" s="22">
        <v>0</v>
      </c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U96" s="17">
        <f t="shared" si="5"/>
        <v>0</v>
      </c>
      <c r="AW96" s="20"/>
      <c r="AX96" s="21"/>
      <c r="AY96" s="21"/>
    </row>
    <row r="97" spans="1:51" x14ac:dyDescent="0.25">
      <c r="A97" s="20"/>
      <c r="B97" s="16" t="s">
        <v>182</v>
      </c>
      <c r="C97" s="47"/>
      <c r="D97" s="47"/>
      <c r="E97" s="47"/>
      <c r="F97" s="47"/>
      <c r="G97" s="21"/>
      <c r="H97" s="21"/>
      <c r="I97" s="21"/>
      <c r="J97" s="21"/>
      <c r="K97" s="21"/>
      <c r="L97" s="21"/>
      <c r="M97" s="21"/>
      <c r="N97" s="48"/>
      <c r="O97" s="48"/>
      <c r="P97" s="48"/>
      <c r="Q97" s="49"/>
      <c r="R97" s="21"/>
      <c r="S97" s="22">
        <v>0</v>
      </c>
      <c r="T97" s="22">
        <v>0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U97" s="17">
        <f t="shared" si="5"/>
        <v>0</v>
      </c>
      <c r="AW97" s="20"/>
      <c r="AX97" s="21"/>
      <c r="AY97" s="21"/>
    </row>
    <row r="98" spans="1:51" x14ac:dyDescent="0.25">
      <c r="A98" s="20"/>
      <c r="B98" s="16" t="s">
        <v>183</v>
      </c>
      <c r="C98" s="47"/>
      <c r="D98" s="47"/>
      <c r="E98" s="47"/>
      <c r="F98" s="47"/>
      <c r="G98" s="21"/>
      <c r="H98" s="21"/>
      <c r="I98" s="21"/>
      <c r="J98" s="21"/>
      <c r="K98" s="21"/>
      <c r="L98" s="21"/>
      <c r="M98" s="21"/>
      <c r="N98" s="48"/>
      <c r="O98" s="48"/>
      <c r="P98" s="48"/>
      <c r="Q98" s="49"/>
      <c r="R98" s="21"/>
      <c r="S98" s="22">
        <v>0</v>
      </c>
      <c r="T98" s="22">
        <v>0</v>
      </c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U98" s="17">
        <f t="shared" si="5"/>
        <v>0</v>
      </c>
      <c r="AW98" s="20"/>
      <c r="AX98" s="21"/>
      <c r="AY98" s="21"/>
    </row>
    <row r="99" spans="1:51" x14ac:dyDescent="0.25">
      <c r="A99" s="20"/>
      <c r="B99" s="16" t="s">
        <v>184</v>
      </c>
      <c r="C99" s="47"/>
      <c r="D99" s="47"/>
      <c r="E99" s="47"/>
      <c r="F99" s="47"/>
      <c r="G99" s="21"/>
      <c r="H99" s="21"/>
      <c r="I99" s="21"/>
      <c r="J99" s="21"/>
      <c r="K99" s="21"/>
      <c r="L99" s="21"/>
      <c r="M99" s="21"/>
      <c r="N99" s="48"/>
      <c r="O99" s="48"/>
      <c r="P99" s="48"/>
      <c r="Q99" s="49"/>
      <c r="R99" s="21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U99" s="17">
        <f t="shared" si="5"/>
        <v>0</v>
      </c>
      <c r="AW99" s="20"/>
      <c r="AX99" s="21"/>
      <c r="AY99" s="21"/>
    </row>
    <row r="100" spans="1:51" x14ac:dyDescent="0.25">
      <c r="A100" s="20"/>
      <c r="B100" s="16" t="s">
        <v>185</v>
      </c>
      <c r="C100" s="47"/>
      <c r="D100" s="47"/>
      <c r="E100" s="47"/>
      <c r="F100" s="47"/>
      <c r="G100" s="21"/>
      <c r="H100" s="21"/>
      <c r="I100" s="21"/>
      <c r="J100" s="21"/>
      <c r="K100" s="21"/>
      <c r="L100" s="21"/>
      <c r="M100" s="21"/>
      <c r="N100" s="48"/>
      <c r="O100" s="48"/>
      <c r="P100" s="48"/>
      <c r="Q100" s="49"/>
      <c r="R100" s="21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U100" s="17">
        <f t="shared" si="5"/>
        <v>0</v>
      </c>
      <c r="AW100" s="20"/>
      <c r="AX100" s="21"/>
      <c r="AY100" s="21"/>
    </row>
    <row r="101" spans="1:51" x14ac:dyDescent="0.25">
      <c r="A101" s="20"/>
      <c r="B101" s="16" t="s">
        <v>186</v>
      </c>
      <c r="C101" s="47"/>
      <c r="D101" s="47"/>
      <c r="E101" s="47"/>
      <c r="F101" s="47"/>
      <c r="G101" s="21"/>
      <c r="H101" s="21"/>
      <c r="I101" s="21"/>
      <c r="J101" s="21"/>
      <c r="K101" s="21"/>
      <c r="L101" s="21"/>
      <c r="M101" s="21"/>
      <c r="N101" s="48"/>
      <c r="O101" s="48"/>
      <c r="P101" s="48"/>
      <c r="Q101" s="49"/>
      <c r="R101" s="21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U101" s="17">
        <f t="shared" si="5"/>
        <v>0</v>
      </c>
      <c r="AW101" s="20"/>
      <c r="AX101" s="21"/>
      <c r="AY101" s="21"/>
    </row>
    <row r="102" spans="1:51" x14ac:dyDescent="0.25">
      <c r="A102" s="20"/>
      <c r="B102" s="16" t="s">
        <v>187</v>
      </c>
      <c r="C102" s="47"/>
      <c r="D102" s="47"/>
      <c r="E102" s="47"/>
      <c r="F102" s="47"/>
      <c r="G102" s="21"/>
      <c r="H102" s="21"/>
      <c r="I102" s="21"/>
      <c r="J102" s="21"/>
      <c r="K102" s="21"/>
      <c r="L102" s="21"/>
      <c r="M102" s="21"/>
      <c r="N102" s="48"/>
      <c r="O102" s="48"/>
      <c r="P102" s="48"/>
      <c r="Q102" s="49"/>
      <c r="R102" s="21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U102" s="17">
        <f t="shared" si="5"/>
        <v>0</v>
      </c>
      <c r="AW102" s="20"/>
      <c r="AX102" s="21"/>
      <c r="AY102" s="21"/>
    </row>
    <row r="103" spans="1:51" x14ac:dyDescent="0.25">
      <c r="A103" s="20"/>
      <c r="B103" s="16" t="s">
        <v>188</v>
      </c>
      <c r="C103" s="47"/>
      <c r="D103" s="47"/>
      <c r="E103" s="47"/>
      <c r="F103" s="47"/>
      <c r="G103" s="21"/>
      <c r="H103" s="21"/>
      <c r="I103" s="21"/>
      <c r="J103" s="21"/>
      <c r="K103" s="21"/>
      <c r="L103" s="21"/>
      <c r="M103" s="21"/>
      <c r="N103" s="48"/>
      <c r="O103" s="48"/>
      <c r="P103" s="48"/>
      <c r="Q103" s="49"/>
      <c r="R103" s="21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U103" s="17">
        <f t="shared" ref="AU103:AU134" si="7">-SUM(R103:AT103)</f>
        <v>0</v>
      </c>
      <c r="AW103" s="20"/>
      <c r="AX103" s="21"/>
      <c r="AY103" s="21"/>
    </row>
    <row r="104" spans="1:51" x14ac:dyDescent="0.25">
      <c r="A104" s="20"/>
      <c r="B104" s="16" t="s">
        <v>189</v>
      </c>
      <c r="C104" s="47"/>
      <c r="D104" s="47"/>
      <c r="E104" s="47"/>
      <c r="F104" s="47"/>
      <c r="G104" s="21"/>
      <c r="H104" s="21"/>
      <c r="I104" s="21"/>
      <c r="J104" s="21"/>
      <c r="K104" s="21"/>
      <c r="L104" s="21"/>
      <c r="M104" s="21"/>
      <c r="N104" s="48"/>
      <c r="O104" s="48"/>
      <c r="P104" s="48"/>
      <c r="Q104" s="49"/>
      <c r="R104" s="21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U104" s="17">
        <f t="shared" si="7"/>
        <v>0</v>
      </c>
      <c r="AW104" s="20"/>
      <c r="AX104" s="21"/>
      <c r="AY104" s="21"/>
    </row>
    <row r="105" spans="1:51" x14ac:dyDescent="0.25">
      <c r="A105" s="20"/>
      <c r="B105" s="16" t="s">
        <v>190</v>
      </c>
      <c r="C105" s="47"/>
      <c r="D105" s="47"/>
      <c r="E105" s="47"/>
      <c r="F105" s="47"/>
      <c r="G105" s="21"/>
      <c r="H105" s="21"/>
      <c r="I105" s="21"/>
      <c r="J105" s="21"/>
      <c r="K105" s="21"/>
      <c r="L105" s="21"/>
      <c r="M105" s="21"/>
      <c r="N105" s="48"/>
      <c r="O105" s="48"/>
      <c r="P105" s="48"/>
      <c r="Q105" s="49"/>
      <c r="R105" s="21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U105" s="17">
        <f t="shared" si="7"/>
        <v>0</v>
      </c>
      <c r="AW105" s="20"/>
      <c r="AX105" s="21"/>
      <c r="AY105" s="21"/>
    </row>
    <row r="106" spans="1:51" x14ac:dyDescent="0.25">
      <c r="A106" s="20"/>
      <c r="B106" s="16" t="s">
        <v>191</v>
      </c>
      <c r="C106" s="47"/>
      <c r="D106" s="47"/>
      <c r="E106" s="47"/>
      <c r="F106" s="47"/>
      <c r="G106" s="21"/>
      <c r="H106" s="21"/>
      <c r="I106" s="21"/>
      <c r="J106" s="21"/>
      <c r="K106" s="21"/>
      <c r="L106" s="21"/>
      <c r="M106" s="21"/>
      <c r="N106" s="48"/>
      <c r="O106" s="48"/>
      <c r="P106" s="48"/>
      <c r="Q106" s="49"/>
      <c r="R106" s="21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U106" s="17">
        <f t="shared" si="7"/>
        <v>0</v>
      </c>
      <c r="AW106" s="20"/>
      <c r="AX106" s="21"/>
      <c r="AY106" s="21"/>
    </row>
    <row r="107" spans="1:51" x14ac:dyDescent="0.25">
      <c r="A107" s="20"/>
      <c r="B107" s="16" t="s">
        <v>192</v>
      </c>
      <c r="C107" s="47"/>
      <c r="D107" s="47"/>
      <c r="E107" s="47"/>
      <c r="F107" s="47"/>
      <c r="G107" s="21"/>
      <c r="H107" s="21"/>
      <c r="I107" s="21"/>
      <c r="J107" s="21"/>
      <c r="K107" s="21"/>
      <c r="L107" s="21"/>
      <c r="M107" s="21"/>
      <c r="N107" s="48"/>
      <c r="O107" s="48"/>
      <c r="P107" s="48"/>
      <c r="Q107" s="49"/>
      <c r="R107" s="21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U107" s="17">
        <f t="shared" si="7"/>
        <v>0</v>
      </c>
      <c r="AW107" s="20"/>
      <c r="AX107" s="21"/>
      <c r="AY107" s="21"/>
    </row>
    <row r="108" spans="1:51" x14ac:dyDescent="0.25">
      <c r="A108" s="20"/>
      <c r="B108" s="16" t="s">
        <v>193</v>
      </c>
      <c r="C108" s="47"/>
      <c r="D108" s="47"/>
      <c r="E108" s="47"/>
      <c r="F108" s="47"/>
      <c r="G108" s="21"/>
      <c r="H108" s="21"/>
      <c r="I108" s="21"/>
      <c r="J108" s="21"/>
      <c r="K108" s="21"/>
      <c r="L108" s="21"/>
      <c r="M108" s="21"/>
      <c r="N108" s="48"/>
      <c r="O108" s="48"/>
      <c r="P108" s="48"/>
      <c r="Q108" s="49"/>
      <c r="R108" s="21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U108" s="17">
        <f t="shared" si="7"/>
        <v>0</v>
      </c>
      <c r="AW108" s="20"/>
      <c r="AX108" s="21"/>
      <c r="AY108" s="21"/>
    </row>
    <row r="109" spans="1:51" x14ac:dyDescent="0.25">
      <c r="A109" s="20"/>
      <c r="B109" s="16" t="s">
        <v>194</v>
      </c>
      <c r="C109" s="47"/>
      <c r="D109" s="47"/>
      <c r="E109" s="47"/>
      <c r="F109" s="47"/>
      <c r="G109" s="21"/>
      <c r="H109" s="21"/>
      <c r="I109" s="21"/>
      <c r="J109" s="21"/>
      <c r="K109" s="21"/>
      <c r="L109" s="21"/>
      <c r="M109" s="21"/>
      <c r="N109" s="48"/>
      <c r="O109" s="48"/>
      <c r="P109" s="48"/>
      <c r="Q109" s="49"/>
      <c r="R109" s="21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U109" s="17">
        <f t="shared" si="7"/>
        <v>0</v>
      </c>
      <c r="AW109" s="20"/>
      <c r="AX109" s="21"/>
      <c r="AY109" s="21"/>
    </row>
    <row r="110" spans="1:51" x14ac:dyDescent="0.25">
      <c r="A110" s="20"/>
      <c r="B110" s="16" t="s">
        <v>195</v>
      </c>
      <c r="C110" s="47"/>
      <c r="D110" s="47"/>
      <c r="E110" s="47"/>
      <c r="F110" s="47"/>
      <c r="G110" s="21"/>
      <c r="H110" s="21"/>
      <c r="I110" s="21"/>
      <c r="J110" s="21"/>
      <c r="K110" s="21"/>
      <c r="L110" s="21"/>
      <c r="M110" s="21"/>
      <c r="N110" s="48"/>
      <c r="O110" s="48"/>
      <c r="P110" s="48"/>
      <c r="Q110" s="49"/>
      <c r="R110" s="21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U110" s="17">
        <f t="shared" si="7"/>
        <v>0</v>
      </c>
      <c r="AW110" s="20"/>
      <c r="AX110" s="21"/>
      <c r="AY110" s="21"/>
    </row>
    <row r="111" spans="1:51" x14ac:dyDescent="0.25">
      <c r="A111" s="20"/>
      <c r="B111" s="16" t="s">
        <v>196</v>
      </c>
      <c r="C111" s="47"/>
      <c r="D111" s="47"/>
      <c r="E111" s="47"/>
      <c r="F111" s="47"/>
      <c r="G111" s="21"/>
      <c r="H111" s="21"/>
      <c r="I111" s="21"/>
      <c r="J111" s="21"/>
      <c r="K111" s="21"/>
      <c r="L111" s="21"/>
      <c r="M111" s="21"/>
      <c r="N111" s="48"/>
      <c r="O111" s="48"/>
      <c r="P111" s="48"/>
      <c r="Q111" s="49"/>
      <c r="R111" s="21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U111" s="17">
        <f t="shared" si="7"/>
        <v>0</v>
      </c>
      <c r="AW111" s="20"/>
      <c r="AX111" s="21"/>
      <c r="AY111" s="21"/>
    </row>
    <row r="112" spans="1:51" x14ac:dyDescent="0.25">
      <c r="A112" s="20"/>
      <c r="B112" s="16" t="s">
        <v>197</v>
      </c>
      <c r="C112" s="47"/>
      <c r="D112" s="47"/>
      <c r="E112" s="47"/>
      <c r="F112" s="47"/>
      <c r="G112" s="21"/>
      <c r="H112" s="21"/>
      <c r="I112" s="21"/>
      <c r="J112" s="21"/>
      <c r="K112" s="21"/>
      <c r="L112" s="21"/>
      <c r="M112" s="21"/>
      <c r="N112" s="48"/>
      <c r="O112" s="48"/>
      <c r="P112" s="48"/>
      <c r="Q112" s="49"/>
      <c r="R112" s="21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U112" s="17">
        <f t="shared" si="7"/>
        <v>0</v>
      </c>
      <c r="AW112" s="20"/>
      <c r="AX112" s="21"/>
      <c r="AY112" s="21"/>
    </row>
    <row r="113" spans="1:51" x14ac:dyDescent="0.25">
      <c r="A113" s="20"/>
      <c r="B113" s="16" t="s">
        <v>198</v>
      </c>
      <c r="C113" s="47"/>
      <c r="D113" s="47"/>
      <c r="E113" s="47"/>
      <c r="F113" s="47"/>
      <c r="G113" s="21"/>
      <c r="H113" s="21"/>
      <c r="I113" s="21"/>
      <c r="J113" s="21"/>
      <c r="K113" s="21"/>
      <c r="L113" s="21"/>
      <c r="M113" s="21"/>
      <c r="N113" s="48"/>
      <c r="O113" s="48"/>
      <c r="P113" s="48"/>
      <c r="Q113" s="49"/>
      <c r="R113" s="21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U113" s="17">
        <f t="shared" si="7"/>
        <v>0</v>
      </c>
      <c r="AW113" s="20"/>
      <c r="AX113" s="21"/>
      <c r="AY113" s="21"/>
    </row>
    <row r="114" spans="1:51" x14ac:dyDescent="0.25">
      <c r="A114" s="20"/>
      <c r="B114" s="16" t="s">
        <v>199</v>
      </c>
      <c r="C114" s="47"/>
      <c r="D114" s="47"/>
      <c r="E114" s="47"/>
      <c r="F114" s="47"/>
      <c r="G114" s="21"/>
      <c r="H114" s="21"/>
      <c r="I114" s="21"/>
      <c r="J114" s="21"/>
      <c r="K114" s="21"/>
      <c r="L114" s="21"/>
      <c r="M114" s="21"/>
      <c r="N114" s="48"/>
      <c r="O114" s="48"/>
      <c r="P114" s="48"/>
      <c r="Q114" s="49"/>
      <c r="R114" s="21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U114" s="17">
        <f t="shared" si="7"/>
        <v>0</v>
      </c>
      <c r="AW114" s="20"/>
      <c r="AX114" s="21"/>
      <c r="AY114" s="21"/>
    </row>
    <row r="115" spans="1:51" x14ac:dyDescent="0.25">
      <c r="A115" s="20"/>
      <c r="B115" s="16" t="s">
        <v>200</v>
      </c>
      <c r="C115" s="47"/>
      <c r="D115" s="47"/>
      <c r="E115" s="47"/>
      <c r="F115" s="47"/>
      <c r="G115" s="21"/>
      <c r="H115" s="21"/>
      <c r="I115" s="21"/>
      <c r="J115" s="21"/>
      <c r="K115" s="21"/>
      <c r="L115" s="21"/>
      <c r="M115" s="21"/>
      <c r="N115" s="48"/>
      <c r="O115" s="48"/>
      <c r="P115" s="48"/>
      <c r="Q115" s="49"/>
      <c r="R115" s="21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U115" s="17">
        <f t="shared" si="7"/>
        <v>0</v>
      </c>
      <c r="AW115" s="20"/>
      <c r="AX115" s="21"/>
      <c r="AY115" s="21"/>
    </row>
    <row r="116" spans="1:51" x14ac:dyDescent="0.25">
      <c r="A116" s="20"/>
      <c r="B116" s="16" t="s">
        <v>201</v>
      </c>
      <c r="C116" s="47"/>
      <c r="D116" s="47"/>
      <c r="E116" s="47"/>
      <c r="F116" s="47"/>
      <c r="G116" s="21"/>
      <c r="H116" s="21"/>
      <c r="I116" s="21"/>
      <c r="J116" s="21"/>
      <c r="K116" s="21"/>
      <c r="L116" s="21"/>
      <c r="M116" s="21"/>
      <c r="N116" s="48"/>
      <c r="O116" s="48"/>
      <c r="P116" s="48"/>
      <c r="Q116" s="49"/>
      <c r="R116" s="21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U116" s="17">
        <f t="shared" si="7"/>
        <v>0</v>
      </c>
      <c r="AW116" s="20"/>
      <c r="AX116" s="21"/>
      <c r="AY116" s="21"/>
    </row>
    <row r="117" spans="1:51" x14ac:dyDescent="0.25">
      <c r="A117" s="20"/>
      <c r="B117" s="16" t="s">
        <v>202</v>
      </c>
      <c r="C117" s="47"/>
      <c r="D117" s="47"/>
      <c r="E117" s="47"/>
      <c r="F117" s="47"/>
      <c r="G117" s="21"/>
      <c r="H117" s="21"/>
      <c r="I117" s="21"/>
      <c r="J117" s="21"/>
      <c r="K117" s="21"/>
      <c r="L117" s="21"/>
      <c r="M117" s="21"/>
      <c r="N117" s="48"/>
      <c r="O117" s="48"/>
      <c r="P117" s="48"/>
      <c r="Q117" s="49"/>
      <c r="R117" s="21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U117" s="17">
        <f t="shared" si="7"/>
        <v>0</v>
      </c>
      <c r="AW117" s="20"/>
      <c r="AX117" s="21"/>
      <c r="AY117" s="21"/>
    </row>
    <row r="118" spans="1:51" x14ac:dyDescent="0.25">
      <c r="A118" s="20"/>
      <c r="B118" s="16" t="s">
        <v>203</v>
      </c>
      <c r="C118" s="47"/>
      <c r="D118" s="47"/>
      <c r="E118" s="47"/>
      <c r="F118" s="47"/>
      <c r="G118" s="21"/>
      <c r="H118" s="21"/>
      <c r="I118" s="21"/>
      <c r="J118" s="21"/>
      <c r="K118" s="21"/>
      <c r="L118" s="21"/>
      <c r="M118" s="21"/>
      <c r="N118" s="48"/>
      <c r="O118" s="48"/>
      <c r="P118" s="48"/>
      <c r="Q118" s="49"/>
      <c r="R118" s="21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U118" s="17">
        <f t="shared" si="7"/>
        <v>0</v>
      </c>
      <c r="AW118" s="20"/>
      <c r="AX118" s="21"/>
      <c r="AY118" s="21"/>
    </row>
    <row r="119" spans="1:51" x14ac:dyDescent="0.25">
      <c r="A119" s="20"/>
      <c r="B119" s="16" t="s">
        <v>204</v>
      </c>
      <c r="C119" s="47"/>
      <c r="D119" s="47"/>
      <c r="E119" s="47"/>
      <c r="F119" s="47"/>
      <c r="G119" s="21"/>
      <c r="H119" s="21"/>
      <c r="I119" s="21"/>
      <c r="J119" s="21"/>
      <c r="K119" s="21"/>
      <c r="L119" s="21"/>
      <c r="M119" s="21"/>
      <c r="N119" s="48"/>
      <c r="O119" s="48"/>
      <c r="P119" s="48"/>
      <c r="Q119" s="49"/>
      <c r="R119" s="21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U119" s="17">
        <f t="shared" si="7"/>
        <v>0</v>
      </c>
      <c r="AW119" s="20"/>
      <c r="AX119" s="21"/>
      <c r="AY119" s="21"/>
    </row>
    <row r="120" spans="1:51" x14ac:dyDescent="0.25">
      <c r="A120" s="20"/>
      <c r="B120" s="16" t="s">
        <v>205</v>
      </c>
      <c r="C120" s="47"/>
      <c r="D120" s="47"/>
      <c r="E120" s="47"/>
      <c r="F120" s="47"/>
      <c r="G120" s="21"/>
      <c r="H120" s="21"/>
      <c r="I120" s="21"/>
      <c r="J120" s="21"/>
      <c r="K120" s="21"/>
      <c r="L120" s="21"/>
      <c r="M120" s="21"/>
      <c r="N120" s="48"/>
      <c r="O120" s="48"/>
      <c r="P120" s="48"/>
      <c r="Q120" s="49"/>
      <c r="R120" s="21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U120" s="17">
        <f t="shared" si="7"/>
        <v>0</v>
      </c>
      <c r="AW120" s="20"/>
      <c r="AX120" s="21"/>
      <c r="AY120" s="21"/>
    </row>
    <row r="121" spans="1:51" x14ac:dyDescent="0.25">
      <c r="A121" s="20"/>
      <c r="B121" s="16" t="s">
        <v>206</v>
      </c>
      <c r="C121" s="47"/>
      <c r="D121" s="47"/>
      <c r="E121" s="47"/>
      <c r="F121" s="47"/>
      <c r="G121" s="21"/>
      <c r="H121" s="21"/>
      <c r="I121" s="21"/>
      <c r="J121" s="21"/>
      <c r="K121" s="21"/>
      <c r="L121" s="21"/>
      <c r="M121" s="21"/>
      <c r="N121" s="48"/>
      <c r="O121" s="48"/>
      <c r="P121" s="48"/>
      <c r="Q121" s="49"/>
      <c r="R121" s="21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U121" s="17">
        <f t="shared" si="7"/>
        <v>0</v>
      </c>
      <c r="AW121" s="20"/>
      <c r="AX121" s="21"/>
      <c r="AY121" s="21"/>
    </row>
    <row r="122" spans="1:51" x14ac:dyDescent="0.25">
      <c r="A122" s="20"/>
      <c r="B122" s="16" t="s">
        <v>207</v>
      </c>
      <c r="C122" s="47"/>
      <c r="D122" s="47"/>
      <c r="E122" s="47"/>
      <c r="F122" s="47"/>
      <c r="G122" s="21"/>
      <c r="H122" s="21"/>
      <c r="I122" s="21"/>
      <c r="J122" s="21"/>
      <c r="K122" s="21"/>
      <c r="L122" s="21"/>
      <c r="M122" s="21"/>
      <c r="N122" s="48"/>
      <c r="O122" s="48"/>
      <c r="P122" s="48"/>
      <c r="Q122" s="49"/>
      <c r="R122" s="21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U122" s="17">
        <f t="shared" si="7"/>
        <v>0</v>
      </c>
      <c r="AW122" s="20"/>
      <c r="AX122" s="21"/>
      <c r="AY122" s="21"/>
    </row>
    <row r="123" spans="1:51" x14ac:dyDescent="0.25">
      <c r="A123" s="20"/>
      <c r="B123" s="16" t="s">
        <v>208</v>
      </c>
      <c r="C123" s="47"/>
      <c r="D123" s="47"/>
      <c r="E123" s="47"/>
      <c r="F123" s="47"/>
      <c r="G123" s="21"/>
      <c r="H123" s="21"/>
      <c r="I123" s="21"/>
      <c r="J123" s="21"/>
      <c r="K123" s="21"/>
      <c r="L123" s="21"/>
      <c r="M123" s="21"/>
      <c r="N123" s="48"/>
      <c r="O123" s="48"/>
      <c r="P123" s="48"/>
      <c r="Q123" s="49"/>
      <c r="R123" s="21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U123" s="17">
        <f t="shared" si="7"/>
        <v>0</v>
      </c>
      <c r="AW123" s="20"/>
      <c r="AX123" s="21"/>
      <c r="AY123" s="21"/>
    </row>
    <row r="124" spans="1:51" x14ac:dyDescent="0.25">
      <c r="A124" s="20"/>
      <c r="B124" s="16" t="s">
        <v>209</v>
      </c>
      <c r="C124" s="47"/>
      <c r="D124" s="47"/>
      <c r="E124" s="47"/>
      <c r="F124" s="47"/>
      <c r="G124" s="21"/>
      <c r="H124" s="21"/>
      <c r="I124" s="21"/>
      <c r="J124" s="21"/>
      <c r="K124" s="21"/>
      <c r="L124" s="21"/>
      <c r="M124" s="21"/>
      <c r="N124" s="48"/>
      <c r="O124" s="48"/>
      <c r="P124" s="48"/>
      <c r="Q124" s="49"/>
      <c r="R124" s="21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U124" s="17">
        <f t="shared" si="7"/>
        <v>0</v>
      </c>
      <c r="AW124" s="20"/>
      <c r="AX124" s="21"/>
      <c r="AY124" s="21"/>
    </row>
    <row r="125" spans="1:51" x14ac:dyDescent="0.25">
      <c r="A125" s="20"/>
      <c r="B125" s="16" t="s">
        <v>210</v>
      </c>
      <c r="C125" s="47"/>
      <c r="D125" s="47"/>
      <c r="E125" s="47"/>
      <c r="F125" s="47"/>
      <c r="G125" s="21"/>
      <c r="H125" s="21"/>
      <c r="I125" s="21"/>
      <c r="J125" s="21"/>
      <c r="K125" s="21"/>
      <c r="L125" s="21"/>
      <c r="M125" s="21"/>
      <c r="N125" s="48"/>
      <c r="O125" s="48"/>
      <c r="P125" s="48"/>
      <c r="Q125" s="49"/>
      <c r="R125" s="21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U125" s="17">
        <f t="shared" si="7"/>
        <v>0</v>
      </c>
      <c r="AW125" s="20"/>
      <c r="AX125" s="21"/>
      <c r="AY125" s="21"/>
    </row>
    <row r="126" spans="1:51" x14ac:dyDescent="0.25">
      <c r="A126" s="20"/>
      <c r="B126" s="16" t="s">
        <v>211</v>
      </c>
      <c r="C126" s="47"/>
      <c r="D126" s="47"/>
      <c r="E126" s="47"/>
      <c r="F126" s="47"/>
      <c r="G126" s="21"/>
      <c r="H126" s="21"/>
      <c r="I126" s="21"/>
      <c r="J126" s="21"/>
      <c r="K126" s="21"/>
      <c r="L126" s="21"/>
      <c r="M126" s="21"/>
      <c r="N126" s="48"/>
      <c r="O126" s="48"/>
      <c r="P126" s="48"/>
      <c r="Q126" s="49"/>
      <c r="R126" s="21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U126" s="17">
        <f t="shared" si="7"/>
        <v>0</v>
      </c>
      <c r="AW126" s="20"/>
      <c r="AX126" s="21"/>
      <c r="AY126" s="21"/>
    </row>
    <row r="127" spans="1:51" x14ac:dyDescent="0.25">
      <c r="A127" s="20"/>
      <c r="B127" s="16" t="s">
        <v>212</v>
      </c>
      <c r="C127" s="47"/>
      <c r="D127" s="47"/>
      <c r="E127" s="47"/>
      <c r="F127" s="47"/>
      <c r="G127" s="21"/>
      <c r="H127" s="21"/>
      <c r="I127" s="21"/>
      <c r="J127" s="21"/>
      <c r="K127" s="21"/>
      <c r="L127" s="21"/>
      <c r="M127" s="21"/>
      <c r="N127" s="48"/>
      <c r="O127" s="48"/>
      <c r="P127" s="48"/>
      <c r="Q127" s="49"/>
      <c r="R127" s="21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U127" s="17">
        <f t="shared" si="7"/>
        <v>0</v>
      </c>
      <c r="AW127" s="20"/>
      <c r="AX127" s="21"/>
      <c r="AY127" s="21"/>
    </row>
    <row r="128" spans="1:51" x14ac:dyDescent="0.25">
      <c r="A128" s="20"/>
      <c r="B128" s="16" t="s">
        <v>213</v>
      </c>
      <c r="C128" s="47"/>
      <c r="D128" s="47"/>
      <c r="E128" s="47"/>
      <c r="F128" s="47"/>
      <c r="G128" s="21"/>
      <c r="H128" s="21"/>
      <c r="I128" s="21"/>
      <c r="J128" s="21"/>
      <c r="K128" s="21"/>
      <c r="L128" s="21"/>
      <c r="M128" s="21"/>
      <c r="N128" s="48"/>
      <c r="O128" s="48"/>
      <c r="P128" s="48"/>
      <c r="Q128" s="49"/>
      <c r="R128" s="21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U128" s="17">
        <f t="shared" si="7"/>
        <v>0</v>
      </c>
      <c r="AW128" s="20"/>
      <c r="AX128" s="21"/>
      <c r="AY128" s="21"/>
    </row>
    <row r="129" spans="1:51" x14ac:dyDescent="0.25">
      <c r="A129" s="20"/>
      <c r="B129" s="16" t="s">
        <v>214</v>
      </c>
      <c r="C129" s="47"/>
      <c r="D129" s="47"/>
      <c r="E129" s="47"/>
      <c r="F129" s="47"/>
      <c r="G129" s="21"/>
      <c r="H129" s="21"/>
      <c r="I129" s="21"/>
      <c r="J129" s="21"/>
      <c r="K129" s="21"/>
      <c r="L129" s="21"/>
      <c r="M129" s="21"/>
      <c r="N129" s="48"/>
      <c r="O129" s="48"/>
      <c r="P129" s="48"/>
      <c r="Q129" s="49"/>
      <c r="R129" s="21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U129" s="17">
        <f t="shared" si="7"/>
        <v>0</v>
      </c>
      <c r="AW129" s="20"/>
      <c r="AX129" s="21"/>
      <c r="AY129" s="21"/>
    </row>
    <row r="130" spans="1:51" x14ac:dyDescent="0.25">
      <c r="A130" s="20"/>
      <c r="B130" s="16" t="s">
        <v>215</v>
      </c>
      <c r="C130" s="47"/>
      <c r="D130" s="47"/>
      <c r="E130" s="47"/>
      <c r="F130" s="47"/>
      <c r="G130" s="21"/>
      <c r="H130" s="21"/>
      <c r="I130" s="21"/>
      <c r="J130" s="21"/>
      <c r="K130" s="21"/>
      <c r="L130" s="21"/>
      <c r="M130" s="21"/>
      <c r="N130" s="48"/>
      <c r="O130" s="48"/>
      <c r="P130" s="48"/>
      <c r="Q130" s="49"/>
      <c r="R130" s="21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U130" s="17">
        <f t="shared" si="7"/>
        <v>0</v>
      </c>
      <c r="AW130" s="20"/>
      <c r="AX130" s="21"/>
      <c r="AY130" s="21"/>
    </row>
    <row r="131" spans="1:51" x14ac:dyDescent="0.25">
      <c r="A131" s="20"/>
      <c r="B131" s="16" t="s">
        <v>216</v>
      </c>
      <c r="C131" s="47"/>
      <c r="D131" s="47"/>
      <c r="E131" s="47"/>
      <c r="F131" s="47"/>
      <c r="G131" s="21"/>
      <c r="H131" s="21"/>
      <c r="I131" s="21"/>
      <c r="J131" s="21"/>
      <c r="K131" s="21"/>
      <c r="L131" s="21"/>
      <c r="M131" s="21"/>
      <c r="N131" s="48"/>
      <c r="O131" s="48"/>
      <c r="P131" s="48"/>
      <c r="Q131" s="49"/>
      <c r="R131" s="21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U131" s="17">
        <f t="shared" si="7"/>
        <v>0</v>
      </c>
      <c r="AW131" s="20"/>
      <c r="AX131" s="21"/>
      <c r="AY131" s="21"/>
    </row>
    <row r="132" spans="1:51" x14ac:dyDescent="0.25">
      <c r="A132" s="20"/>
      <c r="B132" s="16" t="s">
        <v>217</v>
      </c>
      <c r="C132" s="47"/>
      <c r="D132" s="47"/>
      <c r="E132" s="47"/>
      <c r="F132" s="47"/>
      <c r="G132" s="21"/>
      <c r="H132" s="21"/>
      <c r="I132" s="21"/>
      <c r="J132" s="21"/>
      <c r="K132" s="21"/>
      <c r="L132" s="21"/>
      <c r="M132" s="21"/>
      <c r="N132" s="48"/>
      <c r="O132" s="48"/>
      <c r="P132" s="48"/>
      <c r="Q132" s="49"/>
      <c r="R132" s="21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U132" s="17">
        <f t="shared" si="7"/>
        <v>0</v>
      </c>
      <c r="AW132" s="20"/>
      <c r="AX132" s="21"/>
      <c r="AY132" s="21"/>
    </row>
    <row r="133" spans="1:51" x14ac:dyDescent="0.25">
      <c r="A133" s="20"/>
      <c r="B133" s="16" t="s">
        <v>218</v>
      </c>
      <c r="C133" s="47"/>
      <c r="D133" s="47"/>
      <c r="E133" s="47"/>
      <c r="F133" s="47"/>
      <c r="G133" s="21"/>
      <c r="H133" s="21"/>
      <c r="I133" s="21"/>
      <c r="J133" s="21"/>
      <c r="K133" s="21"/>
      <c r="L133" s="21"/>
      <c r="M133" s="21"/>
      <c r="N133" s="48"/>
      <c r="O133" s="48"/>
      <c r="P133" s="48"/>
      <c r="Q133" s="49"/>
      <c r="R133" s="21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U133" s="17">
        <f t="shared" si="7"/>
        <v>0</v>
      </c>
      <c r="AW133" s="20"/>
      <c r="AX133" s="21"/>
      <c r="AY133" s="21"/>
    </row>
    <row r="134" spans="1:51" x14ac:dyDescent="0.25">
      <c r="A134" s="20"/>
      <c r="B134" s="16" t="s">
        <v>219</v>
      </c>
      <c r="C134" s="47"/>
      <c r="D134" s="47"/>
      <c r="E134" s="47"/>
      <c r="F134" s="47"/>
      <c r="G134" s="21"/>
      <c r="H134" s="21"/>
      <c r="I134" s="21"/>
      <c r="J134" s="21"/>
      <c r="K134" s="21"/>
      <c r="L134" s="21"/>
      <c r="M134" s="21"/>
      <c r="N134" s="48"/>
      <c r="O134" s="48"/>
      <c r="P134" s="48"/>
      <c r="Q134" s="49"/>
      <c r="R134" s="21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U134" s="17">
        <f t="shared" si="7"/>
        <v>0</v>
      </c>
      <c r="AW134" s="20"/>
      <c r="AX134" s="21"/>
      <c r="AY134" s="21"/>
    </row>
    <row r="135" spans="1:51" x14ac:dyDescent="0.25">
      <c r="A135" s="20"/>
      <c r="B135" s="16" t="s">
        <v>220</v>
      </c>
      <c r="C135" s="47"/>
      <c r="D135" s="47"/>
      <c r="E135" s="47"/>
      <c r="F135" s="47"/>
      <c r="G135" s="21"/>
      <c r="H135" s="21"/>
      <c r="I135" s="21"/>
      <c r="J135" s="21"/>
      <c r="K135" s="21"/>
      <c r="L135" s="21"/>
      <c r="M135" s="21"/>
      <c r="N135" s="48"/>
      <c r="O135" s="48"/>
      <c r="P135" s="48"/>
      <c r="Q135" s="49"/>
      <c r="R135" s="21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U135" s="17">
        <f t="shared" ref="AU135:AU166" si="8">-SUM(R135:AT135)</f>
        <v>0</v>
      </c>
      <c r="AW135" s="20"/>
      <c r="AX135" s="21"/>
      <c r="AY135" s="21"/>
    </row>
    <row r="136" spans="1:51" x14ac:dyDescent="0.25">
      <c r="A136" s="20"/>
      <c r="B136" s="16" t="s">
        <v>221</v>
      </c>
      <c r="C136" s="47"/>
      <c r="D136" s="47"/>
      <c r="E136" s="47"/>
      <c r="F136" s="47"/>
      <c r="G136" s="21"/>
      <c r="H136" s="21"/>
      <c r="I136" s="21"/>
      <c r="J136" s="21"/>
      <c r="K136" s="21"/>
      <c r="L136" s="21"/>
      <c r="M136" s="21"/>
      <c r="N136" s="48"/>
      <c r="O136" s="48"/>
      <c r="P136" s="48"/>
      <c r="Q136" s="49"/>
      <c r="R136" s="21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U136" s="17">
        <f t="shared" si="8"/>
        <v>0</v>
      </c>
      <c r="AW136" s="20"/>
      <c r="AX136" s="21"/>
      <c r="AY136" s="21"/>
    </row>
    <row r="137" spans="1:51" x14ac:dyDescent="0.25">
      <c r="A137" s="20"/>
      <c r="B137" s="16" t="s">
        <v>222</v>
      </c>
      <c r="C137" s="47"/>
      <c r="D137" s="47"/>
      <c r="E137" s="47"/>
      <c r="F137" s="47"/>
      <c r="G137" s="21"/>
      <c r="H137" s="21"/>
      <c r="I137" s="21"/>
      <c r="J137" s="21"/>
      <c r="K137" s="21"/>
      <c r="L137" s="21"/>
      <c r="M137" s="21"/>
      <c r="N137" s="48"/>
      <c r="O137" s="48"/>
      <c r="P137" s="48"/>
      <c r="Q137" s="49"/>
      <c r="R137" s="21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U137" s="17">
        <f t="shared" si="8"/>
        <v>0</v>
      </c>
      <c r="AW137" s="20"/>
      <c r="AX137" s="21"/>
      <c r="AY137" s="21"/>
    </row>
    <row r="138" spans="1:51" x14ac:dyDescent="0.25">
      <c r="A138" s="20"/>
      <c r="B138" s="16" t="s">
        <v>223</v>
      </c>
      <c r="C138" s="47"/>
      <c r="D138" s="47"/>
      <c r="E138" s="47"/>
      <c r="F138" s="47"/>
      <c r="G138" s="21"/>
      <c r="H138" s="21"/>
      <c r="I138" s="21"/>
      <c r="J138" s="21"/>
      <c r="K138" s="21"/>
      <c r="L138" s="21"/>
      <c r="M138" s="21"/>
      <c r="N138" s="48"/>
      <c r="O138" s="48"/>
      <c r="P138" s="48"/>
      <c r="Q138" s="49"/>
      <c r="R138" s="21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U138" s="17">
        <f t="shared" si="8"/>
        <v>0</v>
      </c>
      <c r="AW138" s="20"/>
      <c r="AX138" s="21"/>
      <c r="AY138" s="21"/>
    </row>
    <row r="139" spans="1:51" x14ac:dyDescent="0.25">
      <c r="A139" s="20"/>
      <c r="B139" s="16" t="s">
        <v>224</v>
      </c>
      <c r="C139" s="47"/>
      <c r="D139" s="47"/>
      <c r="E139" s="47"/>
      <c r="F139" s="47"/>
      <c r="G139" s="21"/>
      <c r="H139" s="21"/>
      <c r="I139" s="21"/>
      <c r="J139" s="21"/>
      <c r="K139" s="21"/>
      <c r="L139" s="21"/>
      <c r="M139" s="21"/>
      <c r="N139" s="48"/>
      <c r="O139" s="48"/>
      <c r="P139" s="48"/>
      <c r="Q139" s="49"/>
      <c r="R139" s="21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U139" s="17">
        <f t="shared" si="8"/>
        <v>0</v>
      </c>
      <c r="AW139" s="20"/>
      <c r="AX139" s="21"/>
      <c r="AY139" s="21"/>
    </row>
    <row r="140" spans="1:51" x14ac:dyDescent="0.25">
      <c r="A140" s="20"/>
      <c r="B140" s="16" t="s">
        <v>225</v>
      </c>
      <c r="C140" s="47"/>
      <c r="D140" s="47"/>
      <c r="E140" s="47"/>
      <c r="F140" s="47"/>
      <c r="G140" s="21"/>
      <c r="H140" s="21"/>
      <c r="I140" s="21"/>
      <c r="J140" s="21"/>
      <c r="K140" s="21"/>
      <c r="L140" s="21"/>
      <c r="M140" s="21"/>
      <c r="N140" s="48"/>
      <c r="O140" s="48"/>
      <c r="P140" s="48"/>
      <c r="Q140" s="49"/>
      <c r="R140" s="21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U140" s="17">
        <f t="shared" si="8"/>
        <v>0</v>
      </c>
      <c r="AW140" s="20"/>
      <c r="AX140" s="21"/>
      <c r="AY140" s="21"/>
    </row>
    <row r="141" spans="1:51" x14ac:dyDescent="0.25">
      <c r="A141" s="20"/>
      <c r="B141" s="16" t="s">
        <v>226</v>
      </c>
      <c r="C141" s="47"/>
      <c r="D141" s="47"/>
      <c r="E141" s="47"/>
      <c r="F141" s="47"/>
      <c r="G141" s="21"/>
      <c r="H141" s="21"/>
      <c r="I141" s="21"/>
      <c r="J141" s="21"/>
      <c r="K141" s="21"/>
      <c r="L141" s="21"/>
      <c r="M141" s="21"/>
      <c r="N141" s="48"/>
      <c r="O141" s="48"/>
      <c r="P141" s="48"/>
      <c r="Q141" s="49"/>
      <c r="R141" s="21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U141" s="17">
        <f t="shared" si="8"/>
        <v>0</v>
      </c>
      <c r="AW141" s="20"/>
      <c r="AX141" s="21"/>
      <c r="AY141" s="21"/>
    </row>
    <row r="142" spans="1:51" x14ac:dyDescent="0.25">
      <c r="A142" s="20"/>
      <c r="B142" s="16" t="s">
        <v>227</v>
      </c>
      <c r="C142" s="47"/>
      <c r="D142" s="47"/>
      <c r="E142" s="47"/>
      <c r="F142" s="47"/>
      <c r="G142" s="21"/>
      <c r="H142" s="21"/>
      <c r="I142" s="21"/>
      <c r="J142" s="21"/>
      <c r="K142" s="21"/>
      <c r="L142" s="21"/>
      <c r="M142" s="21"/>
      <c r="N142" s="48"/>
      <c r="O142" s="48"/>
      <c r="P142" s="48"/>
      <c r="Q142" s="49"/>
      <c r="R142" s="21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U142" s="17">
        <f t="shared" si="8"/>
        <v>0</v>
      </c>
      <c r="AW142" s="20"/>
      <c r="AX142" s="21"/>
      <c r="AY142" s="21"/>
    </row>
    <row r="143" spans="1:51" x14ac:dyDescent="0.25">
      <c r="A143" s="20"/>
      <c r="B143" s="16" t="s">
        <v>228</v>
      </c>
      <c r="C143" s="47"/>
      <c r="D143" s="47"/>
      <c r="E143" s="47"/>
      <c r="F143" s="47"/>
      <c r="G143" s="21"/>
      <c r="H143" s="21"/>
      <c r="I143" s="21"/>
      <c r="J143" s="21"/>
      <c r="K143" s="21"/>
      <c r="L143" s="21"/>
      <c r="M143" s="21"/>
      <c r="N143" s="48"/>
      <c r="O143" s="48"/>
      <c r="P143" s="48"/>
      <c r="Q143" s="49"/>
      <c r="R143" s="21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U143" s="17">
        <f t="shared" si="8"/>
        <v>0</v>
      </c>
      <c r="AW143" s="20"/>
      <c r="AX143" s="21"/>
      <c r="AY143" s="21"/>
    </row>
    <row r="144" spans="1:51" x14ac:dyDescent="0.25">
      <c r="A144" s="20"/>
      <c r="B144" s="16" t="s">
        <v>229</v>
      </c>
      <c r="C144" s="47"/>
      <c r="D144" s="47"/>
      <c r="E144" s="47"/>
      <c r="F144" s="47"/>
      <c r="G144" s="21"/>
      <c r="H144" s="21"/>
      <c r="I144" s="21"/>
      <c r="J144" s="21"/>
      <c r="K144" s="21"/>
      <c r="L144" s="21"/>
      <c r="M144" s="21"/>
      <c r="N144" s="48"/>
      <c r="O144" s="48"/>
      <c r="P144" s="48"/>
      <c r="Q144" s="49"/>
      <c r="R144" s="21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U144" s="17">
        <f t="shared" si="8"/>
        <v>0</v>
      </c>
      <c r="AW144" s="20"/>
      <c r="AX144" s="21"/>
      <c r="AY144" s="21"/>
    </row>
    <row r="145" spans="1:51" x14ac:dyDescent="0.25">
      <c r="A145" s="20"/>
      <c r="B145" s="16" t="s">
        <v>230</v>
      </c>
      <c r="C145" s="47"/>
      <c r="D145" s="47"/>
      <c r="E145" s="47"/>
      <c r="F145" s="47"/>
      <c r="G145" s="21"/>
      <c r="H145" s="21"/>
      <c r="I145" s="21"/>
      <c r="J145" s="21"/>
      <c r="K145" s="21"/>
      <c r="L145" s="21"/>
      <c r="M145" s="21"/>
      <c r="N145" s="48"/>
      <c r="O145" s="48"/>
      <c r="P145" s="48"/>
      <c r="Q145" s="49"/>
      <c r="R145" s="21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U145" s="17">
        <f t="shared" si="8"/>
        <v>0</v>
      </c>
      <c r="AW145" s="20"/>
      <c r="AX145" s="21"/>
      <c r="AY145" s="21"/>
    </row>
    <row r="146" spans="1:51" x14ac:dyDescent="0.25">
      <c r="A146" s="20"/>
      <c r="B146" s="16" t="s">
        <v>231</v>
      </c>
      <c r="C146" s="47"/>
      <c r="D146" s="47"/>
      <c r="E146" s="47"/>
      <c r="F146" s="47"/>
      <c r="G146" s="21"/>
      <c r="H146" s="21"/>
      <c r="I146" s="21"/>
      <c r="J146" s="21"/>
      <c r="K146" s="21"/>
      <c r="L146" s="21"/>
      <c r="M146" s="21"/>
      <c r="N146" s="48"/>
      <c r="O146" s="48"/>
      <c r="P146" s="48"/>
      <c r="Q146" s="49"/>
      <c r="R146" s="21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U146" s="17">
        <f t="shared" si="8"/>
        <v>0</v>
      </c>
      <c r="AW146" s="20"/>
      <c r="AX146" s="21"/>
      <c r="AY146" s="21"/>
    </row>
    <row r="147" spans="1:51" x14ac:dyDescent="0.25">
      <c r="A147" s="20"/>
      <c r="B147" s="16" t="s">
        <v>232</v>
      </c>
      <c r="C147" s="47"/>
      <c r="D147" s="47"/>
      <c r="E147" s="47"/>
      <c r="F147" s="47"/>
      <c r="G147" s="21"/>
      <c r="H147" s="21"/>
      <c r="I147" s="21"/>
      <c r="J147" s="21"/>
      <c r="K147" s="21"/>
      <c r="L147" s="21"/>
      <c r="M147" s="21"/>
      <c r="N147" s="48"/>
      <c r="O147" s="48"/>
      <c r="P147" s="48"/>
      <c r="Q147" s="49"/>
      <c r="R147" s="21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U147" s="17">
        <f t="shared" si="8"/>
        <v>0</v>
      </c>
      <c r="AW147" s="20"/>
      <c r="AX147" s="21"/>
      <c r="AY147" s="21"/>
    </row>
    <row r="148" spans="1:51" x14ac:dyDescent="0.25">
      <c r="A148" s="20"/>
      <c r="B148" s="16" t="s">
        <v>233</v>
      </c>
      <c r="C148" s="47"/>
      <c r="D148" s="47"/>
      <c r="E148" s="47"/>
      <c r="F148" s="47"/>
      <c r="G148" s="21"/>
      <c r="H148" s="21"/>
      <c r="I148" s="21"/>
      <c r="J148" s="21"/>
      <c r="K148" s="21"/>
      <c r="L148" s="21"/>
      <c r="M148" s="21"/>
      <c r="N148" s="48"/>
      <c r="O148" s="48"/>
      <c r="P148" s="48"/>
      <c r="Q148" s="49"/>
      <c r="R148" s="21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U148" s="17">
        <f t="shared" si="8"/>
        <v>0</v>
      </c>
      <c r="AW148" s="20"/>
      <c r="AX148" s="21"/>
      <c r="AY148" s="21"/>
    </row>
    <row r="149" spans="1:51" x14ac:dyDescent="0.25">
      <c r="A149" s="20"/>
      <c r="B149" s="16" t="s">
        <v>234</v>
      </c>
      <c r="C149" s="47"/>
      <c r="D149" s="47"/>
      <c r="E149" s="47"/>
      <c r="F149" s="47"/>
      <c r="G149" s="21"/>
      <c r="H149" s="21"/>
      <c r="I149" s="21"/>
      <c r="J149" s="21"/>
      <c r="K149" s="21"/>
      <c r="L149" s="21"/>
      <c r="M149" s="21"/>
      <c r="N149" s="48"/>
      <c r="O149" s="48"/>
      <c r="P149" s="48"/>
      <c r="Q149" s="49"/>
      <c r="R149" s="21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U149" s="17">
        <f t="shared" si="8"/>
        <v>0</v>
      </c>
      <c r="AW149" s="20"/>
      <c r="AX149" s="21"/>
      <c r="AY149" s="21"/>
    </row>
    <row r="150" spans="1:51" x14ac:dyDescent="0.25">
      <c r="A150" s="20"/>
      <c r="B150" s="16" t="s">
        <v>235</v>
      </c>
      <c r="C150" s="47"/>
      <c r="D150" s="47"/>
      <c r="E150" s="47"/>
      <c r="F150" s="47"/>
      <c r="G150" s="21"/>
      <c r="H150" s="21"/>
      <c r="I150" s="21"/>
      <c r="J150" s="21"/>
      <c r="K150" s="21"/>
      <c r="L150" s="21"/>
      <c r="M150" s="21"/>
      <c r="N150" s="48"/>
      <c r="O150" s="48"/>
      <c r="P150" s="48"/>
      <c r="Q150" s="49"/>
      <c r="R150" s="21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U150" s="17">
        <f t="shared" si="8"/>
        <v>0</v>
      </c>
      <c r="AW150" s="20"/>
      <c r="AX150" s="21"/>
      <c r="AY150" s="21"/>
    </row>
    <row r="151" spans="1:51" x14ac:dyDescent="0.25">
      <c r="A151" s="20"/>
      <c r="B151" s="16" t="s">
        <v>236</v>
      </c>
      <c r="C151" s="47"/>
      <c r="D151" s="47"/>
      <c r="E151" s="47"/>
      <c r="F151" s="47"/>
      <c r="G151" s="21"/>
      <c r="H151" s="21"/>
      <c r="I151" s="21"/>
      <c r="J151" s="21"/>
      <c r="K151" s="21"/>
      <c r="L151" s="21"/>
      <c r="M151" s="21"/>
      <c r="N151" s="48"/>
      <c r="O151" s="48"/>
      <c r="P151" s="48"/>
      <c r="Q151" s="49"/>
      <c r="R151" s="21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U151" s="17">
        <f t="shared" si="8"/>
        <v>0</v>
      </c>
      <c r="AW151" s="20"/>
      <c r="AX151" s="21"/>
      <c r="AY151" s="21"/>
    </row>
    <row r="152" spans="1:51" x14ac:dyDescent="0.25">
      <c r="A152" s="20"/>
      <c r="B152" s="16" t="s">
        <v>237</v>
      </c>
      <c r="C152" s="47"/>
      <c r="D152" s="47"/>
      <c r="E152" s="47"/>
      <c r="F152" s="47"/>
      <c r="G152" s="21"/>
      <c r="H152" s="21"/>
      <c r="I152" s="21"/>
      <c r="J152" s="21"/>
      <c r="K152" s="21"/>
      <c r="L152" s="21"/>
      <c r="M152" s="21"/>
      <c r="N152" s="48"/>
      <c r="O152" s="48"/>
      <c r="P152" s="48"/>
      <c r="Q152" s="49"/>
      <c r="R152" s="21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U152" s="17">
        <f t="shared" si="8"/>
        <v>0</v>
      </c>
      <c r="AW152" s="20"/>
      <c r="AX152" s="21"/>
      <c r="AY152" s="21"/>
    </row>
    <row r="153" spans="1:51" x14ac:dyDescent="0.25">
      <c r="A153" s="20"/>
      <c r="B153" s="16" t="s">
        <v>238</v>
      </c>
      <c r="C153" s="47"/>
      <c r="D153" s="47"/>
      <c r="E153" s="47"/>
      <c r="F153" s="47"/>
      <c r="G153" s="21"/>
      <c r="H153" s="21"/>
      <c r="I153" s="21"/>
      <c r="J153" s="21"/>
      <c r="K153" s="21"/>
      <c r="L153" s="21"/>
      <c r="M153" s="21"/>
      <c r="N153" s="48"/>
      <c r="O153" s="48"/>
      <c r="P153" s="48"/>
      <c r="Q153" s="49"/>
      <c r="R153" s="21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U153" s="17">
        <f t="shared" si="8"/>
        <v>0</v>
      </c>
      <c r="AW153" s="20"/>
      <c r="AX153" s="21"/>
      <c r="AY153" s="21"/>
    </row>
    <row r="154" spans="1:51" x14ac:dyDescent="0.25">
      <c r="A154" s="20"/>
      <c r="B154" s="16" t="s">
        <v>239</v>
      </c>
      <c r="C154" s="47"/>
      <c r="D154" s="47"/>
      <c r="E154" s="47"/>
      <c r="F154" s="47"/>
      <c r="G154" s="21"/>
      <c r="H154" s="21"/>
      <c r="I154" s="21"/>
      <c r="J154" s="21"/>
      <c r="K154" s="21"/>
      <c r="L154" s="21"/>
      <c r="M154" s="21"/>
      <c r="N154" s="48"/>
      <c r="O154" s="48"/>
      <c r="P154" s="48"/>
      <c r="Q154" s="49"/>
      <c r="R154" s="21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U154" s="17">
        <f t="shared" si="8"/>
        <v>0</v>
      </c>
      <c r="AW154" s="20"/>
      <c r="AX154" s="21"/>
      <c r="AY154" s="21"/>
    </row>
    <row r="155" spans="1:51" x14ac:dyDescent="0.25">
      <c r="A155" s="20"/>
      <c r="B155" s="16" t="s">
        <v>240</v>
      </c>
      <c r="C155" s="47"/>
      <c r="D155" s="47"/>
      <c r="E155" s="47"/>
      <c r="F155" s="47"/>
      <c r="G155" s="21"/>
      <c r="H155" s="21"/>
      <c r="I155" s="21"/>
      <c r="J155" s="21"/>
      <c r="K155" s="21"/>
      <c r="L155" s="21"/>
      <c r="M155" s="21"/>
      <c r="N155" s="48"/>
      <c r="O155" s="48"/>
      <c r="P155" s="48"/>
      <c r="Q155" s="49"/>
      <c r="R155" s="21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U155" s="17">
        <f t="shared" si="8"/>
        <v>0</v>
      </c>
      <c r="AW155" s="20"/>
      <c r="AX155" s="21"/>
      <c r="AY155" s="21"/>
    </row>
    <row r="156" spans="1:51" x14ac:dyDescent="0.25">
      <c r="A156" s="20"/>
      <c r="B156" s="16" t="s">
        <v>241</v>
      </c>
      <c r="C156" s="47"/>
      <c r="D156" s="47"/>
      <c r="E156" s="47"/>
      <c r="F156" s="47"/>
      <c r="G156" s="21"/>
      <c r="H156" s="21"/>
      <c r="I156" s="21"/>
      <c r="J156" s="21"/>
      <c r="K156" s="21"/>
      <c r="L156" s="21"/>
      <c r="M156" s="21"/>
      <c r="N156" s="48"/>
      <c r="O156" s="48"/>
      <c r="P156" s="48"/>
      <c r="Q156" s="49"/>
      <c r="R156" s="21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U156" s="17">
        <f t="shared" si="8"/>
        <v>0</v>
      </c>
      <c r="AW156" s="20"/>
      <c r="AX156" s="21"/>
      <c r="AY156" s="21"/>
    </row>
    <row r="157" spans="1:51" x14ac:dyDescent="0.25">
      <c r="A157" s="20"/>
      <c r="B157" s="16" t="s">
        <v>242</v>
      </c>
      <c r="C157" s="47"/>
      <c r="D157" s="47"/>
      <c r="E157" s="47"/>
      <c r="F157" s="47"/>
      <c r="G157" s="21"/>
      <c r="H157" s="21"/>
      <c r="I157" s="21"/>
      <c r="J157" s="21"/>
      <c r="K157" s="21"/>
      <c r="L157" s="21"/>
      <c r="M157" s="21"/>
      <c r="N157" s="48"/>
      <c r="O157" s="48"/>
      <c r="P157" s="48"/>
      <c r="Q157" s="49"/>
      <c r="R157" s="21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U157" s="17">
        <f t="shared" si="8"/>
        <v>0</v>
      </c>
      <c r="AW157" s="20"/>
      <c r="AX157" s="21"/>
      <c r="AY157" s="21"/>
    </row>
    <row r="158" spans="1:51" x14ac:dyDescent="0.25">
      <c r="A158" s="20"/>
      <c r="B158" s="16" t="s">
        <v>243</v>
      </c>
      <c r="C158" s="47"/>
      <c r="D158" s="47"/>
      <c r="E158" s="47"/>
      <c r="F158" s="47"/>
      <c r="G158" s="21"/>
      <c r="H158" s="21"/>
      <c r="I158" s="21"/>
      <c r="J158" s="21"/>
      <c r="K158" s="21"/>
      <c r="L158" s="21"/>
      <c r="M158" s="21"/>
      <c r="N158" s="48"/>
      <c r="O158" s="48"/>
      <c r="P158" s="48"/>
      <c r="Q158" s="49"/>
      <c r="R158" s="21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U158" s="17">
        <f t="shared" si="8"/>
        <v>0</v>
      </c>
      <c r="AW158" s="20"/>
      <c r="AX158" s="21"/>
      <c r="AY158" s="21"/>
    </row>
    <row r="159" spans="1:51" x14ac:dyDescent="0.25">
      <c r="A159" s="20"/>
      <c r="B159" s="16" t="s">
        <v>244</v>
      </c>
      <c r="C159" s="47"/>
      <c r="D159" s="47"/>
      <c r="E159" s="47"/>
      <c r="F159" s="47"/>
      <c r="G159" s="21"/>
      <c r="H159" s="21"/>
      <c r="I159" s="21"/>
      <c r="J159" s="21"/>
      <c r="K159" s="21"/>
      <c r="L159" s="21"/>
      <c r="M159" s="21"/>
      <c r="N159" s="48"/>
      <c r="O159" s="48"/>
      <c r="P159" s="48"/>
      <c r="Q159" s="49"/>
      <c r="R159" s="21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U159" s="17">
        <f t="shared" si="8"/>
        <v>0</v>
      </c>
      <c r="AW159" s="20"/>
      <c r="AX159" s="21"/>
      <c r="AY159" s="21"/>
    </row>
    <row r="160" spans="1:51" x14ac:dyDescent="0.25">
      <c r="A160" s="20"/>
      <c r="B160" s="16" t="s">
        <v>245</v>
      </c>
      <c r="C160" s="47"/>
      <c r="D160" s="47"/>
      <c r="E160" s="47"/>
      <c r="F160" s="47"/>
      <c r="G160" s="21"/>
      <c r="H160" s="21"/>
      <c r="I160" s="21"/>
      <c r="J160" s="21"/>
      <c r="K160" s="21"/>
      <c r="L160" s="21"/>
      <c r="M160" s="21"/>
      <c r="N160" s="48"/>
      <c r="O160" s="48"/>
      <c r="P160" s="48"/>
      <c r="Q160" s="49"/>
      <c r="R160" s="21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U160" s="17">
        <f t="shared" si="8"/>
        <v>0</v>
      </c>
      <c r="AW160" s="20"/>
      <c r="AX160" s="21"/>
      <c r="AY160" s="21"/>
    </row>
    <row r="161" spans="1:51" x14ac:dyDescent="0.25">
      <c r="A161" s="20"/>
      <c r="B161" s="16" t="s">
        <v>246</v>
      </c>
      <c r="C161" s="47"/>
      <c r="D161" s="47"/>
      <c r="E161" s="47"/>
      <c r="F161" s="47"/>
      <c r="G161" s="21"/>
      <c r="H161" s="21"/>
      <c r="I161" s="21"/>
      <c r="J161" s="21"/>
      <c r="K161" s="21"/>
      <c r="L161" s="21"/>
      <c r="M161" s="21"/>
      <c r="N161" s="48"/>
      <c r="O161" s="48"/>
      <c r="P161" s="48"/>
      <c r="Q161" s="49"/>
      <c r="R161" s="21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U161" s="17">
        <f t="shared" si="8"/>
        <v>0</v>
      </c>
      <c r="AW161" s="20"/>
      <c r="AX161" s="21"/>
      <c r="AY161" s="21"/>
    </row>
    <row r="162" spans="1:51" x14ac:dyDescent="0.25">
      <c r="A162" s="20"/>
      <c r="B162" s="16" t="s">
        <v>247</v>
      </c>
      <c r="C162" s="47"/>
      <c r="D162" s="47"/>
      <c r="E162" s="47"/>
      <c r="F162" s="47"/>
      <c r="G162" s="21"/>
      <c r="H162" s="21"/>
      <c r="I162" s="21"/>
      <c r="J162" s="21"/>
      <c r="K162" s="21"/>
      <c r="L162" s="21"/>
      <c r="M162" s="21"/>
      <c r="N162" s="48"/>
      <c r="O162" s="48"/>
      <c r="P162" s="48"/>
      <c r="Q162" s="49"/>
      <c r="R162" s="21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U162" s="17">
        <f t="shared" si="8"/>
        <v>0</v>
      </c>
      <c r="AW162" s="20"/>
      <c r="AX162" s="21"/>
      <c r="AY162" s="21"/>
    </row>
    <row r="163" spans="1:51" x14ac:dyDescent="0.25">
      <c r="A163" s="20"/>
      <c r="B163" s="16" t="s">
        <v>248</v>
      </c>
      <c r="C163" s="47"/>
      <c r="D163" s="47"/>
      <c r="E163" s="47"/>
      <c r="F163" s="47"/>
      <c r="G163" s="21"/>
      <c r="H163" s="21"/>
      <c r="I163" s="21"/>
      <c r="J163" s="21"/>
      <c r="K163" s="21"/>
      <c r="L163" s="21"/>
      <c r="M163" s="21"/>
      <c r="N163" s="48"/>
      <c r="O163" s="48"/>
      <c r="P163" s="48"/>
      <c r="Q163" s="49"/>
      <c r="R163" s="21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U163" s="17">
        <f t="shared" si="8"/>
        <v>0</v>
      </c>
      <c r="AW163" s="20"/>
      <c r="AX163" s="21"/>
      <c r="AY163" s="21"/>
    </row>
    <row r="164" spans="1:51" x14ac:dyDescent="0.25">
      <c r="A164" s="20"/>
      <c r="B164" s="16" t="s">
        <v>249</v>
      </c>
      <c r="C164" s="47"/>
      <c r="D164" s="47"/>
      <c r="E164" s="47"/>
      <c r="F164" s="47"/>
      <c r="G164" s="21"/>
      <c r="H164" s="21"/>
      <c r="I164" s="21"/>
      <c r="J164" s="21"/>
      <c r="K164" s="21"/>
      <c r="L164" s="21"/>
      <c r="M164" s="21"/>
      <c r="N164" s="48"/>
      <c r="O164" s="48"/>
      <c r="P164" s="48"/>
      <c r="Q164" s="49"/>
      <c r="R164" s="21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U164" s="17">
        <f t="shared" si="8"/>
        <v>0</v>
      </c>
      <c r="AW164" s="20"/>
      <c r="AX164" s="21"/>
      <c r="AY164" s="21"/>
    </row>
    <row r="165" spans="1:51" x14ac:dyDescent="0.25">
      <c r="A165" s="20"/>
      <c r="B165" s="16" t="s">
        <v>250</v>
      </c>
      <c r="C165" s="47"/>
      <c r="D165" s="47"/>
      <c r="E165" s="47"/>
      <c r="F165" s="47"/>
      <c r="G165" s="21"/>
      <c r="H165" s="21"/>
      <c r="I165" s="21"/>
      <c r="J165" s="21"/>
      <c r="K165" s="21"/>
      <c r="L165" s="21"/>
      <c r="M165" s="21"/>
      <c r="N165" s="48"/>
      <c r="O165" s="48"/>
      <c r="P165" s="48"/>
      <c r="Q165" s="49"/>
      <c r="R165" s="21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U165" s="17">
        <f t="shared" si="8"/>
        <v>0</v>
      </c>
      <c r="AW165" s="20"/>
      <c r="AX165" s="21"/>
      <c r="AY165" s="21"/>
    </row>
    <row r="166" spans="1:51" x14ac:dyDescent="0.25">
      <c r="A166" s="20"/>
      <c r="B166" s="16" t="s">
        <v>251</v>
      </c>
      <c r="C166" s="47"/>
      <c r="D166" s="47"/>
      <c r="E166" s="47"/>
      <c r="F166" s="47"/>
      <c r="G166" s="21"/>
      <c r="H166" s="21"/>
      <c r="I166" s="21"/>
      <c r="J166" s="21"/>
      <c r="K166" s="21"/>
      <c r="L166" s="21"/>
      <c r="M166" s="21"/>
      <c r="N166" s="48"/>
      <c r="O166" s="48"/>
      <c r="P166" s="48"/>
      <c r="Q166" s="49"/>
      <c r="R166" s="21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U166" s="17">
        <f t="shared" si="8"/>
        <v>0</v>
      </c>
      <c r="AW166" s="20"/>
      <c r="AX166" s="21"/>
      <c r="AY166" s="21"/>
    </row>
    <row r="167" spans="1:51" x14ac:dyDescent="0.25">
      <c r="A167" s="20"/>
      <c r="B167" s="16" t="s">
        <v>252</v>
      </c>
      <c r="C167" s="47"/>
      <c r="D167" s="47"/>
      <c r="E167" s="47"/>
      <c r="F167" s="47"/>
      <c r="G167" s="21"/>
      <c r="H167" s="21"/>
      <c r="I167" s="21"/>
      <c r="J167" s="21"/>
      <c r="K167" s="21"/>
      <c r="L167" s="21"/>
      <c r="M167" s="21"/>
      <c r="N167" s="48"/>
      <c r="O167" s="48"/>
      <c r="P167" s="48"/>
      <c r="Q167" s="49"/>
      <c r="R167" s="21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U167" s="17">
        <f t="shared" ref="AU167:AU198" si="9">-SUM(R167:AT167)</f>
        <v>0</v>
      </c>
      <c r="AW167" s="20"/>
      <c r="AX167" s="21"/>
      <c r="AY167" s="21"/>
    </row>
    <row r="168" spans="1:51" x14ac:dyDescent="0.25">
      <c r="A168" s="20"/>
      <c r="B168" s="16" t="s">
        <v>253</v>
      </c>
      <c r="C168" s="47"/>
      <c r="D168" s="47"/>
      <c r="E168" s="47"/>
      <c r="F168" s="47"/>
      <c r="G168" s="21"/>
      <c r="H168" s="21"/>
      <c r="I168" s="21"/>
      <c r="J168" s="21"/>
      <c r="K168" s="21"/>
      <c r="L168" s="21"/>
      <c r="M168" s="21"/>
      <c r="N168" s="48"/>
      <c r="O168" s="48"/>
      <c r="P168" s="48"/>
      <c r="Q168" s="49"/>
      <c r="R168" s="21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U168" s="17">
        <f t="shared" si="9"/>
        <v>0</v>
      </c>
      <c r="AW168" s="20"/>
      <c r="AX168" s="21"/>
      <c r="AY168" s="21"/>
    </row>
    <row r="169" spans="1:51" x14ac:dyDescent="0.25">
      <c r="A169" s="20"/>
      <c r="B169" s="16" t="s">
        <v>254</v>
      </c>
      <c r="C169" s="47"/>
      <c r="D169" s="47"/>
      <c r="E169" s="47"/>
      <c r="F169" s="47"/>
      <c r="G169" s="21"/>
      <c r="H169" s="21"/>
      <c r="I169" s="21"/>
      <c r="J169" s="21"/>
      <c r="K169" s="21"/>
      <c r="L169" s="21"/>
      <c r="M169" s="21"/>
      <c r="N169" s="48"/>
      <c r="O169" s="48"/>
      <c r="P169" s="48"/>
      <c r="Q169" s="49"/>
      <c r="R169" s="21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U169" s="17">
        <f t="shared" si="9"/>
        <v>0</v>
      </c>
      <c r="AW169" s="20"/>
      <c r="AX169" s="21"/>
      <c r="AY169" s="21"/>
    </row>
    <row r="170" spans="1:51" x14ac:dyDescent="0.25">
      <c r="A170" s="20"/>
      <c r="B170" s="16" t="s">
        <v>255</v>
      </c>
      <c r="C170" s="47"/>
      <c r="D170" s="47"/>
      <c r="E170" s="47"/>
      <c r="F170" s="47"/>
      <c r="G170" s="21"/>
      <c r="H170" s="21"/>
      <c r="I170" s="21"/>
      <c r="J170" s="21"/>
      <c r="K170" s="21"/>
      <c r="L170" s="21"/>
      <c r="M170" s="21"/>
      <c r="N170" s="48"/>
      <c r="O170" s="48"/>
      <c r="P170" s="48"/>
      <c r="Q170" s="49"/>
      <c r="R170" s="21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U170" s="17">
        <f t="shared" si="9"/>
        <v>0</v>
      </c>
      <c r="AW170" s="20"/>
      <c r="AX170" s="21"/>
      <c r="AY170" s="21"/>
    </row>
    <row r="171" spans="1:51" x14ac:dyDescent="0.25">
      <c r="A171" s="20"/>
      <c r="B171" s="16" t="s">
        <v>256</v>
      </c>
      <c r="C171" s="47"/>
      <c r="D171" s="47"/>
      <c r="E171" s="47"/>
      <c r="F171" s="47"/>
      <c r="G171" s="21"/>
      <c r="H171" s="21"/>
      <c r="I171" s="21"/>
      <c r="J171" s="21"/>
      <c r="K171" s="21"/>
      <c r="L171" s="21"/>
      <c r="M171" s="21"/>
      <c r="N171" s="48"/>
      <c r="O171" s="48"/>
      <c r="P171" s="48"/>
      <c r="Q171" s="49"/>
      <c r="R171" s="21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U171" s="17">
        <f t="shared" si="9"/>
        <v>0</v>
      </c>
      <c r="AW171" s="20"/>
      <c r="AX171" s="21"/>
      <c r="AY171" s="21"/>
    </row>
    <row r="172" spans="1:51" x14ac:dyDescent="0.25">
      <c r="A172" s="20"/>
      <c r="B172" s="16" t="s">
        <v>257</v>
      </c>
      <c r="C172" s="47"/>
      <c r="D172" s="47"/>
      <c r="E172" s="47"/>
      <c r="F172" s="47"/>
      <c r="G172" s="21"/>
      <c r="H172" s="21"/>
      <c r="I172" s="21"/>
      <c r="J172" s="21"/>
      <c r="K172" s="21"/>
      <c r="L172" s="21"/>
      <c r="M172" s="21"/>
      <c r="N172" s="48"/>
      <c r="O172" s="48"/>
      <c r="P172" s="48"/>
      <c r="Q172" s="49"/>
      <c r="R172" s="21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U172" s="17">
        <f t="shared" si="9"/>
        <v>0</v>
      </c>
      <c r="AW172" s="20"/>
      <c r="AX172" s="21"/>
      <c r="AY172" s="21"/>
    </row>
    <row r="173" spans="1:51" x14ac:dyDescent="0.25">
      <c r="A173" s="20"/>
      <c r="B173" s="16" t="s">
        <v>258</v>
      </c>
      <c r="C173" s="47"/>
      <c r="D173" s="47"/>
      <c r="E173" s="47"/>
      <c r="F173" s="47"/>
      <c r="G173" s="21"/>
      <c r="H173" s="21"/>
      <c r="I173" s="21"/>
      <c r="J173" s="21"/>
      <c r="K173" s="21"/>
      <c r="L173" s="21"/>
      <c r="M173" s="21"/>
      <c r="N173" s="48"/>
      <c r="O173" s="48"/>
      <c r="P173" s="48"/>
      <c r="Q173" s="49"/>
      <c r="R173" s="21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U173" s="17">
        <f t="shared" si="9"/>
        <v>0</v>
      </c>
      <c r="AW173" s="20"/>
      <c r="AX173" s="21"/>
      <c r="AY173" s="21"/>
    </row>
    <row r="174" spans="1:51" x14ac:dyDescent="0.25">
      <c r="A174" s="20"/>
      <c r="B174" s="16" t="s">
        <v>259</v>
      </c>
      <c r="C174" s="47"/>
      <c r="D174" s="47"/>
      <c r="E174" s="47"/>
      <c r="F174" s="47"/>
      <c r="G174" s="21"/>
      <c r="H174" s="21"/>
      <c r="I174" s="21"/>
      <c r="J174" s="21"/>
      <c r="K174" s="21"/>
      <c r="L174" s="21"/>
      <c r="M174" s="21"/>
      <c r="N174" s="48"/>
      <c r="O174" s="48"/>
      <c r="P174" s="48"/>
      <c r="Q174" s="49"/>
      <c r="R174" s="21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U174" s="17">
        <f t="shared" si="9"/>
        <v>0</v>
      </c>
      <c r="AW174" s="20"/>
      <c r="AX174" s="21"/>
      <c r="AY174" s="21"/>
    </row>
    <row r="175" spans="1:51" x14ac:dyDescent="0.25">
      <c r="A175" s="20"/>
      <c r="B175" s="16" t="s">
        <v>260</v>
      </c>
      <c r="C175" s="47"/>
      <c r="D175" s="47"/>
      <c r="E175" s="47"/>
      <c r="F175" s="47"/>
      <c r="G175" s="21"/>
      <c r="H175" s="21"/>
      <c r="I175" s="21"/>
      <c r="J175" s="21"/>
      <c r="K175" s="21"/>
      <c r="L175" s="21"/>
      <c r="M175" s="21"/>
      <c r="N175" s="48"/>
      <c r="O175" s="48"/>
      <c r="P175" s="48"/>
      <c r="Q175" s="49"/>
      <c r="R175" s="21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U175" s="17">
        <f t="shared" si="9"/>
        <v>0</v>
      </c>
      <c r="AW175" s="20"/>
      <c r="AX175" s="21"/>
      <c r="AY175" s="21"/>
    </row>
    <row r="176" spans="1:51" x14ac:dyDescent="0.25">
      <c r="A176" s="20"/>
      <c r="B176" s="16" t="s">
        <v>261</v>
      </c>
      <c r="C176" s="47"/>
      <c r="D176" s="47"/>
      <c r="E176" s="47"/>
      <c r="F176" s="47"/>
      <c r="G176" s="21"/>
      <c r="H176" s="21"/>
      <c r="I176" s="21"/>
      <c r="J176" s="21"/>
      <c r="K176" s="21"/>
      <c r="L176" s="21"/>
      <c r="M176" s="21"/>
      <c r="N176" s="48"/>
      <c r="O176" s="48"/>
      <c r="P176" s="48"/>
      <c r="Q176" s="49"/>
      <c r="R176" s="21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U176" s="17">
        <f t="shared" si="9"/>
        <v>0</v>
      </c>
      <c r="AW176" s="20"/>
      <c r="AX176" s="21"/>
      <c r="AY176" s="21"/>
    </row>
    <row r="177" spans="1:51" x14ac:dyDescent="0.25">
      <c r="A177" s="20"/>
      <c r="B177" s="16" t="s">
        <v>262</v>
      </c>
      <c r="C177" s="47"/>
      <c r="D177" s="47"/>
      <c r="E177" s="47"/>
      <c r="F177" s="47"/>
      <c r="G177" s="21"/>
      <c r="H177" s="21"/>
      <c r="I177" s="21"/>
      <c r="J177" s="21"/>
      <c r="K177" s="21"/>
      <c r="L177" s="21"/>
      <c r="M177" s="21"/>
      <c r="N177" s="48"/>
      <c r="O177" s="48"/>
      <c r="P177" s="48"/>
      <c r="Q177" s="49"/>
      <c r="R177" s="21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U177" s="17">
        <f t="shared" si="9"/>
        <v>0</v>
      </c>
      <c r="AW177" s="20"/>
      <c r="AX177" s="21"/>
      <c r="AY177" s="21"/>
    </row>
    <row r="178" spans="1:51" x14ac:dyDescent="0.25">
      <c r="A178" s="20"/>
      <c r="B178" s="16" t="s">
        <v>263</v>
      </c>
      <c r="C178" s="47"/>
      <c r="D178" s="47"/>
      <c r="E178" s="47"/>
      <c r="F178" s="47"/>
      <c r="G178" s="21"/>
      <c r="H178" s="21"/>
      <c r="I178" s="21"/>
      <c r="J178" s="21"/>
      <c r="K178" s="21"/>
      <c r="L178" s="21"/>
      <c r="M178" s="21"/>
      <c r="N178" s="48"/>
      <c r="O178" s="48"/>
      <c r="P178" s="48"/>
      <c r="Q178" s="49"/>
      <c r="R178" s="21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U178" s="17">
        <f t="shared" si="9"/>
        <v>0</v>
      </c>
      <c r="AW178" s="20"/>
      <c r="AX178" s="21"/>
      <c r="AY178" s="21"/>
    </row>
    <row r="179" spans="1:51" x14ac:dyDescent="0.25">
      <c r="A179" s="20"/>
      <c r="B179" s="16" t="s">
        <v>264</v>
      </c>
      <c r="C179" s="47"/>
      <c r="D179" s="47"/>
      <c r="E179" s="47"/>
      <c r="F179" s="47"/>
      <c r="G179" s="21"/>
      <c r="H179" s="21"/>
      <c r="I179" s="21"/>
      <c r="J179" s="21"/>
      <c r="K179" s="21"/>
      <c r="L179" s="21"/>
      <c r="M179" s="21"/>
      <c r="N179" s="48"/>
      <c r="O179" s="48"/>
      <c r="P179" s="48"/>
      <c r="Q179" s="49"/>
      <c r="R179" s="21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U179" s="17">
        <f t="shared" si="9"/>
        <v>0</v>
      </c>
      <c r="AW179" s="20"/>
      <c r="AX179" s="21"/>
      <c r="AY179" s="21"/>
    </row>
    <row r="180" spans="1:51" x14ac:dyDescent="0.25">
      <c r="A180" s="20"/>
      <c r="B180" s="16" t="s">
        <v>265</v>
      </c>
      <c r="C180" s="47"/>
      <c r="D180" s="47"/>
      <c r="E180" s="47"/>
      <c r="F180" s="47"/>
      <c r="G180" s="21"/>
      <c r="H180" s="21"/>
      <c r="I180" s="21"/>
      <c r="J180" s="21"/>
      <c r="K180" s="21"/>
      <c r="L180" s="21"/>
      <c r="M180" s="21"/>
      <c r="N180" s="48"/>
      <c r="O180" s="48"/>
      <c r="P180" s="48"/>
      <c r="Q180" s="49"/>
      <c r="R180" s="21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U180" s="17">
        <f t="shared" si="9"/>
        <v>0</v>
      </c>
      <c r="AW180" s="20"/>
      <c r="AX180" s="21"/>
      <c r="AY180" s="21"/>
    </row>
    <row r="181" spans="1:51" x14ac:dyDescent="0.25">
      <c r="A181" s="20"/>
      <c r="B181" s="16" t="s">
        <v>266</v>
      </c>
      <c r="C181" s="47"/>
      <c r="D181" s="47"/>
      <c r="E181" s="47"/>
      <c r="F181" s="47"/>
      <c r="G181" s="21"/>
      <c r="H181" s="21"/>
      <c r="I181" s="21"/>
      <c r="J181" s="21"/>
      <c r="K181" s="21"/>
      <c r="L181" s="21"/>
      <c r="M181" s="21"/>
      <c r="N181" s="48"/>
      <c r="O181" s="48"/>
      <c r="P181" s="48"/>
      <c r="Q181" s="49"/>
      <c r="R181" s="21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U181" s="17">
        <f t="shared" si="9"/>
        <v>0</v>
      </c>
      <c r="AW181" s="20"/>
      <c r="AX181" s="21"/>
      <c r="AY181" s="21"/>
    </row>
    <row r="182" spans="1:51" x14ac:dyDescent="0.25">
      <c r="A182" s="20"/>
      <c r="B182" s="16" t="s">
        <v>267</v>
      </c>
      <c r="C182" s="47"/>
      <c r="D182" s="47"/>
      <c r="E182" s="47"/>
      <c r="F182" s="47"/>
      <c r="G182" s="21"/>
      <c r="H182" s="21"/>
      <c r="I182" s="21"/>
      <c r="J182" s="21"/>
      <c r="K182" s="21"/>
      <c r="L182" s="21"/>
      <c r="M182" s="21"/>
      <c r="N182" s="48"/>
      <c r="O182" s="48"/>
      <c r="P182" s="48"/>
      <c r="Q182" s="49"/>
      <c r="R182" s="21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U182" s="17">
        <f t="shared" si="9"/>
        <v>0</v>
      </c>
      <c r="AW182" s="20"/>
      <c r="AX182" s="21"/>
      <c r="AY182" s="21"/>
    </row>
    <row r="183" spans="1:51" x14ac:dyDescent="0.25">
      <c r="A183" s="20"/>
      <c r="B183" s="16" t="s">
        <v>268</v>
      </c>
      <c r="C183" s="47"/>
      <c r="D183" s="47"/>
      <c r="E183" s="47"/>
      <c r="F183" s="47"/>
      <c r="G183" s="21"/>
      <c r="H183" s="21"/>
      <c r="I183" s="21"/>
      <c r="J183" s="21"/>
      <c r="K183" s="21"/>
      <c r="L183" s="21"/>
      <c r="M183" s="21"/>
      <c r="N183" s="48"/>
      <c r="O183" s="48"/>
      <c r="P183" s="48"/>
      <c r="Q183" s="49"/>
      <c r="R183" s="21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U183" s="17">
        <f t="shared" si="9"/>
        <v>0</v>
      </c>
      <c r="AW183" s="20"/>
      <c r="AX183" s="21"/>
      <c r="AY183" s="21"/>
    </row>
    <row r="184" spans="1:51" x14ac:dyDescent="0.25">
      <c r="A184" s="20"/>
      <c r="B184" s="16" t="s">
        <v>269</v>
      </c>
      <c r="C184" s="47"/>
      <c r="D184" s="47"/>
      <c r="E184" s="47"/>
      <c r="F184" s="47"/>
      <c r="G184" s="21"/>
      <c r="H184" s="21"/>
      <c r="I184" s="21"/>
      <c r="J184" s="21"/>
      <c r="K184" s="21"/>
      <c r="L184" s="21"/>
      <c r="M184" s="21"/>
      <c r="N184" s="48"/>
      <c r="O184" s="48"/>
      <c r="P184" s="48"/>
      <c r="Q184" s="49"/>
      <c r="R184" s="21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U184" s="17">
        <f t="shared" si="9"/>
        <v>0</v>
      </c>
      <c r="AW184" s="20"/>
      <c r="AX184" s="21"/>
      <c r="AY184" s="21"/>
    </row>
    <row r="185" spans="1:51" x14ac:dyDescent="0.25">
      <c r="A185" s="20"/>
      <c r="B185" s="16" t="s">
        <v>270</v>
      </c>
      <c r="C185" s="47"/>
      <c r="D185" s="47"/>
      <c r="E185" s="47"/>
      <c r="F185" s="47"/>
      <c r="G185" s="21"/>
      <c r="H185" s="21"/>
      <c r="I185" s="21"/>
      <c r="J185" s="21"/>
      <c r="K185" s="21"/>
      <c r="L185" s="21"/>
      <c r="M185" s="21"/>
      <c r="N185" s="48"/>
      <c r="O185" s="48"/>
      <c r="P185" s="48"/>
      <c r="Q185" s="49"/>
      <c r="R185" s="21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U185" s="17">
        <f t="shared" si="9"/>
        <v>0</v>
      </c>
      <c r="AW185" s="20"/>
      <c r="AX185" s="21"/>
      <c r="AY185" s="21"/>
    </row>
    <row r="186" spans="1:51" x14ac:dyDescent="0.25">
      <c r="A186" s="20"/>
      <c r="B186" s="16" t="s">
        <v>271</v>
      </c>
      <c r="C186" s="47"/>
      <c r="D186" s="47"/>
      <c r="E186" s="47"/>
      <c r="F186" s="47"/>
      <c r="G186" s="21"/>
      <c r="H186" s="21"/>
      <c r="I186" s="21"/>
      <c r="J186" s="21"/>
      <c r="K186" s="21"/>
      <c r="L186" s="21"/>
      <c r="M186" s="21"/>
      <c r="N186" s="48"/>
      <c r="O186" s="48"/>
      <c r="P186" s="48"/>
      <c r="Q186" s="49"/>
      <c r="R186" s="21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U186" s="17">
        <f t="shared" si="9"/>
        <v>0</v>
      </c>
      <c r="AW186" s="20"/>
      <c r="AX186" s="21"/>
      <c r="AY186" s="21"/>
    </row>
    <row r="187" spans="1:51" x14ac:dyDescent="0.25">
      <c r="A187" s="20"/>
      <c r="B187" s="16" t="s">
        <v>272</v>
      </c>
      <c r="C187" s="47"/>
      <c r="D187" s="47"/>
      <c r="E187" s="47"/>
      <c r="F187" s="47"/>
      <c r="G187" s="21"/>
      <c r="H187" s="21"/>
      <c r="I187" s="21"/>
      <c r="J187" s="21"/>
      <c r="K187" s="21"/>
      <c r="L187" s="21"/>
      <c r="M187" s="21"/>
      <c r="N187" s="48"/>
      <c r="O187" s="48"/>
      <c r="P187" s="48"/>
      <c r="Q187" s="49"/>
      <c r="R187" s="21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U187" s="17">
        <f t="shared" si="9"/>
        <v>0</v>
      </c>
      <c r="AW187" s="20"/>
      <c r="AX187" s="21"/>
      <c r="AY187" s="21"/>
    </row>
    <row r="188" spans="1:51" x14ac:dyDescent="0.25">
      <c r="A188" s="20"/>
      <c r="B188" s="16" t="s">
        <v>273</v>
      </c>
      <c r="C188" s="47"/>
      <c r="D188" s="47"/>
      <c r="E188" s="47"/>
      <c r="F188" s="47"/>
      <c r="G188" s="21"/>
      <c r="H188" s="21"/>
      <c r="I188" s="21"/>
      <c r="J188" s="21"/>
      <c r="K188" s="21"/>
      <c r="L188" s="21"/>
      <c r="M188" s="21"/>
      <c r="N188" s="48"/>
      <c r="O188" s="48"/>
      <c r="P188" s="48"/>
      <c r="Q188" s="49"/>
      <c r="R188" s="21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U188" s="17">
        <f t="shared" si="9"/>
        <v>0</v>
      </c>
      <c r="AW188" s="20"/>
      <c r="AX188" s="21"/>
      <c r="AY188" s="21"/>
    </row>
    <row r="189" spans="1:51" x14ac:dyDescent="0.25">
      <c r="A189" s="20"/>
      <c r="B189" s="16" t="s">
        <v>274</v>
      </c>
      <c r="C189" s="47"/>
      <c r="D189" s="47"/>
      <c r="E189" s="47"/>
      <c r="F189" s="47"/>
      <c r="G189" s="21"/>
      <c r="H189" s="21"/>
      <c r="I189" s="21"/>
      <c r="J189" s="21"/>
      <c r="K189" s="21"/>
      <c r="L189" s="21"/>
      <c r="M189" s="21"/>
      <c r="N189" s="48"/>
      <c r="O189" s="48"/>
      <c r="P189" s="48"/>
      <c r="Q189" s="49"/>
      <c r="R189" s="21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U189" s="17">
        <f t="shared" si="9"/>
        <v>0</v>
      </c>
      <c r="AW189" s="20"/>
      <c r="AX189" s="21"/>
      <c r="AY189" s="21"/>
    </row>
    <row r="190" spans="1:51" x14ac:dyDescent="0.25">
      <c r="A190" s="20"/>
      <c r="B190" s="16" t="s">
        <v>275</v>
      </c>
      <c r="C190" s="47"/>
      <c r="D190" s="47"/>
      <c r="E190" s="47"/>
      <c r="F190" s="47"/>
      <c r="G190" s="21"/>
      <c r="H190" s="21"/>
      <c r="I190" s="21"/>
      <c r="J190" s="21"/>
      <c r="K190" s="21"/>
      <c r="L190" s="21"/>
      <c r="M190" s="21"/>
      <c r="N190" s="48"/>
      <c r="O190" s="48"/>
      <c r="P190" s="48"/>
      <c r="Q190" s="49"/>
      <c r="R190" s="21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U190" s="17">
        <f t="shared" si="9"/>
        <v>0</v>
      </c>
      <c r="AW190" s="20"/>
      <c r="AX190" s="21"/>
      <c r="AY190" s="21"/>
    </row>
    <row r="191" spans="1:51" x14ac:dyDescent="0.25">
      <c r="A191" s="20"/>
      <c r="B191" s="16" t="s">
        <v>276</v>
      </c>
      <c r="C191" s="47"/>
      <c r="D191" s="47"/>
      <c r="E191" s="47"/>
      <c r="F191" s="47"/>
      <c r="G191" s="21"/>
      <c r="H191" s="21"/>
      <c r="I191" s="21"/>
      <c r="J191" s="21"/>
      <c r="K191" s="21"/>
      <c r="L191" s="21"/>
      <c r="M191" s="21"/>
      <c r="N191" s="48"/>
      <c r="O191" s="48"/>
      <c r="P191" s="48"/>
      <c r="Q191" s="49"/>
      <c r="R191" s="21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U191" s="17">
        <f t="shared" si="9"/>
        <v>0</v>
      </c>
      <c r="AW191" s="20"/>
      <c r="AX191" s="21"/>
      <c r="AY191" s="21"/>
    </row>
    <row r="192" spans="1:51" x14ac:dyDescent="0.25">
      <c r="A192" s="20"/>
      <c r="B192" s="16" t="s">
        <v>277</v>
      </c>
      <c r="C192" s="47"/>
      <c r="D192" s="47"/>
      <c r="E192" s="47"/>
      <c r="F192" s="47"/>
      <c r="G192" s="21"/>
      <c r="H192" s="21"/>
      <c r="I192" s="21"/>
      <c r="J192" s="21"/>
      <c r="K192" s="21"/>
      <c r="L192" s="21"/>
      <c r="M192" s="21"/>
      <c r="N192" s="48"/>
      <c r="O192" s="48"/>
      <c r="P192" s="48"/>
      <c r="Q192" s="49"/>
      <c r="R192" s="21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U192" s="17">
        <f t="shared" si="9"/>
        <v>0</v>
      </c>
      <c r="AW192" s="20"/>
      <c r="AX192" s="21"/>
      <c r="AY192" s="21"/>
    </row>
    <row r="193" spans="1:51" x14ac:dyDescent="0.25">
      <c r="A193" s="20"/>
      <c r="B193" s="16" t="s">
        <v>278</v>
      </c>
      <c r="C193" s="47"/>
      <c r="D193" s="47"/>
      <c r="E193" s="47"/>
      <c r="F193" s="47"/>
      <c r="G193" s="21"/>
      <c r="H193" s="21"/>
      <c r="I193" s="21"/>
      <c r="J193" s="21"/>
      <c r="K193" s="21"/>
      <c r="L193" s="21"/>
      <c r="M193" s="21"/>
      <c r="N193" s="48"/>
      <c r="O193" s="48"/>
      <c r="P193" s="48"/>
      <c r="Q193" s="49"/>
      <c r="R193" s="21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U193" s="17">
        <f t="shared" si="9"/>
        <v>0</v>
      </c>
      <c r="AW193" s="20"/>
      <c r="AX193" s="21"/>
      <c r="AY193" s="21"/>
    </row>
    <row r="194" spans="1:51" x14ac:dyDescent="0.25">
      <c r="A194" s="20"/>
      <c r="B194" s="16" t="s">
        <v>279</v>
      </c>
      <c r="C194" s="47"/>
      <c r="D194" s="47"/>
      <c r="E194" s="47"/>
      <c r="F194" s="47"/>
      <c r="G194" s="21"/>
      <c r="H194" s="21"/>
      <c r="I194" s="21"/>
      <c r="J194" s="21"/>
      <c r="K194" s="21"/>
      <c r="L194" s="21"/>
      <c r="M194" s="21"/>
      <c r="N194" s="48"/>
      <c r="O194" s="48"/>
      <c r="P194" s="48"/>
      <c r="Q194" s="49"/>
      <c r="R194" s="21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U194" s="17">
        <f t="shared" si="9"/>
        <v>0</v>
      </c>
      <c r="AW194" s="20"/>
      <c r="AX194" s="21"/>
      <c r="AY194" s="21"/>
    </row>
    <row r="195" spans="1:51" x14ac:dyDescent="0.25">
      <c r="A195" s="20"/>
      <c r="B195" s="16" t="s">
        <v>280</v>
      </c>
      <c r="C195" s="47"/>
      <c r="D195" s="47"/>
      <c r="E195" s="47"/>
      <c r="F195" s="47"/>
      <c r="G195" s="21"/>
      <c r="H195" s="21"/>
      <c r="I195" s="21"/>
      <c r="J195" s="21"/>
      <c r="K195" s="21"/>
      <c r="L195" s="21"/>
      <c r="M195" s="21"/>
      <c r="N195" s="48"/>
      <c r="O195" s="48"/>
      <c r="P195" s="48"/>
      <c r="Q195" s="49"/>
      <c r="R195" s="21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U195" s="17">
        <f t="shared" si="9"/>
        <v>0</v>
      </c>
      <c r="AW195" s="20"/>
      <c r="AX195" s="21"/>
      <c r="AY195" s="21"/>
    </row>
    <row r="196" spans="1:51" x14ac:dyDescent="0.25">
      <c r="A196" s="20"/>
      <c r="B196" s="16" t="s">
        <v>281</v>
      </c>
      <c r="C196" s="47"/>
      <c r="D196" s="47"/>
      <c r="E196" s="47"/>
      <c r="F196" s="47"/>
      <c r="G196" s="21"/>
      <c r="H196" s="21"/>
      <c r="I196" s="21"/>
      <c r="J196" s="21"/>
      <c r="K196" s="21"/>
      <c r="L196" s="21"/>
      <c r="M196" s="21"/>
      <c r="N196" s="48"/>
      <c r="O196" s="48"/>
      <c r="P196" s="48"/>
      <c r="Q196" s="49"/>
      <c r="R196" s="21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U196" s="17">
        <f t="shared" si="9"/>
        <v>0</v>
      </c>
      <c r="AW196" s="20"/>
      <c r="AX196" s="21"/>
      <c r="AY196" s="21"/>
    </row>
    <row r="197" spans="1:51" x14ac:dyDescent="0.25">
      <c r="A197" s="20"/>
      <c r="B197" s="16" t="s">
        <v>282</v>
      </c>
      <c r="C197" s="47"/>
      <c r="D197" s="47"/>
      <c r="E197" s="47"/>
      <c r="F197" s="47"/>
      <c r="G197" s="21"/>
      <c r="H197" s="21"/>
      <c r="I197" s="21"/>
      <c r="J197" s="21"/>
      <c r="K197" s="21"/>
      <c r="L197" s="21"/>
      <c r="M197" s="21"/>
      <c r="N197" s="48"/>
      <c r="O197" s="48"/>
      <c r="P197" s="48"/>
      <c r="Q197" s="49"/>
      <c r="R197" s="21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U197" s="17">
        <f t="shared" si="9"/>
        <v>0</v>
      </c>
      <c r="AW197" s="20"/>
      <c r="AX197" s="21"/>
      <c r="AY197" s="21"/>
    </row>
    <row r="198" spans="1:51" x14ac:dyDescent="0.25">
      <c r="A198" s="20"/>
      <c r="B198" s="16" t="s">
        <v>283</v>
      </c>
      <c r="C198" s="47"/>
      <c r="D198" s="47"/>
      <c r="E198" s="47"/>
      <c r="F198" s="47"/>
      <c r="G198" s="21"/>
      <c r="H198" s="21"/>
      <c r="I198" s="21"/>
      <c r="J198" s="21"/>
      <c r="K198" s="21"/>
      <c r="L198" s="21"/>
      <c r="M198" s="21"/>
      <c r="N198" s="48"/>
      <c r="O198" s="48"/>
      <c r="P198" s="48"/>
      <c r="Q198" s="49"/>
      <c r="R198" s="21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U198" s="17">
        <f t="shared" si="9"/>
        <v>0</v>
      </c>
      <c r="AW198" s="20"/>
      <c r="AX198" s="21"/>
      <c r="AY198" s="21"/>
    </row>
    <row r="199" spans="1:51" x14ac:dyDescent="0.25">
      <c r="A199" s="20"/>
      <c r="B199" s="16" t="s">
        <v>284</v>
      </c>
      <c r="C199" s="47"/>
      <c r="D199" s="47"/>
      <c r="E199" s="47"/>
      <c r="F199" s="47"/>
      <c r="G199" s="21"/>
      <c r="H199" s="21"/>
      <c r="I199" s="21"/>
      <c r="J199" s="21"/>
      <c r="K199" s="21"/>
      <c r="L199" s="21"/>
      <c r="M199" s="21"/>
      <c r="N199" s="48"/>
      <c r="O199" s="48"/>
      <c r="P199" s="48"/>
      <c r="Q199" s="49"/>
      <c r="R199" s="21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U199" s="17">
        <f t="shared" ref="AU199:AU230" si="10">-SUM(R199:AT199)</f>
        <v>0</v>
      </c>
      <c r="AW199" s="20"/>
      <c r="AX199" s="21"/>
      <c r="AY199" s="21"/>
    </row>
    <row r="200" spans="1:51" x14ac:dyDescent="0.25">
      <c r="A200" s="20"/>
      <c r="B200" s="16" t="s">
        <v>285</v>
      </c>
      <c r="C200" s="47"/>
      <c r="D200" s="47"/>
      <c r="E200" s="47"/>
      <c r="F200" s="47"/>
      <c r="G200" s="21"/>
      <c r="H200" s="21"/>
      <c r="I200" s="21"/>
      <c r="J200" s="21"/>
      <c r="K200" s="21"/>
      <c r="L200" s="21"/>
      <c r="M200" s="21"/>
      <c r="N200" s="48"/>
      <c r="O200" s="48"/>
      <c r="P200" s="48"/>
      <c r="Q200" s="49"/>
      <c r="R200" s="21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U200" s="17">
        <f t="shared" si="10"/>
        <v>0</v>
      </c>
      <c r="AW200" s="20"/>
      <c r="AX200" s="21"/>
      <c r="AY200" s="21"/>
    </row>
    <row r="201" spans="1:51" x14ac:dyDescent="0.25">
      <c r="A201" s="20"/>
      <c r="B201" s="16" t="s">
        <v>286</v>
      </c>
      <c r="C201" s="47"/>
      <c r="D201" s="47"/>
      <c r="E201" s="47"/>
      <c r="F201" s="47"/>
      <c r="G201" s="21"/>
      <c r="H201" s="21"/>
      <c r="I201" s="21"/>
      <c r="J201" s="21"/>
      <c r="K201" s="21"/>
      <c r="L201" s="21"/>
      <c r="M201" s="21"/>
      <c r="N201" s="48"/>
      <c r="O201" s="48"/>
      <c r="P201" s="48"/>
      <c r="Q201" s="49"/>
      <c r="R201" s="21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U201" s="17">
        <f t="shared" si="10"/>
        <v>0</v>
      </c>
      <c r="AW201" s="20"/>
      <c r="AX201" s="21"/>
      <c r="AY201" s="21"/>
    </row>
    <row r="202" spans="1:51" x14ac:dyDescent="0.25">
      <c r="A202" s="20"/>
      <c r="B202" s="16" t="s">
        <v>287</v>
      </c>
      <c r="C202" s="47"/>
      <c r="D202" s="47"/>
      <c r="E202" s="47"/>
      <c r="F202" s="47"/>
      <c r="G202" s="21"/>
      <c r="H202" s="21"/>
      <c r="I202" s="21"/>
      <c r="J202" s="21"/>
      <c r="K202" s="21"/>
      <c r="L202" s="21"/>
      <c r="M202" s="21"/>
      <c r="N202" s="48"/>
      <c r="O202" s="48"/>
      <c r="P202" s="48"/>
      <c r="Q202" s="49"/>
      <c r="R202" s="21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U202" s="17">
        <f t="shared" si="10"/>
        <v>0</v>
      </c>
      <c r="AW202" s="20"/>
      <c r="AX202" s="21"/>
      <c r="AY202" s="21"/>
    </row>
    <row r="203" spans="1:51" x14ac:dyDescent="0.25">
      <c r="A203" s="20"/>
      <c r="B203" s="16" t="s">
        <v>288</v>
      </c>
      <c r="C203" s="47"/>
      <c r="D203" s="47"/>
      <c r="E203" s="47"/>
      <c r="F203" s="47"/>
      <c r="G203" s="21"/>
      <c r="H203" s="21"/>
      <c r="I203" s="21"/>
      <c r="J203" s="21"/>
      <c r="K203" s="21"/>
      <c r="L203" s="21"/>
      <c r="M203" s="21"/>
      <c r="N203" s="48"/>
      <c r="O203" s="48"/>
      <c r="P203" s="48"/>
      <c r="Q203" s="49"/>
      <c r="R203" s="21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U203" s="17">
        <f t="shared" si="10"/>
        <v>0</v>
      </c>
      <c r="AW203" s="20"/>
      <c r="AX203" s="21"/>
      <c r="AY203" s="21"/>
    </row>
    <row r="204" spans="1:51" x14ac:dyDescent="0.25">
      <c r="A204" s="20"/>
      <c r="B204" s="16" t="s">
        <v>289</v>
      </c>
      <c r="C204" s="47"/>
      <c r="D204" s="47"/>
      <c r="E204" s="47"/>
      <c r="F204" s="47"/>
      <c r="G204" s="21"/>
      <c r="H204" s="21"/>
      <c r="I204" s="21"/>
      <c r="J204" s="21"/>
      <c r="K204" s="21"/>
      <c r="L204" s="21"/>
      <c r="M204" s="21"/>
      <c r="N204" s="48"/>
      <c r="O204" s="48"/>
      <c r="P204" s="48"/>
      <c r="Q204" s="49"/>
      <c r="R204" s="21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U204" s="17">
        <f t="shared" si="10"/>
        <v>0</v>
      </c>
      <c r="AW204" s="20"/>
      <c r="AX204" s="21"/>
      <c r="AY204" s="21"/>
    </row>
    <row r="205" spans="1:51" x14ac:dyDescent="0.25">
      <c r="A205" s="20"/>
      <c r="B205" s="16" t="s">
        <v>290</v>
      </c>
      <c r="C205" s="47"/>
      <c r="D205" s="47"/>
      <c r="E205" s="47"/>
      <c r="F205" s="47"/>
      <c r="G205" s="21"/>
      <c r="H205" s="21"/>
      <c r="I205" s="21"/>
      <c r="J205" s="21"/>
      <c r="K205" s="21"/>
      <c r="L205" s="21"/>
      <c r="M205" s="21"/>
      <c r="N205" s="48"/>
      <c r="O205" s="48"/>
      <c r="P205" s="48"/>
      <c r="Q205" s="49"/>
      <c r="R205" s="21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U205" s="17">
        <f t="shared" si="10"/>
        <v>0</v>
      </c>
      <c r="AW205" s="20"/>
      <c r="AX205" s="21"/>
      <c r="AY205" s="21"/>
    </row>
    <row r="206" spans="1:51" x14ac:dyDescent="0.25">
      <c r="A206" s="20"/>
      <c r="B206" s="16" t="s">
        <v>291</v>
      </c>
      <c r="C206" s="47"/>
      <c r="D206" s="47"/>
      <c r="E206" s="47"/>
      <c r="F206" s="47"/>
      <c r="G206" s="21"/>
      <c r="H206" s="21"/>
      <c r="I206" s="21"/>
      <c r="J206" s="21"/>
      <c r="K206" s="21"/>
      <c r="L206" s="21"/>
      <c r="M206" s="21"/>
      <c r="N206" s="48"/>
      <c r="O206" s="48"/>
      <c r="P206" s="48"/>
      <c r="Q206" s="49"/>
      <c r="R206" s="21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U206" s="17">
        <f t="shared" si="10"/>
        <v>0</v>
      </c>
      <c r="AW206" s="20"/>
      <c r="AX206" s="21"/>
      <c r="AY206" s="21"/>
    </row>
    <row r="207" spans="1:51" x14ac:dyDescent="0.25">
      <c r="A207" s="20"/>
      <c r="B207" s="21"/>
      <c r="C207" s="47"/>
      <c r="D207" s="47"/>
      <c r="E207" s="47"/>
      <c r="F207" s="47"/>
      <c r="G207" s="21"/>
      <c r="H207" s="21"/>
      <c r="I207" s="21"/>
      <c r="J207" s="21"/>
      <c r="K207" s="21"/>
      <c r="L207" s="21"/>
      <c r="M207" s="21"/>
      <c r="N207" s="48"/>
      <c r="O207" s="48"/>
      <c r="P207" s="48"/>
      <c r="Q207" s="49"/>
      <c r="R207" s="21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U207" s="22"/>
      <c r="AW207" s="20"/>
      <c r="AX207" s="21"/>
      <c r="AY207" s="21"/>
    </row>
    <row r="208" spans="1:51" x14ac:dyDescent="0.25">
      <c r="A208" s="38" t="s">
        <v>68</v>
      </c>
      <c r="B208" s="23"/>
      <c r="C208" s="50"/>
      <c r="D208" s="50"/>
      <c r="E208" s="50"/>
      <c r="F208" s="50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51"/>
      <c r="R208" s="23"/>
      <c r="S208" s="24">
        <f t="shared" ref="S208:AS208" si="11">SUM(S7:S207)</f>
        <v>39850.297500000001</v>
      </c>
      <c r="T208" s="24">
        <f t="shared" si="11"/>
        <v>-14495.632264285714</v>
      </c>
      <c r="U208" s="24">
        <f t="shared" si="11"/>
        <v>0</v>
      </c>
      <c r="V208" s="24">
        <f t="shared" si="11"/>
        <v>29881.1</v>
      </c>
      <c r="W208" s="24">
        <f t="shared" si="11"/>
        <v>168501.07142857142</v>
      </c>
      <c r="X208" s="24">
        <f t="shared" si="11"/>
        <v>2999.9999999999995</v>
      </c>
      <c r="Y208" s="24">
        <f t="shared" si="11"/>
        <v>26556.455357142855</v>
      </c>
      <c r="Z208" s="24">
        <f t="shared" si="11"/>
        <v>14999.999999999998</v>
      </c>
      <c r="AA208" s="24">
        <f t="shared" si="11"/>
        <v>136447.7964285714</v>
      </c>
      <c r="AB208" s="24">
        <f t="shared" si="11"/>
        <v>16451.785714285721</v>
      </c>
      <c r="AC208" s="24">
        <f t="shared" si="11"/>
        <v>0</v>
      </c>
      <c r="AD208" s="24">
        <f t="shared" si="11"/>
        <v>1513.3928571428601</v>
      </c>
      <c r="AE208" s="24">
        <f t="shared" si="11"/>
        <v>0</v>
      </c>
      <c r="AF208" s="24">
        <f t="shared" si="11"/>
        <v>1607.1428571428601</v>
      </c>
      <c r="AG208" s="24">
        <f t="shared" si="11"/>
        <v>2837.0178571428573</v>
      </c>
      <c r="AH208" s="24">
        <f t="shared" si="11"/>
        <v>13378.125000000007</v>
      </c>
      <c r="AI208" s="24">
        <f t="shared" si="11"/>
        <v>0</v>
      </c>
      <c r="AJ208" s="24">
        <f t="shared" si="11"/>
        <v>62.5</v>
      </c>
      <c r="AK208" s="24">
        <f t="shared" si="11"/>
        <v>9981.7300000000014</v>
      </c>
      <c r="AL208" s="24">
        <f t="shared" si="11"/>
        <v>0</v>
      </c>
      <c r="AM208" s="24">
        <f t="shared" si="11"/>
        <v>0</v>
      </c>
      <c r="AN208" s="24">
        <f t="shared" si="11"/>
        <v>0</v>
      </c>
      <c r="AO208" s="24">
        <f t="shared" si="11"/>
        <v>0</v>
      </c>
      <c r="AP208" s="24">
        <f t="shared" si="11"/>
        <v>0</v>
      </c>
      <c r="AQ208" s="24">
        <f t="shared" si="11"/>
        <v>0</v>
      </c>
      <c r="AR208" s="24">
        <f t="shared" si="11"/>
        <v>0</v>
      </c>
      <c r="AS208" s="24">
        <f t="shared" si="11"/>
        <v>9451.6249999999909</v>
      </c>
      <c r="AU208" s="24">
        <f>SUM(AU7:AU207)</f>
        <v>-460024.40773571428</v>
      </c>
      <c r="AW208" s="24" t="s">
        <v>292</v>
      </c>
      <c r="AX208" s="24" t="s">
        <v>292</v>
      </c>
      <c r="AY208" s="24">
        <f>SUM(AY7:AY207)</f>
        <v>0</v>
      </c>
    </row>
    <row r="210" spans="47:47" x14ac:dyDescent="0.25">
      <c r="AU210" s="6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09"/>
  <sheetViews>
    <sheetView zoomScaleNormal="100" workbookViewId="0">
      <pane xSplit="2" ySplit="6" topLeftCell="H103" activePane="bottomRight" state="frozen"/>
      <selection pane="topRight" activeCell="H1" sqref="H1"/>
      <selection pane="bottomLeft" activeCell="A103" sqref="A103"/>
      <selection pane="bottomRight" activeCell="A208" sqref="A208"/>
    </sheetView>
  </sheetViews>
  <sheetFormatPr defaultRowHeight="15" x14ac:dyDescent="0.25"/>
  <cols>
    <col min="1" max="1" width="10.5703125" style="6" customWidth="1"/>
    <col min="2" max="2" width="8.85546875" style="6" customWidth="1"/>
    <col min="3" max="3" width="10.42578125" style="6" customWidth="1"/>
    <col min="4" max="4" width="9.28515625" style="6" customWidth="1"/>
    <col min="5" max="5" width="33.28515625" style="6" customWidth="1"/>
    <col min="6" max="6" width="15.140625" style="6" customWidth="1"/>
    <col min="7" max="7" width="36.7109375" style="6" customWidth="1"/>
    <col min="8" max="8" width="0.5703125" style="6" customWidth="1"/>
    <col min="9" max="13" width="13" style="6" customWidth="1"/>
    <col min="14" max="14" width="6.42578125" style="6" customWidth="1"/>
    <col min="15" max="15" width="6.42578125" style="39" customWidth="1"/>
    <col min="16" max="16" width="0.5703125" style="6" customWidth="1"/>
    <col min="17" max="34" width="16.5703125" style="6" customWidth="1"/>
    <col min="35" max="35" width="0.42578125" style="6" customWidth="1"/>
    <col min="36" max="36" width="16.5703125" style="6" customWidth="1"/>
    <col min="37" max="1025" width="8.85546875" style="6" customWidth="1"/>
  </cols>
  <sheetData>
    <row r="1" spans="1:37" x14ac:dyDescent="0.25">
      <c r="A1" s="7" t="s">
        <v>0</v>
      </c>
    </row>
    <row r="2" spans="1:37" x14ac:dyDescent="0.25">
      <c r="A2" s="7" t="s">
        <v>1</v>
      </c>
    </row>
    <row r="3" spans="1:37" x14ac:dyDescent="0.25">
      <c r="A3" s="7" t="s">
        <v>293</v>
      </c>
    </row>
    <row r="5" spans="1:37" s="42" customFormat="1" ht="22.5" customHeight="1" x14ac:dyDescent="0.2">
      <c r="A5" s="52" t="str">
        <f>MID(WTB!J7,5,LEN(WTB!J7))</f>
        <v>GJ 1901-001</v>
      </c>
      <c r="B5" s="40"/>
      <c r="C5" s="40"/>
      <c r="D5" s="40"/>
      <c r="E5" s="40"/>
      <c r="F5" s="40"/>
      <c r="G5" s="40"/>
      <c r="H5" s="40"/>
      <c r="I5" s="5" t="s">
        <v>77</v>
      </c>
      <c r="J5" s="5" t="s">
        <v>78</v>
      </c>
      <c r="K5" s="5" t="s">
        <v>79</v>
      </c>
      <c r="L5" s="5" t="s">
        <v>80</v>
      </c>
      <c r="M5" s="5" t="s">
        <v>81</v>
      </c>
      <c r="N5" s="9"/>
      <c r="O5" s="9"/>
      <c r="P5" s="40"/>
      <c r="Q5" s="9" t="str">
        <f>INDEX(WTB!$A:$B,MATCH(Q$6,WTB!$A:$A,),2)</f>
        <v>Input Tax</v>
      </c>
      <c r="R5" s="9" t="str">
        <f>INDEX(WTB!$A:$B,MATCH(R$6,WTB!$A:$A,),2)</f>
        <v>Withholding Tax - E</v>
      </c>
      <c r="S5" s="9" t="str">
        <f>INDEX(WTB!$A:$B,MATCH(S$6,WTB!$A:$A,),2)</f>
        <v>RAW MATS FOOD</v>
      </c>
      <c r="T5" s="9" t="str">
        <f>INDEX(WTB!$A:$B,MATCH(T$6,WTB!$A:$A,),2)</f>
        <v>RAW MATS BEVERAGES</v>
      </c>
      <c r="U5" s="9" t="str">
        <f>INDEX(WTB!$A:$B,MATCH(U$6,WTB!$A:$A,),2)</f>
        <v>PACKAGING SUPPLIES</v>
      </c>
      <c r="V5" s="9" t="str">
        <f>INDEX(WTB!$A:$B,MATCH(V$6,WTB!$A:$A,),2)</f>
        <v>CLEANING SUPPLIES</v>
      </c>
      <c r="W5" s="9" t="str">
        <f>INDEX(WTB!$A:$B,MATCH(W$6,WTB!$A:$A,),2)</f>
        <v>OFFICE SUPPLIES</v>
      </c>
      <c r="X5" s="9" t="str">
        <f>INDEX(WTB!$A:$B,MATCH(X$6,WTB!$A:$A,),2)</f>
        <v>GUEST SUPPLIES</v>
      </c>
      <c r="Y5" s="9" t="str">
        <f>INDEX(WTB!$A:$B,MATCH(Y$6,WTB!$A:$A,),2)</f>
        <v>Décors</v>
      </c>
      <c r="Z5" s="9" t="str">
        <f>INDEX(WTB!$A:$B,MATCH(Z$6,WTB!$A:$A,),2)</f>
        <v>MEDICAL SUPPLIES</v>
      </c>
      <c r="AA5" s="9" t="str">
        <f>INDEX(WTB!$A:$B,MATCH(AA$6,WTB!$A:$A,),2)</f>
        <v>UTENSILS / EQUIPMENT</v>
      </c>
      <c r="AB5" s="9" t="str">
        <f>INDEX(WTB!$A:$B,MATCH(AB$6,WTB!$A:$A,),2)</f>
        <v>Repairs and Maintenance</v>
      </c>
      <c r="AC5" s="9" t="str">
        <f>INDEX(WTB!$A:$B,MATCH(AC$6,WTB!$A:$A,),2)</f>
        <v>Photocopy</v>
      </c>
      <c r="AD5" s="9" t="str">
        <f>INDEX(WTB!$A:$B,MATCH(AD$6,WTB!$A:$A,),2)</f>
        <v>TRANSPO</v>
      </c>
      <c r="AE5" s="9" t="str">
        <f>INDEX(WTB!$A:$B,MATCH(AE$6,WTB!$A:$A,),2)</f>
        <v>Salaries and Wages</v>
      </c>
      <c r="AF5" s="9" t="str">
        <f>INDEX(WTB!$A:$B,MATCH(AF$6,WTB!$A:$A,),2)</f>
        <v>Marketing Expense</v>
      </c>
      <c r="AG5" s="9" t="str">
        <f>INDEX(WTB!$A:$B,MATCH(AG$6,WTB!$A:$A,),2)</f>
        <v>Miscellaneous</v>
      </c>
      <c r="AH5" s="9" t="str">
        <f>INDEX(WTB!$A:$B,MATCH(AH$6,WTB!$A:$A,),2)</f>
        <v>Employees Meal</v>
      </c>
      <c r="AI5" s="41"/>
      <c r="AJ5" s="9" t="str">
        <f>INDEX(WTB!$A:$B,MATCH(AJ$6,WTB!$A:$A,),2)</f>
        <v>Petty Cash</v>
      </c>
      <c r="AK5" s="41"/>
    </row>
    <row r="6" spans="1:37" x14ac:dyDescent="0.25">
      <c r="A6" s="12" t="s">
        <v>3</v>
      </c>
      <c r="B6" s="12" t="s">
        <v>294</v>
      </c>
      <c r="C6" s="12" t="s">
        <v>82</v>
      </c>
      <c r="D6" s="12" t="s">
        <v>83</v>
      </c>
      <c r="E6" s="12" t="s">
        <v>86</v>
      </c>
      <c r="F6" s="12" t="s">
        <v>87</v>
      </c>
      <c r="G6" s="12" t="s">
        <v>73</v>
      </c>
      <c r="H6" s="12"/>
      <c r="I6" s="5"/>
      <c r="J6" s="5"/>
      <c r="K6" s="5"/>
      <c r="L6" s="5"/>
      <c r="M6" s="5"/>
      <c r="N6" s="43" t="s">
        <v>88</v>
      </c>
      <c r="O6" s="43" t="s">
        <v>89</v>
      </c>
      <c r="P6" s="12"/>
      <c r="Q6" s="12">
        <v>1501</v>
      </c>
      <c r="R6" s="12">
        <v>2201</v>
      </c>
      <c r="S6" s="12">
        <v>5001</v>
      </c>
      <c r="T6" s="12">
        <v>5002</v>
      </c>
      <c r="U6" s="12">
        <v>6220</v>
      </c>
      <c r="V6" s="12">
        <v>6219</v>
      </c>
      <c r="W6" s="12">
        <v>6212</v>
      </c>
      <c r="X6" s="12">
        <v>6217</v>
      </c>
      <c r="Y6" s="12">
        <v>6232</v>
      </c>
      <c r="Z6" s="12">
        <v>6229</v>
      </c>
      <c r="AA6" s="12">
        <v>6211</v>
      </c>
      <c r="AB6" s="12">
        <v>6223</v>
      </c>
      <c r="AC6" s="12">
        <v>6231</v>
      </c>
      <c r="AD6" s="12">
        <v>6230</v>
      </c>
      <c r="AE6" s="12">
        <v>6101</v>
      </c>
      <c r="AF6" s="12">
        <v>6317</v>
      </c>
      <c r="AG6" s="12">
        <v>6999</v>
      </c>
      <c r="AH6" s="12">
        <v>6109</v>
      </c>
      <c r="AI6" s="13"/>
      <c r="AJ6" s="12">
        <v>1111</v>
      </c>
      <c r="AK6" s="13"/>
    </row>
    <row r="7" spans="1:37" x14ac:dyDescent="0.25">
      <c r="A7" s="14">
        <v>43467</v>
      </c>
      <c r="B7" s="32" t="s">
        <v>295</v>
      </c>
      <c r="C7" s="53">
        <v>33580</v>
      </c>
      <c r="D7" s="53"/>
      <c r="E7" s="54" t="s">
        <v>296</v>
      </c>
      <c r="F7" s="54" t="s">
        <v>297</v>
      </c>
      <c r="G7" s="32" t="s">
        <v>298</v>
      </c>
      <c r="H7" s="32"/>
      <c r="I7" s="31"/>
      <c r="J7" s="31"/>
      <c r="K7" s="31"/>
      <c r="L7" s="31">
        <v>376</v>
      </c>
      <c r="M7" s="31">
        <f t="shared" ref="M7:M38" si="0">I7+J7+K7+L7/1.12</f>
        <v>335.71428571428567</v>
      </c>
      <c r="N7" s="32"/>
      <c r="O7" s="55"/>
      <c r="P7" s="32"/>
      <c r="Q7" s="31">
        <v>40.285714285714299</v>
      </c>
      <c r="R7" s="31">
        <v>0</v>
      </c>
      <c r="S7" s="31">
        <v>335.71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J7" s="31">
        <f t="shared" ref="AJ7:AJ38" si="1">-SUM(P7:AI7)</f>
        <v>-375.99571428571426</v>
      </c>
      <c r="AK7" s="18"/>
    </row>
    <row r="8" spans="1:37" x14ac:dyDescent="0.25">
      <c r="A8" s="14">
        <v>43467</v>
      </c>
      <c r="B8" s="32" t="s">
        <v>299</v>
      </c>
      <c r="C8" s="53">
        <v>106464</v>
      </c>
      <c r="D8" s="53"/>
      <c r="E8" s="54" t="s">
        <v>300</v>
      </c>
      <c r="F8" s="54" t="s">
        <v>301</v>
      </c>
      <c r="G8" s="32" t="s">
        <v>302</v>
      </c>
      <c r="H8" s="32"/>
      <c r="I8" s="31"/>
      <c r="J8" s="31"/>
      <c r="K8" s="31"/>
      <c r="L8" s="31">
        <v>180</v>
      </c>
      <c r="M8" s="31">
        <f t="shared" si="0"/>
        <v>160.71428571428569</v>
      </c>
      <c r="N8" s="32"/>
      <c r="O8" s="55"/>
      <c r="P8" s="32"/>
      <c r="Q8" s="31">
        <v>19.285714285714299</v>
      </c>
      <c r="R8" s="31">
        <v>0</v>
      </c>
      <c r="S8" s="31"/>
      <c r="T8" s="31">
        <v>160.71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J8" s="31">
        <f t="shared" si="1"/>
        <v>-179.99571428571431</v>
      </c>
      <c r="AK8" s="18"/>
    </row>
    <row r="9" spans="1:37" x14ac:dyDescent="0.25">
      <c r="A9" s="14">
        <v>43468</v>
      </c>
      <c r="B9" s="32" t="s">
        <v>303</v>
      </c>
      <c r="C9" s="53">
        <v>172996</v>
      </c>
      <c r="D9" s="53"/>
      <c r="E9" s="54" t="s">
        <v>304</v>
      </c>
      <c r="F9" s="54" t="s">
        <v>305</v>
      </c>
      <c r="G9" s="32" t="s">
        <v>306</v>
      </c>
      <c r="H9" s="32"/>
      <c r="I9" s="31"/>
      <c r="J9" s="31"/>
      <c r="K9" s="31"/>
      <c r="L9" s="31">
        <v>898.35</v>
      </c>
      <c r="M9" s="31">
        <f t="shared" si="0"/>
        <v>802.09821428571422</v>
      </c>
      <c r="N9" s="32"/>
      <c r="O9" s="55"/>
      <c r="P9" s="32"/>
      <c r="Q9" s="31">
        <v>96.251785714285703</v>
      </c>
      <c r="R9" s="31">
        <v>0</v>
      </c>
      <c r="S9" s="31">
        <v>802.1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J9" s="31">
        <f t="shared" si="1"/>
        <v>-898.35178571428571</v>
      </c>
      <c r="AK9" s="18"/>
    </row>
    <row r="10" spans="1:37" x14ac:dyDescent="0.25">
      <c r="A10" s="14">
        <v>43468</v>
      </c>
      <c r="B10" s="32" t="s">
        <v>307</v>
      </c>
      <c r="C10" s="53">
        <v>172996</v>
      </c>
      <c r="D10" s="53"/>
      <c r="E10" s="54" t="s">
        <v>304</v>
      </c>
      <c r="F10" s="54" t="s">
        <v>305</v>
      </c>
      <c r="G10" s="32" t="s">
        <v>308</v>
      </c>
      <c r="H10" s="32"/>
      <c r="I10" s="31"/>
      <c r="J10" s="31"/>
      <c r="K10" s="31">
        <v>31.95</v>
      </c>
      <c r="L10" s="31"/>
      <c r="M10" s="31">
        <f t="shared" si="0"/>
        <v>31.95</v>
      </c>
      <c r="N10" s="32"/>
      <c r="O10" s="55"/>
      <c r="P10" s="32"/>
      <c r="Q10" s="31">
        <v>0</v>
      </c>
      <c r="R10" s="31">
        <v>0</v>
      </c>
      <c r="S10" s="31">
        <v>31.95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J10" s="31">
        <f t="shared" si="1"/>
        <v>-31.95</v>
      </c>
      <c r="AK10" s="18"/>
    </row>
    <row r="11" spans="1:37" x14ac:dyDescent="0.25">
      <c r="A11" s="14">
        <v>43468</v>
      </c>
      <c r="B11" s="32" t="s">
        <v>309</v>
      </c>
      <c r="C11" s="53">
        <v>106508</v>
      </c>
      <c r="D11" s="53"/>
      <c r="E11" s="54" t="s">
        <v>300</v>
      </c>
      <c r="F11" s="54" t="s">
        <v>301</v>
      </c>
      <c r="G11" s="32" t="s">
        <v>302</v>
      </c>
      <c r="H11" s="32"/>
      <c r="I11" s="31"/>
      <c r="J11" s="31"/>
      <c r="K11" s="31"/>
      <c r="L11" s="31">
        <v>180</v>
      </c>
      <c r="M11" s="31">
        <f t="shared" si="0"/>
        <v>160.71428571428569</v>
      </c>
      <c r="N11" s="32"/>
      <c r="O11" s="55"/>
      <c r="P11" s="32"/>
      <c r="Q11" s="31">
        <v>19.285714285714299</v>
      </c>
      <c r="R11" s="31">
        <v>0</v>
      </c>
      <c r="S11" s="31"/>
      <c r="T11" s="31">
        <v>160.71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J11" s="31">
        <f t="shared" si="1"/>
        <v>-179.99571428571431</v>
      </c>
      <c r="AK11" s="18"/>
    </row>
    <row r="12" spans="1:37" x14ac:dyDescent="0.25">
      <c r="A12" s="14">
        <v>43468</v>
      </c>
      <c r="B12" s="32" t="s">
        <v>310</v>
      </c>
      <c r="C12" s="53">
        <v>56165</v>
      </c>
      <c r="D12" s="53"/>
      <c r="E12" s="54" t="s">
        <v>311</v>
      </c>
      <c r="F12" s="54" t="s">
        <v>312</v>
      </c>
      <c r="G12" s="32" t="s">
        <v>313</v>
      </c>
      <c r="H12" s="32"/>
      <c r="I12" s="31"/>
      <c r="J12" s="31"/>
      <c r="K12" s="31"/>
      <c r="L12" s="31">
        <v>1176.54</v>
      </c>
      <c r="M12" s="31">
        <f t="shared" si="0"/>
        <v>1050.4821428571427</v>
      </c>
      <c r="N12" s="32"/>
      <c r="O12" s="55"/>
      <c r="P12" s="32"/>
      <c r="Q12" s="31">
        <v>126.057857142857</v>
      </c>
      <c r="R12" s="31">
        <v>0</v>
      </c>
      <c r="S12" s="31">
        <v>1050.48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J12" s="31">
        <f t="shared" si="1"/>
        <v>-1176.5378571428571</v>
      </c>
      <c r="AK12" s="18"/>
    </row>
    <row r="13" spans="1:37" x14ac:dyDescent="0.25">
      <c r="A13" s="14">
        <v>43469</v>
      </c>
      <c r="B13" s="32" t="s">
        <v>314</v>
      </c>
      <c r="C13" s="53">
        <v>2845</v>
      </c>
      <c r="D13" s="53"/>
      <c r="E13" s="54" t="s">
        <v>315</v>
      </c>
      <c r="F13" s="54" t="s">
        <v>316</v>
      </c>
      <c r="G13" s="32" t="s">
        <v>317</v>
      </c>
      <c r="H13" s="32"/>
      <c r="I13" s="31"/>
      <c r="J13" s="31"/>
      <c r="K13" s="31">
        <v>2240</v>
      </c>
      <c r="L13" s="31"/>
      <c r="M13" s="31">
        <f t="shared" si="0"/>
        <v>2240</v>
      </c>
      <c r="N13" s="32"/>
      <c r="O13" s="55"/>
      <c r="P13" s="32"/>
      <c r="Q13" s="31">
        <v>0</v>
      </c>
      <c r="R13" s="31">
        <v>0</v>
      </c>
      <c r="S13" s="31">
        <v>2240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J13" s="31">
        <f t="shared" si="1"/>
        <v>-2240</v>
      </c>
      <c r="AK13" s="18"/>
    </row>
    <row r="14" spans="1:37" x14ac:dyDescent="0.25">
      <c r="A14" s="14">
        <v>43469</v>
      </c>
      <c r="B14" s="32" t="s">
        <v>318</v>
      </c>
      <c r="C14" s="53"/>
      <c r="D14" s="53"/>
      <c r="E14" s="54" t="s">
        <v>319</v>
      </c>
      <c r="F14" s="54"/>
      <c r="G14" s="32" t="s">
        <v>320</v>
      </c>
      <c r="H14" s="32"/>
      <c r="I14" s="31">
        <v>100</v>
      </c>
      <c r="J14" s="31"/>
      <c r="K14" s="31"/>
      <c r="L14" s="31"/>
      <c r="M14" s="31">
        <f t="shared" si="0"/>
        <v>100</v>
      </c>
      <c r="N14" s="32"/>
      <c r="O14" s="55"/>
      <c r="P14" s="32"/>
      <c r="Q14" s="31">
        <v>0</v>
      </c>
      <c r="R14" s="31">
        <v>0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100</v>
      </c>
      <c r="AE14" s="31"/>
      <c r="AF14" s="31"/>
      <c r="AG14" s="31"/>
      <c r="AH14" s="31"/>
      <c r="AJ14" s="31">
        <f t="shared" si="1"/>
        <v>-100</v>
      </c>
      <c r="AK14" s="18"/>
    </row>
    <row r="15" spans="1:37" x14ac:dyDescent="0.25">
      <c r="A15" s="14">
        <v>43469</v>
      </c>
      <c r="B15" s="32" t="s">
        <v>321</v>
      </c>
      <c r="C15" s="53"/>
      <c r="D15" s="53"/>
      <c r="E15" s="54" t="s">
        <v>322</v>
      </c>
      <c r="F15" s="54"/>
      <c r="G15" s="32" t="s">
        <v>323</v>
      </c>
      <c r="H15" s="32"/>
      <c r="I15" s="31"/>
      <c r="J15" s="31"/>
      <c r="K15" s="31">
        <v>1150</v>
      </c>
      <c r="L15" s="31"/>
      <c r="M15" s="31">
        <f t="shared" si="0"/>
        <v>1150</v>
      </c>
      <c r="N15" s="32"/>
      <c r="O15" s="55"/>
      <c r="P15" s="32"/>
      <c r="Q15" s="31">
        <v>0</v>
      </c>
      <c r="R15" s="31">
        <v>0</v>
      </c>
      <c r="S15" s="31">
        <v>1150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J15" s="31">
        <f t="shared" si="1"/>
        <v>-1150</v>
      </c>
      <c r="AK15" s="18"/>
    </row>
    <row r="16" spans="1:37" x14ac:dyDescent="0.25">
      <c r="A16" s="14">
        <v>43469</v>
      </c>
      <c r="B16" s="32" t="s">
        <v>324</v>
      </c>
      <c r="C16" s="53">
        <v>111202</v>
      </c>
      <c r="D16" s="53"/>
      <c r="E16" s="54" t="s">
        <v>300</v>
      </c>
      <c r="F16" s="54" t="s">
        <v>301</v>
      </c>
      <c r="G16" s="32" t="s">
        <v>302</v>
      </c>
      <c r="H16" s="32"/>
      <c r="I16" s="31"/>
      <c r="J16" s="31"/>
      <c r="K16" s="31"/>
      <c r="L16" s="31">
        <v>180</v>
      </c>
      <c r="M16" s="31">
        <f t="shared" si="0"/>
        <v>160.71428571428569</v>
      </c>
      <c r="N16" s="32"/>
      <c r="O16" s="55"/>
      <c r="P16" s="32"/>
      <c r="Q16" s="31">
        <v>19.285714285714299</v>
      </c>
      <c r="R16" s="31">
        <v>0</v>
      </c>
      <c r="S16" s="31"/>
      <c r="T16" s="31">
        <v>160.71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J16" s="31">
        <f t="shared" si="1"/>
        <v>-179.99571428571431</v>
      </c>
      <c r="AK16" s="18"/>
    </row>
    <row r="17" spans="1:37" x14ac:dyDescent="0.25">
      <c r="A17" s="14">
        <v>43469</v>
      </c>
      <c r="B17" s="32" t="s">
        <v>325</v>
      </c>
      <c r="C17" s="53"/>
      <c r="D17" s="53"/>
      <c r="E17" s="54" t="s">
        <v>326</v>
      </c>
      <c r="F17" s="54"/>
      <c r="G17" s="32" t="s">
        <v>327</v>
      </c>
      <c r="H17" s="32"/>
      <c r="I17" s="31">
        <v>60</v>
      </c>
      <c r="J17" s="31"/>
      <c r="K17" s="31"/>
      <c r="L17" s="31"/>
      <c r="M17" s="31">
        <f t="shared" si="0"/>
        <v>60</v>
      </c>
      <c r="N17" s="32"/>
      <c r="O17" s="55"/>
      <c r="P17" s="32"/>
      <c r="Q17" s="31">
        <v>0</v>
      </c>
      <c r="R17" s="31">
        <v>0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60</v>
      </c>
      <c r="AE17" s="31"/>
      <c r="AF17" s="31"/>
      <c r="AG17" s="31"/>
      <c r="AH17" s="31"/>
      <c r="AJ17" s="31">
        <f t="shared" si="1"/>
        <v>-60</v>
      </c>
      <c r="AK17" s="18"/>
    </row>
    <row r="18" spans="1:37" x14ac:dyDescent="0.25">
      <c r="A18" s="14">
        <v>43469</v>
      </c>
      <c r="B18" s="32" t="s">
        <v>328</v>
      </c>
      <c r="C18" s="53">
        <v>33573</v>
      </c>
      <c r="D18" s="53"/>
      <c r="E18" s="54" t="s">
        <v>296</v>
      </c>
      <c r="F18" s="54" t="s">
        <v>297</v>
      </c>
      <c r="G18" s="32" t="s">
        <v>329</v>
      </c>
      <c r="H18" s="32"/>
      <c r="I18" s="31"/>
      <c r="J18" s="31"/>
      <c r="K18" s="31"/>
      <c r="L18" s="31">
        <v>532.89</v>
      </c>
      <c r="M18" s="31">
        <f t="shared" si="0"/>
        <v>475.79464285714278</v>
      </c>
      <c r="N18" s="32"/>
      <c r="O18" s="55"/>
      <c r="P18" s="32"/>
      <c r="Q18" s="31">
        <v>57.095357142857097</v>
      </c>
      <c r="R18" s="31">
        <v>0</v>
      </c>
      <c r="S18" s="31">
        <v>475.79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J18" s="31">
        <f t="shared" si="1"/>
        <v>-532.88535714285717</v>
      </c>
      <c r="AK18" s="18"/>
    </row>
    <row r="19" spans="1:37" x14ac:dyDescent="0.25">
      <c r="A19" s="14">
        <v>43469</v>
      </c>
      <c r="B19" s="32" t="s">
        <v>330</v>
      </c>
      <c r="C19" s="53">
        <v>2023</v>
      </c>
      <c r="D19" s="53"/>
      <c r="E19" s="54" t="s">
        <v>331</v>
      </c>
      <c r="F19" s="54" t="s">
        <v>332</v>
      </c>
      <c r="G19" s="32" t="s">
        <v>333</v>
      </c>
      <c r="H19" s="32"/>
      <c r="I19" s="31"/>
      <c r="J19" s="31"/>
      <c r="K19" s="31"/>
      <c r="L19" s="31">
        <v>1320</v>
      </c>
      <c r="M19" s="31">
        <f t="shared" si="0"/>
        <v>1178.5714285714284</v>
      </c>
      <c r="N19" s="32"/>
      <c r="O19" s="55">
        <v>0.01</v>
      </c>
      <c r="P19" s="32"/>
      <c r="Q19" s="31">
        <v>141.42857142857099</v>
      </c>
      <c r="R19" s="31">
        <v>-11.785714285714301</v>
      </c>
      <c r="S19" s="31">
        <v>1178.57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J19" s="31">
        <f t="shared" si="1"/>
        <v>-1308.2128571428566</v>
      </c>
      <c r="AK19" s="18"/>
    </row>
    <row r="20" spans="1:37" x14ac:dyDescent="0.25">
      <c r="A20" s="14">
        <v>43470</v>
      </c>
      <c r="B20" s="32" t="s">
        <v>334</v>
      </c>
      <c r="C20" s="53">
        <v>113867</v>
      </c>
      <c r="D20" s="53"/>
      <c r="E20" s="54" t="s">
        <v>300</v>
      </c>
      <c r="F20" s="54" t="s">
        <v>301</v>
      </c>
      <c r="G20" s="32" t="s">
        <v>302</v>
      </c>
      <c r="H20" s="32"/>
      <c r="I20" s="31"/>
      <c r="J20" s="31"/>
      <c r="K20" s="31"/>
      <c r="L20" s="31">
        <v>90</v>
      </c>
      <c r="M20" s="31">
        <f t="shared" si="0"/>
        <v>80.357142857142847</v>
      </c>
      <c r="N20" s="32"/>
      <c r="O20" s="55"/>
      <c r="P20" s="32"/>
      <c r="Q20" s="31">
        <v>9.6428571428571406</v>
      </c>
      <c r="R20" s="31">
        <v>0</v>
      </c>
      <c r="S20" s="31"/>
      <c r="T20" s="31">
        <v>80.36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J20" s="31">
        <f t="shared" si="1"/>
        <v>-90.002857142857138</v>
      </c>
      <c r="AK20" s="18"/>
    </row>
    <row r="21" spans="1:37" x14ac:dyDescent="0.25">
      <c r="A21" s="14">
        <v>43470</v>
      </c>
      <c r="B21" s="32" t="s">
        <v>335</v>
      </c>
      <c r="C21" s="53">
        <v>167302</v>
      </c>
      <c r="D21" s="53"/>
      <c r="E21" s="54" t="s">
        <v>304</v>
      </c>
      <c r="F21" s="54" t="s">
        <v>305</v>
      </c>
      <c r="G21" s="32" t="s">
        <v>336</v>
      </c>
      <c r="H21" s="32"/>
      <c r="I21" s="31"/>
      <c r="J21" s="31"/>
      <c r="K21" s="31">
        <v>143.75</v>
      </c>
      <c r="L21" s="31"/>
      <c r="M21" s="31">
        <f t="shared" si="0"/>
        <v>143.75</v>
      </c>
      <c r="N21" s="32"/>
      <c r="O21" s="55"/>
      <c r="P21" s="32"/>
      <c r="Q21" s="31">
        <v>0</v>
      </c>
      <c r="R21" s="31">
        <v>0</v>
      </c>
      <c r="S21" s="31">
        <v>143.75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J21" s="31">
        <f t="shared" si="1"/>
        <v>-143.75</v>
      </c>
      <c r="AK21" s="18"/>
    </row>
    <row r="22" spans="1:37" x14ac:dyDescent="0.25">
      <c r="A22" s="14">
        <v>43470</v>
      </c>
      <c r="B22" s="32" t="s">
        <v>337</v>
      </c>
      <c r="C22" s="53">
        <v>167302</v>
      </c>
      <c r="D22" s="53"/>
      <c r="E22" s="54" t="s">
        <v>304</v>
      </c>
      <c r="F22" s="54" t="s">
        <v>305</v>
      </c>
      <c r="G22" s="32" t="s">
        <v>338</v>
      </c>
      <c r="H22" s="32"/>
      <c r="I22" s="31"/>
      <c r="J22" s="31"/>
      <c r="K22" s="31"/>
      <c r="L22" s="31">
        <v>528.65</v>
      </c>
      <c r="M22" s="31">
        <f t="shared" si="0"/>
        <v>472.0089285714285</v>
      </c>
      <c r="N22" s="32"/>
      <c r="O22" s="55"/>
      <c r="P22" s="32"/>
      <c r="Q22" s="31">
        <v>56.641071428571401</v>
      </c>
      <c r="R22" s="31">
        <v>0</v>
      </c>
      <c r="S22" s="31">
        <v>472.01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J22" s="31">
        <f t="shared" si="1"/>
        <v>-528.65107142857141</v>
      </c>
      <c r="AK22" s="18"/>
    </row>
    <row r="23" spans="1:37" x14ac:dyDescent="0.25">
      <c r="A23" s="14">
        <v>43470</v>
      </c>
      <c r="B23" s="32" t="s">
        <v>339</v>
      </c>
      <c r="C23" s="53">
        <v>1033652</v>
      </c>
      <c r="D23" s="53"/>
      <c r="E23" s="54" t="s">
        <v>296</v>
      </c>
      <c r="F23" s="54" t="s">
        <v>297</v>
      </c>
      <c r="G23" s="32" t="s">
        <v>340</v>
      </c>
      <c r="H23" s="32"/>
      <c r="I23" s="31"/>
      <c r="J23" s="31"/>
      <c r="K23" s="31"/>
      <c r="L23" s="31">
        <v>74.66</v>
      </c>
      <c r="M23" s="31">
        <f t="shared" si="0"/>
        <v>66.660714285714278</v>
      </c>
      <c r="N23" s="32"/>
      <c r="O23" s="55"/>
      <c r="P23" s="32"/>
      <c r="Q23" s="31">
        <v>7.9992857142857101</v>
      </c>
      <c r="R23" s="31">
        <v>0</v>
      </c>
      <c r="S23" s="31">
        <v>66.66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J23" s="31">
        <f t="shared" si="1"/>
        <v>-74.659285714285701</v>
      </c>
      <c r="AK23" s="18"/>
    </row>
    <row r="24" spans="1:37" x14ac:dyDescent="0.25">
      <c r="A24" s="14">
        <v>43472</v>
      </c>
      <c r="B24" s="32" t="s">
        <v>341</v>
      </c>
      <c r="C24" s="53">
        <v>111286</v>
      </c>
      <c r="D24" s="53"/>
      <c r="E24" s="54" t="s">
        <v>300</v>
      </c>
      <c r="F24" s="54" t="s">
        <v>301</v>
      </c>
      <c r="G24" s="32" t="s">
        <v>302</v>
      </c>
      <c r="H24" s="32"/>
      <c r="I24" s="31"/>
      <c r="J24" s="31"/>
      <c r="K24" s="31"/>
      <c r="L24" s="31">
        <v>180</v>
      </c>
      <c r="M24" s="31">
        <f t="shared" si="0"/>
        <v>160.71428571428569</v>
      </c>
      <c r="N24" s="32"/>
      <c r="O24" s="55"/>
      <c r="P24" s="32"/>
      <c r="Q24" s="31">
        <v>19.285714285714299</v>
      </c>
      <c r="R24" s="31">
        <v>0</v>
      </c>
      <c r="S24" s="31">
        <v>160.71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J24" s="31">
        <f t="shared" si="1"/>
        <v>-179.99571428571431</v>
      </c>
      <c r="AK24" s="18"/>
    </row>
    <row r="25" spans="1:37" x14ac:dyDescent="0.25">
      <c r="A25" s="14">
        <v>43472</v>
      </c>
      <c r="B25" s="32" t="s">
        <v>342</v>
      </c>
      <c r="C25" s="53">
        <v>142794</v>
      </c>
      <c r="D25" s="53"/>
      <c r="E25" s="54" t="s">
        <v>304</v>
      </c>
      <c r="F25" s="54" t="s">
        <v>305</v>
      </c>
      <c r="G25" s="32" t="s">
        <v>343</v>
      </c>
      <c r="H25" s="32"/>
      <c r="I25" s="31"/>
      <c r="J25" s="31"/>
      <c r="K25" s="31"/>
      <c r="L25" s="31">
        <v>1782.8</v>
      </c>
      <c r="M25" s="31">
        <f t="shared" si="0"/>
        <v>1591.785714285714</v>
      </c>
      <c r="N25" s="32"/>
      <c r="O25" s="55"/>
      <c r="P25" s="32"/>
      <c r="Q25" s="31">
        <v>191.01428571428599</v>
      </c>
      <c r="R25" s="31">
        <v>0</v>
      </c>
      <c r="S25" s="31">
        <v>1591.79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J25" s="31">
        <f t="shared" si="1"/>
        <v>-1782.8042857142859</v>
      </c>
      <c r="AK25" s="18"/>
    </row>
    <row r="26" spans="1:37" x14ac:dyDescent="0.25">
      <c r="A26" s="14">
        <v>43472</v>
      </c>
      <c r="B26" s="32" t="s">
        <v>344</v>
      </c>
      <c r="C26" s="53">
        <v>142794</v>
      </c>
      <c r="D26" s="53"/>
      <c r="E26" s="54" t="s">
        <v>304</v>
      </c>
      <c r="F26" s="54" t="s">
        <v>305</v>
      </c>
      <c r="G26" s="32" t="s">
        <v>345</v>
      </c>
      <c r="H26" s="32"/>
      <c r="I26" s="31"/>
      <c r="J26" s="31"/>
      <c r="K26" s="31">
        <v>176.1</v>
      </c>
      <c r="L26" s="31"/>
      <c r="M26" s="31">
        <f t="shared" si="0"/>
        <v>176.1</v>
      </c>
      <c r="N26" s="32"/>
      <c r="O26" s="55"/>
      <c r="P26" s="32"/>
      <c r="Q26" s="31">
        <v>0</v>
      </c>
      <c r="R26" s="31">
        <v>0</v>
      </c>
      <c r="S26" s="31">
        <v>176.1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J26" s="31">
        <f t="shared" si="1"/>
        <v>-176.1</v>
      </c>
      <c r="AK26" s="18"/>
    </row>
    <row r="27" spans="1:37" x14ac:dyDescent="0.25">
      <c r="A27" s="14">
        <v>43473</v>
      </c>
      <c r="B27" s="32" t="s">
        <v>346</v>
      </c>
      <c r="C27" s="53"/>
      <c r="D27" s="53"/>
      <c r="E27" s="54" t="s">
        <v>347</v>
      </c>
      <c r="F27" s="54"/>
      <c r="G27" s="32" t="s">
        <v>348</v>
      </c>
      <c r="H27" s="32"/>
      <c r="I27" s="31"/>
      <c r="J27" s="31"/>
      <c r="K27" s="31">
        <v>1123</v>
      </c>
      <c r="L27" s="31"/>
      <c r="M27" s="31">
        <f t="shared" si="0"/>
        <v>1123</v>
      </c>
      <c r="N27" s="32"/>
      <c r="O27" s="55"/>
      <c r="P27" s="32"/>
      <c r="Q27" s="31">
        <v>0</v>
      </c>
      <c r="R27" s="31">
        <v>0</v>
      </c>
      <c r="S27" s="31">
        <v>1123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J27" s="31">
        <f t="shared" si="1"/>
        <v>-1123</v>
      </c>
      <c r="AK27" s="18"/>
    </row>
    <row r="28" spans="1:37" x14ac:dyDescent="0.25">
      <c r="A28" s="14">
        <v>43473</v>
      </c>
      <c r="B28" s="32" t="s">
        <v>349</v>
      </c>
      <c r="C28" s="53"/>
      <c r="D28" s="53"/>
      <c r="E28" s="54" t="s">
        <v>319</v>
      </c>
      <c r="F28" s="54"/>
      <c r="G28" s="32" t="s">
        <v>350</v>
      </c>
      <c r="H28" s="32"/>
      <c r="I28" s="31">
        <v>50</v>
      </c>
      <c r="J28" s="31"/>
      <c r="K28" s="31"/>
      <c r="L28" s="31"/>
      <c r="M28" s="31">
        <f t="shared" si="0"/>
        <v>50</v>
      </c>
      <c r="N28" s="32"/>
      <c r="O28" s="55"/>
      <c r="P28" s="32"/>
      <c r="Q28" s="31">
        <v>0</v>
      </c>
      <c r="R28" s="31">
        <v>0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>
        <v>50</v>
      </c>
      <c r="AE28" s="31"/>
      <c r="AF28" s="31"/>
      <c r="AG28" s="31"/>
      <c r="AH28" s="31"/>
      <c r="AJ28" s="31">
        <f t="shared" si="1"/>
        <v>-50</v>
      </c>
      <c r="AK28" s="18"/>
    </row>
    <row r="29" spans="1:37" x14ac:dyDescent="0.25">
      <c r="A29" s="14">
        <v>43473</v>
      </c>
      <c r="B29" s="32" t="s">
        <v>351</v>
      </c>
      <c r="C29" s="53">
        <v>123531</v>
      </c>
      <c r="D29" s="53"/>
      <c r="E29" s="54" t="s">
        <v>300</v>
      </c>
      <c r="F29" s="54" t="s">
        <v>301</v>
      </c>
      <c r="G29" s="32" t="s">
        <v>302</v>
      </c>
      <c r="H29" s="32"/>
      <c r="I29" s="31"/>
      <c r="J29" s="31"/>
      <c r="K29" s="31"/>
      <c r="L29" s="31">
        <v>180</v>
      </c>
      <c r="M29" s="31">
        <f t="shared" si="0"/>
        <v>160.71428571428569</v>
      </c>
      <c r="N29" s="32"/>
      <c r="O29" s="55"/>
      <c r="P29" s="32"/>
      <c r="Q29" s="31">
        <v>19.285714285714299</v>
      </c>
      <c r="R29" s="31">
        <v>0</v>
      </c>
      <c r="S29" s="31"/>
      <c r="T29" s="31">
        <v>160.71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J29" s="31">
        <f t="shared" si="1"/>
        <v>-179.99571428571431</v>
      </c>
      <c r="AK29" s="18"/>
    </row>
    <row r="30" spans="1:37" x14ac:dyDescent="0.25">
      <c r="A30" s="14">
        <v>43474</v>
      </c>
      <c r="B30" s="32" t="s">
        <v>352</v>
      </c>
      <c r="C30" s="53">
        <v>125974</v>
      </c>
      <c r="D30" s="53"/>
      <c r="E30" s="54" t="s">
        <v>304</v>
      </c>
      <c r="F30" s="54" t="s">
        <v>305</v>
      </c>
      <c r="G30" s="32" t="s">
        <v>353</v>
      </c>
      <c r="H30" s="32"/>
      <c r="I30" s="31"/>
      <c r="J30" s="31"/>
      <c r="K30" s="31"/>
      <c r="L30" s="31">
        <v>961.2</v>
      </c>
      <c r="M30" s="31">
        <f t="shared" si="0"/>
        <v>858.21428571428567</v>
      </c>
      <c r="N30" s="32"/>
      <c r="O30" s="55"/>
      <c r="P30" s="32"/>
      <c r="Q30" s="31">
        <v>102.985714285714</v>
      </c>
      <c r="R30" s="31">
        <v>0</v>
      </c>
      <c r="S30" s="31">
        <v>858.21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J30" s="31">
        <f t="shared" si="1"/>
        <v>-961.19571428571408</v>
      </c>
      <c r="AK30" s="18"/>
    </row>
    <row r="31" spans="1:37" x14ac:dyDescent="0.25">
      <c r="A31" s="14">
        <v>43474</v>
      </c>
      <c r="B31" s="32" t="s">
        <v>354</v>
      </c>
      <c r="C31" s="53">
        <v>125974</v>
      </c>
      <c r="D31" s="53"/>
      <c r="E31" s="54" t="s">
        <v>304</v>
      </c>
      <c r="F31" s="54" t="s">
        <v>305</v>
      </c>
      <c r="G31" s="32" t="s">
        <v>355</v>
      </c>
      <c r="H31" s="32"/>
      <c r="I31" s="31"/>
      <c r="J31" s="31"/>
      <c r="K31" s="31">
        <v>399.9</v>
      </c>
      <c r="L31" s="31"/>
      <c r="M31" s="31">
        <f t="shared" si="0"/>
        <v>399.9</v>
      </c>
      <c r="N31" s="32"/>
      <c r="O31" s="55"/>
      <c r="P31" s="32"/>
      <c r="Q31" s="31">
        <v>0</v>
      </c>
      <c r="R31" s="31">
        <v>0</v>
      </c>
      <c r="S31" s="31">
        <v>399.9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J31" s="31">
        <f t="shared" si="1"/>
        <v>-399.9</v>
      </c>
      <c r="AK31" s="18"/>
    </row>
    <row r="32" spans="1:37" x14ac:dyDescent="0.25">
      <c r="A32" s="14">
        <v>43474</v>
      </c>
      <c r="B32" s="32" t="s">
        <v>356</v>
      </c>
      <c r="C32" s="53">
        <v>111327</v>
      </c>
      <c r="D32" s="53"/>
      <c r="E32" s="54" t="s">
        <v>300</v>
      </c>
      <c r="F32" s="54" t="s">
        <v>301</v>
      </c>
      <c r="G32" s="32" t="s">
        <v>302</v>
      </c>
      <c r="H32" s="32"/>
      <c r="I32" s="31"/>
      <c r="J32" s="31"/>
      <c r="K32" s="31"/>
      <c r="L32" s="31">
        <v>180</v>
      </c>
      <c r="M32" s="31">
        <f t="shared" si="0"/>
        <v>160.71428571428569</v>
      </c>
      <c r="N32" s="32"/>
      <c r="O32" s="55"/>
      <c r="P32" s="32"/>
      <c r="Q32" s="31">
        <v>19.285714285714299</v>
      </c>
      <c r="R32" s="31">
        <v>0</v>
      </c>
      <c r="S32" s="31"/>
      <c r="T32" s="31">
        <v>160.71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J32" s="31">
        <f t="shared" si="1"/>
        <v>-179.99571428571431</v>
      </c>
      <c r="AK32" s="18"/>
    </row>
    <row r="33" spans="1:37" x14ac:dyDescent="0.25">
      <c r="A33" s="14">
        <v>43474</v>
      </c>
      <c r="B33" s="32" t="s">
        <v>357</v>
      </c>
      <c r="C33" s="53">
        <v>28772</v>
      </c>
      <c r="D33" s="53"/>
      <c r="E33" s="54" t="s">
        <v>296</v>
      </c>
      <c r="F33" s="54" t="s">
        <v>297</v>
      </c>
      <c r="G33" s="32" t="s">
        <v>358</v>
      </c>
      <c r="H33" s="32"/>
      <c r="I33" s="31"/>
      <c r="J33" s="31"/>
      <c r="K33" s="31"/>
      <c r="L33" s="31">
        <v>30</v>
      </c>
      <c r="M33" s="31">
        <f t="shared" si="0"/>
        <v>26.785714285714285</v>
      </c>
      <c r="N33" s="32"/>
      <c r="O33" s="55"/>
      <c r="P33" s="32"/>
      <c r="Q33" s="31">
        <v>3.21428571428571</v>
      </c>
      <c r="R33" s="31">
        <v>0</v>
      </c>
      <c r="S33" s="31"/>
      <c r="T33" s="31"/>
      <c r="U33" s="31"/>
      <c r="V33" s="31">
        <v>26.79</v>
      </c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J33" s="31">
        <f t="shared" si="1"/>
        <v>-30.004285714285707</v>
      </c>
      <c r="AK33" s="18"/>
    </row>
    <row r="34" spans="1:37" x14ac:dyDescent="0.25">
      <c r="A34" s="14">
        <v>43475</v>
      </c>
      <c r="B34" s="32" t="s">
        <v>359</v>
      </c>
      <c r="C34" s="53">
        <v>111372</v>
      </c>
      <c r="D34" s="53"/>
      <c r="E34" s="54" t="s">
        <v>300</v>
      </c>
      <c r="F34" s="54" t="s">
        <v>301</v>
      </c>
      <c r="G34" s="32" t="s">
        <v>302</v>
      </c>
      <c r="H34" s="32"/>
      <c r="I34" s="31"/>
      <c r="J34" s="31"/>
      <c r="K34" s="31"/>
      <c r="L34" s="31">
        <v>180</v>
      </c>
      <c r="M34" s="31">
        <f t="shared" si="0"/>
        <v>160.71428571428569</v>
      </c>
      <c r="N34" s="32"/>
      <c r="O34" s="55"/>
      <c r="P34" s="32"/>
      <c r="Q34" s="31">
        <v>19.285714285714299</v>
      </c>
      <c r="R34" s="31">
        <v>0</v>
      </c>
      <c r="S34" s="31"/>
      <c r="T34" s="31">
        <v>160.71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J34" s="31">
        <f t="shared" si="1"/>
        <v>-179.99571428571431</v>
      </c>
      <c r="AK34" s="18"/>
    </row>
    <row r="35" spans="1:37" x14ac:dyDescent="0.25">
      <c r="A35" s="14">
        <v>43475</v>
      </c>
      <c r="B35" s="32" t="s">
        <v>360</v>
      </c>
      <c r="C35" s="53">
        <v>21845</v>
      </c>
      <c r="D35" s="53"/>
      <c r="E35" s="54" t="s">
        <v>361</v>
      </c>
      <c r="F35" s="54" t="s">
        <v>362</v>
      </c>
      <c r="G35" s="32" t="s">
        <v>363</v>
      </c>
      <c r="H35" s="32"/>
      <c r="I35" s="31"/>
      <c r="J35" s="31"/>
      <c r="K35" s="31"/>
      <c r="L35" s="31">
        <v>178.39</v>
      </c>
      <c r="M35" s="31">
        <f t="shared" si="0"/>
        <v>159.27678571428569</v>
      </c>
      <c r="N35" s="32"/>
      <c r="O35" s="55"/>
      <c r="P35" s="32"/>
      <c r="Q35" s="31">
        <v>19.113214285714299</v>
      </c>
      <c r="R35" s="31"/>
      <c r="S35" s="31">
        <v>159.28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J35" s="31">
        <f t="shared" si="1"/>
        <v>-178.39321428571429</v>
      </c>
      <c r="AK35" s="18"/>
    </row>
    <row r="36" spans="1:37" x14ac:dyDescent="0.25">
      <c r="A36" s="14">
        <v>43475</v>
      </c>
      <c r="B36" s="32" t="s">
        <v>364</v>
      </c>
      <c r="C36" s="53">
        <v>108541</v>
      </c>
      <c r="D36" s="53"/>
      <c r="E36" s="54" t="s">
        <v>304</v>
      </c>
      <c r="F36" s="54" t="s">
        <v>305</v>
      </c>
      <c r="G36" s="32" t="s">
        <v>365</v>
      </c>
      <c r="H36" s="32"/>
      <c r="I36" s="31"/>
      <c r="J36" s="31"/>
      <c r="K36" s="31"/>
      <c r="L36" s="31">
        <v>1709.8</v>
      </c>
      <c r="M36" s="31">
        <f t="shared" si="0"/>
        <v>1526.6071428571427</v>
      </c>
      <c r="N36" s="32"/>
      <c r="O36" s="55"/>
      <c r="P36" s="32"/>
      <c r="Q36" s="31">
        <v>183.19285714285701</v>
      </c>
      <c r="R36" s="31"/>
      <c r="S36" s="31">
        <v>1526.61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J36" s="31">
        <f t="shared" si="1"/>
        <v>-1709.802857142857</v>
      </c>
      <c r="AK36" s="18"/>
    </row>
    <row r="37" spans="1:37" x14ac:dyDescent="0.25">
      <c r="A37" s="14">
        <v>43475</v>
      </c>
      <c r="B37" s="32" t="s">
        <v>366</v>
      </c>
      <c r="C37" s="53">
        <v>108541</v>
      </c>
      <c r="D37" s="53"/>
      <c r="E37" s="54" t="s">
        <v>304</v>
      </c>
      <c r="F37" s="54" t="s">
        <v>305</v>
      </c>
      <c r="G37" s="32" t="s">
        <v>367</v>
      </c>
      <c r="H37" s="32"/>
      <c r="I37" s="31"/>
      <c r="J37" s="31"/>
      <c r="K37" s="31">
        <v>162.69999999999999</v>
      </c>
      <c r="L37" s="31"/>
      <c r="M37" s="31">
        <f t="shared" si="0"/>
        <v>162.69999999999999</v>
      </c>
      <c r="N37" s="32"/>
      <c r="O37" s="55"/>
      <c r="P37" s="32"/>
      <c r="Q37" s="31">
        <v>0</v>
      </c>
      <c r="R37" s="31"/>
      <c r="S37" s="31">
        <v>162.69999999999999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J37" s="31">
        <f t="shared" si="1"/>
        <v>-162.69999999999999</v>
      </c>
      <c r="AK37" s="18"/>
    </row>
    <row r="38" spans="1:37" x14ac:dyDescent="0.25">
      <c r="A38" s="14">
        <v>43476</v>
      </c>
      <c r="B38" s="32" t="s">
        <v>368</v>
      </c>
      <c r="C38" s="53">
        <v>113917</v>
      </c>
      <c r="D38" s="53"/>
      <c r="E38" s="54" t="s">
        <v>300</v>
      </c>
      <c r="F38" s="54" t="s">
        <v>301</v>
      </c>
      <c r="G38" s="32" t="s">
        <v>302</v>
      </c>
      <c r="H38" s="32"/>
      <c r="I38" s="31"/>
      <c r="J38" s="31"/>
      <c r="K38" s="31"/>
      <c r="L38" s="31">
        <v>180</v>
      </c>
      <c r="M38" s="31">
        <f t="shared" si="0"/>
        <v>160.71428571428569</v>
      </c>
      <c r="N38" s="32"/>
      <c r="O38" s="55"/>
      <c r="P38" s="32"/>
      <c r="Q38" s="31">
        <v>19.285714285714299</v>
      </c>
      <c r="R38" s="31"/>
      <c r="S38" s="31"/>
      <c r="T38" s="31">
        <v>160.71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J38" s="31">
        <f t="shared" si="1"/>
        <v>-179.99571428571431</v>
      </c>
      <c r="AK38" s="18"/>
    </row>
    <row r="39" spans="1:37" x14ac:dyDescent="0.25">
      <c r="A39" s="14">
        <v>43476</v>
      </c>
      <c r="B39" s="32" t="s">
        <v>369</v>
      </c>
      <c r="C39" s="53">
        <v>33765</v>
      </c>
      <c r="D39" s="53"/>
      <c r="E39" s="54" t="s">
        <v>296</v>
      </c>
      <c r="F39" s="54" t="s">
        <v>297</v>
      </c>
      <c r="G39" s="32" t="s">
        <v>370</v>
      </c>
      <c r="H39" s="32"/>
      <c r="I39" s="31"/>
      <c r="J39" s="31"/>
      <c r="K39" s="31">
        <v>79</v>
      </c>
      <c r="L39" s="31"/>
      <c r="M39" s="31">
        <f t="shared" ref="M39:M70" si="2">I39+J39+K39+L39/1.12</f>
        <v>79</v>
      </c>
      <c r="N39" s="32"/>
      <c r="O39" s="55"/>
      <c r="P39" s="32"/>
      <c r="Q39" s="31">
        <v>0</v>
      </c>
      <c r="R39" s="31"/>
      <c r="S39" s="31">
        <v>79</v>
      </c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J39" s="31">
        <f t="shared" ref="AJ39:AJ70" si="3">-SUM(P39:AI39)</f>
        <v>-79</v>
      </c>
      <c r="AK39" s="18"/>
    </row>
    <row r="40" spans="1:37" x14ac:dyDescent="0.25">
      <c r="A40" s="14">
        <v>43476</v>
      </c>
      <c r="B40" s="32" t="s">
        <v>371</v>
      </c>
      <c r="C40" s="53">
        <v>113981</v>
      </c>
      <c r="D40" s="53"/>
      <c r="E40" s="54" t="s">
        <v>300</v>
      </c>
      <c r="F40" s="54" t="s">
        <v>301</v>
      </c>
      <c r="G40" s="32" t="s">
        <v>302</v>
      </c>
      <c r="H40" s="32"/>
      <c r="I40" s="31"/>
      <c r="J40" s="31"/>
      <c r="K40" s="31"/>
      <c r="L40" s="31">
        <v>90</v>
      </c>
      <c r="M40" s="31">
        <f t="shared" si="2"/>
        <v>80.357142857142847</v>
      </c>
      <c r="N40" s="32"/>
      <c r="O40" s="55"/>
      <c r="P40" s="32"/>
      <c r="Q40" s="31">
        <v>9.6428571428571406</v>
      </c>
      <c r="R40" s="31"/>
      <c r="S40" s="31"/>
      <c r="T40" s="31">
        <v>80.36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J40" s="31">
        <f t="shared" si="3"/>
        <v>-90.002857142857138</v>
      </c>
      <c r="AK40" s="18"/>
    </row>
    <row r="41" spans="1:37" x14ac:dyDescent="0.25">
      <c r="A41" s="14">
        <v>43477</v>
      </c>
      <c r="B41" s="32" t="s">
        <v>372</v>
      </c>
      <c r="C41" s="53">
        <v>129711</v>
      </c>
      <c r="D41" s="53"/>
      <c r="E41" s="54" t="s">
        <v>304</v>
      </c>
      <c r="F41" s="54" t="s">
        <v>305</v>
      </c>
      <c r="G41" s="32" t="s">
        <v>373</v>
      </c>
      <c r="H41" s="32"/>
      <c r="I41" s="31"/>
      <c r="J41" s="31"/>
      <c r="K41" s="31">
        <v>78.5</v>
      </c>
      <c r="L41" s="31"/>
      <c r="M41" s="31">
        <f t="shared" si="2"/>
        <v>78.5</v>
      </c>
      <c r="N41" s="32"/>
      <c r="O41" s="55"/>
      <c r="P41" s="32"/>
      <c r="Q41" s="31">
        <v>0</v>
      </c>
      <c r="R41" s="31"/>
      <c r="S41" s="31">
        <v>78.5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J41" s="31">
        <f t="shared" si="3"/>
        <v>-78.5</v>
      </c>
      <c r="AK41" s="18"/>
    </row>
    <row r="42" spans="1:37" x14ac:dyDescent="0.25">
      <c r="A42" s="14">
        <v>43477</v>
      </c>
      <c r="B42" s="32" t="s">
        <v>374</v>
      </c>
      <c r="C42" s="53">
        <v>129711</v>
      </c>
      <c r="D42" s="53"/>
      <c r="E42" s="54" t="s">
        <v>304</v>
      </c>
      <c r="F42" s="54" t="s">
        <v>305</v>
      </c>
      <c r="G42" s="32" t="s">
        <v>375</v>
      </c>
      <c r="H42" s="32"/>
      <c r="I42" s="31"/>
      <c r="J42" s="31"/>
      <c r="K42" s="31"/>
      <c r="L42" s="31">
        <v>1730.1</v>
      </c>
      <c r="M42" s="31">
        <f t="shared" si="2"/>
        <v>1544.7321428571427</v>
      </c>
      <c r="N42" s="32"/>
      <c r="O42" s="55"/>
      <c r="P42" s="32"/>
      <c r="Q42" s="31">
        <v>185.36785714285699</v>
      </c>
      <c r="R42" s="31"/>
      <c r="S42" s="31">
        <v>1544.73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J42" s="31">
        <f t="shared" si="3"/>
        <v>-1730.097857142857</v>
      </c>
      <c r="AK42" s="18"/>
    </row>
    <row r="43" spans="1:37" x14ac:dyDescent="0.25">
      <c r="A43" s="14">
        <v>43477</v>
      </c>
      <c r="B43" s="32" t="s">
        <v>376</v>
      </c>
      <c r="C43" s="53">
        <v>33776</v>
      </c>
      <c r="D43" s="53"/>
      <c r="E43" s="54" t="s">
        <v>296</v>
      </c>
      <c r="F43" s="54" t="s">
        <v>297</v>
      </c>
      <c r="G43" s="32" t="s">
        <v>377</v>
      </c>
      <c r="H43" s="32"/>
      <c r="I43" s="31"/>
      <c r="J43" s="31"/>
      <c r="K43" s="31"/>
      <c r="L43" s="31">
        <v>312.25</v>
      </c>
      <c r="M43" s="31">
        <f t="shared" si="2"/>
        <v>278.79464285714283</v>
      </c>
      <c r="N43" s="32"/>
      <c r="O43" s="55"/>
      <c r="P43" s="32"/>
      <c r="Q43" s="31">
        <v>33.455357142857103</v>
      </c>
      <c r="R43" s="31"/>
      <c r="S43" s="31"/>
      <c r="T43" s="31">
        <v>278.79000000000002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J43" s="31">
        <f t="shared" si="3"/>
        <v>-312.24535714285713</v>
      </c>
      <c r="AK43" s="18"/>
    </row>
    <row r="44" spans="1:37" x14ac:dyDescent="0.25">
      <c r="A44" s="14">
        <v>43479</v>
      </c>
      <c r="B44" s="32" t="s">
        <v>378</v>
      </c>
      <c r="C44" s="53">
        <v>2868</v>
      </c>
      <c r="D44" s="53"/>
      <c r="E44" s="54" t="s">
        <v>315</v>
      </c>
      <c r="F44" s="54" t="s">
        <v>316</v>
      </c>
      <c r="G44" s="32" t="s">
        <v>379</v>
      </c>
      <c r="H44" s="32"/>
      <c r="I44" s="31"/>
      <c r="J44" s="31"/>
      <c r="K44" s="31">
        <v>1730</v>
      </c>
      <c r="L44" s="31"/>
      <c r="M44" s="31">
        <f t="shared" si="2"/>
        <v>1730</v>
      </c>
      <c r="N44" s="32"/>
      <c r="O44" s="55"/>
      <c r="P44" s="32"/>
      <c r="Q44" s="31">
        <v>0</v>
      </c>
      <c r="R44" s="31"/>
      <c r="S44" s="31">
        <v>1730</v>
      </c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J44" s="31">
        <f t="shared" si="3"/>
        <v>-1730</v>
      </c>
      <c r="AK44" s="18"/>
    </row>
    <row r="45" spans="1:37" x14ac:dyDescent="0.25">
      <c r="A45" s="14">
        <v>43479</v>
      </c>
      <c r="B45" s="32" t="s">
        <v>380</v>
      </c>
      <c r="C45" s="53">
        <v>114049</v>
      </c>
      <c r="D45" s="53"/>
      <c r="E45" s="54" t="s">
        <v>300</v>
      </c>
      <c r="F45" s="54" t="s">
        <v>301</v>
      </c>
      <c r="G45" s="32" t="s">
        <v>302</v>
      </c>
      <c r="H45" s="32"/>
      <c r="I45" s="31"/>
      <c r="J45" s="31"/>
      <c r="K45" s="31"/>
      <c r="L45" s="31">
        <v>180</v>
      </c>
      <c r="M45" s="31">
        <f t="shared" si="2"/>
        <v>160.71428571428569</v>
      </c>
      <c r="N45" s="32"/>
      <c r="O45" s="55"/>
      <c r="P45" s="32"/>
      <c r="Q45" s="31">
        <v>19.285714285714299</v>
      </c>
      <c r="R45" s="31"/>
      <c r="S45" s="31"/>
      <c r="T45" s="31">
        <v>160.71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J45" s="31">
        <f t="shared" si="3"/>
        <v>-179.99571428571431</v>
      </c>
      <c r="AK45" s="18"/>
    </row>
    <row r="46" spans="1:37" x14ac:dyDescent="0.25">
      <c r="A46" s="14">
        <v>43479</v>
      </c>
      <c r="B46" s="32" t="s">
        <v>381</v>
      </c>
      <c r="C46" s="53">
        <v>33777</v>
      </c>
      <c r="D46" s="53"/>
      <c r="E46" s="54" t="s">
        <v>296</v>
      </c>
      <c r="F46" s="54" t="s">
        <v>297</v>
      </c>
      <c r="G46" s="32" t="s">
        <v>382</v>
      </c>
      <c r="H46" s="32"/>
      <c r="I46" s="31"/>
      <c r="J46" s="31"/>
      <c r="K46" s="31"/>
      <c r="L46" s="31">
        <v>207</v>
      </c>
      <c r="M46" s="31">
        <f t="shared" si="2"/>
        <v>184.82142857142856</v>
      </c>
      <c r="N46" s="32"/>
      <c r="O46" s="55"/>
      <c r="P46" s="32"/>
      <c r="Q46" s="31">
        <v>22.178571428571399</v>
      </c>
      <c r="R46" s="31"/>
      <c r="S46" s="31"/>
      <c r="T46" s="31">
        <v>184.82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J46" s="31">
        <f t="shared" si="3"/>
        <v>-206.99857142857138</v>
      </c>
      <c r="AK46" s="18"/>
    </row>
    <row r="47" spans="1:37" x14ac:dyDescent="0.25">
      <c r="A47" s="14">
        <v>43479</v>
      </c>
      <c r="B47" s="32" t="s">
        <v>383</v>
      </c>
      <c r="C47" s="53">
        <v>159133</v>
      </c>
      <c r="D47" s="53"/>
      <c r="E47" s="54" t="s">
        <v>304</v>
      </c>
      <c r="F47" s="54" t="s">
        <v>305</v>
      </c>
      <c r="G47" s="32" t="s">
        <v>384</v>
      </c>
      <c r="H47" s="32"/>
      <c r="I47" s="31"/>
      <c r="J47" s="31"/>
      <c r="K47" s="31"/>
      <c r="L47" s="31">
        <v>822.55</v>
      </c>
      <c r="M47" s="31">
        <f t="shared" si="2"/>
        <v>734.41964285714278</v>
      </c>
      <c r="N47" s="32"/>
      <c r="O47" s="55"/>
      <c r="P47" s="32"/>
      <c r="Q47" s="31">
        <v>88.130357142857093</v>
      </c>
      <c r="R47" s="31"/>
      <c r="S47" s="31">
        <v>734.42</v>
      </c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J47" s="31">
        <f t="shared" si="3"/>
        <v>-822.55035714285702</v>
      </c>
      <c r="AK47" s="18"/>
    </row>
    <row r="48" spans="1:37" x14ac:dyDescent="0.25">
      <c r="A48" s="14">
        <v>43479</v>
      </c>
      <c r="B48" s="32" t="s">
        <v>385</v>
      </c>
      <c r="C48" s="53">
        <v>33794</v>
      </c>
      <c r="D48" s="53"/>
      <c r="E48" s="54" t="s">
        <v>296</v>
      </c>
      <c r="F48" s="54" t="s">
        <v>297</v>
      </c>
      <c r="G48" s="32" t="s">
        <v>386</v>
      </c>
      <c r="H48" s="32"/>
      <c r="I48" s="31"/>
      <c r="J48" s="31"/>
      <c r="K48" s="31"/>
      <c r="L48" s="31">
        <v>911.25</v>
      </c>
      <c r="M48" s="31">
        <f t="shared" si="2"/>
        <v>813.61607142857133</v>
      </c>
      <c r="N48" s="32"/>
      <c r="O48" s="55"/>
      <c r="P48" s="32"/>
      <c r="Q48" s="31">
        <v>97.633928571428598</v>
      </c>
      <c r="R48" s="31"/>
      <c r="S48" s="31">
        <v>813.62</v>
      </c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J48" s="31">
        <f t="shared" si="3"/>
        <v>-911.25392857142856</v>
      </c>
      <c r="AK48" s="18"/>
    </row>
    <row r="49" spans="1:37" x14ac:dyDescent="0.25">
      <c r="A49" s="14">
        <v>43480</v>
      </c>
      <c r="B49" s="32" t="s">
        <v>387</v>
      </c>
      <c r="C49" s="53">
        <v>115696</v>
      </c>
      <c r="D49" s="53"/>
      <c r="E49" s="54" t="s">
        <v>300</v>
      </c>
      <c r="F49" s="54" t="s">
        <v>301</v>
      </c>
      <c r="G49" s="32" t="s">
        <v>302</v>
      </c>
      <c r="H49" s="32"/>
      <c r="I49" s="31"/>
      <c r="J49" s="31"/>
      <c r="K49" s="31"/>
      <c r="L49" s="31">
        <v>180</v>
      </c>
      <c r="M49" s="31">
        <f t="shared" si="2"/>
        <v>160.71428571428569</v>
      </c>
      <c r="N49" s="32"/>
      <c r="O49" s="55"/>
      <c r="P49" s="32"/>
      <c r="Q49" s="31">
        <v>19.285714285714299</v>
      </c>
      <c r="R49" s="31"/>
      <c r="S49" s="31"/>
      <c r="T49" s="31">
        <v>160.71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J49" s="31">
        <f t="shared" si="3"/>
        <v>-179.99571428571431</v>
      </c>
      <c r="AK49" s="18"/>
    </row>
    <row r="50" spans="1:37" x14ac:dyDescent="0.25">
      <c r="A50" s="14">
        <v>43481</v>
      </c>
      <c r="B50" s="32" t="s">
        <v>388</v>
      </c>
      <c r="C50" s="53">
        <v>115739</v>
      </c>
      <c r="D50" s="53"/>
      <c r="E50" s="54" t="s">
        <v>300</v>
      </c>
      <c r="F50" s="54" t="s">
        <v>301</v>
      </c>
      <c r="G50" s="32" t="s">
        <v>302</v>
      </c>
      <c r="H50" s="32"/>
      <c r="I50" s="31"/>
      <c r="J50" s="31"/>
      <c r="K50" s="31"/>
      <c r="L50" s="31">
        <v>180</v>
      </c>
      <c r="M50" s="31">
        <f t="shared" si="2"/>
        <v>160.71428571428569</v>
      </c>
      <c r="N50" s="32"/>
      <c r="O50" s="55"/>
      <c r="P50" s="32"/>
      <c r="Q50" s="31">
        <v>19.285714285714299</v>
      </c>
      <c r="R50" s="31"/>
      <c r="S50" s="31"/>
      <c r="T50" s="31">
        <v>160.71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J50" s="31">
        <f t="shared" si="3"/>
        <v>-179.99571428571431</v>
      </c>
      <c r="AK50" s="18"/>
    </row>
    <row r="51" spans="1:37" x14ac:dyDescent="0.25">
      <c r="A51" s="14">
        <v>43481</v>
      </c>
      <c r="B51" s="32" t="s">
        <v>389</v>
      </c>
      <c r="C51" s="53">
        <v>152492</v>
      </c>
      <c r="D51" s="53"/>
      <c r="E51" s="54" t="s">
        <v>304</v>
      </c>
      <c r="F51" s="54" t="s">
        <v>305</v>
      </c>
      <c r="G51" s="32" t="s">
        <v>390</v>
      </c>
      <c r="H51" s="32"/>
      <c r="I51" s="31"/>
      <c r="J51" s="31"/>
      <c r="K51" s="31">
        <v>258.64999999999998</v>
      </c>
      <c r="L51" s="31"/>
      <c r="M51" s="31">
        <f t="shared" si="2"/>
        <v>258.64999999999998</v>
      </c>
      <c r="N51" s="32"/>
      <c r="O51" s="55"/>
      <c r="P51" s="32"/>
      <c r="Q51" s="31">
        <v>0</v>
      </c>
      <c r="R51" s="31"/>
      <c r="S51" s="31">
        <v>258.64999999999998</v>
      </c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J51" s="31">
        <f t="shared" si="3"/>
        <v>-258.64999999999998</v>
      </c>
      <c r="AK51" s="18"/>
    </row>
    <row r="52" spans="1:37" x14ac:dyDescent="0.25">
      <c r="A52" s="14">
        <v>43481</v>
      </c>
      <c r="B52" s="32" t="s">
        <v>391</v>
      </c>
      <c r="C52" s="53">
        <v>152492</v>
      </c>
      <c r="D52" s="53"/>
      <c r="E52" s="54" t="s">
        <v>304</v>
      </c>
      <c r="F52" s="54" t="s">
        <v>305</v>
      </c>
      <c r="G52" s="32" t="s">
        <v>392</v>
      </c>
      <c r="H52" s="32"/>
      <c r="I52" s="31"/>
      <c r="J52" s="31"/>
      <c r="K52" s="31"/>
      <c r="L52" s="31">
        <v>1818.2</v>
      </c>
      <c r="M52" s="31">
        <f t="shared" si="2"/>
        <v>1623.3928571428571</v>
      </c>
      <c r="N52" s="32"/>
      <c r="O52" s="55"/>
      <c r="P52" s="32"/>
      <c r="Q52" s="31">
        <v>194.80714285714299</v>
      </c>
      <c r="R52" s="31"/>
      <c r="S52" s="31">
        <v>1623.39</v>
      </c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J52" s="31">
        <f t="shared" si="3"/>
        <v>-1818.197142857143</v>
      </c>
      <c r="AK52" s="18"/>
    </row>
    <row r="53" spans="1:37" x14ac:dyDescent="0.25">
      <c r="A53" s="14">
        <v>43481</v>
      </c>
      <c r="B53" s="32" t="s">
        <v>393</v>
      </c>
      <c r="C53" s="53">
        <v>33688</v>
      </c>
      <c r="D53" s="53"/>
      <c r="E53" s="54" t="s">
        <v>296</v>
      </c>
      <c r="F53" s="54" t="s">
        <v>297</v>
      </c>
      <c r="G53" s="32" t="s">
        <v>394</v>
      </c>
      <c r="H53" s="32"/>
      <c r="I53" s="31"/>
      <c r="J53" s="31"/>
      <c r="K53" s="31"/>
      <c r="L53" s="31">
        <v>132</v>
      </c>
      <c r="M53" s="31">
        <f t="shared" si="2"/>
        <v>117.85714285714285</v>
      </c>
      <c r="N53" s="32"/>
      <c r="O53" s="55"/>
      <c r="P53" s="32"/>
      <c r="Q53" s="31">
        <v>14.1428571428571</v>
      </c>
      <c r="R53" s="31"/>
      <c r="S53" s="31">
        <v>117.86</v>
      </c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J53" s="31">
        <f t="shared" si="3"/>
        <v>-132.0028571428571</v>
      </c>
      <c r="AK53" s="18"/>
    </row>
    <row r="54" spans="1:37" x14ac:dyDescent="0.25">
      <c r="A54" s="14">
        <v>43481</v>
      </c>
      <c r="B54" s="32" t="s">
        <v>395</v>
      </c>
      <c r="C54" s="53">
        <v>218785</v>
      </c>
      <c r="D54" s="53"/>
      <c r="E54" s="54" t="s">
        <v>396</v>
      </c>
      <c r="F54" s="54" t="s">
        <v>397</v>
      </c>
      <c r="G54" s="32" t="s">
        <v>398</v>
      </c>
      <c r="H54" s="32"/>
      <c r="I54" s="31"/>
      <c r="J54" s="31"/>
      <c r="K54" s="31"/>
      <c r="L54" s="31">
        <v>1329.54</v>
      </c>
      <c r="M54" s="31">
        <f t="shared" si="2"/>
        <v>1187.0892857142856</v>
      </c>
      <c r="N54" s="32"/>
      <c r="O54" s="55"/>
      <c r="P54" s="32"/>
      <c r="Q54" s="31">
        <v>142.45071428571401</v>
      </c>
      <c r="R54" s="31"/>
      <c r="S54" s="31">
        <v>1187.0899999999999</v>
      </c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J54" s="31">
        <f t="shared" si="3"/>
        <v>-1329.5407142857139</v>
      </c>
      <c r="AK54" s="18"/>
    </row>
    <row r="55" spans="1:37" x14ac:dyDescent="0.25">
      <c r="A55" s="14">
        <v>43481</v>
      </c>
      <c r="B55" s="32" t="s">
        <v>399</v>
      </c>
      <c r="C55" s="53">
        <v>33671</v>
      </c>
      <c r="D55" s="53"/>
      <c r="E55" s="54" t="s">
        <v>296</v>
      </c>
      <c r="F55" s="54" t="s">
        <v>297</v>
      </c>
      <c r="G55" s="32" t="s">
        <v>400</v>
      </c>
      <c r="H55" s="32"/>
      <c r="I55" s="31"/>
      <c r="J55" s="31"/>
      <c r="K55" s="31"/>
      <c r="L55" s="31">
        <v>828.75</v>
      </c>
      <c r="M55" s="31">
        <f t="shared" si="2"/>
        <v>739.95535714285711</v>
      </c>
      <c r="N55" s="32"/>
      <c r="O55" s="55"/>
      <c r="P55" s="32"/>
      <c r="Q55" s="31">
        <v>88.794642857142904</v>
      </c>
      <c r="R55" s="31"/>
      <c r="S55" s="31">
        <v>739.96</v>
      </c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J55" s="31">
        <f t="shared" si="3"/>
        <v>-828.75464285714293</v>
      </c>
      <c r="AK55" s="18"/>
    </row>
    <row r="56" spans="1:37" x14ac:dyDescent="0.25">
      <c r="A56" s="14">
        <v>43481</v>
      </c>
      <c r="B56" s="32" t="s">
        <v>401</v>
      </c>
      <c r="C56" s="53"/>
      <c r="D56" s="53"/>
      <c r="E56" s="54" t="s">
        <v>402</v>
      </c>
      <c r="F56" s="54"/>
      <c r="G56" s="32" t="s">
        <v>403</v>
      </c>
      <c r="H56" s="32"/>
      <c r="I56" s="31">
        <v>1123</v>
      </c>
      <c r="J56" s="31"/>
      <c r="K56" s="31"/>
      <c r="L56" s="31"/>
      <c r="M56" s="31">
        <f t="shared" si="2"/>
        <v>1123</v>
      </c>
      <c r="N56" s="32"/>
      <c r="O56" s="55"/>
      <c r="P56" s="32"/>
      <c r="Q56" s="31">
        <v>0</v>
      </c>
      <c r="R56" s="31">
        <v>0</v>
      </c>
      <c r="S56" s="31">
        <v>1123</v>
      </c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J56" s="31">
        <f t="shared" si="3"/>
        <v>-1123</v>
      </c>
      <c r="AK56" s="18"/>
    </row>
    <row r="57" spans="1:37" x14ac:dyDescent="0.25">
      <c r="A57" s="14">
        <v>43476</v>
      </c>
      <c r="B57" s="32" t="s">
        <v>404</v>
      </c>
      <c r="C57" s="53"/>
      <c r="D57" s="53"/>
      <c r="E57" s="54" t="s">
        <v>405</v>
      </c>
      <c r="F57" s="54" t="s">
        <v>406</v>
      </c>
      <c r="G57" s="32" t="s">
        <v>407</v>
      </c>
      <c r="H57" s="32"/>
      <c r="I57" s="31"/>
      <c r="J57" s="31"/>
      <c r="K57" s="31"/>
      <c r="L57" s="31">
        <v>202.5</v>
      </c>
      <c r="M57" s="31">
        <f t="shared" si="2"/>
        <v>180.80357142857142</v>
      </c>
      <c r="N57" s="32"/>
      <c r="O57" s="55"/>
      <c r="P57" s="32"/>
      <c r="Q57" s="31">
        <v>21.696428571428601</v>
      </c>
      <c r="R57" s="31">
        <v>0</v>
      </c>
      <c r="S57" s="31"/>
      <c r="T57" s="31"/>
      <c r="U57" s="31"/>
      <c r="V57" s="31"/>
      <c r="W57" s="31">
        <v>180.8</v>
      </c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J57" s="31">
        <f t="shared" si="3"/>
        <v>-202.49642857142862</v>
      </c>
      <c r="AK57" s="18"/>
    </row>
    <row r="58" spans="1:37" x14ac:dyDescent="0.25">
      <c r="A58" s="14">
        <v>43476</v>
      </c>
      <c r="B58" s="32" t="s">
        <v>408</v>
      </c>
      <c r="C58" s="53"/>
      <c r="D58" s="53"/>
      <c r="E58" s="54" t="s">
        <v>405</v>
      </c>
      <c r="F58" s="54" t="s">
        <v>406</v>
      </c>
      <c r="G58" s="32" t="s">
        <v>409</v>
      </c>
      <c r="H58" s="32"/>
      <c r="I58" s="31"/>
      <c r="J58" s="31"/>
      <c r="K58" s="31"/>
      <c r="L58" s="31">
        <v>61.25</v>
      </c>
      <c r="M58" s="31">
        <f t="shared" si="2"/>
        <v>54.687499999999993</v>
      </c>
      <c r="N58" s="32"/>
      <c r="O58" s="55"/>
      <c r="P58" s="32"/>
      <c r="Q58" s="31">
        <v>6.5625</v>
      </c>
      <c r="R58" s="31">
        <v>0</v>
      </c>
      <c r="S58" s="31"/>
      <c r="T58" s="31"/>
      <c r="U58" s="31">
        <v>54.69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J58" s="31">
        <f t="shared" si="3"/>
        <v>-61.252499999999998</v>
      </c>
      <c r="AK58" s="18"/>
    </row>
    <row r="59" spans="1:37" x14ac:dyDescent="0.25">
      <c r="A59" s="14">
        <v>43477</v>
      </c>
      <c r="B59" s="32" t="s">
        <v>410</v>
      </c>
      <c r="C59" s="53"/>
      <c r="D59" s="53"/>
      <c r="E59" s="54" t="s">
        <v>411</v>
      </c>
      <c r="F59" s="54"/>
      <c r="G59" s="32" t="s">
        <v>412</v>
      </c>
      <c r="H59" s="32"/>
      <c r="I59" s="31">
        <v>200</v>
      </c>
      <c r="J59" s="31"/>
      <c r="K59" s="31"/>
      <c r="L59" s="31"/>
      <c r="M59" s="31">
        <f t="shared" si="2"/>
        <v>200</v>
      </c>
      <c r="N59" s="32"/>
      <c r="O59" s="55"/>
      <c r="P59" s="32"/>
      <c r="Q59" s="31">
        <v>0</v>
      </c>
      <c r="R59" s="31">
        <v>0</v>
      </c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>
        <v>200</v>
      </c>
      <c r="AE59" s="31"/>
      <c r="AF59" s="31"/>
      <c r="AG59" s="31"/>
      <c r="AH59" s="31"/>
      <c r="AJ59" s="31">
        <f t="shared" si="3"/>
        <v>-200</v>
      </c>
      <c r="AK59" s="18"/>
    </row>
    <row r="60" spans="1:37" x14ac:dyDescent="0.25">
      <c r="A60" s="14">
        <v>43479</v>
      </c>
      <c r="B60" s="32" t="s">
        <v>413</v>
      </c>
      <c r="C60" s="53"/>
      <c r="D60" s="53"/>
      <c r="E60" s="54" t="s">
        <v>326</v>
      </c>
      <c r="F60" s="54"/>
      <c r="G60" s="32" t="s">
        <v>414</v>
      </c>
      <c r="H60" s="32"/>
      <c r="I60" s="31">
        <v>40</v>
      </c>
      <c r="J60" s="31"/>
      <c r="K60" s="31"/>
      <c r="L60" s="31"/>
      <c r="M60" s="31">
        <f t="shared" si="2"/>
        <v>40</v>
      </c>
      <c r="N60" s="32"/>
      <c r="O60" s="55"/>
      <c r="P60" s="32"/>
      <c r="Q60" s="31">
        <v>0</v>
      </c>
      <c r="R60" s="31">
        <v>0</v>
      </c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>
        <v>40</v>
      </c>
      <c r="AE60" s="31"/>
      <c r="AF60" s="31"/>
      <c r="AG60" s="31"/>
      <c r="AH60" s="31"/>
      <c r="AJ60" s="31">
        <f t="shared" si="3"/>
        <v>-40</v>
      </c>
      <c r="AK60" s="18"/>
    </row>
    <row r="61" spans="1:37" x14ac:dyDescent="0.25">
      <c r="A61" s="14">
        <v>43479</v>
      </c>
      <c r="B61" s="32" t="s">
        <v>415</v>
      </c>
      <c r="C61" s="53"/>
      <c r="D61" s="53"/>
      <c r="E61" s="54" t="s">
        <v>319</v>
      </c>
      <c r="F61" s="54"/>
      <c r="G61" s="32" t="s">
        <v>416</v>
      </c>
      <c r="H61" s="32"/>
      <c r="I61" s="31">
        <v>100</v>
      </c>
      <c r="J61" s="31"/>
      <c r="K61" s="31"/>
      <c r="L61" s="31"/>
      <c r="M61" s="31">
        <f t="shared" si="2"/>
        <v>100</v>
      </c>
      <c r="N61" s="32"/>
      <c r="O61" s="55"/>
      <c r="P61" s="32"/>
      <c r="Q61" s="31">
        <v>0</v>
      </c>
      <c r="R61" s="31">
        <v>0</v>
      </c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>
        <v>100</v>
      </c>
      <c r="AE61" s="31"/>
      <c r="AF61" s="31"/>
      <c r="AG61" s="31"/>
      <c r="AH61" s="31"/>
      <c r="AJ61" s="31">
        <f t="shared" si="3"/>
        <v>-100</v>
      </c>
      <c r="AK61" s="18"/>
    </row>
    <row r="62" spans="1:37" x14ac:dyDescent="0.25">
      <c r="A62" s="14">
        <v>43481</v>
      </c>
      <c r="B62" s="32" t="s">
        <v>417</v>
      </c>
      <c r="C62" s="53"/>
      <c r="D62" s="53"/>
      <c r="E62" s="54" t="s">
        <v>418</v>
      </c>
      <c r="F62" s="54" t="s">
        <v>419</v>
      </c>
      <c r="G62" s="32" t="s">
        <v>420</v>
      </c>
      <c r="H62" s="32"/>
      <c r="I62" s="31"/>
      <c r="J62" s="31"/>
      <c r="K62" s="31"/>
      <c r="L62" s="31">
        <v>163</v>
      </c>
      <c r="M62" s="31">
        <f t="shared" si="2"/>
        <v>145.53571428571428</v>
      </c>
      <c r="N62" s="32"/>
      <c r="O62" s="55"/>
      <c r="P62" s="32"/>
      <c r="Q62" s="31">
        <v>17.464285714285701</v>
      </c>
      <c r="R62" s="31">
        <v>0</v>
      </c>
      <c r="S62" s="31"/>
      <c r="T62" s="31"/>
      <c r="U62" s="31"/>
      <c r="V62" s="31">
        <v>145.54</v>
      </c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J62" s="31">
        <f t="shared" si="3"/>
        <v>-163.00428571428569</v>
      </c>
      <c r="AK62" s="18"/>
    </row>
    <row r="63" spans="1:37" x14ac:dyDescent="0.25">
      <c r="A63" s="14">
        <v>43481</v>
      </c>
      <c r="B63" s="32" t="s">
        <v>421</v>
      </c>
      <c r="C63" s="53"/>
      <c r="D63" s="53"/>
      <c r="E63" s="54" t="s">
        <v>319</v>
      </c>
      <c r="F63" s="54"/>
      <c r="G63" s="32" t="s">
        <v>422</v>
      </c>
      <c r="H63" s="32"/>
      <c r="I63" s="31">
        <v>50</v>
      </c>
      <c r="J63" s="31"/>
      <c r="K63" s="31"/>
      <c r="L63" s="31"/>
      <c r="M63" s="31">
        <f t="shared" si="2"/>
        <v>50</v>
      </c>
      <c r="N63" s="32"/>
      <c r="O63" s="55"/>
      <c r="P63" s="32"/>
      <c r="Q63" s="31">
        <v>0</v>
      </c>
      <c r="R63" s="31">
        <v>0</v>
      </c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>
        <v>50</v>
      </c>
      <c r="AE63" s="31"/>
      <c r="AF63" s="31"/>
      <c r="AG63" s="31"/>
      <c r="AH63" s="31"/>
      <c r="AJ63" s="31">
        <f t="shared" si="3"/>
        <v>-50</v>
      </c>
      <c r="AK63" s="18"/>
    </row>
    <row r="64" spans="1:37" x14ac:dyDescent="0.25">
      <c r="A64" s="14">
        <v>43481</v>
      </c>
      <c r="B64" s="32" t="s">
        <v>423</v>
      </c>
      <c r="C64" s="53"/>
      <c r="D64" s="53"/>
      <c r="E64" s="54" t="s">
        <v>418</v>
      </c>
      <c r="F64" s="54" t="s">
        <v>419</v>
      </c>
      <c r="G64" s="32" t="s">
        <v>420</v>
      </c>
      <c r="H64" s="32"/>
      <c r="I64" s="31"/>
      <c r="J64" s="31"/>
      <c r="K64" s="31"/>
      <c r="L64" s="31">
        <v>372.25</v>
      </c>
      <c r="M64" s="31">
        <f t="shared" si="2"/>
        <v>332.36607142857139</v>
      </c>
      <c r="N64" s="32"/>
      <c r="O64" s="55"/>
      <c r="P64" s="32"/>
      <c r="Q64" s="31">
        <v>39.883928571428598</v>
      </c>
      <c r="R64" s="31">
        <v>0</v>
      </c>
      <c r="S64" s="31"/>
      <c r="T64" s="31"/>
      <c r="U64" s="31"/>
      <c r="V64" s="31">
        <v>332.37</v>
      </c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J64" s="31">
        <f t="shared" si="3"/>
        <v>-372.25392857142862</v>
      </c>
      <c r="AK64" s="18"/>
    </row>
    <row r="65" spans="1:37" x14ac:dyDescent="0.25">
      <c r="A65" s="14">
        <v>43482</v>
      </c>
      <c r="B65" s="32" t="s">
        <v>424</v>
      </c>
      <c r="C65" s="53">
        <v>115790</v>
      </c>
      <c r="D65" s="53"/>
      <c r="E65" s="54" t="s">
        <v>300</v>
      </c>
      <c r="F65" s="54" t="s">
        <v>301</v>
      </c>
      <c r="G65" s="32" t="s">
        <v>302</v>
      </c>
      <c r="H65" s="32"/>
      <c r="I65" s="31"/>
      <c r="J65" s="31"/>
      <c r="K65" s="31"/>
      <c r="L65" s="31">
        <v>180</v>
      </c>
      <c r="M65" s="31">
        <f t="shared" si="2"/>
        <v>160.71428571428569</v>
      </c>
      <c r="N65" s="32"/>
      <c r="O65" s="55"/>
      <c r="P65" s="32"/>
      <c r="Q65" s="31">
        <v>19.285714285714299</v>
      </c>
      <c r="R65" s="31">
        <v>0</v>
      </c>
      <c r="S65" s="31"/>
      <c r="T65" s="31">
        <v>160.71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J65" s="31">
        <f t="shared" si="3"/>
        <v>-179.99571428571431</v>
      </c>
      <c r="AK65" s="18"/>
    </row>
    <row r="66" spans="1:37" x14ac:dyDescent="0.25">
      <c r="A66" s="14">
        <v>43482</v>
      </c>
      <c r="B66" s="32" t="s">
        <v>425</v>
      </c>
      <c r="C66" s="53">
        <v>200911</v>
      </c>
      <c r="D66" s="53"/>
      <c r="E66" s="54" t="s">
        <v>304</v>
      </c>
      <c r="F66" s="54" t="s">
        <v>305</v>
      </c>
      <c r="G66" s="32" t="s">
        <v>426</v>
      </c>
      <c r="H66" s="32"/>
      <c r="I66" s="31"/>
      <c r="J66" s="31"/>
      <c r="K66" s="31"/>
      <c r="L66" s="31">
        <v>1225.95</v>
      </c>
      <c r="M66" s="31">
        <f t="shared" si="2"/>
        <v>1094.5982142857142</v>
      </c>
      <c r="N66" s="32"/>
      <c r="O66" s="55"/>
      <c r="P66" s="32"/>
      <c r="Q66" s="31">
        <v>131.351785714286</v>
      </c>
      <c r="R66" s="31">
        <v>0</v>
      </c>
      <c r="S66" s="31">
        <v>1094.5999999999999</v>
      </c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J66" s="31">
        <f t="shared" si="3"/>
        <v>-1225.951785714286</v>
      </c>
      <c r="AK66" s="18"/>
    </row>
    <row r="67" spans="1:37" x14ac:dyDescent="0.25">
      <c r="A67" s="14">
        <v>43482</v>
      </c>
      <c r="B67" s="32" t="s">
        <v>427</v>
      </c>
      <c r="C67" s="53">
        <v>200911</v>
      </c>
      <c r="D67" s="53"/>
      <c r="E67" s="54" t="s">
        <v>304</v>
      </c>
      <c r="F67" s="54" t="s">
        <v>305</v>
      </c>
      <c r="G67" s="32" t="s">
        <v>428</v>
      </c>
      <c r="H67" s="32"/>
      <c r="I67" s="31"/>
      <c r="J67" s="31"/>
      <c r="K67" s="31">
        <v>1555.7</v>
      </c>
      <c r="L67" s="31"/>
      <c r="M67" s="31">
        <f t="shared" si="2"/>
        <v>1555.7</v>
      </c>
      <c r="N67" s="32"/>
      <c r="O67" s="55"/>
      <c r="P67" s="32"/>
      <c r="Q67" s="31">
        <v>0</v>
      </c>
      <c r="R67" s="31">
        <v>0</v>
      </c>
      <c r="S67" s="31">
        <v>1555.7</v>
      </c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J67" s="31">
        <f t="shared" si="3"/>
        <v>-1555.7</v>
      </c>
      <c r="AK67" s="18"/>
    </row>
    <row r="68" spans="1:37" x14ac:dyDescent="0.25">
      <c r="A68" s="14">
        <v>43482</v>
      </c>
      <c r="B68" s="32" t="s">
        <v>429</v>
      </c>
      <c r="C68" s="53"/>
      <c r="D68" s="53"/>
      <c r="E68" s="54" t="s">
        <v>430</v>
      </c>
      <c r="F68" s="54"/>
      <c r="G68" s="32" t="s">
        <v>431</v>
      </c>
      <c r="H68" s="32"/>
      <c r="I68" s="31">
        <v>2000</v>
      </c>
      <c r="J68" s="31"/>
      <c r="K68" s="31"/>
      <c r="L68" s="31"/>
      <c r="M68" s="31">
        <f t="shared" si="2"/>
        <v>2000</v>
      </c>
      <c r="N68" s="32"/>
      <c r="O68" s="55"/>
      <c r="P68" s="32"/>
      <c r="Q68" s="31">
        <v>0</v>
      </c>
      <c r="R68" s="31">
        <v>0</v>
      </c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>
        <v>2000</v>
      </c>
      <c r="AH68" s="31"/>
      <c r="AJ68" s="31">
        <f t="shared" si="3"/>
        <v>-2000</v>
      </c>
      <c r="AK68" s="18"/>
    </row>
    <row r="69" spans="1:37" x14ac:dyDescent="0.25">
      <c r="A69" s="14">
        <v>43482</v>
      </c>
      <c r="B69" s="32" t="s">
        <v>432</v>
      </c>
      <c r="C69" s="53">
        <v>11876</v>
      </c>
      <c r="D69" s="53"/>
      <c r="E69" s="54" t="s">
        <v>311</v>
      </c>
      <c r="F69" s="54" t="s">
        <v>312</v>
      </c>
      <c r="G69" s="32" t="s">
        <v>433</v>
      </c>
      <c r="H69" s="32"/>
      <c r="I69" s="31"/>
      <c r="J69" s="31"/>
      <c r="K69" s="31"/>
      <c r="L69" s="31">
        <v>414.84</v>
      </c>
      <c r="M69" s="31">
        <f t="shared" si="2"/>
        <v>370.39285714285711</v>
      </c>
      <c r="N69" s="32"/>
      <c r="O69" s="55"/>
      <c r="P69" s="32"/>
      <c r="Q69" s="31">
        <v>44.4471428571429</v>
      </c>
      <c r="R69" s="31">
        <v>0</v>
      </c>
      <c r="S69" s="31">
        <v>370.39</v>
      </c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J69" s="31">
        <f t="shared" si="3"/>
        <v>-414.83714285714291</v>
      </c>
      <c r="AK69" s="18"/>
    </row>
    <row r="70" spans="1:37" x14ac:dyDescent="0.25">
      <c r="A70" s="14">
        <v>43483</v>
      </c>
      <c r="B70" s="32" t="s">
        <v>434</v>
      </c>
      <c r="C70" s="53"/>
      <c r="D70" s="53"/>
      <c r="E70" s="54" t="s">
        <v>435</v>
      </c>
      <c r="F70" s="54"/>
      <c r="G70" s="32" t="s">
        <v>436</v>
      </c>
      <c r="H70" s="32"/>
      <c r="I70" s="31">
        <v>537</v>
      </c>
      <c r="J70" s="31"/>
      <c r="K70" s="31"/>
      <c r="L70" s="31"/>
      <c r="M70" s="31">
        <f t="shared" si="2"/>
        <v>537</v>
      </c>
      <c r="N70" s="32"/>
      <c r="O70" s="55"/>
      <c r="P70" s="32"/>
      <c r="Q70" s="31">
        <v>0</v>
      </c>
      <c r="R70" s="31">
        <v>0</v>
      </c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>
        <v>537</v>
      </c>
      <c r="AE70" s="31"/>
      <c r="AF70" s="31"/>
      <c r="AG70" s="31"/>
      <c r="AH70" s="31"/>
      <c r="AJ70" s="31">
        <f t="shared" si="3"/>
        <v>-537</v>
      </c>
      <c r="AK70" s="18"/>
    </row>
    <row r="71" spans="1:37" x14ac:dyDescent="0.25">
      <c r="A71" s="14">
        <v>43484</v>
      </c>
      <c r="B71" s="32" t="s">
        <v>437</v>
      </c>
      <c r="C71" s="53">
        <v>725850</v>
      </c>
      <c r="D71" s="53"/>
      <c r="E71" s="54" t="s">
        <v>405</v>
      </c>
      <c r="F71" s="54" t="s">
        <v>406</v>
      </c>
      <c r="G71" s="32" t="s">
        <v>438</v>
      </c>
      <c r="H71" s="32"/>
      <c r="I71" s="31"/>
      <c r="J71" s="31"/>
      <c r="K71" s="31"/>
      <c r="L71" s="31">
        <v>49.75</v>
      </c>
      <c r="M71" s="31">
        <f t="shared" ref="M71:M102" si="4">I71+J71+K71+L71/1.12</f>
        <v>44.419642857142854</v>
      </c>
      <c r="N71" s="32"/>
      <c r="O71" s="55"/>
      <c r="P71" s="32"/>
      <c r="Q71" s="31">
        <v>5.3303571428571397</v>
      </c>
      <c r="R71" s="31">
        <v>0</v>
      </c>
      <c r="S71" s="31"/>
      <c r="T71" s="31"/>
      <c r="U71" s="31"/>
      <c r="V71" s="31"/>
      <c r="W71" s="31">
        <v>44.42</v>
      </c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J71" s="31">
        <f t="shared" ref="AJ71:AJ102" si="5">-SUM(P71:AI71)</f>
        <v>-49.750357142857141</v>
      </c>
      <c r="AK71" s="18"/>
    </row>
    <row r="72" spans="1:37" x14ac:dyDescent="0.25">
      <c r="A72" s="14">
        <v>43483</v>
      </c>
      <c r="B72" s="32" t="s">
        <v>439</v>
      </c>
      <c r="C72" s="53">
        <v>136633</v>
      </c>
      <c r="D72" s="53"/>
      <c r="E72" s="54" t="s">
        <v>300</v>
      </c>
      <c r="F72" s="54" t="s">
        <v>301</v>
      </c>
      <c r="G72" s="32" t="s">
        <v>302</v>
      </c>
      <c r="H72" s="32"/>
      <c r="I72" s="31"/>
      <c r="J72" s="31"/>
      <c r="K72" s="31"/>
      <c r="L72" s="31">
        <v>180</v>
      </c>
      <c r="M72" s="31">
        <f t="shared" si="4"/>
        <v>160.71428571428569</v>
      </c>
      <c r="N72" s="32"/>
      <c r="O72" s="55"/>
      <c r="P72" s="32"/>
      <c r="Q72" s="31">
        <v>19.285714285714299</v>
      </c>
      <c r="R72" s="31">
        <v>0</v>
      </c>
      <c r="S72" s="31"/>
      <c r="T72" s="31">
        <v>160.71</v>
      </c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J72" s="31">
        <f t="shared" si="5"/>
        <v>-179.99571428571431</v>
      </c>
      <c r="AK72" s="18"/>
    </row>
    <row r="73" spans="1:37" x14ac:dyDescent="0.25">
      <c r="A73" s="14">
        <v>43484</v>
      </c>
      <c r="B73" s="32" t="s">
        <v>440</v>
      </c>
      <c r="C73" s="53">
        <v>33826</v>
      </c>
      <c r="D73" s="53"/>
      <c r="E73" s="54" t="s">
        <v>296</v>
      </c>
      <c r="F73" s="54" t="s">
        <v>297</v>
      </c>
      <c r="G73" s="32" t="s">
        <v>441</v>
      </c>
      <c r="H73" s="32"/>
      <c r="I73" s="31"/>
      <c r="J73" s="31"/>
      <c r="K73" s="31"/>
      <c r="L73" s="31">
        <v>238</v>
      </c>
      <c r="M73" s="31">
        <f t="shared" si="4"/>
        <v>212.49999999999997</v>
      </c>
      <c r="N73" s="32"/>
      <c r="O73" s="55"/>
      <c r="P73" s="32"/>
      <c r="Q73" s="31">
        <v>25.5</v>
      </c>
      <c r="R73" s="31">
        <v>0</v>
      </c>
      <c r="S73" s="31">
        <v>212.5</v>
      </c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J73" s="31">
        <f t="shared" si="5"/>
        <v>-238</v>
      </c>
      <c r="AK73" s="18"/>
    </row>
    <row r="74" spans="1:37" x14ac:dyDescent="0.25">
      <c r="A74" s="14">
        <v>43484</v>
      </c>
      <c r="B74" s="32" t="s">
        <v>442</v>
      </c>
      <c r="C74" s="53">
        <v>33827</v>
      </c>
      <c r="D74" s="53"/>
      <c r="E74" s="54" t="s">
        <v>296</v>
      </c>
      <c r="F74" s="54" t="s">
        <v>297</v>
      </c>
      <c r="G74" s="32" t="s">
        <v>443</v>
      </c>
      <c r="H74" s="32"/>
      <c r="I74" s="31"/>
      <c r="J74" s="31"/>
      <c r="K74" s="31"/>
      <c r="L74" s="31">
        <v>489.95</v>
      </c>
      <c r="M74" s="31">
        <f t="shared" si="4"/>
        <v>437.45535714285711</v>
      </c>
      <c r="N74" s="32"/>
      <c r="O74" s="55"/>
      <c r="P74" s="32"/>
      <c r="Q74" s="31">
        <v>52.4946428571429</v>
      </c>
      <c r="R74" s="31">
        <v>0</v>
      </c>
      <c r="S74" s="31">
        <v>437.46</v>
      </c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J74" s="31">
        <f t="shared" si="5"/>
        <v>-489.95464285714286</v>
      </c>
      <c r="AK74" s="18"/>
    </row>
    <row r="75" spans="1:37" x14ac:dyDescent="0.25">
      <c r="A75" s="14">
        <v>43484</v>
      </c>
      <c r="B75" s="32" t="s">
        <v>444</v>
      </c>
      <c r="C75" s="53">
        <v>33827</v>
      </c>
      <c r="D75" s="53"/>
      <c r="E75" s="54" t="s">
        <v>296</v>
      </c>
      <c r="F75" s="54" t="s">
        <v>297</v>
      </c>
      <c r="G75" s="32" t="s">
        <v>445</v>
      </c>
      <c r="H75" s="32"/>
      <c r="I75" s="31"/>
      <c r="J75" s="31"/>
      <c r="K75" s="31"/>
      <c r="L75" s="31">
        <v>69</v>
      </c>
      <c r="M75" s="31">
        <f t="shared" si="4"/>
        <v>61.607142857142854</v>
      </c>
      <c r="N75" s="32"/>
      <c r="O75" s="55"/>
      <c r="P75" s="32"/>
      <c r="Q75" s="31">
        <v>7.3928571428571397</v>
      </c>
      <c r="R75" s="31">
        <v>0</v>
      </c>
      <c r="S75" s="31"/>
      <c r="T75" s="31"/>
      <c r="U75" s="31"/>
      <c r="V75" s="31"/>
      <c r="W75" s="31"/>
      <c r="X75" s="31">
        <v>61.61</v>
      </c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J75" s="31">
        <f t="shared" si="5"/>
        <v>-69.002857142857138</v>
      </c>
      <c r="AK75" s="18"/>
    </row>
    <row r="76" spans="1:37" x14ac:dyDescent="0.25">
      <c r="A76" s="14">
        <v>43486</v>
      </c>
      <c r="B76" s="32" t="s">
        <v>446</v>
      </c>
      <c r="C76" s="53">
        <v>123567</v>
      </c>
      <c r="D76" s="53"/>
      <c r="E76" s="54" t="s">
        <v>300</v>
      </c>
      <c r="F76" s="54" t="s">
        <v>301</v>
      </c>
      <c r="G76" s="32" t="s">
        <v>302</v>
      </c>
      <c r="H76" s="32"/>
      <c r="I76" s="31"/>
      <c r="J76" s="31"/>
      <c r="K76" s="31"/>
      <c r="L76" s="31">
        <v>180</v>
      </c>
      <c r="M76" s="31">
        <f t="shared" si="4"/>
        <v>160.71428571428569</v>
      </c>
      <c r="N76" s="32"/>
      <c r="O76" s="55"/>
      <c r="P76" s="32"/>
      <c r="Q76" s="31">
        <v>19.285714285714299</v>
      </c>
      <c r="R76" s="31">
        <v>0</v>
      </c>
      <c r="S76" s="31"/>
      <c r="T76" s="31">
        <v>160.71</v>
      </c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J76" s="31">
        <f t="shared" si="5"/>
        <v>-179.99571428571431</v>
      </c>
      <c r="AK76" s="18"/>
    </row>
    <row r="77" spans="1:37" x14ac:dyDescent="0.25">
      <c r="A77" s="14">
        <v>43486</v>
      </c>
      <c r="B77" s="32" t="s">
        <v>447</v>
      </c>
      <c r="C77" s="53"/>
      <c r="D77" s="53"/>
      <c r="E77" s="54" t="s">
        <v>319</v>
      </c>
      <c r="F77" s="54"/>
      <c r="G77" s="32" t="s">
        <v>448</v>
      </c>
      <c r="H77" s="32"/>
      <c r="I77" s="31">
        <v>100</v>
      </c>
      <c r="J77" s="31"/>
      <c r="K77" s="31"/>
      <c r="L77" s="31"/>
      <c r="M77" s="31">
        <f t="shared" si="4"/>
        <v>100</v>
      </c>
      <c r="N77" s="32"/>
      <c r="O77" s="55"/>
      <c r="P77" s="32"/>
      <c r="Q77" s="31">
        <v>0</v>
      </c>
      <c r="R77" s="31">
        <v>0</v>
      </c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>
        <v>100</v>
      </c>
      <c r="AE77" s="31"/>
      <c r="AF77" s="31"/>
      <c r="AG77" s="31"/>
      <c r="AH77" s="31"/>
      <c r="AJ77" s="31">
        <f t="shared" si="5"/>
        <v>-100</v>
      </c>
      <c r="AK77" s="18"/>
    </row>
    <row r="78" spans="1:37" x14ac:dyDescent="0.25">
      <c r="A78" s="14">
        <v>43486</v>
      </c>
      <c r="B78" s="32" t="s">
        <v>449</v>
      </c>
      <c r="C78" s="53">
        <v>2886</v>
      </c>
      <c r="D78" s="53"/>
      <c r="E78" s="54" t="s">
        <v>315</v>
      </c>
      <c r="F78" s="54" t="s">
        <v>316</v>
      </c>
      <c r="G78" s="32" t="s">
        <v>450</v>
      </c>
      <c r="H78" s="32"/>
      <c r="I78" s="31"/>
      <c r="J78" s="31"/>
      <c r="K78" s="31">
        <v>1750</v>
      </c>
      <c r="L78" s="31"/>
      <c r="M78" s="31">
        <f t="shared" si="4"/>
        <v>1750</v>
      </c>
      <c r="N78" s="32"/>
      <c r="O78" s="56"/>
      <c r="P78" s="32"/>
      <c r="Q78" s="31">
        <v>0</v>
      </c>
      <c r="R78" s="31">
        <v>0</v>
      </c>
      <c r="S78" s="31">
        <v>1750</v>
      </c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J78" s="31">
        <f t="shared" si="5"/>
        <v>-1750</v>
      </c>
      <c r="AK78" s="18"/>
    </row>
    <row r="79" spans="1:37" x14ac:dyDescent="0.25">
      <c r="A79" s="14">
        <v>43486</v>
      </c>
      <c r="B79" s="32" t="s">
        <v>451</v>
      </c>
      <c r="C79" s="53">
        <v>153225</v>
      </c>
      <c r="D79" s="53"/>
      <c r="E79" s="54" t="s">
        <v>304</v>
      </c>
      <c r="F79" s="54" t="s">
        <v>305</v>
      </c>
      <c r="G79" s="32" t="s">
        <v>452</v>
      </c>
      <c r="H79" s="32"/>
      <c r="I79" s="31"/>
      <c r="J79" s="31"/>
      <c r="K79" s="31"/>
      <c r="L79" s="31">
        <v>2729.35</v>
      </c>
      <c r="M79" s="31">
        <f t="shared" si="4"/>
        <v>2436.9196428571427</v>
      </c>
      <c r="N79" s="32"/>
      <c r="O79" s="56"/>
      <c r="P79" s="32"/>
      <c r="Q79" s="31">
        <v>292.43035714285702</v>
      </c>
      <c r="R79" s="31">
        <v>0</v>
      </c>
      <c r="S79" s="31">
        <v>2436.92</v>
      </c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J79" s="31">
        <f t="shared" si="5"/>
        <v>-2729.3503571428573</v>
      </c>
      <c r="AK79" s="18"/>
    </row>
    <row r="80" spans="1:37" x14ac:dyDescent="0.25">
      <c r="A80" s="14">
        <v>43486</v>
      </c>
      <c r="B80" s="32" t="s">
        <v>453</v>
      </c>
      <c r="C80" s="53">
        <v>153225</v>
      </c>
      <c r="D80" s="53"/>
      <c r="E80" s="54" t="s">
        <v>304</v>
      </c>
      <c r="F80" s="54" t="s">
        <v>305</v>
      </c>
      <c r="G80" s="32" t="s">
        <v>454</v>
      </c>
      <c r="H80" s="32"/>
      <c r="I80" s="31"/>
      <c r="J80" s="31"/>
      <c r="K80" s="31">
        <v>268.95</v>
      </c>
      <c r="L80" s="31"/>
      <c r="M80" s="31">
        <f t="shared" si="4"/>
        <v>268.95</v>
      </c>
      <c r="N80" s="32"/>
      <c r="O80" s="56"/>
      <c r="P80" s="32"/>
      <c r="Q80" s="31">
        <v>0</v>
      </c>
      <c r="R80" s="31">
        <v>0</v>
      </c>
      <c r="S80" s="31">
        <v>268.95</v>
      </c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J80" s="31">
        <f t="shared" si="5"/>
        <v>-268.95</v>
      </c>
      <c r="AK80" s="18"/>
    </row>
    <row r="81" spans="1:37" x14ac:dyDescent="0.25">
      <c r="A81" s="14">
        <v>43486</v>
      </c>
      <c r="B81" s="32" t="s">
        <v>455</v>
      </c>
      <c r="C81" s="53">
        <v>163609</v>
      </c>
      <c r="D81" s="53"/>
      <c r="E81" s="54" t="s">
        <v>456</v>
      </c>
      <c r="F81" s="54" t="s">
        <v>457</v>
      </c>
      <c r="G81" s="32" t="s">
        <v>458</v>
      </c>
      <c r="H81" s="32"/>
      <c r="I81" s="31"/>
      <c r="J81" s="31"/>
      <c r="K81" s="31"/>
      <c r="L81" s="31">
        <v>150</v>
      </c>
      <c r="M81" s="31">
        <f t="shared" si="4"/>
        <v>133.92857142857142</v>
      </c>
      <c r="N81" s="32"/>
      <c r="O81" s="56"/>
      <c r="P81" s="32"/>
      <c r="Q81" s="31">
        <v>16.071428571428601</v>
      </c>
      <c r="R81" s="31">
        <v>0</v>
      </c>
      <c r="S81" s="31"/>
      <c r="T81" s="31"/>
      <c r="U81" s="31">
        <v>133.93</v>
      </c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J81" s="31">
        <f t="shared" si="5"/>
        <v>-150.00142857142862</v>
      </c>
      <c r="AK81" s="18"/>
    </row>
    <row r="82" spans="1:37" x14ac:dyDescent="0.25">
      <c r="A82" s="14">
        <v>43487</v>
      </c>
      <c r="B82" s="32" t="s">
        <v>459</v>
      </c>
      <c r="C82" s="53">
        <v>123615</v>
      </c>
      <c r="D82" s="53"/>
      <c r="E82" s="54" t="s">
        <v>300</v>
      </c>
      <c r="F82" s="54" t="s">
        <v>301</v>
      </c>
      <c r="G82" s="32" t="s">
        <v>302</v>
      </c>
      <c r="H82" s="32"/>
      <c r="I82" s="31"/>
      <c r="J82" s="31"/>
      <c r="K82" s="31"/>
      <c r="L82" s="31">
        <v>180</v>
      </c>
      <c r="M82" s="31">
        <f t="shared" si="4"/>
        <v>160.71428571428569</v>
      </c>
      <c r="N82" s="32"/>
      <c r="O82" s="56"/>
      <c r="P82" s="32"/>
      <c r="Q82" s="31">
        <v>19.285714285714299</v>
      </c>
      <c r="R82" s="31">
        <v>0</v>
      </c>
      <c r="S82" s="31"/>
      <c r="T82" s="31">
        <v>160.71</v>
      </c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J82" s="31">
        <f t="shared" si="5"/>
        <v>-179.99571428571431</v>
      </c>
      <c r="AK82" s="18"/>
    </row>
    <row r="83" spans="1:37" x14ac:dyDescent="0.25">
      <c r="A83" s="14">
        <v>43488</v>
      </c>
      <c r="B83" s="32" t="s">
        <v>460</v>
      </c>
      <c r="C83" s="53">
        <v>128758</v>
      </c>
      <c r="D83" s="53"/>
      <c r="E83" s="54" t="s">
        <v>304</v>
      </c>
      <c r="F83" s="54" t="s">
        <v>305</v>
      </c>
      <c r="G83" s="32" t="s">
        <v>461</v>
      </c>
      <c r="H83" s="32"/>
      <c r="I83" s="31"/>
      <c r="J83" s="31"/>
      <c r="K83" s="31"/>
      <c r="L83" s="31">
        <v>1184.5</v>
      </c>
      <c r="M83" s="31">
        <f t="shared" si="4"/>
        <v>1057.5892857142856</v>
      </c>
      <c r="N83" s="32"/>
      <c r="O83" s="56"/>
      <c r="P83" s="32"/>
      <c r="Q83" s="31">
        <v>126.91071428571399</v>
      </c>
      <c r="R83" s="31">
        <v>0</v>
      </c>
      <c r="S83" s="31">
        <v>1057.5899999999999</v>
      </c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J83" s="31">
        <f t="shared" si="5"/>
        <v>-1184.5007142857139</v>
      </c>
      <c r="AK83" s="18"/>
    </row>
    <row r="84" spans="1:37" x14ac:dyDescent="0.25">
      <c r="A84" s="14">
        <v>43488</v>
      </c>
      <c r="B84" s="32" t="s">
        <v>462</v>
      </c>
      <c r="C84" s="53">
        <v>128758</v>
      </c>
      <c r="D84" s="53"/>
      <c r="E84" s="54" t="s">
        <v>304</v>
      </c>
      <c r="F84" s="54" t="s">
        <v>305</v>
      </c>
      <c r="G84" s="32" t="s">
        <v>463</v>
      </c>
      <c r="H84" s="32"/>
      <c r="I84" s="31"/>
      <c r="J84" s="31"/>
      <c r="K84" s="31">
        <v>98.55</v>
      </c>
      <c r="L84" s="31"/>
      <c r="M84" s="31">
        <f t="shared" si="4"/>
        <v>98.55</v>
      </c>
      <c r="N84" s="32"/>
      <c r="O84" s="56"/>
      <c r="P84" s="32"/>
      <c r="Q84" s="31">
        <v>0</v>
      </c>
      <c r="R84" s="31">
        <v>0</v>
      </c>
      <c r="S84" s="31">
        <v>98.55</v>
      </c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J84" s="31">
        <f t="shared" si="5"/>
        <v>-98.55</v>
      </c>
      <c r="AK84" s="18"/>
    </row>
    <row r="85" spans="1:37" x14ac:dyDescent="0.25">
      <c r="A85" s="14">
        <v>43488</v>
      </c>
      <c r="B85" s="32" t="s">
        <v>464</v>
      </c>
      <c r="C85" s="53">
        <v>36196</v>
      </c>
      <c r="D85" s="53"/>
      <c r="E85" s="54" t="s">
        <v>296</v>
      </c>
      <c r="F85" s="54" t="s">
        <v>297</v>
      </c>
      <c r="G85" s="32" t="s">
        <v>465</v>
      </c>
      <c r="H85" s="32"/>
      <c r="I85" s="31"/>
      <c r="J85" s="31"/>
      <c r="K85" s="31"/>
      <c r="L85" s="31">
        <v>175</v>
      </c>
      <c r="M85" s="31">
        <f t="shared" si="4"/>
        <v>156.24999999999997</v>
      </c>
      <c r="N85" s="32"/>
      <c r="O85" s="56"/>
      <c r="P85" s="32"/>
      <c r="Q85" s="31">
        <v>18.75</v>
      </c>
      <c r="R85" s="31">
        <v>0</v>
      </c>
      <c r="S85" s="31"/>
      <c r="T85" s="31">
        <v>156.25</v>
      </c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J85" s="31">
        <f t="shared" si="5"/>
        <v>-175</v>
      </c>
      <c r="AK85" s="18"/>
    </row>
    <row r="86" spans="1:37" x14ac:dyDescent="0.25">
      <c r="A86" s="14">
        <v>43488</v>
      </c>
      <c r="B86" s="32" t="s">
        <v>466</v>
      </c>
      <c r="C86" s="53">
        <v>35324</v>
      </c>
      <c r="D86" s="53"/>
      <c r="E86" s="54" t="s">
        <v>296</v>
      </c>
      <c r="F86" s="54" t="s">
        <v>297</v>
      </c>
      <c r="G86" s="32" t="s">
        <v>465</v>
      </c>
      <c r="H86" s="32"/>
      <c r="I86" s="31"/>
      <c r="J86" s="31"/>
      <c r="K86" s="31"/>
      <c r="L86" s="31">
        <v>394</v>
      </c>
      <c r="M86" s="31">
        <f t="shared" si="4"/>
        <v>351.78571428571428</v>
      </c>
      <c r="N86" s="32"/>
      <c r="O86" s="56"/>
      <c r="P86" s="32"/>
      <c r="Q86" s="31">
        <v>42.214285714285701</v>
      </c>
      <c r="R86" s="31">
        <v>0</v>
      </c>
      <c r="S86" s="31"/>
      <c r="T86" s="31">
        <v>351.79</v>
      </c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J86" s="31">
        <f t="shared" si="5"/>
        <v>-394.00428571428574</v>
      </c>
      <c r="AK86" s="18"/>
    </row>
    <row r="87" spans="1:37" x14ac:dyDescent="0.25">
      <c r="A87" s="14">
        <v>43488</v>
      </c>
      <c r="B87" s="32" t="s">
        <v>467</v>
      </c>
      <c r="C87" s="53">
        <v>131857</v>
      </c>
      <c r="D87" s="53"/>
      <c r="E87" s="54" t="s">
        <v>300</v>
      </c>
      <c r="F87" s="54" t="s">
        <v>301</v>
      </c>
      <c r="G87" s="32" t="s">
        <v>302</v>
      </c>
      <c r="H87" s="32"/>
      <c r="I87" s="31"/>
      <c r="J87" s="31"/>
      <c r="K87" s="31"/>
      <c r="L87" s="31">
        <v>180</v>
      </c>
      <c r="M87" s="31">
        <f t="shared" si="4"/>
        <v>160.71428571428569</v>
      </c>
      <c r="N87" s="32"/>
      <c r="O87" s="56"/>
      <c r="P87" s="32"/>
      <c r="Q87" s="31">
        <v>19.285714285714299</v>
      </c>
      <c r="R87" s="31">
        <v>0</v>
      </c>
      <c r="S87" s="31"/>
      <c r="T87" s="31">
        <v>160.71</v>
      </c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J87" s="31">
        <f t="shared" si="5"/>
        <v>-179.99571428571431</v>
      </c>
      <c r="AK87" s="18"/>
    </row>
    <row r="88" spans="1:37" x14ac:dyDescent="0.25">
      <c r="A88" s="14">
        <v>43488</v>
      </c>
      <c r="B88" s="32" t="s">
        <v>468</v>
      </c>
      <c r="C88" s="53"/>
      <c r="D88" s="53"/>
      <c r="E88" s="54" t="s">
        <v>326</v>
      </c>
      <c r="F88" s="54"/>
      <c r="G88" s="32" t="s">
        <v>469</v>
      </c>
      <c r="H88" s="32"/>
      <c r="I88" s="31">
        <v>55</v>
      </c>
      <c r="J88" s="31"/>
      <c r="K88" s="31"/>
      <c r="L88" s="31"/>
      <c r="M88" s="31">
        <f t="shared" si="4"/>
        <v>55</v>
      </c>
      <c r="N88" s="32"/>
      <c r="O88" s="56"/>
      <c r="P88" s="32"/>
      <c r="Q88" s="31">
        <v>0</v>
      </c>
      <c r="R88" s="31">
        <v>0</v>
      </c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>
        <v>55</v>
      </c>
      <c r="AE88" s="31"/>
      <c r="AF88" s="31"/>
      <c r="AG88" s="31"/>
      <c r="AH88" s="31"/>
      <c r="AJ88" s="31">
        <f t="shared" si="5"/>
        <v>-55</v>
      </c>
      <c r="AK88" s="18"/>
    </row>
    <row r="89" spans="1:37" x14ac:dyDescent="0.25">
      <c r="A89" s="14">
        <v>43488</v>
      </c>
      <c r="B89" s="32" t="s">
        <v>470</v>
      </c>
      <c r="C89" s="53">
        <v>168514</v>
      </c>
      <c r="D89" s="53"/>
      <c r="E89" s="54" t="s">
        <v>471</v>
      </c>
      <c r="F89" s="54" t="s">
        <v>472</v>
      </c>
      <c r="G89" s="32" t="s">
        <v>473</v>
      </c>
      <c r="H89" s="32"/>
      <c r="I89" s="31"/>
      <c r="J89" s="31"/>
      <c r="K89" s="31"/>
      <c r="L89" s="31">
        <v>1610</v>
      </c>
      <c r="M89" s="31">
        <f t="shared" si="4"/>
        <v>1437.4999999999998</v>
      </c>
      <c r="N89" s="32"/>
      <c r="O89" s="56"/>
      <c r="P89" s="32"/>
      <c r="Q89" s="31">
        <v>172.5</v>
      </c>
      <c r="R89" s="31">
        <v>0</v>
      </c>
      <c r="S89" s="31"/>
      <c r="T89" s="31"/>
      <c r="U89" s="31"/>
      <c r="V89" s="31">
        <v>1437.5</v>
      </c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J89" s="31">
        <f t="shared" si="5"/>
        <v>-1610</v>
      </c>
      <c r="AK89" s="18"/>
    </row>
    <row r="90" spans="1:37" x14ac:dyDescent="0.25">
      <c r="A90" s="14">
        <v>43488</v>
      </c>
      <c r="B90" s="32" t="s">
        <v>474</v>
      </c>
      <c r="C90" s="53">
        <v>33839</v>
      </c>
      <c r="D90" s="53"/>
      <c r="E90" s="54" t="s">
        <v>296</v>
      </c>
      <c r="F90" s="54" t="s">
        <v>297</v>
      </c>
      <c r="G90" s="32" t="s">
        <v>475</v>
      </c>
      <c r="H90" s="32"/>
      <c r="I90" s="31"/>
      <c r="J90" s="31"/>
      <c r="K90" s="31"/>
      <c r="L90" s="31">
        <v>425</v>
      </c>
      <c r="M90" s="31">
        <f t="shared" si="4"/>
        <v>379.46428571428567</v>
      </c>
      <c r="N90" s="32"/>
      <c r="O90" s="56"/>
      <c r="P90" s="32"/>
      <c r="Q90" s="31">
        <v>45.535714285714299</v>
      </c>
      <c r="R90" s="31">
        <v>0</v>
      </c>
      <c r="S90" s="31"/>
      <c r="T90" s="31">
        <v>379.46</v>
      </c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J90" s="31">
        <f t="shared" si="5"/>
        <v>-424.99571428571426</v>
      </c>
      <c r="AK90" s="18"/>
    </row>
    <row r="91" spans="1:37" x14ac:dyDescent="0.25">
      <c r="A91" s="14">
        <v>43488</v>
      </c>
      <c r="B91" s="32" t="s">
        <v>476</v>
      </c>
      <c r="C91" s="53">
        <v>2212462</v>
      </c>
      <c r="D91" s="53"/>
      <c r="E91" s="54" t="s">
        <v>477</v>
      </c>
      <c r="F91" s="54" t="s">
        <v>478</v>
      </c>
      <c r="G91" s="32" t="s">
        <v>479</v>
      </c>
      <c r="H91" s="32"/>
      <c r="I91" s="31"/>
      <c r="J91" s="31"/>
      <c r="K91" s="31"/>
      <c r="L91" s="31">
        <v>610</v>
      </c>
      <c r="M91" s="31">
        <f t="shared" si="4"/>
        <v>544.64285714285711</v>
      </c>
      <c r="N91" s="32"/>
      <c r="O91" s="56"/>
      <c r="P91" s="32"/>
      <c r="Q91" s="31">
        <v>65.357142857142904</v>
      </c>
      <c r="R91" s="31">
        <v>0</v>
      </c>
      <c r="S91" s="31"/>
      <c r="T91" s="31"/>
      <c r="U91" s="31"/>
      <c r="V91" s="31"/>
      <c r="W91" s="31">
        <v>544.64</v>
      </c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J91" s="31">
        <f t="shared" si="5"/>
        <v>-609.99714285714288</v>
      </c>
      <c r="AK91" s="18"/>
    </row>
    <row r="92" spans="1:37" x14ac:dyDescent="0.25">
      <c r="A92" s="14">
        <v>43488</v>
      </c>
      <c r="B92" s="32" t="s">
        <v>480</v>
      </c>
      <c r="C92" s="53"/>
      <c r="D92" s="53"/>
      <c r="E92" s="54" t="s">
        <v>481</v>
      </c>
      <c r="F92" s="54"/>
      <c r="G92" s="32" t="s">
        <v>482</v>
      </c>
      <c r="H92" s="32"/>
      <c r="I92" s="31">
        <v>100</v>
      </c>
      <c r="J92" s="31"/>
      <c r="K92" s="31"/>
      <c r="L92" s="31"/>
      <c r="M92" s="31">
        <f t="shared" si="4"/>
        <v>100</v>
      </c>
      <c r="N92" s="32"/>
      <c r="O92" s="56"/>
      <c r="P92" s="32"/>
      <c r="Q92" s="31">
        <v>0</v>
      </c>
      <c r="R92" s="31">
        <v>0</v>
      </c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>
        <v>100</v>
      </c>
      <c r="AE92" s="31"/>
      <c r="AF92" s="31"/>
      <c r="AG92" s="31"/>
      <c r="AH92" s="31"/>
      <c r="AJ92" s="31">
        <f t="shared" si="5"/>
        <v>-100</v>
      </c>
      <c r="AK92" s="18"/>
    </row>
    <row r="93" spans="1:37" x14ac:dyDescent="0.25">
      <c r="A93" s="14">
        <v>43489</v>
      </c>
      <c r="B93" s="32" t="s">
        <v>483</v>
      </c>
      <c r="C93" s="53">
        <v>138054</v>
      </c>
      <c r="D93" s="53"/>
      <c r="E93" s="54" t="s">
        <v>304</v>
      </c>
      <c r="F93" s="54" t="s">
        <v>305</v>
      </c>
      <c r="G93" s="32" t="s">
        <v>484</v>
      </c>
      <c r="H93" s="32"/>
      <c r="I93" s="31"/>
      <c r="J93" s="31"/>
      <c r="K93" s="31"/>
      <c r="L93" s="31">
        <v>160.5</v>
      </c>
      <c r="M93" s="31">
        <f t="shared" si="4"/>
        <v>143.30357142857142</v>
      </c>
      <c r="N93" s="32"/>
      <c r="O93" s="56"/>
      <c r="P93" s="32"/>
      <c r="Q93" s="31">
        <v>17.196428571428601</v>
      </c>
      <c r="R93" s="31">
        <v>0</v>
      </c>
      <c r="S93" s="31">
        <v>143.30000000000001</v>
      </c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J93" s="31">
        <f t="shared" si="5"/>
        <v>-160.49642857142862</v>
      </c>
      <c r="AK93" s="18"/>
    </row>
    <row r="94" spans="1:37" x14ac:dyDescent="0.25">
      <c r="A94" s="14">
        <v>43489</v>
      </c>
      <c r="B94" s="32" t="s">
        <v>485</v>
      </c>
      <c r="C94" s="53"/>
      <c r="D94" s="53"/>
      <c r="E94" s="54" t="s">
        <v>486</v>
      </c>
      <c r="F94" s="54"/>
      <c r="G94" s="32" t="s">
        <v>487</v>
      </c>
      <c r="H94" s="32"/>
      <c r="I94" s="31">
        <v>37.270000000000003</v>
      </c>
      <c r="J94" s="31"/>
      <c r="K94" s="31"/>
      <c r="L94" s="31"/>
      <c r="M94" s="31">
        <f t="shared" si="4"/>
        <v>37.270000000000003</v>
      </c>
      <c r="N94" s="32"/>
      <c r="O94" s="56"/>
      <c r="P94" s="32"/>
      <c r="Q94" s="31">
        <v>0</v>
      </c>
      <c r="R94" s="31">
        <v>0</v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>
        <v>37.270000000000003</v>
      </c>
      <c r="AH94" s="31"/>
      <c r="AJ94" s="31">
        <f t="shared" si="5"/>
        <v>-37.270000000000003</v>
      </c>
      <c r="AK94" s="18"/>
    </row>
    <row r="95" spans="1:37" x14ac:dyDescent="0.25">
      <c r="A95" s="14">
        <v>43489</v>
      </c>
      <c r="B95" s="32" t="s">
        <v>488</v>
      </c>
      <c r="C95" s="53"/>
      <c r="D95" s="53"/>
      <c r="E95" s="54" t="s">
        <v>489</v>
      </c>
      <c r="F95" s="54"/>
      <c r="G95" s="32" t="s">
        <v>490</v>
      </c>
      <c r="H95" s="32"/>
      <c r="I95" s="31">
        <v>9</v>
      </c>
      <c r="J95" s="31"/>
      <c r="K95" s="31"/>
      <c r="L95" s="31"/>
      <c r="M95" s="31">
        <f t="shared" si="4"/>
        <v>9</v>
      </c>
      <c r="N95" s="32"/>
      <c r="O95" s="56"/>
      <c r="P95" s="32"/>
      <c r="Q95" s="31">
        <v>0</v>
      </c>
      <c r="R95" s="31">
        <v>0</v>
      </c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>
        <v>9</v>
      </c>
      <c r="AE95" s="31"/>
      <c r="AF95" s="31"/>
      <c r="AG95" s="31"/>
      <c r="AH95" s="31"/>
      <c r="AJ95" s="31">
        <f t="shared" si="5"/>
        <v>-9</v>
      </c>
      <c r="AK95" s="18"/>
    </row>
    <row r="96" spans="1:37" x14ac:dyDescent="0.25">
      <c r="A96" s="14">
        <v>43489</v>
      </c>
      <c r="B96" s="32" t="s">
        <v>491</v>
      </c>
      <c r="C96" s="53">
        <v>131804</v>
      </c>
      <c r="D96" s="53"/>
      <c r="E96" s="54" t="s">
        <v>300</v>
      </c>
      <c r="F96" s="54" t="s">
        <v>301</v>
      </c>
      <c r="G96" s="32" t="s">
        <v>302</v>
      </c>
      <c r="H96" s="32"/>
      <c r="I96" s="31"/>
      <c r="J96" s="31"/>
      <c r="K96" s="31"/>
      <c r="L96" s="31">
        <v>180</v>
      </c>
      <c r="M96" s="31">
        <f t="shared" si="4"/>
        <v>160.71428571428569</v>
      </c>
      <c r="N96" s="32"/>
      <c r="O96" s="56"/>
      <c r="P96" s="32"/>
      <c r="Q96" s="31">
        <v>19.285714285714299</v>
      </c>
      <c r="R96" s="31">
        <v>0</v>
      </c>
      <c r="S96" s="31"/>
      <c r="T96" s="31">
        <v>160.71</v>
      </c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J96" s="31">
        <f t="shared" si="5"/>
        <v>-179.99571428571431</v>
      </c>
      <c r="AK96" s="18"/>
    </row>
    <row r="97" spans="1:37" x14ac:dyDescent="0.25">
      <c r="A97" s="14">
        <v>43490</v>
      </c>
      <c r="B97" s="32" t="s">
        <v>492</v>
      </c>
      <c r="C97" s="53">
        <v>131850</v>
      </c>
      <c r="D97" s="53"/>
      <c r="E97" s="54" t="s">
        <v>300</v>
      </c>
      <c r="F97" s="54" t="s">
        <v>301</v>
      </c>
      <c r="G97" s="32" t="s">
        <v>302</v>
      </c>
      <c r="H97" s="32"/>
      <c r="I97" s="31"/>
      <c r="J97" s="31"/>
      <c r="K97" s="31"/>
      <c r="L97" s="31">
        <v>180</v>
      </c>
      <c r="M97" s="31">
        <f t="shared" si="4"/>
        <v>160.71428571428569</v>
      </c>
      <c r="N97" s="32"/>
      <c r="O97" s="56"/>
      <c r="P97" s="32"/>
      <c r="Q97" s="31">
        <v>19.285714285714299</v>
      </c>
      <c r="R97" s="31">
        <v>0</v>
      </c>
      <c r="S97" s="31"/>
      <c r="T97" s="31">
        <v>160.71</v>
      </c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J97" s="31">
        <f t="shared" si="5"/>
        <v>-179.99571428571431</v>
      </c>
      <c r="AK97" s="18"/>
    </row>
    <row r="98" spans="1:37" x14ac:dyDescent="0.25">
      <c r="A98" s="14">
        <v>43490</v>
      </c>
      <c r="B98" s="32" t="s">
        <v>493</v>
      </c>
      <c r="C98" s="53">
        <v>125976</v>
      </c>
      <c r="D98" s="53"/>
      <c r="E98" s="54" t="s">
        <v>304</v>
      </c>
      <c r="F98" s="54" t="s">
        <v>305</v>
      </c>
      <c r="G98" s="32" t="s">
        <v>494</v>
      </c>
      <c r="H98" s="32"/>
      <c r="I98" s="31"/>
      <c r="J98" s="31"/>
      <c r="K98" s="31"/>
      <c r="L98" s="31">
        <v>1014.7</v>
      </c>
      <c r="M98" s="31">
        <f t="shared" si="4"/>
        <v>905.98214285714278</v>
      </c>
      <c r="N98" s="32"/>
      <c r="O98" s="56"/>
      <c r="P98" s="32"/>
      <c r="Q98" s="31">
        <v>108.717857142857</v>
      </c>
      <c r="R98" s="31">
        <v>0</v>
      </c>
      <c r="S98" s="31">
        <v>905.98</v>
      </c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J98" s="31">
        <f t="shared" si="5"/>
        <v>-1014.6978571428571</v>
      </c>
      <c r="AK98" s="18"/>
    </row>
    <row r="99" spans="1:37" x14ac:dyDescent="0.25">
      <c r="A99" s="14">
        <v>43491</v>
      </c>
      <c r="B99" s="32" t="s">
        <v>495</v>
      </c>
      <c r="C99" s="53">
        <v>145675</v>
      </c>
      <c r="D99" s="53"/>
      <c r="E99" s="54" t="s">
        <v>300</v>
      </c>
      <c r="F99" s="54" t="s">
        <v>301</v>
      </c>
      <c r="G99" s="32" t="s">
        <v>302</v>
      </c>
      <c r="H99" s="32"/>
      <c r="I99" s="31"/>
      <c r="J99" s="31"/>
      <c r="K99" s="31"/>
      <c r="L99" s="31">
        <v>90</v>
      </c>
      <c r="M99" s="31">
        <f t="shared" si="4"/>
        <v>80.357142857142847</v>
      </c>
      <c r="N99" s="32"/>
      <c r="O99" s="56"/>
      <c r="P99" s="32"/>
      <c r="Q99" s="31">
        <v>9.6428571428571406</v>
      </c>
      <c r="R99" s="31">
        <v>0</v>
      </c>
      <c r="S99" s="31"/>
      <c r="T99" s="31">
        <v>80.36</v>
      </c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J99" s="31">
        <f t="shared" si="5"/>
        <v>-90.002857142857138</v>
      </c>
      <c r="AK99" s="18"/>
    </row>
    <row r="100" spans="1:37" x14ac:dyDescent="0.25">
      <c r="A100" s="14">
        <v>43491</v>
      </c>
      <c r="B100" s="32" t="s">
        <v>496</v>
      </c>
      <c r="C100" s="53"/>
      <c r="D100" s="53"/>
      <c r="E100" s="54" t="s">
        <v>497</v>
      </c>
      <c r="F100" s="54"/>
      <c r="G100" s="32" t="s">
        <v>498</v>
      </c>
      <c r="H100" s="32"/>
      <c r="I100" s="31">
        <v>159</v>
      </c>
      <c r="J100" s="31"/>
      <c r="K100" s="31"/>
      <c r="L100" s="31"/>
      <c r="M100" s="31">
        <f t="shared" si="4"/>
        <v>159</v>
      </c>
      <c r="N100" s="32"/>
      <c r="O100" s="56"/>
      <c r="P100" s="32"/>
      <c r="Q100" s="31">
        <v>0</v>
      </c>
      <c r="R100" s="31">
        <v>0</v>
      </c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>
        <v>159</v>
      </c>
      <c r="AE100" s="31"/>
      <c r="AF100" s="31"/>
      <c r="AG100" s="31"/>
      <c r="AH100" s="31"/>
      <c r="AJ100" s="31">
        <f t="shared" si="5"/>
        <v>-159</v>
      </c>
      <c r="AK100" s="18"/>
    </row>
    <row r="101" spans="1:37" x14ac:dyDescent="0.25">
      <c r="A101" s="14">
        <v>43491</v>
      </c>
      <c r="B101" s="32" t="s">
        <v>499</v>
      </c>
      <c r="C101" s="53">
        <v>17024</v>
      </c>
      <c r="D101" s="53"/>
      <c r="E101" s="54" t="s">
        <v>500</v>
      </c>
      <c r="F101" s="54" t="s">
        <v>501</v>
      </c>
      <c r="G101" s="32" t="s">
        <v>502</v>
      </c>
      <c r="H101" s="32"/>
      <c r="I101" s="31"/>
      <c r="J101" s="31"/>
      <c r="K101" s="31"/>
      <c r="L101" s="31">
        <v>1075</v>
      </c>
      <c r="M101" s="31">
        <f t="shared" si="4"/>
        <v>959.82142857142844</v>
      </c>
      <c r="N101" s="32"/>
      <c r="O101" s="56"/>
      <c r="P101" s="32"/>
      <c r="Q101" s="31">
        <v>115.178571428571</v>
      </c>
      <c r="R101" s="31">
        <v>0</v>
      </c>
      <c r="S101" s="31"/>
      <c r="T101" s="31"/>
      <c r="U101" s="31"/>
      <c r="V101" s="31">
        <v>959.82</v>
      </c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J101" s="31">
        <f t="shared" si="5"/>
        <v>-1074.998571428571</v>
      </c>
      <c r="AK101" s="18"/>
    </row>
    <row r="102" spans="1:37" x14ac:dyDescent="0.25">
      <c r="A102" s="14">
        <v>43493</v>
      </c>
      <c r="B102" s="32" t="s">
        <v>503</v>
      </c>
      <c r="C102" s="53">
        <v>219507</v>
      </c>
      <c r="D102" s="53"/>
      <c r="E102" s="54" t="s">
        <v>504</v>
      </c>
      <c r="F102" s="54" t="s">
        <v>505</v>
      </c>
      <c r="G102" s="32" t="s">
        <v>506</v>
      </c>
      <c r="H102" s="32"/>
      <c r="I102" s="31"/>
      <c r="J102" s="31"/>
      <c r="K102" s="31"/>
      <c r="L102" s="31">
        <v>1329.54</v>
      </c>
      <c r="M102" s="31">
        <f t="shared" si="4"/>
        <v>1187.0892857142856</v>
      </c>
      <c r="N102" s="32"/>
      <c r="O102" s="56"/>
      <c r="P102" s="32"/>
      <c r="Q102" s="31">
        <v>142.45071428571401</v>
      </c>
      <c r="R102" s="31">
        <v>0</v>
      </c>
      <c r="S102" s="31">
        <v>1187.0899999999999</v>
      </c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J102" s="31">
        <f t="shared" si="5"/>
        <v>-1329.5407142857139</v>
      </c>
      <c r="AK102" s="18"/>
    </row>
    <row r="103" spans="1:37" x14ac:dyDescent="0.25">
      <c r="A103" s="14">
        <v>43493</v>
      </c>
      <c r="B103" s="32" t="s">
        <v>507</v>
      </c>
      <c r="C103" s="53">
        <v>3447</v>
      </c>
      <c r="D103" s="53"/>
      <c r="E103" s="54" t="s">
        <v>296</v>
      </c>
      <c r="F103" s="54" t="s">
        <v>508</v>
      </c>
      <c r="G103" s="32" t="s">
        <v>509</v>
      </c>
      <c r="H103" s="32"/>
      <c r="I103" s="31"/>
      <c r="J103" s="31"/>
      <c r="K103" s="31"/>
      <c r="L103" s="31">
        <v>324</v>
      </c>
      <c r="M103" s="31">
        <f t="shared" ref="M103:M134" si="6">I103+J103+K103+L103/1.12</f>
        <v>289.28571428571428</v>
      </c>
      <c r="N103" s="32"/>
      <c r="O103" s="56"/>
      <c r="P103" s="32"/>
      <c r="Q103" s="31">
        <v>34.714285714285701</v>
      </c>
      <c r="R103" s="31">
        <v>0</v>
      </c>
      <c r="S103" s="31">
        <v>289.29000000000002</v>
      </c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J103" s="31">
        <f t="shared" ref="AJ103:AJ134" si="7">-SUM(P103:AI103)</f>
        <v>-324.00428571428574</v>
      </c>
      <c r="AK103" s="18"/>
    </row>
    <row r="104" spans="1:37" x14ac:dyDescent="0.25">
      <c r="A104" s="14">
        <v>43493</v>
      </c>
      <c r="B104" s="32" t="s">
        <v>510</v>
      </c>
      <c r="C104" s="53">
        <v>123696</v>
      </c>
      <c r="D104" s="53"/>
      <c r="E104" s="54" t="s">
        <v>300</v>
      </c>
      <c r="F104" s="54" t="s">
        <v>301</v>
      </c>
      <c r="G104" s="32" t="s">
        <v>302</v>
      </c>
      <c r="H104" s="32"/>
      <c r="I104" s="31"/>
      <c r="J104" s="31"/>
      <c r="K104" s="31"/>
      <c r="L104" s="31">
        <v>180</v>
      </c>
      <c r="M104" s="31">
        <f t="shared" si="6"/>
        <v>160.71428571428569</v>
      </c>
      <c r="N104" s="32"/>
      <c r="O104" s="56"/>
      <c r="P104" s="32"/>
      <c r="Q104" s="31">
        <v>19.285714285714299</v>
      </c>
      <c r="R104" s="31">
        <v>0</v>
      </c>
      <c r="S104" s="31"/>
      <c r="T104" s="31">
        <v>160.71</v>
      </c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J104" s="31">
        <f t="shared" si="7"/>
        <v>-179.99571428571431</v>
      </c>
      <c r="AK104" s="18"/>
    </row>
    <row r="105" spans="1:37" x14ac:dyDescent="0.25">
      <c r="A105" s="14">
        <v>43493</v>
      </c>
      <c r="B105" s="32" t="s">
        <v>511</v>
      </c>
      <c r="C105" s="53"/>
      <c r="D105" s="53"/>
      <c r="E105" s="54" t="s">
        <v>497</v>
      </c>
      <c r="F105" s="54"/>
      <c r="G105" s="32" t="s">
        <v>512</v>
      </c>
      <c r="H105" s="32"/>
      <c r="I105" s="31">
        <v>153</v>
      </c>
      <c r="J105" s="31"/>
      <c r="K105" s="31"/>
      <c r="L105" s="31"/>
      <c r="M105" s="31">
        <f t="shared" si="6"/>
        <v>153</v>
      </c>
      <c r="N105" s="32"/>
      <c r="O105" s="56"/>
      <c r="P105" s="32"/>
      <c r="Q105" s="31">
        <v>0</v>
      </c>
      <c r="R105" s="31">
        <v>0</v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>
        <v>153</v>
      </c>
      <c r="AE105" s="31"/>
      <c r="AF105" s="31"/>
      <c r="AG105" s="31"/>
      <c r="AH105" s="31"/>
      <c r="AJ105" s="31">
        <f t="shared" si="7"/>
        <v>-153</v>
      </c>
      <c r="AK105" s="18"/>
    </row>
    <row r="106" spans="1:37" x14ac:dyDescent="0.25">
      <c r="A106" s="14">
        <v>43493</v>
      </c>
      <c r="B106" s="32" t="s">
        <v>191</v>
      </c>
      <c r="C106" s="53">
        <v>5900</v>
      </c>
      <c r="D106" s="53"/>
      <c r="E106" s="54" t="s">
        <v>513</v>
      </c>
      <c r="F106" s="54" t="s">
        <v>514</v>
      </c>
      <c r="G106" s="32" t="s">
        <v>515</v>
      </c>
      <c r="H106" s="32"/>
      <c r="I106" s="31"/>
      <c r="J106" s="31"/>
      <c r="K106" s="31"/>
      <c r="L106" s="31">
        <v>300</v>
      </c>
      <c r="M106" s="31">
        <f t="shared" si="6"/>
        <v>267.85714285714283</v>
      </c>
      <c r="N106" s="32"/>
      <c r="O106" s="56"/>
      <c r="P106" s="32"/>
      <c r="Q106" s="31">
        <v>32.142857142857103</v>
      </c>
      <c r="R106" s="31">
        <v>0</v>
      </c>
      <c r="S106" s="31">
        <v>267.86</v>
      </c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J106" s="31">
        <f t="shared" si="7"/>
        <v>-300.00285714285712</v>
      </c>
      <c r="AK106" s="18"/>
    </row>
    <row r="107" spans="1:37" x14ac:dyDescent="0.25">
      <c r="A107" s="14">
        <v>43493</v>
      </c>
      <c r="B107" s="32" t="s">
        <v>192</v>
      </c>
      <c r="C107" s="53">
        <v>177140</v>
      </c>
      <c r="D107" s="53"/>
      <c r="E107" s="54" t="s">
        <v>304</v>
      </c>
      <c r="F107" s="54" t="s">
        <v>305</v>
      </c>
      <c r="G107" s="32" t="s">
        <v>516</v>
      </c>
      <c r="H107" s="32"/>
      <c r="I107" s="32"/>
      <c r="J107" s="32"/>
      <c r="K107" s="32"/>
      <c r="L107" s="32">
        <v>181.7</v>
      </c>
      <c r="M107" s="31">
        <f t="shared" si="6"/>
        <v>162.23214285714283</v>
      </c>
      <c r="N107" s="32"/>
      <c r="O107" s="56"/>
      <c r="P107" s="32"/>
      <c r="Q107" s="31">
        <v>19.467857142857099</v>
      </c>
      <c r="R107" s="31">
        <v>0</v>
      </c>
      <c r="S107" s="31">
        <v>162.22999999999999</v>
      </c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J107" s="31">
        <f t="shared" si="7"/>
        <v>-181.69785714285709</v>
      </c>
      <c r="AK107" s="18"/>
    </row>
    <row r="108" spans="1:37" x14ac:dyDescent="0.25">
      <c r="A108" s="14">
        <v>43493</v>
      </c>
      <c r="B108" s="32" t="s">
        <v>193</v>
      </c>
      <c r="C108" s="53">
        <v>177140</v>
      </c>
      <c r="D108" s="53"/>
      <c r="E108" s="54" t="s">
        <v>304</v>
      </c>
      <c r="F108" s="54" t="s">
        <v>305</v>
      </c>
      <c r="G108" s="32" t="s">
        <v>517</v>
      </c>
      <c r="H108" s="32"/>
      <c r="I108" s="32"/>
      <c r="J108" s="32"/>
      <c r="K108" s="32">
        <v>1135.55</v>
      </c>
      <c r="L108" s="32"/>
      <c r="M108" s="31">
        <f t="shared" si="6"/>
        <v>1135.55</v>
      </c>
      <c r="N108" s="32"/>
      <c r="O108" s="56"/>
      <c r="P108" s="32"/>
      <c r="Q108" s="31">
        <v>0</v>
      </c>
      <c r="R108" s="31">
        <v>0</v>
      </c>
      <c r="S108" s="31">
        <v>1135.55</v>
      </c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J108" s="31">
        <f t="shared" si="7"/>
        <v>-1135.55</v>
      </c>
      <c r="AK108" s="18"/>
    </row>
    <row r="109" spans="1:37" x14ac:dyDescent="0.25">
      <c r="A109" s="14">
        <v>43493</v>
      </c>
      <c r="B109" s="32" t="s">
        <v>194</v>
      </c>
      <c r="C109" s="53">
        <v>117924</v>
      </c>
      <c r="D109" s="53"/>
      <c r="E109" s="54" t="s">
        <v>518</v>
      </c>
      <c r="F109" s="54" t="s">
        <v>519</v>
      </c>
      <c r="G109" s="32" t="s">
        <v>517</v>
      </c>
      <c r="H109" s="32"/>
      <c r="I109" s="32"/>
      <c r="J109" s="32"/>
      <c r="K109" s="32">
        <v>495.99</v>
      </c>
      <c r="L109" s="32"/>
      <c r="M109" s="31">
        <f t="shared" si="6"/>
        <v>495.99</v>
      </c>
      <c r="N109" s="32"/>
      <c r="O109" s="56"/>
      <c r="P109" s="32"/>
      <c r="Q109" s="31">
        <v>0</v>
      </c>
      <c r="R109" s="31">
        <v>0</v>
      </c>
      <c r="S109" s="31">
        <v>495.99</v>
      </c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J109" s="31">
        <f t="shared" si="7"/>
        <v>-495.99</v>
      </c>
      <c r="AK109" s="18"/>
    </row>
    <row r="110" spans="1:37" x14ac:dyDescent="0.25">
      <c r="A110" s="14">
        <v>43494</v>
      </c>
      <c r="B110" s="32" t="s">
        <v>195</v>
      </c>
      <c r="C110" s="53">
        <v>145747</v>
      </c>
      <c r="D110" s="53"/>
      <c r="E110" s="54" t="s">
        <v>300</v>
      </c>
      <c r="F110" s="54" t="s">
        <v>301</v>
      </c>
      <c r="G110" s="32" t="s">
        <v>302</v>
      </c>
      <c r="H110" s="32"/>
      <c r="I110" s="32"/>
      <c r="J110" s="32"/>
      <c r="K110" s="32"/>
      <c r="L110" s="32">
        <v>180</v>
      </c>
      <c r="M110" s="31">
        <f t="shared" si="6"/>
        <v>160.71428571428569</v>
      </c>
      <c r="N110" s="32"/>
      <c r="O110" s="56"/>
      <c r="P110" s="32"/>
      <c r="Q110" s="31">
        <v>19.285714285714299</v>
      </c>
      <c r="R110" s="31">
        <v>0</v>
      </c>
      <c r="S110" s="31"/>
      <c r="T110" s="31">
        <v>160.71</v>
      </c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J110" s="31">
        <f t="shared" si="7"/>
        <v>-179.99571428571431</v>
      </c>
      <c r="AK110" s="18"/>
    </row>
    <row r="111" spans="1:37" x14ac:dyDescent="0.25">
      <c r="A111" s="14">
        <v>43494</v>
      </c>
      <c r="B111" s="32" t="s">
        <v>196</v>
      </c>
      <c r="C111" s="53"/>
      <c r="D111" s="53"/>
      <c r="E111" s="54" t="s">
        <v>520</v>
      </c>
      <c r="F111" s="54"/>
      <c r="G111" s="32" t="s">
        <v>521</v>
      </c>
      <c r="H111" s="32"/>
      <c r="I111" s="32">
        <v>537</v>
      </c>
      <c r="J111" s="32"/>
      <c r="K111" s="32"/>
      <c r="L111" s="32"/>
      <c r="M111" s="31">
        <f t="shared" si="6"/>
        <v>537</v>
      </c>
      <c r="N111" s="32"/>
      <c r="O111" s="56"/>
      <c r="P111" s="32"/>
      <c r="Q111" s="31">
        <v>0</v>
      </c>
      <c r="R111" s="31">
        <v>0</v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>
        <v>537</v>
      </c>
      <c r="AF111" s="31"/>
      <c r="AG111" s="31"/>
      <c r="AH111" s="31"/>
      <c r="AJ111" s="31">
        <f t="shared" si="7"/>
        <v>-537</v>
      </c>
      <c r="AK111" s="18"/>
    </row>
    <row r="112" spans="1:37" x14ac:dyDescent="0.25">
      <c r="A112" s="14">
        <v>43494</v>
      </c>
      <c r="B112" s="32" t="s">
        <v>197</v>
      </c>
      <c r="C112" s="53">
        <v>12383</v>
      </c>
      <c r="D112" s="53"/>
      <c r="E112" s="54" t="s">
        <v>311</v>
      </c>
      <c r="F112" s="54" t="s">
        <v>312</v>
      </c>
      <c r="G112" s="32" t="s">
        <v>433</v>
      </c>
      <c r="H112" s="32"/>
      <c r="I112" s="32"/>
      <c r="J112" s="32"/>
      <c r="K112" s="32"/>
      <c r="L112" s="32">
        <v>414.84</v>
      </c>
      <c r="M112" s="31">
        <f t="shared" si="6"/>
        <v>370.39285714285711</v>
      </c>
      <c r="N112" s="32"/>
      <c r="O112" s="56"/>
      <c r="P112" s="32"/>
      <c r="Q112" s="31">
        <v>44.4471428571429</v>
      </c>
      <c r="R112" s="31">
        <v>0</v>
      </c>
      <c r="S112" s="31">
        <v>370.39</v>
      </c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J112" s="31">
        <f t="shared" si="7"/>
        <v>-414.83714285714291</v>
      </c>
      <c r="AK112" s="18"/>
    </row>
    <row r="113" spans="1:37" x14ac:dyDescent="0.25">
      <c r="A113" s="14">
        <v>43494</v>
      </c>
      <c r="B113" s="32" t="s">
        <v>198</v>
      </c>
      <c r="C113" s="53">
        <v>126674</v>
      </c>
      <c r="D113" s="53"/>
      <c r="E113" s="54" t="s">
        <v>304</v>
      </c>
      <c r="F113" s="54" t="s">
        <v>305</v>
      </c>
      <c r="G113" s="32" t="s">
        <v>336</v>
      </c>
      <c r="H113" s="32"/>
      <c r="I113" s="32"/>
      <c r="J113" s="32"/>
      <c r="K113" s="32">
        <v>260.10000000000002</v>
      </c>
      <c r="L113" s="32"/>
      <c r="M113" s="31">
        <f t="shared" si="6"/>
        <v>260.10000000000002</v>
      </c>
      <c r="N113" s="32"/>
      <c r="O113" s="56"/>
      <c r="P113" s="32"/>
      <c r="Q113" s="31">
        <v>0</v>
      </c>
      <c r="R113" s="31">
        <v>0</v>
      </c>
      <c r="S113" s="31">
        <v>260.10000000000002</v>
      </c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J113" s="31">
        <f t="shared" si="7"/>
        <v>-260.10000000000002</v>
      </c>
      <c r="AK113" s="18"/>
    </row>
    <row r="114" spans="1:37" x14ac:dyDescent="0.25">
      <c r="A114" s="14">
        <v>43494</v>
      </c>
      <c r="B114" s="32" t="s">
        <v>199</v>
      </c>
      <c r="C114" s="53">
        <v>126674</v>
      </c>
      <c r="D114" s="53"/>
      <c r="E114" s="54" t="s">
        <v>304</v>
      </c>
      <c r="F114" s="54" t="s">
        <v>305</v>
      </c>
      <c r="G114" s="32" t="s">
        <v>522</v>
      </c>
      <c r="H114" s="32"/>
      <c r="I114" s="32"/>
      <c r="J114" s="32"/>
      <c r="K114" s="32"/>
      <c r="L114" s="32">
        <v>1237</v>
      </c>
      <c r="M114" s="31">
        <f t="shared" si="6"/>
        <v>1104.4642857142856</v>
      </c>
      <c r="N114" s="32"/>
      <c r="O114" s="56"/>
      <c r="P114" s="32"/>
      <c r="Q114" s="31">
        <v>132.53571428571399</v>
      </c>
      <c r="R114" s="31">
        <v>0</v>
      </c>
      <c r="S114" s="31">
        <v>1104.46</v>
      </c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J114" s="31">
        <f t="shared" si="7"/>
        <v>-1236.995714285714</v>
      </c>
      <c r="AK114" s="18"/>
    </row>
    <row r="115" spans="1:37" x14ac:dyDescent="0.25">
      <c r="A115" s="14">
        <v>43495</v>
      </c>
      <c r="B115" s="32" t="s">
        <v>200</v>
      </c>
      <c r="C115" s="53"/>
      <c r="D115" s="53"/>
      <c r="E115" s="54" t="s">
        <v>523</v>
      </c>
      <c r="F115" s="54"/>
      <c r="G115" s="32" t="s">
        <v>348</v>
      </c>
      <c r="H115" s="32"/>
      <c r="I115" s="32"/>
      <c r="J115" s="32"/>
      <c r="K115" s="32">
        <v>1123</v>
      </c>
      <c r="L115" s="32"/>
      <c r="M115" s="31">
        <f t="shared" si="6"/>
        <v>1123</v>
      </c>
      <c r="N115" s="32"/>
      <c r="O115" s="56"/>
      <c r="P115" s="32"/>
      <c r="Q115" s="31">
        <v>0</v>
      </c>
      <c r="R115" s="31">
        <v>0</v>
      </c>
      <c r="S115" s="31">
        <v>1123</v>
      </c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J115" s="31">
        <f t="shared" si="7"/>
        <v>-1123</v>
      </c>
      <c r="AK115" s="18"/>
    </row>
    <row r="116" spans="1:37" x14ac:dyDescent="0.25">
      <c r="A116" s="14">
        <v>43495</v>
      </c>
      <c r="B116" s="32" t="s">
        <v>201</v>
      </c>
      <c r="C116" s="53"/>
      <c r="D116" s="53"/>
      <c r="E116" s="54" t="s">
        <v>319</v>
      </c>
      <c r="F116" s="54"/>
      <c r="G116" s="32" t="s">
        <v>524</v>
      </c>
      <c r="H116" s="32"/>
      <c r="I116" s="32">
        <v>50</v>
      </c>
      <c r="J116" s="32"/>
      <c r="K116" s="32"/>
      <c r="L116" s="32"/>
      <c r="M116" s="31">
        <f t="shared" si="6"/>
        <v>50</v>
      </c>
      <c r="N116" s="32"/>
      <c r="O116" s="56"/>
      <c r="P116" s="32"/>
      <c r="Q116" s="31">
        <v>0</v>
      </c>
      <c r="R116" s="31">
        <v>0</v>
      </c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>
        <v>50</v>
      </c>
      <c r="AE116" s="31"/>
      <c r="AF116" s="31"/>
      <c r="AG116" s="31"/>
      <c r="AH116" s="31"/>
      <c r="AJ116" s="31">
        <f t="shared" si="7"/>
        <v>-50</v>
      </c>
      <c r="AK116" s="18"/>
    </row>
    <row r="117" spans="1:37" x14ac:dyDescent="0.25">
      <c r="A117" s="14">
        <v>43495</v>
      </c>
      <c r="B117" s="32" t="s">
        <v>202</v>
      </c>
      <c r="C117" s="53">
        <v>131795</v>
      </c>
      <c r="D117" s="53"/>
      <c r="E117" s="54" t="s">
        <v>300</v>
      </c>
      <c r="F117" s="54" t="s">
        <v>301</v>
      </c>
      <c r="G117" s="32" t="s">
        <v>302</v>
      </c>
      <c r="H117" s="32"/>
      <c r="I117" s="32"/>
      <c r="J117" s="32"/>
      <c r="K117" s="32"/>
      <c r="L117" s="32">
        <v>180</v>
      </c>
      <c r="M117" s="31">
        <f t="shared" si="6"/>
        <v>160.71428571428569</v>
      </c>
      <c r="N117" s="32"/>
      <c r="O117" s="56"/>
      <c r="P117" s="32"/>
      <c r="Q117" s="31">
        <v>19.285714285714299</v>
      </c>
      <c r="R117" s="31">
        <v>0</v>
      </c>
      <c r="S117" s="31"/>
      <c r="T117" s="31">
        <v>160.71</v>
      </c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J117" s="31">
        <f t="shared" si="7"/>
        <v>-179.99571428571431</v>
      </c>
      <c r="AK117" s="18"/>
    </row>
    <row r="118" spans="1:37" x14ac:dyDescent="0.25">
      <c r="A118" s="14">
        <v>43496</v>
      </c>
      <c r="B118" s="32" t="s">
        <v>203</v>
      </c>
      <c r="C118" s="53">
        <v>1726</v>
      </c>
      <c r="D118" s="53"/>
      <c r="E118" s="54" t="s">
        <v>361</v>
      </c>
      <c r="F118" s="54" t="s">
        <v>525</v>
      </c>
      <c r="G118" s="32" t="s">
        <v>526</v>
      </c>
      <c r="H118" s="32"/>
      <c r="I118" s="32"/>
      <c r="J118" s="32"/>
      <c r="K118" s="32"/>
      <c r="L118" s="32">
        <v>6652</v>
      </c>
      <c r="M118" s="31">
        <f t="shared" si="6"/>
        <v>5939.2857142857138</v>
      </c>
      <c r="N118" s="32"/>
      <c r="O118" s="56">
        <v>0.01</v>
      </c>
      <c r="P118" s="32"/>
      <c r="Q118" s="31">
        <v>712.71428571428601</v>
      </c>
      <c r="R118" s="31"/>
      <c r="S118" s="31">
        <v>5939.29</v>
      </c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J118" s="31">
        <f t="shared" si="7"/>
        <v>-6652.0042857142862</v>
      </c>
      <c r="AK118" s="18"/>
    </row>
    <row r="119" spans="1:37" x14ac:dyDescent="0.25">
      <c r="A119" s="14">
        <v>43496</v>
      </c>
      <c r="B119" s="32" t="s">
        <v>204</v>
      </c>
      <c r="C119" s="53">
        <v>1725</v>
      </c>
      <c r="D119" s="53"/>
      <c r="E119" s="54" t="s">
        <v>361</v>
      </c>
      <c r="F119" s="54" t="s">
        <v>525</v>
      </c>
      <c r="G119" s="32" t="s">
        <v>527</v>
      </c>
      <c r="H119" s="32"/>
      <c r="I119" s="32"/>
      <c r="J119" s="32"/>
      <c r="K119" s="32"/>
      <c r="L119" s="32">
        <v>390</v>
      </c>
      <c r="M119" s="31">
        <f t="shared" si="6"/>
        <v>348.21428571428567</v>
      </c>
      <c r="N119" s="32"/>
      <c r="O119" s="56">
        <v>0.01</v>
      </c>
      <c r="P119" s="32"/>
      <c r="Q119" s="31">
        <v>41.785714285714299</v>
      </c>
      <c r="R119" s="31"/>
      <c r="S119" s="31">
        <v>348.21</v>
      </c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J119" s="31">
        <f t="shared" si="7"/>
        <v>-389.99571428571426</v>
      </c>
      <c r="AK119" s="18"/>
    </row>
    <row r="120" spans="1:37" x14ac:dyDescent="0.25">
      <c r="A120" s="14">
        <v>43496</v>
      </c>
      <c r="B120" s="32" t="s">
        <v>205</v>
      </c>
      <c r="C120" s="53"/>
      <c r="D120" s="53"/>
      <c r="E120" s="54" t="s">
        <v>319</v>
      </c>
      <c r="F120" s="54"/>
      <c r="G120" s="32" t="s">
        <v>528</v>
      </c>
      <c r="H120" s="32"/>
      <c r="I120" s="32">
        <v>50</v>
      </c>
      <c r="J120" s="32"/>
      <c r="K120" s="32"/>
      <c r="L120" s="32"/>
      <c r="M120" s="31">
        <f t="shared" si="6"/>
        <v>50</v>
      </c>
      <c r="N120" s="32"/>
      <c r="O120" s="56"/>
      <c r="P120" s="32"/>
      <c r="Q120" s="31">
        <v>0</v>
      </c>
      <c r="R120" s="31">
        <v>0</v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>
        <v>50</v>
      </c>
      <c r="AE120" s="31"/>
      <c r="AF120" s="31"/>
      <c r="AG120" s="31"/>
      <c r="AH120" s="31"/>
      <c r="AJ120" s="31">
        <f t="shared" si="7"/>
        <v>-50</v>
      </c>
      <c r="AK120" s="18"/>
    </row>
    <row r="121" spans="1:37" x14ac:dyDescent="0.25">
      <c r="A121" s="14">
        <v>43496</v>
      </c>
      <c r="B121" s="32" t="s">
        <v>529</v>
      </c>
      <c r="C121" s="53">
        <v>728377</v>
      </c>
      <c r="D121" s="53"/>
      <c r="E121" s="54" t="s">
        <v>530</v>
      </c>
      <c r="F121" s="54" t="s">
        <v>406</v>
      </c>
      <c r="G121" s="32" t="s">
        <v>531</v>
      </c>
      <c r="H121" s="32"/>
      <c r="I121" s="32"/>
      <c r="J121" s="32"/>
      <c r="K121" s="32"/>
      <c r="L121" s="32">
        <v>679.26</v>
      </c>
      <c r="M121" s="31">
        <f t="shared" si="6"/>
        <v>606.48214285714278</v>
      </c>
      <c r="N121" s="32"/>
      <c r="O121" s="56"/>
      <c r="P121" s="32"/>
      <c r="Q121" s="31">
        <v>72.777857142857101</v>
      </c>
      <c r="R121" s="31">
        <v>0</v>
      </c>
      <c r="S121" s="31"/>
      <c r="T121" s="31"/>
      <c r="U121" s="31"/>
      <c r="V121" s="31"/>
      <c r="W121" s="31">
        <v>606.48</v>
      </c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J121" s="31">
        <f t="shared" si="7"/>
        <v>-679.25785714285712</v>
      </c>
      <c r="AK121" s="18"/>
    </row>
    <row r="122" spans="1:37" x14ac:dyDescent="0.25">
      <c r="A122" s="14">
        <v>43496</v>
      </c>
      <c r="B122" s="32" t="s">
        <v>532</v>
      </c>
      <c r="C122" s="53">
        <v>139793</v>
      </c>
      <c r="D122" s="53"/>
      <c r="E122" s="54" t="s">
        <v>300</v>
      </c>
      <c r="F122" s="54" t="s">
        <v>301</v>
      </c>
      <c r="G122" s="32" t="s">
        <v>302</v>
      </c>
      <c r="H122" s="32"/>
      <c r="I122" s="32"/>
      <c r="J122" s="32"/>
      <c r="K122" s="32"/>
      <c r="L122" s="32">
        <v>180</v>
      </c>
      <c r="M122" s="31">
        <f t="shared" si="6"/>
        <v>160.71428571428569</v>
      </c>
      <c r="N122" s="32"/>
      <c r="O122" s="56"/>
      <c r="P122" s="32"/>
      <c r="Q122" s="31">
        <v>19.285714285714299</v>
      </c>
      <c r="R122" s="31">
        <v>0</v>
      </c>
      <c r="S122" s="31"/>
      <c r="T122" s="31">
        <v>160.71</v>
      </c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J122" s="31">
        <f t="shared" si="7"/>
        <v>-179.99571428571431</v>
      </c>
      <c r="AK122" s="18"/>
    </row>
    <row r="123" spans="1:37" x14ac:dyDescent="0.25">
      <c r="A123" s="14">
        <v>43496</v>
      </c>
      <c r="B123" s="32" t="s">
        <v>533</v>
      </c>
      <c r="C123" s="53">
        <v>32628</v>
      </c>
      <c r="D123" s="53"/>
      <c r="E123" s="54" t="s">
        <v>534</v>
      </c>
      <c r="F123" s="54" t="s">
        <v>535</v>
      </c>
      <c r="G123" s="32" t="s">
        <v>536</v>
      </c>
      <c r="H123" s="32"/>
      <c r="I123" s="32"/>
      <c r="J123" s="32"/>
      <c r="K123" s="32"/>
      <c r="L123" s="32">
        <v>450</v>
      </c>
      <c r="M123" s="31">
        <f t="shared" si="6"/>
        <v>401.78571428571422</v>
      </c>
      <c r="N123" s="32"/>
      <c r="O123" s="56"/>
      <c r="P123" s="32"/>
      <c r="Q123" s="31">
        <v>48.214285714285701</v>
      </c>
      <c r="R123" s="31"/>
      <c r="S123" s="31"/>
      <c r="T123" s="31"/>
      <c r="U123" s="31">
        <v>401.79</v>
      </c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J123" s="31">
        <f t="shared" si="7"/>
        <v>-450.00428571428574</v>
      </c>
      <c r="AK123" s="18"/>
    </row>
    <row r="124" spans="1:37" x14ac:dyDescent="0.25">
      <c r="A124" s="14">
        <v>43496</v>
      </c>
      <c r="B124" s="32" t="s">
        <v>537</v>
      </c>
      <c r="C124" s="53"/>
      <c r="D124" s="53"/>
      <c r="E124" s="54" t="s">
        <v>497</v>
      </c>
      <c r="F124" s="54"/>
      <c r="G124" s="32" t="s">
        <v>538</v>
      </c>
      <c r="H124" s="32"/>
      <c r="I124" s="32">
        <v>25</v>
      </c>
      <c r="J124" s="32"/>
      <c r="K124" s="32"/>
      <c r="L124" s="32"/>
      <c r="M124" s="31">
        <f t="shared" si="6"/>
        <v>25</v>
      </c>
      <c r="N124" s="32"/>
      <c r="O124" s="56"/>
      <c r="P124" s="32"/>
      <c r="Q124" s="31">
        <v>0</v>
      </c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>
        <v>25</v>
      </c>
      <c r="AE124" s="31"/>
      <c r="AF124" s="31"/>
      <c r="AG124" s="31"/>
      <c r="AH124" s="31"/>
      <c r="AJ124" s="31">
        <f t="shared" si="7"/>
        <v>-25</v>
      </c>
      <c r="AK124" s="18"/>
    </row>
    <row r="125" spans="1:37" x14ac:dyDescent="0.25">
      <c r="A125" s="14">
        <v>43496</v>
      </c>
      <c r="B125" s="32" t="s">
        <v>539</v>
      </c>
      <c r="C125" s="53">
        <v>130240</v>
      </c>
      <c r="D125" s="53"/>
      <c r="E125" s="54" t="s">
        <v>304</v>
      </c>
      <c r="F125" s="54" t="s">
        <v>305</v>
      </c>
      <c r="G125" s="32" t="s">
        <v>540</v>
      </c>
      <c r="H125" s="32"/>
      <c r="I125" s="32"/>
      <c r="J125" s="32"/>
      <c r="K125" s="32"/>
      <c r="L125" s="32">
        <v>1771.3</v>
      </c>
      <c r="M125" s="31">
        <f t="shared" si="6"/>
        <v>1581.5178571428569</v>
      </c>
      <c r="N125" s="32"/>
      <c r="O125" s="56"/>
      <c r="P125" s="32"/>
      <c r="Q125" s="31">
        <v>189.78214285714299</v>
      </c>
      <c r="R125" s="31">
        <v>0</v>
      </c>
      <c r="S125" s="31">
        <v>1581.52</v>
      </c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J125" s="31">
        <f t="shared" si="7"/>
        <v>-1771.3021428571431</v>
      </c>
      <c r="AK125" s="18"/>
    </row>
    <row r="126" spans="1:37" x14ac:dyDescent="0.25">
      <c r="A126" s="14">
        <v>43496</v>
      </c>
      <c r="B126" s="32" t="s">
        <v>541</v>
      </c>
      <c r="C126" s="53">
        <v>130240</v>
      </c>
      <c r="D126" s="53"/>
      <c r="E126" s="54" t="s">
        <v>304</v>
      </c>
      <c r="F126" s="54" t="s">
        <v>305</v>
      </c>
      <c r="G126" s="32" t="s">
        <v>542</v>
      </c>
      <c r="H126" s="32"/>
      <c r="I126" s="32"/>
      <c r="J126" s="32"/>
      <c r="K126" s="32">
        <v>98.7</v>
      </c>
      <c r="L126" s="32"/>
      <c r="M126" s="31">
        <f t="shared" si="6"/>
        <v>98.7</v>
      </c>
      <c r="N126" s="32"/>
      <c r="O126" s="56"/>
      <c r="P126" s="32"/>
      <c r="Q126" s="31">
        <v>0</v>
      </c>
      <c r="R126" s="31">
        <v>0</v>
      </c>
      <c r="S126" s="31">
        <v>98.7</v>
      </c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J126" s="31">
        <f t="shared" si="7"/>
        <v>-98.7</v>
      </c>
      <c r="AK126" s="18"/>
    </row>
    <row r="127" spans="1:37" x14ac:dyDescent="0.25">
      <c r="A127" s="14"/>
      <c r="B127" s="32" t="s">
        <v>543</v>
      </c>
      <c r="C127" s="53"/>
      <c r="D127" s="53"/>
      <c r="E127" s="54"/>
      <c r="F127" s="54"/>
      <c r="G127" s="32"/>
      <c r="H127" s="32"/>
      <c r="I127" s="32"/>
      <c r="J127" s="32"/>
      <c r="K127" s="32"/>
      <c r="L127" s="32"/>
      <c r="M127" s="31">
        <f t="shared" si="6"/>
        <v>0</v>
      </c>
      <c r="N127" s="32"/>
      <c r="O127" s="56"/>
      <c r="P127" s="32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J127" s="31">
        <f t="shared" si="7"/>
        <v>0</v>
      </c>
      <c r="AK127" s="18"/>
    </row>
    <row r="128" spans="1:37" x14ac:dyDescent="0.25">
      <c r="A128" s="14"/>
      <c r="B128" s="32" t="s">
        <v>544</v>
      </c>
      <c r="C128" s="53"/>
      <c r="D128" s="53"/>
      <c r="E128" s="54"/>
      <c r="F128" s="54"/>
      <c r="G128" s="32"/>
      <c r="H128" s="32"/>
      <c r="I128" s="32"/>
      <c r="J128" s="32"/>
      <c r="K128" s="32"/>
      <c r="L128" s="32"/>
      <c r="M128" s="31">
        <f t="shared" si="6"/>
        <v>0</v>
      </c>
      <c r="N128" s="32"/>
      <c r="O128" s="56"/>
      <c r="P128" s="32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J128" s="31">
        <f t="shared" si="7"/>
        <v>0</v>
      </c>
      <c r="AK128" s="18"/>
    </row>
    <row r="129" spans="1:37" x14ac:dyDescent="0.25">
      <c r="A129" s="14"/>
      <c r="B129" s="32" t="s">
        <v>545</v>
      </c>
      <c r="C129" s="53"/>
      <c r="D129" s="53"/>
      <c r="E129" s="54"/>
      <c r="F129" s="54"/>
      <c r="G129" s="32"/>
      <c r="H129" s="32"/>
      <c r="I129" s="32"/>
      <c r="J129" s="32"/>
      <c r="K129" s="32"/>
      <c r="L129" s="32"/>
      <c r="M129" s="31">
        <f t="shared" si="6"/>
        <v>0</v>
      </c>
      <c r="N129" s="32"/>
      <c r="O129" s="56"/>
      <c r="P129" s="32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J129" s="31">
        <f t="shared" si="7"/>
        <v>0</v>
      </c>
      <c r="AK129" s="18"/>
    </row>
    <row r="130" spans="1:37" x14ac:dyDescent="0.25">
      <c r="A130" s="14"/>
      <c r="B130" s="32" t="s">
        <v>546</v>
      </c>
      <c r="C130" s="53"/>
      <c r="D130" s="53"/>
      <c r="E130" s="54"/>
      <c r="F130" s="54"/>
      <c r="G130" s="32"/>
      <c r="H130" s="32"/>
      <c r="I130" s="32"/>
      <c r="J130" s="32"/>
      <c r="K130" s="32"/>
      <c r="L130" s="32"/>
      <c r="M130" s="31">
        <f t="shared" si="6"/>
        <v>0</v>
      </c>
      <c r="N130" s="32"/>
      <c r="O130" s="56"/>
      <c r="P130" s="32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J130" s="31">
        <f t="shared" si="7"/>
        <v>0</v>
      </c>
      <c r="AK130" s="18"/>
    </row>
    <row r="131" spans="1:37" x14ac:dyDescent="0.25">
      <c r="A131" s="14"/>
      <c r="B131" s="32" t="s">
        <v>547</v>
      </c>
      <c r="C131" s="53"/>
      <c r="D131" s="53"/>
      <c r="E131" s="54"/>
      <c r="F131" s="54"/>
      <c r="G131" s="32"/>
      <c r="H131" s="32"/>
      <c r="I131" s="32"/>
      <c r="J131" s="32"/>
      <c r="K131" s="32"/>
      <c r="L131" s="32"/>
      <c r="M131" s="31">
        <f t="shared" si="6"/>
        <v>0</v>
      </c>
      <c r="N131" s="32"/>
      <c r="O131" s="56"/>
      <c r="P131" s="32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J131" s="31">
        <f t="shared" si="7"/>
        <v>0</v>
      </c>
      <c r="AK131" s="18"/>
    </row>
    <row r="132" spans="1:37" x14ac:dyDescent="0.25">
      <c r="A132" s="14"/>
      <c r="B132" s="32" t="s">
        <v>548</v>
      </c>
      <c r="C132" s="53"/>
      <c r="D132" s="53"/>
      <c r="E132" s="54"/>
      <c r="F132" s="54"/>
      <c r="G132" s="32"/>
      <c r="H132" s="32"/>
      <c r="I132" s="32"/>
      <c r="J132" s="32"/>
      <c r="K132" s="32"/>
      <c r="L132" s="32"/>
      <c r="M132" s="31">
        <f t="shared" si="6"/>
        <v>0</v>
      </c>
      <c r="N132" s="32"/>
      <c r="O132" s="56"/>
      <c r="P132" s="32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J132" s="31">
        <f t="shared" si="7"/>
        <v>0</v>
      </c>
      <c r="AK132" s="18"/>
    </row>
    <row r="133" spans="1:37" x14ac:dyDescent="0.25">
      <c r="A133" s="14"/>
      <c r="B133" s="32" t="s">
        <v>549</v>
      </c>
      <c r="C133" s="53"/>
      <c r="D133" s="53"/>
      <c r="E133" s="54"/>
      <c r="F133" s="54"/>
      <c r="G133" s="32"/>
      <c r="H133" s="32"/>
      <c r="I133" s="32"/>
      <c r="J133" s="32"/>
      <c r="K133" s="32"/>
      <c r="L133" s="32"/>
      <c r="M133" s="31">
        <f t="shared" si="6"/>
        <v>0</v>
      </c>
      <c r="N133" s="32"/>
      <c r="O133" s="56"/>
      <c r="P133" s="32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J133" s="31">
        <f t="shared" si="7"/>
        <v>0</v>
      </c>
      <c r="AK133" s="18"/>
    </row>
    <row r="134" spans="1:37" x14ac:dyDescent="0.25">
      <c r="A134" s="14"/>
      <c r="B134" s="32" t="s">
        <v>550</v>
      </c>
      <c r="C134" s="53"/>
      <c r="D134" s="53"/>
      <c r="E134" s="54"/>
      <c r="F134" s="54"/>
      <c r="G134" s="32"/>
      <c r="H134" s="32"/>
      <c r="I134" s="32"/>
      <c r="J134" s="32"/>
      <c r="K134" s="32"/>
      <c r="L134" s="32"/>
      <c r="M134" s="31">
        <f t="shared" si="6"/>
        <v>0</v>
      </c>
      <c r="N134" s="32"/>
      <c r="O134" s="56"/>
      <c r="P134" s="32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J134" s="31">
        <f t="shared" si="7"/>
        <v>0</v>
      </c>
      <c r="AK134" s="18"/>
    </row>
    <row r="135" spans="1:37" x14ac:dyDescent="0.25">
      <c r="A135" s="14"/>
      <c r="B135" s="32" t="s">
        <v>551</v>
      </c>
      <c r="C135" s="53"/>
      <c r="D135" s="53"/>
      <c r="E135" s="54"/>
      <c r="F135" s="54"/>
      <c r="G135" s="32"/>
      <c r="H135" s="32"/>
      <c r="I135" s="32"/>
      <c r="J135" s="32"/>
      <c r="K135" s="32"/>
      <c r="L135" s="32"/>
      <c r="M135" s="31">
        <f t="shared" ref="M135:M166" si="8">I135+J135+K135+L135/1.12</f>
        <v>0</v>
      </c>
      <c r="N135" s="32"/>
      <c r="O135" s="56"/>
      <c r="P135" s="32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J135" s="31">
        <f t="shared" ref="AJ135:AJ166" si="9">-SUM(P135:AI135)</f>
        <v>0</v>
      </c>
      <c r="AK135" s="18"/>
    </row>
    <row r="136" spans="1:37" x14ac:dyDescent="0.25">
      <c r="A136" s="14"/>
      <c r="B136" s="32" t="s">
        <v>552</v>
      </c>
      <c r="C136" s="53"/>
      <c r="D136" s="53"/>
      <c r="E136" s="54"/>
      <c r="F136" s="54"/>
      <c r="G136" s="32"/>
      <c r="H136" s="32"/>
      <c r="I136" s="32"/>
      <c r="J136" s="32"/>
      <c r="K136" s="32"/>
      <c r="L136" s="32"/>
      <c r="M136" s="31">
        <f t="shared" si="8"/>
        <v>0</v>
      </c>
      <c r="N136" s="32"/>
      <c r="O136" s="56"/>
      <c r="P136" s="32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J136" s="31">
        <f t="shared" si="9"/>
        <v>0</v>
      </c>
      <c r="AK136" s="18"/>
    </row>
    <row r="137" spans="1:37" x14ac:dyDescent="0.25">
      <c r="A137" s="14"/>
      <c r="B137" s="32" t="s">
        <v>553</v>
      </c>
      <c r="C137" s="53"/>
      <c r="D137" s="53"/>
      <c r="E137" s="54"/>
      <c r="F137" s="54"/>
      <c r="G137" s="32"/>
      <c r="H137" s="32"/>
      <c r="I137" s="32"/>
      <c r="J137" s="32"/>
      <c r="K137" s="32"/>
      <c r="L137" s="32"/>
      <c r="M137" s="31">
        <f t="shared" si="8"/>
        <v>0</v>
      </c>
      <c r="N137" s="32"/>
      <c r="O137" s="56"/>
      <c r="P137" s="32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J137" s="31">
        <f t="shared" si="9"/>
        <v>0</v>
      </c>
      <c r="AK137" s="18"/>
    </row>
    <row r="138" spans="1:37" x14ac:dyDescent="0.25">
      <c r="A138" s="14"/>
      <c r="B138" s="32" t="s">
        <v>554</v>
      </c>
      <c r="C138" s="53"/>
      <c r="D138" s="53"/>
      <c r="E138" s="54"/>
      <c r="F138" s="54"/>
      <c r="G138" s="32"/>
      <c r="H138" s="32"/>
      <c r="I138" s="32"/>
      <c r="J138" s="32"/>
      <c r="K138" s="32"/>
      <c r="L138" s="32"/>
      <c r="M138" s="31">
        <f t="shared" si="8"/>
        <v>0</v>
      </c>
      <c r="N138" s="32"/>
      <c r="O138" s="56"/>
      <c r="P138" s="32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J138" s="31">
        <f t="shared" si="9"/>
        <v>0</v>
      </c>
      <c r="AK138" s="18"/>
    </row>
    <row r="139" spans="1:37" x14ac:dyDescent="0.25">
      <c r="A139" s="14"/>
      <c r="B139" s="32" t="s">
        <v>555</v>
      </c>
      <c r="C139" s="53"/>
      <c r="D139" s="53"/>
      <c r="E139" s="54"/>
      <c r="F139" s="54"/>
      <c r="G139" s="32"/>
      <c r="H139" s="32"/>
      <c r="I139" s="32"/>
      <c r="J139" s="32"/>
      <c r="K139" s="32"/>
      <c r="L139" s="32"/>
      <c r="M139" s="31">
        <f t="shared" si="8"/>
        <v>0</v>
      </c>
      <c r="N139" s="32"/>
      <c r="O139" s="56"/>
      <c r="P139" s="32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J139" s="31">
        <f t="shared" si="9"/>
        <v>0</v>
      </c>
      <c r="AK139" s="18"/>
    </row>
    <row r="140" spans="1:37" x14ac:dyDescent="0.25">
      <c r="A140" s="14"/>
      <c r="B140" s="32" t="s">
        <v>556</v>
      </c>
      <c r="C140" s="53"/>
      <c r="D140" s="53"/>
      <c r="E140" s="54"/>
      <c r="F140" s="54"/>
      <c r="G140" s="32"/>
      <c r="H140" s="32"/>
      <c r="I140" s="32"/>
      <c r="J140" s="32"/>
      <c r="K140" s="32"/>
      <c r="L140" s="32"/>
      <c r="M140" s="31">
        <f t="shared" si="8"/>
        <v>0</v>
      </c>
      <c r="N140" s="32"/>
      <c r="O140" s="56"/>
      <c r="P140" s="32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J140" s="31">
        <f t="shared" si="9"/>
        <v>0</v>
      </c>
      <c r="AK140" s="18"/>
    </row>
    <row r="141" spans="1:37" x14ac:dyDescent="0.25">
      <c r="A141" s="14"/>
      <c r="B141" s="32" t="s">
        <v>557</v>
      </c>
      <c r="C141" s="53"/>
      <c r="D141" s="53"/>
      <c r="E141" s="54"/>
      <c r="F141" s="54"/>
      <c r="G141" s="32"/>
      <c r="H141" s="32"/>
      <c r="I141" s="32"/>
      <c r="J141" s="32"/>
      <c r="K141" s="32"/>
      <c r="L141" s="32"/>
      <c r="M141" s="31">
        <f t="shared" si="8"/>
        <v>0</v>
      </c>
      <c r="N141" s="32"/>
      <c r="O141" s="56"/>
      <c r="P141" s="32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J141" s="31">
        <f t="shared" si="9"/>
        <v>0</v>
      </c>
      <c r="AK141" s="18"/>
    </row>
    <row r="142" spans="1:37" x14ac:dyDescent="0.25">
      <c r="A142" s="14"/>
      <c r="B142" s="32" t="s">
        <v>558</v>
      </c>
      <c r="C142" s="53"/>
      <c r="D142" s="53"/>
      <c r="E142" s="54"/>
      <c r="F142" s="54"/>
      <c r="G142" s="32"/>
      <c r="H142" s="32"/>
      <c r="I142" s="32"/>
      <c r="J142" s="32"/>
      <c r="K142" s="32"/>
      <c r="L142" s="32"/>
      <c r="M142" s="31">
        <f t="shared" si="8"/>
        <v>0</v>
      </c>
      <c r="N142" s="32"/>
      <c r="O142" s="56"/>
      <c r="P142" s="32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J142" s="31">
        <f t="shared" si="9"/>
        <v>0</v>
      </c>
      <c r="AK142" s="18"/>
    </row>
    <row r="143" spans="1:37" x14ac:dyDescent="0.25">
      <c r="A143" s="14"/>
      <c r="B143" s="32" t="s">
        <v>559</v>
      </c>
      <c r="C143" s="53"/>
      <c r="D143" s="53"/>
      <c r="E143" s="54"/>
      <c r="F143" s="54"/>
      <c r="G143" s="32"/>
      <c r="H143" s="32"/>
      <c r="I143" s="32"/>
      <c r="J143" s="32"/>
      <c r="K143" s="32"/>
      <c r="L143" s="32"/>
      <c r="M143" s="31">
        <f t="shared" si="8"/>
        <v>0</v>
      </c>
      <c r="N143" s="32"/>
      <c r="O143" s="56"/>
      <c r="P143" s="32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J143" s="31">
        <f t="shared" si="9"/>
        <v>0</v>
      </c>
      <c r="AK143" s="18"/>
    </row>
    <row r="144" spans="1:37" x14ac:dyDescent="0.25">
      <c r="A144" s="14"/>
      <c r="B144" s="32" t="s">
        <v>560</v>
      </c>
      <c r="C144" s="53"/>
      <c r="D144" s="53"/>
      <c r="E144" s="54"/>
      <c r="F144" s="54"/>
      <c r="G144" s="32"/>
      <c r="H144" s="32"/>
      <c r="I144" s="32"/>
      <c r="J144" s="32"/>
      <c r="K144" s="32"/>
      <c r="L144" s="32"/>
      <c r="M144" s="31">
        <f t="shared" si="8"/>
        <v>0</v>
      </c>
      <c r="N144" s="32"/>
      <c r="O144" s="56"/>
      <c r="P144" s="32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J144" s="31">
        <f t="shared" si="9"/>
        <v>0</v>
      </c>
      <c r="AK144" s="18"/>
    </row>
    <row r="145" spans="1:37" x14ac:dyDescent="0.25">
      <c r="A145" s="14"/>
      <c r="B145" s="32" t="s">
        <v>561</v>
      </c>
      <c r="C145" s="53"/>
      <c r="D145" s="53"/>
      <c r="E145" s="54"/>
      <c r="F145" s="54"/>
      <c r="G145" s="32"/>
      <c r="H145" s="32"/>
      <c r="I145" s="32"/>
      <c r="J145" s="32"/>
      <c r="K145" s="32"/>
      <c r="L145" s="32"/>
      <c r="M145" s="31">
        <f t="shared" si="8"/>
        <v>0</v>
      </c>
      <c r="N145" s="32"/>
      <c r="O145" s="56"/>
      <c r="P145" s="32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J145" s="31">
        <f t="shared" si="9"/>
        <v>0</v>
      </c>
      <c r="AK145" s="18"/>
    </row>
    <row r="146" spans="1:37" x14ac:dyDescent="0.25">
      <c r="A146" s="14"/>
      <c r="B146" s="32" t="s">
        <v>562</v>
      </c>
      <c r="C146" s="53"/>
      <c r="D146" s="53"/>
      <c r="E146" s="54"/>
      <c r="F146" s="54"/>
      <c r="G146" s="32"/>
      <c r="H146" s="32"/>
      <c r="I146" s="32"/>
      <c r="J146" s="32"/>
      <c r="K146" s="32"/>
      <c r="L146" s="32"/>
      <c r="M146" s="31">
        <f t="shared" si="8"/>
        <v>0</v>
      </c>
      <c r="N146" s="32"/>
      <c r="O146" s="56"/>
      <c r="P146" s="32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J146" s="31">
        <f t="shared" si="9"/>
        <v>0</v>
      </c>
      <c r="AK146" s="18"/>
    </row>
    <row r="147" spans="1:37" x14ac:dyDescent="0.25">
      <c r="A147" s="14"/>
      <c r="B147" s="32" t="s">
        <v>563</v>
      </c>
      <c r="C147" s="53"/>
      <c r="D147" s="53"/>
      <c r="E147" s="54"/>
      <c r="F147" s="54"/>
      <c r="G147" s="32"/>
      <c r="H147" s="32"/>
      <c r="I147" s="32"/>
      <c r="J147" s="32"/>
      <c r="K147" s="32"/>
      <c r="L147" s="32"/>
      <c r="M147" s="31">
        <f t="shared" si="8"/>
        <v>0</v>
      </c>
      <c r="N147" s="32"/>
      <c r="O147" s="56"/>
      <c r="P147" s="32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J147" s="31">
        <f t="shared" si="9"/>
        <v>0</v>
      </c>
      <c r="AK147" s="18"/>
    </row>
    <row r="148" spans="1:37" x14ac:dyDescent="0.25">
      <c r="A148" s="14"/>
      <c r="B148" s="32" t="s">
        <v>564</v>
      </c>
      <c r="C148" s="53"/>
      <c r="D148" s="53"/>
      <c r="E148" s="54"/>
      <c r="F148" s="54"/>
      <c r="G148" s="32"/>
      <c r="H148" s="32"/>
      <c r="I148" s="32"/>
      <c r="J148" s="32"/>
      <c r="K148" s="32"/>
      <c r="L148" s="32"/>
      <c r="M148" s="31">
        <f t="shared" si="8"/>
        <v>0</v>
      </c>
      <c r="N148" s="32"/>
      <c r="O148" s="56"/>
      <c r="P148" s="32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J148" s="31">
        <f t="shared" si="9"/>
        <v>0</v>
      </c>
      <c r="AK148" s="18"/>
    </row>
    <row r="149" spans="1:37" x14ac:dyDescent="0.25">
      <c r="A149" s="14"/>
      <c r="B149" s="32" t="s">
        <v>565</v>
      </c>
      <c r="C149" s="53"/>
      <c r="D149" s="53"/>
      <c r="E149" s="54"/>
      <c r="F149" s="54"/>
      <c r="G149" s="32"/>
      <c r="H149" s="32"/>
      <c r="I149" s="32"/>
      <c r="J149" s="32"/>
      <c r="K149" s="32"/>
      <c r="L149" s="32"/>
      <c r="M149" s="31">
        <f t="shared" si="8"/>
        <v>0</v>
      </c>
      <c r="N149" s="32"/>
      <c r="O149" s="56"/>
      <c r="P149" s="32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J149" s="31">
        <f t="shared" si="9"/>
        <v>0</v>
      </c>
      <c r="AK149" s="18"/>
    </row>
    <row r="150" spans="1:37" x14ac:dyDescent="0.25">
      <c r="A150" s="14"/>
      <c r="B150" s="32" t="s">
        <v>566</v>
      </c>
      <c r="C150" s="53"/>
      <c r="D150" s="53"/>
      <c r="E150" s="54"/>
      <c r="F150" s="54"/>
      <c r="G150" s="32"/>
      <c r="H150" s="32"/>
      <c r="I150" s="32"/>
      <c r="J150" s="32"/>
      <c r="K150" s="32"/>
      <c r="L150" s="32"/>
      <c r="M150" s="31">
        <f t="shared" si="8"/>
        <v>0</v>
      </c>
      <c r="N150" s="32"/>
      <c r="O150" s="56"/>
      <c r="P150" s="32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J150" s="31">
        <f t="shared" si="9"/>
        <v>0</v>
      </c>
      <c r="AK150" s="18"/>
    </row>
    <row r="151" spans="1:37" x14ac:dyDescent="0.25">
      <c r="A151" s="14"/>
      <c r="B151" s="32" t="s">
        <v>567</v>
      </c>
      <c r="C151" s="53"/>
      <c r="D151" s="53"/>
      <c r="E151" s="54"/>
      <c r="F151" s="54"/>
      <c r="G151" s="32"/>
      <c r="H151" s="32"/>
      <c r="I151" s="32"/>
      <c r="J151" s="32"/>
      <c r="K151" s="32"/>
      <c r="L151" s="32"/>
      <c r="M151" s="31">
        <f t="shared" si="8"/>
        <v>0</v>
      </c>
      <c r="N151" s="32"/>
      <c r="O151" s="56"/>
      <c r="P151" s="32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J151" s="31">
        <f t="shared" si="9"/>
        <v>0</v>
      </c>
      <c r="AK151" s="18"/>
    </row>
    <row r="152" spans="1:37" x14ac:dyDescent="0.25">
      <c r="A152" s="14"/>
      <c r="B152" s="32" t="s">
        <v>568</v>
      </c>
      <c r="C152" s="53"/>
      <c r="D152" s="53"/>
      <c r="E152" s="54"/>
      <c r="F152" s="54"/>
      <c r="G152" s="32"/>
      <c r="H152" s="32"/>
      <c r="I152" s="32"/>
      <c r="J152" s="32"/>
      <c r="K152" s="32"/>
      <c r="L152" s="32"/>
      <c r="M152" s="31">
        <f t="shared" si="8"/>
        <v>0</v>
      </c>
      <c r="N152" s="32"/>
      <c r="O152" s="56"/>
      <c r="P152" s="32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J152" s="31">
        <f t="shared" si="9"/>
        <v>0</v>
      </c>
      <c r="AK152" s="18"/>
    </row>
    <row r="153" spans="1:37" x14ac:dyDescent="0.25">
      <c r="A153" s="14"/>
      <c r="B153" s="32" t="s">
        <v>569</v>
      </c>
      <c r="C153" s="53"/>
      <c r="D153" s="53"/>
      <c r="E153" s="54"/>
      <c r="F153" s="54"/>
      <c r="G153" s="32"/>
      <c r="H153" s="32"/>
      <c r="I153" s="32"/>
      <c r="J153" s="32"/>
      <c r="K153" s="32"/>
      <c r="L153" s="32"/>
      <c r="M153" s="31">
        <f t="shared" si="8"/>
        <v>0</v>
      </c>
      <c r="N153" s="32"/>
      <c r="O153" s="56"/>
      <c r="P153" s="32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J153" s="31">
        <f t="shared" si="9"/>
        <v>0</v>
      </c>
      <c r="AK153" s="18"/>
    </row>
    <row r="154" spans="1:37" x14ac:dyDescent="0.25">
      <c r="A154" s="14"/>
      <c r="B154" s="32" t="s">
        <v>570</v>
      </c>
      <c r="C154" s="53"/>
      <c r="D154" s="53"/>
      <c r="E154" s="54"/>
      <c r="F154" s="54"/>
      <c r="G154" s="32"/>
      <c r="H154" s="32"/>
      <c r="I154" s="32"/>
      <c r="J154" s="32"/>
      <c r="K154" s="32"/>
      <c r="L154" s="32"/>
      <c r="M154" s="31">
        <f t="shared" si="8"/>
        <v>0</v>
      </c>
      <c r="N154" s="32"/>
      <c r="O154" s="56"/>
      <c r="P154" s="32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J154" s="31">
        <f t="shared" si="9"/>
        <v>0</v>
      </c>
      <c r="AK154" s="18"/>
    </row>
    <row r="155" spans="1:37" x14ac:dyDescent="0.25">
      <c r="A155" s="14"/>
      <c r="B155" s="32" t="s">
        <v>571</v>
      </c>
      <c r="C155" s="53"/>
      <c r="D155" s="53"/>
      <c r="E155" s="54"/>
      <c r="F155" s="54"/>
      <c r="G155" s="32"/>
      <c r="H155" s="32"/>
      <c r="I155" s="32"/>
      <c r="J155" s="32"/>
      <c r="K155" s="32"/>
      <c r="L155" s="32"/>
      <c r="M155" s="31">
        <f t="shared" si="8"/>
        <v>0</v>
      </c>
      <c r="N155" s="32"/>
      <c r="O155" s="56"/>
      <c r="P155" s="32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J155" s="31">
        <f t="shared" si="9"/>
        <v>0</v>
      </c>
      <c r="AK155" s="18"/>
    </row>
    <row r="156" spans="1:37" x14ac:dyDescent="0.25">
      <c r="A156" s="14"/>
      <c r="B156" s="32" t="s">
        <v>572</v>
      </c>
      <c r="C156" s="53"/>
      <c r="D156" s="53"/>
      <c r="E156" s="54"/>
      <c r="F156" s="54"/>
      <c r="G156" s="32"/>
      <c r="H156" s="32"/>
      <c r="I156" s="32"/>
      <c r="J156" s="32"/>
      <c r="K156" s="32"/>
      <c r="L156" s="32"/>
      <c r="M156" s="31">
        <f t="shared" si="8"/>
        <v>0</v>
      </c>
      <c r="N156" s="32"/>
      <c r="O156" s="56"/>
      <c r="P156" s="32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J156" s="31">
        <f t="shared" si="9"/>
        <v>0</v>
      </c>
      <c r="AK156" s="18"/>
    </row>
    <row r="157" spans="1:37" x14ac:dyDescent="0.25">
      <c r="A157" s="14"/>
      <c r="B157" s="32" t="s">
        <v>573</v>
      </c>
      <c r="C157" s="53"/>
      <c r="D157" s="53"/>
      <c r="E157" s="54"/>
      <c r="F157" s="54"/>
      <c r="G157" s="32"/>
      <c r="H157" s="32"/>
      <c r="I157" s="32"/>
      <c r="J157" s="32"/>
      <c r="K157" s="32"/>
      <c r="L157" s="32"/>
      <c r="M157" s="31">
        <f t="shared" si="8"/>
        <v>0</v>
      </c>
      <c r="N157" s="32"/>
      <c r="O157" s="56"/>
      <c r="P157" s="32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J157" s="31">
        <f t="shared" si="9"/>
        <v>0</v>
      </c>
      <c r="AK157" s="18"/>
    </row>
    <row r="158" spans="1:37" x14ac:dyDescent="0.25">
      <c r="A158" s="14"/>
      <c r="B158" s="32" t="s">
        <v>574</v>
      </c>
      <c r="C158" s="53"/>
      <c r="D158" s="53"/>
      <c r="E158" s="54"/>
      <c r="F158" s="54"/>
      <c r="G158" s="32"/>
      <c r="H158" s="32"/>
      <c r="I158" s="32"/>
      <c r="J158" s="32"/>
      <c r="K158" s="32"/>
      <c r="L158" s="32"/>
      <c r="M158" s="31">
        <f t="shared" si="8"/>
        <v>0</v>
      </c>
      <c r="N158" s="32"/>
      <c r="O158" s="56"/>
      <c r="P158" s="32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J158" s="31">
        <f t="shared" si="9"/>
        <v>0</v>
      </c>
      <c r="AK158" s="18"/>
    </row>
    <row r="159" spans="1:37" x14ac:dyDescent="0.25">
      <c r="A159" s="14"/>
      <c r="B159" s="32" t="s">
        <v>575</v>
      </c>
      <c r="C159" s="53"/>
      <c r="D159" s="53"/>
      <c r="E159" s="54"/>
      <c r="F159" s="54"/>
      <c r="G159" s="32"/>
      <c r="H159" s="32"/>
      <c r="I159" s="32"/>
      <c r="J159" s="32"/>
      <c r="K159" s="32"/>
      <c r="L159" s="32"/>
      <c r="M159" s="31">
        <f t="shared" si="8"/>
        <v>0</v>
      </c>
      <c r="N159" s="32"/>
      <c r="O159" s="56"/>
      <c r="P159" s="32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J159" s="31">
        <f t="shared" si="9"/>
        <v>0</v>
      </c>
      <c r="AK159" s="18"/>
    </row>
    <row r="160" spans="1:37" x14ac:dyDescent="0.25">
      <c r="A160" s="14"/>
      <c r="B160" s="32" t="s">
        <v>576</v>
      </c>
      <c r="C160" s="53"/>
      <c r="D160" s="53"/>
      <c r="E160" s="54"/>
      <c r="F160" s="54"/>
      <c r="G160" s="32"/>
      <c r="H160" s="32"/>
      <c r="I160" s="32"/>
      <c r="J160" s="32"/>
      <c r="K160" s="32"/>
      <c r="L160" s="32"/>
      <c r="M160" s="31">
        <f t="shared" si="8"/>
        <v>0</v>
      </c>
      <c r="N160" s="32"/>
      <c r="O160" s="56"/>
      <c r="P160" s="32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J160" s="31">
        <f t="shared" si="9"/>
        <v>0</v>
      </c>
      <c r="AK160" s="18"/>
    </row>
    <row r="161" spans="1:37" x14ac:dyDescent="0.25">
      <c r="A161" s="14"/>
      <c r="B161" s="32" t="s">
        <v>577</v>
      </c>
      <c r="C161" s="53"/>
      <c r="D161" s="53"/>
      <c r="E161" s="54"/>
      <c r="F161" s="54"/>
      <c r="G161" s="32"/>
      <c r="H161" s="32"/>
      <c r="I161" s="32"/>
      <c r="J161" s="32"/>
      <c r="K161" s="32"/>
      <c r="L161" s="32"/>
      <c r="M161" s="31">
        <f t="shared" si="8"/>
        <v>0</v>
      </c>
      <c r="N161" s="32"/>
      <c r="O161" s="56"/>
      <c r="P161" s="32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J161" s="31">
        <f t="shared" si="9"/>
        <v>0</v>
      </c>
      <c r="AK161" s="18"/>
    </row>
    <row r="162" spans="1:37" x14ac:dyDescent="0.25">
      <c r="A162" s="14"/>
      <c r="B162" s="32" t="s">
        <v>578</v>
      </c>
      <c r="C162" s="53"/>
      <c r="D162" s="53"/>
      <c r="E162" s="54"/>
      <c r="F162" s="54"/>
      <c r="G162" s="32"/>
      <c r="H162" s="32"/>
      <c r="I162" s="32"/>
      <c r="J162" s="32"/>
      <c r="K162" s="32"/>
      <c r="L162" s="32"/>
      <c r="M162" s="31">
        <f t="shared" si="8"/>
        <v>0</v>
      </c>
      <c r="N162" s="32"/>
      <c r="O162" s="56"/>
      <c r="P162" s="32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J162" s="31">
        <f t="shared" si="9"/>
        <v>0</v>
      </c>
      <c r="AK162" s="18"/>
    </row>
    <row r="163" spans="1:37" x14ac:dyDescent="0.25">
      <c r="A163" s="14"/>
      <c r="B163" s="32" t="s">
        <v>579</v>
      </c>
      <c r="C163" s="53"/>
      <c r="D163" s="53"/>
      <c r="E163" s="54"/>
      <c r="F163" s="54"/>
      <c r="G163" s="32"/>
      <c r="H163" s="32"/>
      <c r="I163" s="32"/>
      <c r="J163" s="32"/>
      <c r="K163" s="32"/>
      <c r="L163" s="32"/>
      <c r="M163" s="31">
        <f t="shared" si="8"/>
        <v>0</v>
      </c>
      <c r="N163" s="32"/>
      <c r="O163" s="56"/>
      <c r="P163" s="32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J163" s="31">
        <f t="shared" si="9"/>
        <v>0</v>
      </c>
      <c r="AK163" s="18"/>
    </row>
    <row r="164" spans="1:37" x14ac:dyDescent="0.25">
      <c r="A164" s="14"/>
      <c r="B164" s="32" t="s">
        <v>580</v>
      </c>
      <c r="C164" s="53"/>
      <c r="D164" s="53"/>
      <c r="E164" s="54"/>
      <c r="F164" s="54"/>
      <c r="G164" s="32"/>
      <c r="H164" s="32"/>
      <c r="I164" s="32"/>
      <c r="J164" s="32"/>
      <c r="K164" s="32"/>
      <c r="L164" s="32"/>
      <c r="M164" s="31">
        <f t="shared" si="8"/>
        <v>0</v>
      </c>
      <c r="N164" s="32"/>
      <c r="O164" s="56"/>
      <c r="P164" s="32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J164" s="31">
        <f t="shared" si="9"/>
        <v>0</v>
      </c>
      <c r="AK164" s="18"/>
    </row>
    <row r="165" spans="1:37" x14ac:dyDescent="0.25">
      <c r="A165" s="14"/>
      <c r="B165" s="32" t="s">
        <v>581</v>
      </c>
      <c r="C165" s="53"/>
      <c r="D165" s="53"/>
      <c r="E165" s="54"/>
      <c r="F165" s="54"/>
      <c r="G165" s="32"/>
      <c r="H165" s="32"/>
      <c r="I165" s="32"/>
      <c r="J165" s="32"/>
      <c r="K165" s="32"/>
      <c r="L165" s="32"/>
      <c r="M165" s="31">
        <f t="shared" si="8"/>
        <v>0</v>
      </c>
      <c r="N165" s="32"/>
      <c r="O165" s="56"/>
      <c r="P165" s="32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J165" s="31">
        <f t="shared" si="9"/>
        <v>0</v>
      </c>
      <c r="AK165" s="18"/>
    </row>
    <row r="166" spans="1:37" x14ac:dyDescent="0.25">
      <c r="A166" s="14"/>
      <c r="B166" s="32" t="s">
        <v>582</v>
      </c>
      <c r="C166" s="53"/>
      <c r="D166" s="53"/>
      <c r="E166" s="54"/>
      <c r="F166" s="54"/>
      <c r="G166" s="32"/>
      <c r="H166" s="32"/>
      <c r="I166" s="32"/>
      <c r="J166" s="32"/>
      <c r="K166" s="32"/>
      <c r="L166" s="32"/>
      <c r="M166" s="31">
        <f t="shared" si="8"/>
        <v>0</v>
      </c>
      <c r="N166" s="32"/>
      <c r="O166" s="56"/>
      <c r="P166" s="32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J166" s="31">
        <f t="shared" si="9"/>
        <v>0</v>
      </c>
      <c r="AK166" s="18"/>
    </row>
    <row r="167" spans="1:37" x14ac:dyDescent="0.25">
      <c r="A167" s="14"/>
      <c r="B167" s="32" t="s">
        <v>583</v>
      </c>
      <c r="C167" s="53"/>
      <c r="D167" s="53"/>
      <c r="E167" s="54"/>
      <c r="F167" s="54"/>
      <c r="G167" s="32"/>
      <c r="H167" s="32"/>
      <c r="I167" s="32"/>
      <c r="J167" s="32"/>
      <c r="K167" s="32"/>
      <c r="L167" s="32"/>
      <c r="M167" s="31">
        <f t="shared" ref="M167:M198" si="10">I167+J167+K167+L167/1.12</f>
        <v>0</v>
      </c>
      <c r="N167" s="32"/>
      <c r="O167" s="56"/>
      <c r="P167" s="32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J167" s="31">
        <f t="shared" ref="AJ167:AJ198" si="11">-SUM(P167:AI167)</f>
        <v>0</v>
      </c>
      <c r="AK167" s="18"/>
    </row>
    <row r="168" spans="1:37" x14ac:dyDescent="0.25">
      <c r="A168" s="14"/>
      <c r="B168" s="32" t="s">
        <v>584</v>
      </c>
      <c r="C168" s="53"/>
      <c r="D168" s="53"/>
      <c r="E168" s="54"/>
      <c r="F168" s="54"/>
      <c r="G168" s="32"/>
      <c r="H168" s="32"/>
      <c r="I168" s="32"/>
      <c r="J168" s="32"/>
      <c r="K168" s="32"/>
      <c r="L168" s="32"/>
      <c r="M168" s="31">
        <f t="shared" si="10"/>
        <v>0</v>
      </c>
      <c r="N168" s="32"/>
      <c r="O168" s="56"/>
      <c r="P168" s="32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J168" s="31">
        <f t="shared" si="11"/>
        <v>0</v>
      </c>
      <c r="AK168" s="18"/>
    </row>
    <row r="169" spans="1:37" x14ac:dyDescent="0.25">
      <c r="A169" s="14"/>
      <c r="B169" s="32" t="s">
        <v>585</v>
      </c>
      <c r="C169" s="53"/>
      <c r="D169" s="53"/>
      <c r="E169" s="54"/>
      <c r="F169" s="54"/>
      <c r="G169" s="32"/>
      <c r="H169" s="32"/>
      <c r="I169" s="32"/>
      <c r="J169" s="32"/>
      <c r="K169" s="32"/>
      <c r="L169" s="32"/>
      <c r="M169" s="31">
        <f t="shared" si="10"/>
        <v>0</v>
      </c>
      <c r="N169" s="32"/>
      <c r="O169" s="56"/>
      <c r="P169" s="32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J169" s="31">
        <f t="shared" si="11"/>
        <v>0</v>
      </c>
      <c r="AK169" s="18"/>
    </row>
    <row r="170" spans="1:37" x14ac:dyDescent="0.25">
      <c r="A170" s="14"/>
      <c r="B170" s="32" t="s">
        <v>586</v>
      </c>
      <c r="C170" s="53"/>
      <c r="D170" s="53"/>
      <c r="E170" s="54"/>
      <c r="F170" s="54"/>
      <c r="G170" s="32"/>
      <c r="H170" s="32"/>
      <c r="I170" s="32"/>
      <c r="J170" s="32"/>
      <c r="K170" s="32"/>
      <c r="L170" s="32"/>
      <c r="M170" s="31">
        <f t="shared" si="10"/>
        <v>0</v>
      </c>
      <c r="N170" s="32"/>
      <c r="O170" s="56"/>
      <c r="P170" s="32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J170" s="31">
        <f t="shared" si="11"/>
        <v>0</v>
      </c>
      <c r="AK170" s="18"/>
    </row>
    <row r="171" spans="1:37" x14ac:dyDescent="0.25">
      <c r="A171" s="14"/>
      <c r="B171" s="32" t="s">
        <v>587</v>
      </c>
      <c r="C171" s="53"/>
      <c r="D171" s="53"/>
      <c r="E171" s="54"/>
      <c r="F171" s="54"/>
      <c r="G171" s="32"/>
      <c r="H171" s="32"/>
      <c r="I171" s="32"/>
      <c r="J171" s="32"/>
      <c r="K171" s="32"/>
      <c r="L171" s="32"/>
      <c r="M171" s="31">
        <f t="shared" si="10"/>
        <v>0</v>
      </c>
      <c r="N171" s="32"/>
      <c r="O171" s="56"/>
      <c r="P171" s="32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J171" s="31">
        <f t="shared" si="11"/>
        <v>0</v>
      </c>
      <c r="AK171" s="18"/>
    </row>
    <row r="172" spans="1:37" x14ac:dyDescent="0.25">
      <c r="A172" s="14"/>
      <c r="B172" s="32" t="s">
        <v>588</v>
      </c>
      <c r="C172" s="53"/>
      <c r="D172" s="53"/>
      <c r="E172" s="54"/>
      <c r="F172" s="54"/>
      <c r="G172" s="32"/>
      <c r="H172" s="32"/>
      <c r="I172" s="32"/>
      <c r="J172" s="32"/>
      <c r="K172" s="32"/>
      <c r="L172" s="32"/>
      <c r="M172" s="31">
        <f t="shared" si="10"/>
        <v>0</v>
      </c>
      <c r="N172" s="32"/>
      <c r="O172" s="56"/>
      <c r="P172" s="32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J172" s="31">
        <f t="shared" si="11"/>
        <v>0</v>
      </c>
      <c r="AK172" s="18"/>
    </row>
    <row r="173" spans="1:37" x14ac:dyDescent="0.25">
      <c r="A173" s="14"/>
      <c r="B173" s="32" t="s">
        <v>589</v>
      </c>
      <c r="C173" s="53"/>
      <c r="D173" s="53"/>
      <c r="E173" s="54"/>
      <c r="F173" s="54"/>
      <c r="G173" s="32"/>
      <c r="H173" s="32"/>
      <c r="I173" s="32"/>
      <c r="J173" s="32"/>
      <c r="K173" s="32"/>
      <c r="L173" s="32"/>
      <c r="M173" s="31">
        <f t="shared" si="10"/>
        <v>0</v>
      </c>
      <c r="N173" s="32"/>
      <c r="O173" s="56"/>
      <c r="P173" s="32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J173" s="31">
        <f t="shared" si="11"/>
        <v>0</v>
      </c>
      <c r="AK173" s="18"/>
    </row>
    <row r="174" spans="1:37" x14ac:dyDescent="0.25">
      <c r="A174" s="14"/>
      <c r="B174" s="32" t="s">
        <v>590</v>
      </c>
      <c r="C174" s="53"/>
      <c r="D174" s="53"/>
      <c r="E174" s="54"/>
      <c r="F174" s="54"/>
      <c r="G174" s="32"/>
      <c r="H174" s="32"/>
      <c r="I174" s="32"/>
      <c r="J174" s="32"/>
      <c r="K174" s="32"/>
      <c r="L174" s="32"/>
      <c r="M174" s="31">
        <f t="shared" si="10"/>
        <v>0</v>
      </c>
      <c r="N174" s="32"/>
      <c r="O174" s="56"/>
      <c r="P174" s="32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J174" s="31">
        <f t="shared" si="11"/>
        <v>0</v>
      </c>
      <c r="AK174" s="18"/>
    </row>
    <row r="175" spans="1:37" x14ac:dyDescent="0.25">
      <c r="A175" s="14"/>
      <c r="B175" s="32" t="s">
        <v>591</v>
      </c>
      <c r="C175" s="53"/>
      <c r="D175" s="53"/>
      <c r="E175" s="54"/>
      <c r="F175" s="54"/>
      <c r="G175" s="32"/>
      <c r="H175" s="32"/>
      <c r="I175" s="32"/>
      <c r="J175" s="32"/>
      <c r="K175" s="32"/>
      <c r="L175" s="32"/>
      <c r="M175" s="31">
        <f t="shared" si="10"/>
        <v>0</v>
      </c>
      <c r="N175" s="32"/>
      <c r="O175" s="56"/>
      <c r="P175" s="32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J175" s="31">
        <f t="shared" si="11"/>
        <v>0</v>
      </c>
      <c r="AK175" s="18"/>
    </row>
    <row r="176" spans="1:37" x14ac:dyDescent="0.25">
      <c r="A176" s="14"/>
      <c r="B176" s="32" t="s">
        <v>592</v>
      </c>
      <c r="C176" s="53"/>
      <c r="D176" s="53"/>
      <c r="E176" s="54"/>
      <c r="F176" s="54"/>
      <c r="G176" s="32"/>
      <c r="H176" s="32"/>
      <c r="I176" s="32"/>
      <c r="J176" s="32"/>
      <c r="K176" s="32"/>
      <c r="L176" s="32"/>
      <c r="M176" s="31">
        <f t="shared" si="10"/>
        <v>0</v>
      </c>
      <c r="N176" s="32"/>
      <c r="O176" s="56"/>
      <c r="P176" s="32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J176" s="31">
        <f t="shared" si="11"/>
        <v>0</v>
      </c>
      <c r="AK176" s="18"/>
    </row>
    <row r="177" spans="1:37" x14ac:dyDescent="0.25">
      <c r="A177" s="14"/>
      <c r="B177" s="32" t="s">
        <v>593</v>
      </c>
      <c r="C177" s="53"/>
      <c r="D177" s="53"/>
      <c r="E177" s="54"/>
      <c r="F177" s="54"/>
      <c r="G177" s="32"/>
      <c r="H177" s="32"/>
      <c r="I177" s="32"/>
      <c r="J177" s="32"/>
      <c r="K177" s="32"/>
      <c r="L177" s="32"/>
      <c r="M177" s="31">
        <f t="shared" si="10"/>
        <v>0</v>
      </c>
      <c r="N177" s="32"/>
      <c r="O177" s="56"/>
      <c r="P177" s="32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J177" s="31">
        <f t="shared" si="11"/>
        <v>0</v>
      </c>
      <c r="AK177" s="18"/>
    </row>
    <row r="178" spans="1:37" x14ac:dyDescent="0.25">
      <c r="A178" s="14"/>
      <c r="B178" s="32" t="s">
        <v>594</v>
      </c>
      <c r="C178" s="53"/>
      <c r="D178" s="53"/>
      <c r="E178" s="54"/>
      <c r="F178" s="54"/>
      <c r="G178" s="32"/>
      <c r="H178" s="32"/>
      <c r="I178" s="32"/>
      <c r="J178" s="32"/>
      <c r="K178" s="32"/>
      <c r="L178" s="32"/>
      <c r="M178" s="31">
        <f t="shared" si="10"/>
        <v>0</v>
      </c>
      <c r="N178" s="32"/>
      <c r="O178" s="56"/>
      <c r="P178" s="32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J178" s="31">
        <f t="shared" si="11"/>
        <v>0</v>
      </c>
      <c r="AK178" s="18"/>
    </row>
    <row r="179" spans="1:37" x14ac:dyDescent="0.25">
      <c r="A179" s="14"/>
      <c r="B179" s="32" t="s">
        <v>595</v>
      </c>
      <c r="C179" s="53"/>
      <c r="D179" s="53"/>
      <c r="E179" s="54"/>
      <c r="F179" s="54"/>
      <c r="G179" s="32"/>
      <c r="H179" s="32"/>
      <c r="I179" s="32"/>
      <c r="J179" s="32"/>
      <c r="K179" s="32"/>
      <c r="L179" s="32"/>
      <c r="M179" s="31">
        <f t="shared" si="10"/>
        <v>0</v>
      </c>
      <c r="N179" s="32"/>
      <c r="O179" s="56"/>
      <c r="P179" s="32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J179" s="31">
        <f t="shared" si="11"/>
        <v>0</v>
      </c>
      <c r="AK179" s="18"/>
    </row>
    <row r="180" spans="1:37" x14ac:dyDescent="0.25">
      <c r="A180" s="14"/>
      <c r="B180" s="32" t="s">
        <v>596</v>
      </c>
      <c r="C180" s="53"/>
      <c r="D180" s="53"/>
      <c r="E180" s="54"/>
      <c r="F180" s="54"/>
      <c r="G180" s="32"/>
      <c r="H180" s="32"/>
      <c r="I180" s="32"/>
      <c r="J180" s="32"/>
      <c r="K180" s="32"/>
      <c r="L180" s="32"/>
      <c r="M180" s="31">
        <f t="shared" si="10"/>
        <v>0</v>
      </c>
      <c r="N180" s="32"/>
      <c r="O180" s="56"/>
      <c r="P180" s="32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J180" s="31">
        <f t="shared" si="11"/>
        <v>0</v>
      </c>
      <c r="AK180" s="18"/>
    </row>
    <row r="181" spans="1:37" x14ac:dyDescent="0.25">
      <c r="A181" s="14"/>
      <c r="B181" s="32" t="s">
        <v>597</v>
      </c>
      <c r="C181" s="53"/>
      <c r="D181" s="53"/>
      <c r="E181" s="54"/>
      <c r="F181" s="54"/>
      <c r="G181" s="32"/>
      <c r="H181" s="32"/>
      <c r="I181" s="32"/>
      <c r="J181" s="32"/>
      <c r="K181" s="32"/>
      <c r="L181" s="32"/>
      <c r="M181" s="31">
        <f t="shared" si="10"/>
        <v>0</v>
      </c>
      <c r="N181" s="32"/>
      <c r="O181" s="56"/>
      <c r="P181" s="32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J181" s="31">
        <f t="shared" si="11"/>
        <v>0</v>
      </c>
      <c r="AK181" s="18"/>
    </row>
    <row r="182" spans="1:37" x14ac:dyDescent="0.25">
      <c r="A182" s="14"/>
      <c r="B182" s="32" t="s">
        <v>598</v>
      </c>
      <c r="C182" s="53"/>
      <c r="D182" s="53"/>
      <c r="E182" s="54"/>
      <c r="F182" s="54"/>
      <c r="G182" s="32"/>
      <c r="H182" s="32"/>
      <c r="I182" s="32"/>
      <c r="J182" s="32"/>
      <c r="K182" s="32"/>
      <c r="L182" s="32"/>
      <c r="M182" s="31">
        <f t="shared" si="10"/>
        <v>0</v>
      </c>
      <c r="N182" s="32"/>
      <c r="O182" s="56"/>
      <c r="P182" s="32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J182" s="31">
        <f t="shared" si="11"/>
        <v>0</v>
      </c>
      <c r="AK182" s="18"/>
    </row>
    <row r="183" spans="1:37" x14ac:dyDescent="0.25">
      <c r="A183" s="14"/>
      <c r="B183" s="32" t="s">
        <v>599</v>
      </c>
      <c r="C183" s="53"/>
      <c r="D183" s="53"/>
      <c r="E183" s="54"/>
      <c r="F183" s="54"/>
      <c r="G183" s="32"/>
      <c r="H183" s="32"/>
      <c r="I183" s="32"/>
      <c r="J183" s="32"/>
      <c r="K183" s="32"/>
      <c r="L183" s="32"/>
      <c r="M183" s="31">
        <f t="shared" si="10"/>
        <v>0</v>
      </c>
      <c r="N183" s="32"/>
      <c r="O183" s="56"/>
      <c r="P183" s="32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J183" s="31">
        <f t="shared" si="11"/>
        <v>0</v>
      </c>
      <c r="AK183" s="18"/>
    </row>
    <row r="184" spans="1:37" x14ac:dyDescent="0.25">
      <c r="A184" s="14"/>
      <c r="B184" s="32" t="s">
        <v>600</v>
      </c>
      <c r="C184" s="53"/>
      <c r="D184" s="53"/>
      <c r="E184" s="54"/>
      <c r="F184" s="54"/>
      <c r="G184" s="32"/>
      <c r="H184" s="32"/>
      <c r="I184" s="32"/>
      <c r="J184" s="32"/>
      <c r="K184" s="32"/>
      <c r="L184" s="32"/>
      <c r="M184" s="31">
        <f t="shared" si="10"/>
        <v>0</v>
      </c>
      <c r="N184" s="32"/>
      <c r="O184" s="56"/>
      <c r="P184" s="32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J184" s="31">
        <f t="shared" si="11"/>
        <v>0</v>
      </c>
      <c r="AK184" s="18"/>
    </row>
    <row r="185" spans="1:37" x14ac:dyDescent="0.25">
      <c r="A185" s="14"/>
      <c r="B185" s="32" t="s">
        <v>601</v>
      </c>
      <c r="C185" s="53"/>
      <c r="D185" s="53"/>
      <c r="E185" s="54"/>
      <c r="F185" s="54"/>
      <c r="G185" s="32"/>
      <c r="H185" s="32"/>
      <c r="I185" s="32"/>
      <c r="J185" s="32"/>
      <c r="K185" s="32"/>
      <c r="L185" s="32"/>
      <c r="M185" s="31">
        <f t="shared" si="10"/>
        <v>0</v>
      </c>
      <c r="N185" s="32"/>
      <c r="O185" s="56"/>
      <c r="P185" s="32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J185" s="31">
        <f t="shared" si="11"/>
        <v>0</v>
      </c>
      <c r="AK185" s="18"/>
    </row>
    <row r="186" spans="1:37" x14ac:dyDescent="0.25">
      <c r="A186" s="14"/>
      <c r="B186" s="32" t="s">
        <v>602</v>
      </c>
      <c r="C186" s="53"/>
      <c r="D186" s="53"/>
      <c r="E186" s="54"/>
      <c r="F186" s="54"/>
      <c r="G186" s="32"/>
      <c r="H186" s="32"/>
      <c r="I186" s="32"/>
      <c r="J186" s="32"/>
      <c r="K186" s="32"/>
      <c r="L186" s="32"/>
      <c r="M186" s="31">
        <f t="shared" si="10"/>
        <v>0</v>
      </c>
      <c r="N186" s="32"/>
      <c r="O186" s="56"/>
      <c r="P186" s="32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J186" s="31">
        <f t="shared" si="11"/>
        <v>0</v>
      </c>
      <c r="AK186" s="18"/>
    </row>
    <row r="187" spans="1:37" x14ac:dyDescent="0.25">
      <c r="A187" s="14"/>
      <c r="B187" s="32" t="s">
        <v>603</v>
      </c>
      <c r="C187" s="53"/>
      <c r="D187" s="53"/>
      <c r="E187" s="54"/>
      <c r="F187" s="54"/>
      <c r="G187" s="32"/>
      <c r="H187" s="32"/>
      <c r="I187" s="32"/>
      <c r="J187" s="32"/>
      <c r="K187" s="32"/>
      <c r="L187" s="32"/>
      <c r="M187" s="31">
        <f t="shared" si="10"/>
        <v>0</v>
      </c>
      <c r="N187" s="32"/>
      <c r="O187" s="56"/>
      <c r="P187" s="32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J187" s="31">
        <f t="shared" si="11"/>
        <v>0</v>
      </c>
      <c r="AK187" s="18"/>
    </row>
    <row r="188" spans="1:37" x14ac:dyDescent="0.25">
      <c r="A188" s="14"/>
      <c r="B188" s="32" t="s">
        <v>604</v>
      </c>
      <c r="C188" s="53"/>
      <c r="D188" s="53"/>
      <c r="E188" s="54"/>
      <c r="F188" s="54"/>
      <c r="G188" s="32"/>
      <c r="H188" s="32"/>
      <c r="I188" s="32"/>
      <c r="J188" s="32"/>
      <c r="K188" s="32"/>
      <c r="L188" s="32"/>
      <c r="M188" s="31">
        <f t="shared" si="10"/>
        <v>0</v>
      </c>
      <c r="N188" s="32"/>
      <c r="O188" s="56"/>
      <c r="P188" s="32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J188" s="31">
        <f t="shared" si="11"/>
        <v>0</v>
      </c>
      <c r="AK188" s="18"/>
    </row>
    <row r="189" spans="1:37" x14ac:dyDescent="0.25">
      <c r="A189" s="14"/>
      <c r="B189" s="32" t="s">
        <v>605</v>
      </c>
      <c r="C189" s="53"/>
      <c r="D189" s="53"/>
      <c r="E189" s="54"/>
      <c r="F189" s="54"/>
      <c r="G189" s="32"/>
      <c r="H189" s="32"/>
      <c r="I189" s="32"/>
      <c r="J189" s="32"/>
      <c r="K189" s="32"/>
      <c r="L189" s="32"/>
      <c r="M189" s="31">
        <f t="shared" si="10"/>
        <v>0</v>
      </c>
      <c r="N189" s="32"/>
      <c r="O189" s="56"/>
      <c r="P189" s="32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J189" s="31">
        <f t="shared" si="11"/>
        <v>0</v>
      </c>
      <c r="AK189" s="18"/>
    </row>
    <row r="190" spans="1:37" x14ac:dyDescent="0.25">
      <c r="A190" s="14"/>
      <c r="B190" s="32" t="s">
        <v>606</v>
      </c>
      <c r="C190" s="53"/>
      <c r="D190" s="53"/>
      <c r="E190" s="54"/>
      <c r="F190" s="54"/>
      <c r="G190" s="32"/>
      <c r="H190" s="32"/>
      <c r="I190" s="32"/>
      <c r="J190" s="32"/>
      <c r="K190" s="32"/>
      <c r="L190" s="32"/>
      <c r="M190" s="31">
        <f t="shared" si="10"/>
        <v>0</v>
      </c>
      <c r="N190" s="32"/>
      <c r="O190" s="56"/>
      <c r="P190" s="32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J190" s="31">
        <f t="shared" si="11"/>
        <v>0</v>
      </c>
      <c r="AK190" s="18"/>
    </row>
    <row r="191" spans="1:37" x14ac:dyDescent="0.25">
      <c r="A191" s="14"/>
      <c r="B191" s="32" t="s">
        <v>607</v>
      </c>
      <c r="C191" s="53"/>
      <c r="D191" s="53"/>
      <c r="E191" s="54"/>
      <c r="F191" s="54"/>
      <c r="G191" s="32"/>
      <c r="H191" s="32"/>
      <c r="I191" s="32"/>
      <c r="J191" s="32"/>
      <c r="K191" s="32"/>
      <c r="L191" s="32"/>
      <c r="M191" s="31">
        <f t="shared" si="10"/>
        <v>0</v>
      </c>
      <c r="N191" s="32"/>
      <c r="O191" s="56"/>
      <c r="P191" s="32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J191" s="31">
        <f t="shared" si="11"/>
        <v>0</v>
      </c>
      <c r="AK191" s="18"/>
    </row>
    <row r="192" spans="1:37" x14ac:dyDescent="0.25">
      <c r="A192" s="14"/>
      <c r="B192" s="32" t="s">
        <v>608</v>
      </c>
      <c r="C192" s="53"/>
      <c r="D192" s="53"/>
      <c r="E192" s="54"/>
      <c r="F192" s="54"/>
      <c r="G192" s="32"/>
      <c r="H192" s="32"/>
      <c r="I192" s="32"/>
      <c r="J192" s="32"/>
      <c r="K192" s="32"/>
      <c r="L192" s="32"/>
      <c r="M192" s="31">
        <f t="shared" si="10"/>
        <v>0</v>
      </c>
      <c r="N192" s="32"/>
      <c r="O192" s="56"/>
      <c r="P192" s="32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J192" s="31">
        <f t="shared" si="11"/>
        <v>0</v>
      </c>
      <c r="AK192" s="18"/>
    </row>
    <row r="193" spans="1:37" x14ac:dyDescent="0.25">
      <c r="A193" s="14"/>
      <c r="B193" s="32" t="s">
        <v>609</v>
      </c>
      <c r="C193" s="53"/>
      <c r="D193" s="53"/>
      <c r="E193" s="54"/>
      <c r="F193" s="54"/>
      <c r="G193" s="32"/>
      <c r="H193" s="32"/>
      <c r="I193" s="32"/>
      <c r="J193" s="32"/>
      <c r="K193" s="32"/>
      <c r="L193" s="32"/>
      <c r="M193" s="31">
        <f t="shared" si="10"/>
        <v>0</v>
      </c>
      <c r="N193" s="32"/>
      <c r="O193" s="56"/>
      <c r="P193" s="32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J193" s="31">
        <f t="shared" si="11"/>
        <v>0</v>
      </c>
      <c r="AK193" s="18"/>
    </row>
    <row r="194" spans="1:37" x14ac:dyDescent="0.25">
      <c r="A194" s="14"/>
      <c r="B194" s="32" t="s">
        <v>610</v>
      </c>
      <c r="C194" s="53"/>
      <c r="D194" s="53"/>
      <c r="E194" s="54"/>
      <c r="F194" s="54"/>
      <c r="G194" s="32"/>
      <c r="H194" s="32"/>
      <c r="I194" s="32"/>
      <c r="J194" s="32"/>
      <c r="K194" s="32"/>
      <c r="L194" s="32"/>
      <c r="M194" s="31">
        <f t="shared" si="10"/>
        <v>0</v>
      </c>
      <c r="N194" s="32"/>
      <c r="O194" s="56"/>
      <c r="P194" s="32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J194" s="31">
        <f t="shared" si="11"/>
        <v>0</v>
      </c>
      <c r="AK194" s="18"/>
    </row>
    <row r="195" spans="1:37" x14ac:dyDescent="0.25">
      <c r="A195" s="14"/>
      <c r="B195" s="32" t="s">
        <v>611</v>
      </c>
      <c r="C195" s="53"/>
      <c r="D195" s="53"/>
      <c r="E195" s="54"/>
      <c r="F195" s="54"/>
      <c r="G195" s="32"/>
      <c r="H195" s="32"/>
      <c r="I195" s="32"/>
      <c r="J195" s="32"/>
      <c r="K195" s="32"/>
      <c r="L195" s="32"/>
      <c r="M195" s="31">
        <f t="shared" si="10"/>
        <v>0</v>
      </c>
      <c r="N195" s="32"/>
      <c r="O195" s="56"/>
      <c r="P195" s="32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J195" s="31">
        <f t="shared" si="11"/>
        <v>0</v>
      </c>
      <c r="AK195" s="18"/>
    </row>
    <row r="196" spans="1:37" x14ac:dyDescent="0.25">
      <c r="A196" s="14"/>
      <c r="B196" s="32" t="s">
        <v>612</v>
      </c>
      <c r="C196" s="53"/>
      <c r="D196" s="53"/>
      <c r="E196" s="54"/>
      <c r="F196" s="54"/>
      <c r="G196" s="32"/>
      <c r="H196" s="32"/>
      <c r="I196" s="32"/>
      <c r="J196" s="32"/>
      <c r="K196" s="32"/>
      <c r="L196" s="32"/>
      <c r="M196" s="31">
        <f t="shared" si="10"/>
        <v>0</v>
      </c>
      <c r="N196" s="32"/>
      <c r="O196" s="56"/>
      <c r="P196" s="32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J196" s="31">
        <f t="shared" si="11"/>
        <v>0</v>
      </c>
      <c r="AK196" s="18"/>
    </row>
    <row r="197" spans="1:37" x14ac:dyDescent="0.25">
      <c r="A197" s="14"/>
      <c r="B197" s="32" t="s">
        <v>613</v>
      </c>
      <c r="C197" s="53"/>
      <c r="D197" s="53"/>
      <c r="E197" s="54"/>
      <c r="F197" s="54"/>
      <c r="G197" s="32"/>
      <c r="H197" s="32"/>
      <c r="I197" s="32"/>
      <c r="J197" s="32"/>
      <c r="K197" s="32"/>
      <c r="L197" s="32"/>
      <c r="M197" s="31">
        <f t="shared" si="10"/>
        <v>0</v>
      </c>
      <c r="N197" s="32"/>
      <c r="O197" s="56"/>
      <c r="P197" s="32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J197" s="31">
        <f t="shared" si="11"/>
        <v>0</v>
      </c>
      <c r="AK197" s="18"/>
    </row>
    <row r="198" spans="1:37" x14ac:dyDescent="0.25">
      <c r="A198" s="14"/>
      <c r="B198" s="32" t="s">
        <v>614</v>
      </c>
      <c r="C198" s="53"/>
      <c r="D198" s="53"/>
      <c r="E198" s="54"/>
      <c r="F198" s="54"/>
      <c r="G198" s="32"/>
      <c r="H198" s="32"/>
      <c r="I198" s="32"/>
      <c r="J198" s="32"/>
      <c r="K198" s="32"/>
      <c r="L198" s="32"/>
      <c r="M198" s="31">
        <f t="shared" si="10"/>
        <v>0</v>
      </c>
      <c r="N198" s="32"/>
      <c r="O198" s="56"/>
      <c r="P198" s="32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J198" s="31">
        <f t="shared" si="11"/>
        <v>0</v>
      </c>
      <c r="AK198" s="18"/>
    </row>
    <row r="199" spans="1:37" x14ac:dyDescent="0.25">
      <c r="A199" s="14"/>
      <c r="B199" s="32" t="s">
        <v>615</v>
      </c>
      <c r="C199" s="53"/>
      <c r="D199" s="53"/>
      <c r="E199" s="54"/>
      <c r="F199" s="54"/>
      <c r="G199" s="32"/>
      <c r="H199" s="32"/>
      <c r="I199" s="32"/>
      <c r="J199" s="32"/>
      <c r="K199" s="32"/>
      <c r="L199" s="32"/>
      <c r="M199" s="31">
        <f t="shared" ref="M199:M230" si="12">I199+J199+K199+L199/1.12</f>
        <v>0</v>
      </c>
      <c r="N199" s="32"/>
      <c r="O199" s="56"/>
      <c r="P199" s="32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J199" s="31">
        <f t="shared" ref="AJ199:AJ230" si="13">-SUM(P199:AI199)</f>
        <v>0</v>
      </c>
      <c r="AK199" s="18"/>
    </row>
    <row r="200" spans="1:37" x14ac:dyDescent="0.25">
      <c r="A200" s="14"/>
      <c r="B200" s="32" t="s">
        <v>616</v>
      </c>
      <c r="C200" s="53"/>
      <c r="D200" s="53"/>
      <c r="E200" s="54"/>
      <c r="F200" s="54"/>
      <c r="G200" s="32"/>
      <c r="H200" s="32"/>
      <c r="I200" s="32"/>
      <c r="J200" s="32"/>
      <c r="K200" s="32"/>
      <c r="L200" s="32"/>
      <c r="M200" s="31">
        <f t="shared" si="12"/>
        <v>0</v>
      </c>
      <c r="N200" s="32"/>
      <c r="O200" s="56"/>
      <c r="P200" s="32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J200" s="31">
        <f t="shared" si="13"/>
        <v>0</v>
      </c>
      <c r="AK200" s="18"/>
    </row>
    <row r="201" spans="1:37" x14ac:dyDescent="0.25">
      <c r="A201" s="14"/>
      <c r="B201" s="32" t="s">
        <v>617</v>
      </c>
      <c r="C201" s="53"/>
      <c r="D201" s="53"/>
      <c r="E201" s="54"/>
      <c r="F201" s="54"/>
      <c r="G201" s="32"/>
      <c r="H201" s="32"/>
      <c r="I201" s="32"/>
      <c r="J201" s="32"/>
      <c r="K201" s="32"/>
      <c r="L201" s="32"/>
      <c r="M201" s="31">
        <f t="shared" si="12"/>
        <v>0</v>
      </c>
      <c r="N201" s="32"/>
      <c r="O201" s="56"/>
      <c r="P201" s="32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J201" s="31">
        <f t="shared" si="13"/>
        <v>0</v>
      </c>
      <c r="AK201" s="18"/>
    </row>
    <row r="202" spans="1:37" x14ac:dyDescent="0.25">
      <c r="A202" s="14"/>
      <c r="B202" s="32" t="s">
        <v>618</v>
      </c>
      <c r="C202" s="53"/>
      <c r="D202" s="53"/>
      <c r="E202" s="54"/>
      <c r="F202" s="54"/>
      <c r="G202" s="32"/>
      <c r="H202" s="32"/>
      <c r="I202" s="32"/>
      <c r="J202" s="32"/>
      <c r="K202" s="32"/>
      <c r="L202" s="32"/>
      <c r="M202" s="31">
        <f t="shared" si="12"/>
        <v>0</v>
      </c>
      <c r="N202" s="32"/>
      <c r="O202" s="56"/>
      <c r="P202" s="32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J202" s="31">
        <f t="shared" si="13"/>
        <v>0</v>
      </c>
      <c r="AK202" s="18"/>
    </row>
    <row r="203" spans="1:37" x14ac:dyDescent="0.25">
      <c r="A203" s="14"/>
      <c r="B203" s="32" t="s">
        <v>619</v>
      </c>
      <c r="C203" s="53"/>
      <c r="D203" s="53"/>
      <c r="E203" s="54"/>
      <c r="F203" s="54"/>
      <c r="G203" s="32"/>
      <c r="H203" s="32"/>
      <c r="I203" s="32"/>
      <c r="J203" s="32"/>
      <c r="K203" s="32"/>
      <c r="L203" s="32"/>
      <c r="M203" s="31">
        <f t="shared" si="12"/>
        <v>0</v>
      </c>
      <c r="N203" s="32"/>
      <c r="O203" s="56"/>
      <c r="P203" s="32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J203" s="31">
        <f t="shared" si="13"/>
        <v>0</v>
      </c>
      <c r="AK203" s="18"/>
    </row>
    <row r="204" spans="1:37" x14ac:dyDescent="0.25">
      <c r="A204" s="14"/>
      <c r="B204" s="32" t="s">
        <v>620</v>
      </c>
      <c r="C204" s="53"/>
      <c r="D204" s="53"/>
      <c r="E204" s="54"/>
      <c r="F204" s="54"/>
      <c r="G204" s="32"/>
      <c r="H204" s="32"/>
      <c r="I204" s="32"/>
      <c r="J204" s="32"/>
      <c r="K204" s="32"/>
      <c r="L204" s="32"/>
      <c r="M204" s="31">
        <f t="shared" si="12"/>
        <v>0</v>
      </c>
      <c r="N204" s="32"/>
      <c r="O204" s="56"/>
      <c r="P204" s="32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J204" s="31">
        <f t="shared" si="13"/>
        <v>0</v>
      </c>
      <c r="AK204" s="18"/>
    </row>
    <row r="205" spans="1:37" x14ac:dyDescent="0.25">
      <c r="A205" s="14"/>
      <c r="B205" s="32" t="s">
        <v>621</v>
      </c>
      <c r="C205" s="53"/>
      <c r="D205" s="53"/>
      <c r="E205" s="54"/>
      <c r="F205" s="54"/>
      <c r="G205" s="32"/>
      <c r="H205" s="32"/>
      <c r="I205" s="32"/>
      <c r="J205" s="32"/>
      <c r="K205" s="32"/>
      <c r="L205" s="32"/>
      <c r="M205" s="31">
        <f t="shared" si="12"/>
        <v>0</v>
      </c>
      <c r="N205" s="32"/>
      <c r="O205" s="56"/>
      <c r="P205" s="32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J205" s="31">
        <f t="shared" si="13"/>
        <v>0</v>
      </c>
      <c r="AK205" s="18"/>
    </row>
    <row r="206" spans="1:37" x14ac:dyDescent="0.25">
      <c r="A206" s="14"/>
      <c r="B206" s="32" t="s">
        <v>622</v>
      </c>
      <c r="C206" s="53"/>
      <c r="D206" s="53"/>
      <c r="E206" s="54"/>
      <c r="F206" s="54"/>
      <c r="G206" s="32"/>
      <c r="H206" s="32"/>
      <c r="I206" s="32"/>
      <c r="J206" s="32"/>
      <c r="K206" s="32"/>
      <c r="L206" s="32"/>
      <c r="M206" s="31">
        <f t="shared" si="12"/>
        <v>0</v>
      </c>
      <c r="N206" s="32"/>
      <c r="O206" s="56"/>
      <c r="P206" s="32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J206" s="31">
        <f t="shared" si="13"/>
        <v>0</v>
      </c>
      <c r="AK206" s="18"/>
    </row>
    <row r="207" spans="1:37" x14ac:dyDescent="0.25">
      <c r="A207" s="14"/>
      <c r="B207" s="32"/>
      <c r="C207" s="53"/>
      <c r="D207" s="53"/>
      <c r="E207" s="54"/>
      <c r="F207" s="54"/>
      <c r="G207" s="32"/>
      <c r="H207" s="32"/>
      <c r="I207" s="32"/>
      <c r="J207" s="32"/>
      <c r="K207" s="32"/>
      <c r="L207" s="32"/>
      <c r="M207" s="32"/>
      <c r="N207" s="32"/>
      <c r="O207" s="56"/>
      <c r="P207" s="32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J207" s="31"/>
    </row>
    <row r="208" spans="1:37" x14ac:dyDescent="0.25">
      <c r="A208" s="23" t="s">
        <v>68</v>
      </c>
      <c r="B208" s="23"/>
      <c r="C208" s="50"/>
      <c r="D208" s="50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51"/>
      <c r="P208" s="23"/>
      <c r="Q208" s="24">
        <f t="shared" ref="Q208:AH208" si="14">SUM(Q7:Q207)</f>
        <v>5189.4749999999995</v>
      </c>
      <c r="R208" s="24">
        <f t="shared" si="14"/>
        <v>-11.785714285714301</v>
      </c>
      <c r="S208" s="24">
        <f t="shared" si="14"/>
        <v>48831.16</v>
      </c>
      <c r="T208" s="24">
        <f t="shared" si="14"/>
        <v>4967.0999999999995</v>
      </c>
      <c r="U208" s="24">
        <f t="shared" si="14"/>
        <v>590.41000000000008</v>
      </c>
      <c r="V208" s="24">
        <f t="shared" si="14"/>
        <v>2902.02</v>
      </c>
      <c r="W208" s="24">
        <f t="shared" si="14"/>
        <v>1376.3400000000001</v>
      </c>
      <c r="X208" s="24">
        <f t="shared" si="14"/>
        <v>61.61</v>
      </c>
      <c r="Y208" s="24">
        <f t="shared" si="14"/>
        <v>0</v>
      </c>
      <c r="Z208" s="24">
        <f t="shared" si="14"/>
        <v>0</v>
      </c>
      <c r="AA208" s="24">
        <f t="shared" si="14"/>
        <v>0</v>
      </c>
      <c r="AB208" s="24">
        <f t="shared" si="14"/>
        <v>0</v>
      </c>
      <c r="AC208" s="24">
        <f t="shared" si="14"/>
        <v>0</v>
      </c>
      <c r="AD208" s="24">
        <f t="shared" si="14"/>
        <v>1838</v>
      </c>
      <c r="AE208" s="24">
        <f t="shared" si="14"/>
        <v>537</v>
      </c>
      <c r="AF208" s="24">
        <f t="shared" si="14"/>
        <v>0</v>
      </c>
      <c r="AG208" s="24">
        <f t="shared" si="14"/>
        <v>2037.27</v>
      </c>
      <c r="AH208" s="24">
        <f t="shared" si="14"/>
        <v>0</v>
      </c>
      <c r="AJ208" s="24">
        <f>SUM(AJ7:AJ207)</f>
        <v>-68318.599285714285</v>
      </c>
    </row>
    <row r="209" spans="36:36" x14ac:dyDescent="0.25">
      <c r="AJ209" s="6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43"/>
  <sheetViews>
    <sheetView zoomScaleNormal="100" workbookViewId="0">
      <pane xSplit="1" ySplit="6" topLeftCell="B57" activePane="bottomRight" state="frozen"/>
      <selection pane="topRight" activeCell="B1" sqref="B1"/>
      <selection pane="bottomLeft" activeCell="A57" sqref="A57"/>
      <selection pane="bottomRight" activeCell="H65" sqref="H65"/>
    </sheetView>
  </sheetViews>
  <sheetFormatPr defaultRowHeight="15" x14ac:dyDescent="0.25"/>
  <cols>
    <col min="1" max="1" width="10.5703125" style="6" customWidth="1"/>
    <col min="2" max="2" width="8.85546875" style="6" customWidth="1"/>
    <col min="3" max="3" width="4.7109375" style="6" customWidth="1"/>
    <col min="4" max="5" width="36.7109375" style="6" customWidth="1"/>
    <col min="6" max="6" width="0.5703125" style="6" customWidth="1"/>
    <col min="7" max="8" width="13" style="6" customWidth="1"/>
    <col min="9" max="1025" width="8.85546875" style="6" customWidth="1"/>
  </cols>
  <sheetData>
    <row r="1" spans="1:8" x14ac:dyDescent="0.25">
      <c r="A1" s="7" t="s">
        <v>0</v>
      </c>
    </row>
    <row r="2" spans="1:8" x14ac:dyDescent="0.25">
      <c r="A2" s="7" t="s">
        <v>1</v>
      </c>
    </row>
    <row r="3" spans="1:8" x14ac:dyDescent="0.25">
      <c r="A3" s="7" t="s">
        <v>623</v>
      </c>
    </row>
    <row r="5" spans="1:8" s="42" customFormat="1" ht="14.45" customHeight="1" x14ac:dyDescent="0.2">
      <c r="A5" s="40"/>
      <c r="B5" s="40"/>
      <c r="C5" s="4" t="s">
        <v>624</v>
      </c>
      <c r="D5" s="4"/>
      <c r="E5" s="4" t="s">
        <v>625</v>
      </c>
      <c r="F5" s="40"/>
      <c r="G5" s="5" t="s">
        <v>626</v>
      </c>
      <c r="H5" s="5" t="s">
        <v>627</v>
      </c>
    </row>
    <row r="6" spans="1:8" x14ac:dyDescent="0.25">
      <c r="A6" s="12" t="s">
        <v>3</v>
      </c>
      <c r="B6" s="12" t="s">
        <v>628</v>
      </c>
      <c r="C6" s="4"/>
      <c r="D6" s="4"/>
      <c r="E6" s="4"/>
      <c r="F6" s="12"/>
      <c r="G6" s="5"/>
      <c r="H6" s="5"/>
    </row>
    <row r="7" spans="1:8" x14ac:dyDescent="0.25">
      <c r="A7" s="15"/>
      <c r="B7" s="16"/>
      <c r="C7" s="58"/>
      <c r="D7" s="59"/>
      <c r="E7" s="59"/>
      <c r="F7" s="16"/>
      <c r="G7" s="17"/>
      <c r="H7" s="17"/>
    </row>
    <row r="8" spans="1:8" x14ac:dyDescent="0.25">
      <c r="A8" s="15">
        <v>43322</v>
      </c>
      <c r="B8" s="16" t="s">
        <v>9</v>
      </c>
      <c r="C8" s="58">
        <v>6101</v>
      </c>
      <c r="D8" s="59" t="str">
        <f>INDEX(WTB!A:B,MATCH(C8,WTB!A:A,),2)</f>
        <v>Salaries and Wages</v>
      </c>
      <c r="E8" s="59" t="s">
        <v>629</v>
      </c>
      <c r="F8" s="16"/>
      <c r="G8" s="17">
        <v>49429</v>
      </c>
      <c r="H8" s="17"/>
    </row>
    <row r="9" spans="1:8" x14ac:dyDescent="0.25">
      <c r="A9" s="15"/>
      <c r="B9" s="16"/>
      <c r="C9" s="58">
        <v>6101</v>
      </c>
      <c r="D9" s="59" t="str">
        <f>INDEX(WTB!A:B,MATCH(C9,WTB!A:A,),2)</f>
        <v>Salaries and Wages</v>
      </c>
      <c r="E9" s="59" t="s">
        <v>630</v>
      </c>
      <c r="F9" s="16"/>
      <c r="G9" s="17">
        <v>950</v>
      </c>
      <c r="H9" s="17"/>
    </row>
    <row r="10" spans="1:8" x14ac:dyDescent="0.25">
      <c r="A10" s="15"/>
      <c r="B10" s="16"/>
      <c r="C10" s="58">
        <v>6102</v>
      </c>
      <c r="D10" s="59" t="str">
        <f>INDEX(WTB!A:B,MATCH(C10,WTB!A:A,),2)</f>
        <v>Allowances</v>
      </c>
      <c r="E10" s="59" t="s">
        <v>631</v>
      </c>
      <c r="F10" s="16"/>
      <c r="G10" s="17">
        <v>50</v>
      </c>
      <c r="H10" s="17"/>
    </row>
    <row r="11" spans="1:8" x14ac:dyDescent="0.25">
      <c r="A11" s="15"/>
      <c r="B11" s="16"/>
      <c r="C11" s="58">
        <v>6103</v>
      </c>
      <c r="D11" s="59" t="str">
        <f>INDEX(WTB!A:B,MATCH(C11,WTB!A:A,),2)</f>
        <v>Overtime Pay</v>
      </c>
      <c r="E11" s="59" t="s">
        <v>632</v>
      </c>
      <c r="F11" s="16"/>
      <c r="G11" s="17">
        <v>78.4375</v>
      </c>
      <c r="H11" s="17"/>
    </row>
    <row r="12" spans="1:8" x14ac:dyDescent="0.25">
      <c r="A12" s="15"/>
      <c r="B12" s="16"/>
      <c r="C12" s="58">
        <v>6104</v>
      </c>
      <c r="D12" s="59" t="str">
        <f>INDEX(WTB!A:B,MATCH(C12,WTB!A:A,),2)</f>
        <v>Holiday Pay</v>
      </c>
      <c r="E12" s="59" t="s">
        <v>633</v>
      </c>
      <c r="F12" s="16"/>
      <c r="G12" s="17">
        <v>256.46442307692303</v>
      </c>
      <c r="H12" s="17"/>
    </row>
    <row r="13" spans="1:8" x14ac:dyDescent="0.25">
      <c r="A13" s="15"/>
      <c r="B13" s="16"/>
      <c r="C13" s="58">
        <v>6104</v>
      </c>
      <c r="D13" s="59" t="str">
        <f>INDEX(WTB!A:B,MATCH(C13,WTB!A:A,),2)</f>
        <v>Holiday Pay</v>
      </c>
      <c r="E13" s="59" t="s">
        <v>634</v>
      </c>
      <c r="F13" s="16"/>
      <c r="G13" s="17"/>
      <c r="H13" s="17"/>
    </row>
    <row r="14" spans="1:8" x14ac:dyDescent="0.25">
      <c r="A14" s="15"/>
      <c r="B14" s="16"/>
      <c r="C14" s="58">
        <v>6103</v>
      </c>
      <c r="D14" s="59" t="str">
        <f>INDEX(WTB!A:B,MATCH(C14,WTB!A:A,),2)</f>
        <v>Overtime Pay</v>
      </c>
      <c r="E14" s="59" t="s">
        <v>635</v>
      </c>
      <c r="F14" s="16"/>
      <c r="G14" s="17"/>
      <c r="H14" s="17"/>
    </row>
    <row r="15" spans="1:8" x14ac:dyDescent="0.25">
      <c r="A15" s="15"/>
      <c r="B15" s="16"/>
      <c r="C15" s="58">
        <v>6101</v>
      </c>
      <c r="D15" s="59" t="str">
        <f>INDEX(WTB!A:B,MATCH(C15,WTB!A:A,),2)</f>
        <v>Salaries and Wages</v>
      </c>
      <c r="E15" s="59" t="s">
        <v>636</v>
      </c>
      <c r="F15" s="16"/>
      <c r="G15" s="17"/>
      <c r="H15" s="17">
        <v>2045.23076923077</v>
      </c>
    </row>
    <row r="16" spans="1:8" x14ac:dyDescent="0.25">
      <c r="A16" s="15"/>
      <c r="B16" s="16"/>
      <c r="C16" s="58">
        <v>6101</v>
      </c>
      <c r="D16" s="59" t="str">
        <f>INDEX(WTB!A:B,MATCH(C16,WTB!A:A,),2)</f>
        <v>Salaries and Wages</v>
      </c>
      <c r="E16" s="59" t="s">
        <v>637</v>
      </c>
      <c r="F16" s="16"/>
      <c r="G16" s="17"/>
      <c r="H16" s="17">
        <v>872.94102564102604</v>
      </c>
    </row>
    <row r="17" spans="1:9" x14ac:dyDescent="0.25">
      <c r="A17" s="15"/>
      <c r="B17" s="16"/>
      <c r="C17" s="58">
        <v>6101</v>
      </c>
      <c r="D17" s="59" t="str">
        <f>INDEX(WTB!A:B,MATCH(C17,WTB!A:A,),2)</f>
        <v>Salaries and Wages</v>
      </c>
      <c r="E17" s="59" t="s">
        <v>638</v>
      </c>
      <c r="F17" s="16"/>
      <c r="G17" s="17"/>
      <c r="H17" s="17">
        <v>7.53</v>
      </c>
    </row>
    <row r="18" spans="1:9" x14ac:dyDescent="0.25">
      <c r="A18" s="15"/>
      <c r="B18" s="16"/>
      <c r="C18" s="58">
        <v>2302</v>
      </c>
      <c r="D18" s="59" t="str">
        <f>INDEX(WTB!A:B,MATCH(C18,WTB!A:A,),2)</f>
        <v>SSS Loan Payable</v>
      </c>
      <c r="E18" s="59"/>
      <c r="F18" s="16"/>
      <c r="G18" s="17"/>
      <c r="H18" s="17">
        <v>3361.11</v>
      </c>
    </row>
    <row r="19" spans="1:9" x14ac:dyDescent="0.25">
      <c r="A19" s="15"/>
      <c r="B19" s="16"/>
      <c r="C19" s="58">
        <v>2304</v>
      </c>
      <c r="D19" s="59" t="str">
        <f>INDEX(WTB!A:B,MATCH(C19,WTB!A:A,),2)</f>
        <v>HDMF Premium Payable</v>
      </c>
      <c r="E19" s="59"/>
      <c r="F19" s="16"/>
      <c r="G19" s="17"/>
      <c r="H19" s="17">
        <v>700</v>
      </c>
    </row>
    <row r="20" spans="1:9" x14ac:dyDescent="0.25">
      <c r="A20" s="15"/>
      <c r="B20" s="16"/>
      <c r="C20" s="58">
        <v>2305</v>
      </c>
      <c r="D20" s="59" t="str">
        <f>INDEX(WTB!A:B,MATCH(C20,WTB!A:A,),2)</f>
        <v>HDMF Loan Payable</v>
      </c>
      <c r="E20" s="59"/>
      <c r="F20" s="16"/>
      <c r="G20" s="17"/>
      <c r="H20" s="17">
        <v>4444.83</v>
      </c>
    </row>
    <row r="21" spans="1:9" x14ac:dyDescent="0.25">
      <c r="A21" s="20"/>
      <c r="B21" s="21"/>
      <c r="C21" s="60">
        <v>6102</v>
      </c>
      <c r="D21" s="61" t="str">
        <f>INDEX(WTB!A:B,MATCH(C21,WTB!A:A,),2)</f>
        <v>Allowances</v>
      </c>
      <c r="E21" s="61"/>
      <c r="F21" s="21"/>
      <c r="G21" s="22">
        <v>3818</v>
      </c>
      <c r="H21" s="22"/>
    </row>
    <row r="22" spans="1:9" x14ac:dyDescent="0.25">
      <c r="A22" s="20"/>
      <c r="B22" s="21"/>
      <c r="C22" s="60">
        <v>1250</v>
      </c>
      <c r="D22" s="61" t="str">
        <f>INDEX(WTB!A:B,MATCH(C22,WTB!A:A,),2)</f>
        <v>Advances to Employees</v>
      </c>
      <c r="E22" s="61" t="s">
        <v>639</v>
      </c>
      <c r="F22" s="21"/>
      <c r="G22" s="22"/>
      <c r="H22" s="22">
        <v>589.5</v>
      </c>
    </row>
    <row r="23" spans="1:9" x14ac:dyDescent="0.25">
      <c r="A23" s="20"/>
      <c r="B23" s="21"/>
      <c r="C23" s="60">
        <v>2306</v>
      </c>
      <c r="D23" s="61" t="str">
        <f>INDEX(WTB!A:B,MATCH(C23,WTB!A:A,),2)</f>
        <v>Employee Bank Loan</v>
      </c>
      <c r="E23" s="61"/>
      <c r="F23" s="21"/>
      <c r="G23" s="22"/>
      <c r="H23" s="22">
        <v>4526.2250000000004</v>
      </c>
    </row>
    <row r="24" spans="1:9" x14ac:dyDescent="0.25">
      <c r="A24" s="20"/>
      <c r="B24" s="21"/>
      <c r="C24" s="60">
        <v>2300</v>
      </c>
      <c r="D24" s="61" t="str">
        <f>INDEX(WTB!A:B,MATCH(C24,WTB!A:A,),2)</f>
        <v>Salaries Payable</v>
      </c>
      <c r="E24" s="61"/>
      <c r="F24" s="21"/>
      <c r="G24" s="22"/>
      <c r="H24" s="22">
        <v>38034.535128205098</v>
      </c>
    </row>
    <row r="25" spans="1:9" x14ac:dyDescent="0.25">
      <c r="A25" s="62"/>
      <c r="B25" s="63"/>
      <c r="C25" s="64"/>
      <c r="D25" s="65" t="s">
        <v>640</v>
      </c>
      <c r="E25" s="63"/>
      <c r="F25" s="63"/>
      <c r="G25" s="66"/>
      <c r="H25" s="67"/>
    </row>
    <row r="26" spans="1:9" x14ac:dyDescent="0.25">
      <c r="A26" s="68"/>
      <c r="B26" s="69"/>
      <c r="C26" s="70"/>
      <c r="D26" s="71"/>
      <c r="E26" s="69"/>
      <c r="F26" s="69"/>
      <c r="G26" s="72">
        <f>SUM(G7:G25)</f>
        <v>54581.901923076926</v>
      </c>
      <c r="H26" s="73">
        <f>SUM(H7:H25)</f>
        <v>54581.901923076897</v>
      </c>
      <c r="I26" s="18"/>
    </row>
    <row r="27" spans="1:9" x14ac:dyDescent="0.25">
      <c r="A27" s="14"/>
      <c r="B27" s="32"/>
      <c r="C27" s="74"/>
      <c r="D27" s="54"/>
      <c r="E27" s="54"/>
      <c r="F27" s="32"/>
      <c r="G27" s="31"/>
      <c r="H27" s="31"/>
    </row>
    <row r="28" spans="1:9" x14ac:dyDescent="0.25">
      <c r="A28" s="15">
        <v>43337</v>
      </c>
      <c r="B28" s="16" t="s">
        <v>10</v>
      </c>
      <c r="C28" s="58">
        <v>6101</v>
      </c>
      <c r="D28" s="59" t="str">
        <f>INDEX(WTB!A:B,MATCH(C28,WTB!A:A,),2)</f>
        <v>Salaries and Wages</v>
      </c>
      <c r="E28" s="59" t="s">
        <v>629</v>
      </c>
      <c r="F28" s="16"/>
      <c r="G28" s="17">
        <v>49429</v>
      </c>
      <c r="H28" s="17"/>
    </row>
    <row r="29" spans="1:9" x14ac:dyDescent="0.25">
      <c r="A29" s="15"/>
      <c r="B29" s="16"/>
      <c r="C29" s="58">
        <v>6101</v>
      </c>
      <c r="D29" s="59" t="str">
        <f>INDEX(WTB!A:B,MATCH(C29,WTB!A:A,),2)</f>
        <v>Salaries and Wages</v>
      </c>
      <c r="E29" s="59" t="s">
        <v>630</v>
      </c>
      <c r="F29" s="16"/>
      <c r="G29" s="17">
        <v>790</v>
      </c>
      <c r="H29" s="17"/>
    </row>
    <row r="30" spans="1:9" x14ac:dyDescent="0.25">
      <c r="A30" s="15"/>
      <c r="B30" s="16"/>
      <c r="C30" s="58">
        <v>6102</v>
      </c>
      <c r="D30" s="59" t="str">
        <f>INDEX(WTB!A:B,MATCH(C30,WTB!A:A,),2)</f>
        <v>Allowances</v>
      </c>
      <c r="E30" s="59" t="s">
        <v>631</v>
      </c>
      <c r="F30" s="16"/>
      <c r="G30" s="17">
        <v>50</v>
      </c>
      <c r="H30" s="17"/>
    </row>
    <row r="31" spans="1:9" x14ac:dyDescent="0.25">
      <c r="A31" s="15"/>
      <c r="B31" s="16"/>
      <c r="C31" s="58">
        <v>6103</v>
      </c>
      <c r="D31" s="59" t="str">
        <f>INDEX(WTB!A:B,MATCH(C31,WTB!A:A,),2)</f>
        <v>Overtime Pay</v>
      </c>
      <c r="E31" s="59" t="s">
        <v>632</v>
      </c>
      <c r="F31" s="16"/>
      <c r="G31" s="17">
        <v>78.4375</v>
      </c>
      <c r="H31" s="17"/>
    </row>
    <row r="32" spans="1:9" x14ac:dyDescent="0.25">
      <c r="A32" s="15"/>
      <c r="B32" s="16"/>
      <c r="C32" s="58">
        <v>6104</v>
      </c>
      <c r="D32" s="59" t="str">
        <f>INDEX(WTB!A:B,MATCH(C32,WTB!A:A,),2)</f>
        <v>Holiday Pay</v>
      </c>
      <c r="E32" s="59" t="s">
        <v>633</v>
      </c>
      <c r="F32" s="16"/>
      <c r="G32" s="17"/>
      <c r="H32" s="17"/>
    </row>
    <row r="33" spans="1:8" x14ac:dyDescent="0.25">
      <c r="A33" s="15"/>
      <c r="B33" s="16"/>
      <c r="C33" s="58">
        <v>6103</v>
      </c>
      <c r="D33" s="59" t="str">
        <f>INDEX(WTB!A:B,MATCH(C33,WTB!A:A,),2)</f>
        <v>Overtime Pay</v>
      </c>
      <c r="E33" s="59" t="s">
        <v>635</v>
      </c>
      <c r="F33" s="16"/>
      <c r="G33" s="17">
        <v>225.089423076923</v>
      </c>
      <c r="H33" s="17"/>
    </row>
    <row r="34" spans="1:8" x14ac:dyDescent="0.25">
      <c r="A34" s="15"/>
      <c r="B34" s="16"/>
      <c r="C34" s="58">
        <v>6101</v>
      </c>
      <c r="D34" s="59" t="str">
        <f>INDEX(WTB!A:B,MATCH(C34,WTB!A:A,),2)</f>
        <v>Salaries and Wages</v>
      </c>
      <c r="E34" s="59" t="s">
        <v>641</v>
      </c>
      <c r="F34" s="16"/>
      <c r="G34" s="17"/>
      <c r="H34" s="17">
        <v>2798.23076923077</v>
      </c>
    </row>
    <row r="35" spans="1:8" x14ac:dyDescent="0.25">
      <c r="A35" s="15"/>
      <c r="B35" s="16"/>
      <c r="C35" s="58">
        <v>6101</v>
      </c>
      <c r="D35" s="59" t="str">
        <f>INDEX(WTB!A:B,MATCH(C35,WTB!A:A,),2)</f>
        <v>Salaries and Wages</v>
      </c>
      <c r="E35" s="59" t="s">
        <v>637</v>
      </c>
      <c r="F35" s="16"/>
      <c r="G35" s="17"/>
      <c r="H35" s="17">
        <v>256.64471153846199</v>
      </c>
    </row>
    <row r="36" spans="1:8" x14ac:dyDescent="0.25">
      <c r="A36" s="15"/>
      <c r="B36" s="16"/>
      <c r="C36" s="58">
        <v>6101</v>
      </c>
      <c r="D36" s="59" t="str">
        <f>INDEX(WTB!A:B,MATCH(C36,WTB!A:A,),2)</f>
        <v>Salaries and Wages</v>
      </c>
      <c r="E36" s="59" t="s">
        <v>638</v>
      </c>
      <c r="F36" s="16"/>
      <c r="G36" s="17"/>
      <c r="H36" s="17">
        <v>16.940000000000001</v>
      </c>
    </row>
    <row r="37" spans="1:8" x14ac:dyDescent="0.25">
      <c r="A37" s="15"/>
      <c r="B37" s="16"/>
      <c r="C37" s="58">
        <v>2301</v>
      </c>
      <c r="D37" s="59" t="str">
        <f>INDEX(WTB!A:B,MATCH(C37,WTB!A:A,),2)</f>
        <v>SSS Premium Payable</v>
      </c>
      <c r="E37" s="59"/>
      <c r="F37" s="16"/>
      <c r="G37" s="17"/>
      <c r="H37" s="17">
        <v>3379</v>
      </c>
    </row>
    <row r="38" spans="1:8" x14ac:dyDescent="0.25">
      <c r="A38" s="15"/>
      <c r="B38" s="16"/>
      <c r="C38" s="58">
        <v>2302</v>
      </c>
      <c r="D38" s="59" t="str">
        <f>INDEX(WTB!A:B,MATCH(C38,WTB!A:A,),2)</f>
        <v>SSS Loan Payable</v>
      </c>
      <c r="E38" s="59"/>
      <c r="F38" s="16"/>
      <c r="G38" s="17"/>
      <c r="H38" s="17">
        <v>4760.6499999999996</v>
      </c>
    </row>
    <row r="39" spans="1:8" x14ac:dyDescent="0.25">
      <c r="A39" s="15"/>
      <c r="B39" s="16"/>
      <c r="C39" s="58">
        <v>2303</v>
      </c>
      <c r="D39" s="59" t="str">
        <f>INDEX(WTB!A:B,MATCH(C39,WTB!A:A,),2)</f>
        <v>PHIC Premium Payable</v>
      </c>
      <c r="E39" s="59"/>
      <c r="F39" s="16"/>
      <c r="G39" s="17"/>
      <c r="H39" s="17">
        <v>1319.14</v>
      </c>
    </row>
    <row r="40" spans="1:8" x14ac:dyDescent="0.25">
      <c r="A40" s="15"/>
      <c r="B40" s="16"/>
      <c r="C40" s="58">
        <v>2305</v>
      </c>
      <c r="D40" s="59" t="str">
        <f>INDEX(WTB!A:B,MATCH(C40,WTB!A:A,),2)</f>
        <v>HDMF Loan Payable</v>
      </c>
      <c r="E40" s="59"/>
      <c r="F40" s="16"/>
      <c r="G40" s="17"/>
      <c r="H40" s="17">
        <v>1579.04</v>
      </c>
    </row>
    <row r="41" spans="1:8" x14ac:dyDescent="0.25">
      <c r="A41" s="20"/>
      <c r="B41" s="21"/>
      <c r="C41" s="60">
        <v>6102</v>
      </c>
      <c r="D41" s="61" t="str">
        <f>INDEX(WTB!A:B,MATCH(C41,WTB!A:A,),2)</f>
        <v>Allowances</v>
      </c>
      <c r="E41" s="61"/>
      <c r="F41" s="21"/>
      <c r="G41" s="22">
        <v>3750</v>
      </c>
      <c r="H41" s="22"/>
    </row>
    <row r="42" spans="1:8" x14ac:dyDescent="0.25">
      <c r="A42" s="20"/>
      <c r="B42" s="21"/>
      <c r="C42" s="60">
        <v>1250</v>
      </c>
      <c r="D42" s="61" t="str">
        <f>INDEX(WTB!A:B,MATCH(C42,WTB!A:A,),2)</f>
        <v>Advances to Employees</v>
      </c>
      <c r="E42" s="61" t="s">
        <v>642</v>
      </c>
      <c r="F42" s="21"/>
      <c r="G42" s="22"/>
      <c r="H42" s="22"/>
    </row>
    <row r="43" spans="1:8" x14ac:dyDescent="0.25">
      <c r="A43" s="20"/>
      <c r="B43" s="21"/>
      <c r="C43" s="60">
        <v>2306</v>
      </c>
      <c r="D43" s="61" t="str">
        <f>INDEX(WTB!A:B,MATCH(C43,WTB!A:A,),2)</f>
        <v>Employee Bank Loan</v>
      </c>
      <c r="E43" s="61"/>
      <c r="F43" s="21"/>
      <c r="G43" s="22"/>
      <c r="H43" s="22">
        <v>4526.2250000000004</v>
      </c>
    </row>
    <row r="44" spans="1:8" x14ac:dyDescent="0.25">
      <c r="A44" s="20"/>
      <c r="B44" s="21"/>
      <c r="C44" s="60">
        <v>2300</v>
      </c>
      <c r="D44" s="61" t="str">
        <f>INDEX(WTB!A:B,MATCH(C44,WTB!A:A,),2)</f>
        <v>Salaries Payable</v>
      </c>
      <c r="E44" s="61"/>
      <c r="F44" s="21"/>
      <c r="G44" s="22"/>
      <c r="H44" s="22">
        <v>35686.6564423077</v>
      </c>
    </row>
    <row r="45" spans="1:8" x14ac:dyDescent="0.25">
      <c r="A45" s="62"/>
      <c r="B45" s="63"/>
      <c r="C45" s="64"/>
      <c r="D45" s="65" t="s">
        <v>643</v>
      </c>
      <c r="E45" s="63"/>
      <c r="F45" s="63"/>
      <c r="G45" s="66"/>
      <c r="H45" s="67"/>
    </row>
    <row r="46" spans="1:8" x14ac:dyDescent="0.25">
      <c r="A46" s="68"/>
      <c r="B46" s="69"/>
      <c r="C46" s="70"/>
      <c r="D46" s="71"/>
      <c r="E46" s="69"/>
      <c r="F46" s="69"/>
      <c r="G46" s="72">
        <f>SUM(G27:G45)</f>
        <v>54322.526923076926</v>
      </c>
      <c r="H46" s="73">
        <f>SUM(H27:H45)</f>
        <v>54322.526923076934</v>
      </c>
    </row>
    <row r="47" spans="1:8" x14ac:dyDescent="0.25">
      <c r="A47" s="15"/>
      <c r="B47" s="16"/>
      <c r="C47" s="58"/>
      <c r="D47" s="59"/>
      <c r="E47" s="59"/>
      <c r="F47" s="16"/>
      <c r="G47" s="17"/>
      <c r="H47" s="17"/>
    </row>
    <row r="48" spans="1:8" x14ac:dyDescent="0.25">
      <c r="A48" s="15">
        <v>43343</v>
      </c>
      <c r="B48" s="16" t="s">
        <v>11</v>
      </c>
      <c r="C48" s="58">
        <v>6106</v>
      </c>
      <c r="D48" s="59" t="str">
        <f>INDEX(WTB!A:B,MATCH(C48,WTB!A:A,),2)</f>
        <v>SSS Premium Expense</v>
      </c>
      <c r="E48" s="59"/>
      <c r="F48" s="16"/>
      <c r="G48" s="17"/>
      <c r="H48" s="17"/>
    </row>
    <row r="49" spans="1:8" x14ac:dyDescent="0.25">
      <c r="A49" s="15"/>
      <c r="B49" s="16"/>
      <c r="C49" s="58">
        <v>6107</v>
      </c>
      <c r="D49" s="59" t="str">
        <f>INDEX(WTB!A:B,MATCH(C49,WTB!A:A,),2)</f>
        <v>PHIC Premium Expense</v>
      </c>
      <c r="E49" s="59"/>
      <c r="F49" s="16"/>
      <c r="G49" s="17"/>
      <c r="H49" s="17"/>
    </row>
    <row r="50" spans="1:8" x14ac:dyDescent="0.25">
      <c r="A50" s="15"/>
      <c r="B50" s="16"/>
      <c r="C50" s="58">
        <v>6108</v>
      </c>
      <c r="D50" s="59" t="str">
        <f>INDEX(WTB!A:B,MATCH(C50,WTB!A:A,),2)</f>
        <v>HDMF Premium Expense</v>
      </c>
      <c r="E50" s="59"/>
      <c r="F50" s="16"/>
      <c r="G50" s="17"/>
      <c r="H50" s="17"/>
    </row>
    <row r="51" spans="1:8" x14ac:dyDescent="0.25">
      <c r="A51" s="15"/>
      <c r="B51" s="16"/>
      <c r="C51" s="58">
        <v>2301</v>
      </c>
      <c r="D51" s="59" t="str">
        <f>INDEX(WTB!A:B,MATCH(C51,WTB!A:A,),2)</f>
        <v>SSS Premium Payable</v>
      </c>
      <c r="E51" s="59"/>
      <c r="F51" s="16"/>
      <c r="G51" s="17"/>
      <c r="H51" s="17">
        <f>+G48</f>
        <v>0</v>
      </c>
    </row>
    <row r="52" spans="1:8" x14ac:dyDescent="0.25">
      <c r="A52" s="15"/>
      <c r="B52" s="16"/>
      <c r="C52" s="58">
        <v>2303</v>
      </c>
      <c r="D52" s="59" t="str">
        <f>INDEX(WTB!A:B,MATCH(C52,WTB!A:A,),2)</f>
        <v>PHIC Premium Payable</v>
      </c>
      <c r="E52" s="59"/>
      <c r="F52" s="16"/>
      <c r="G52" s="17"/>
      <c r="H52" s="17">
        <f>+G49</f>
        <v>0</v>
      </c>
    </row>
    <row r="53" spans="1:8" x14ac:dyDescent="0.25">
      <c r="A53" s="15"/>
      <c r="B53" s="16"/>
      <c r="C53" s="58">
        <v>2304</v>
      </c>
      <c r="D53" s="59" t="str">
        <f>INDEX(WTB!A:B,MATCH(C53,WTB!A:A,),2)</f>
        <v>HDMF Premium Payable</v>
      </c>
      <c r="E53" s="59"/>
      <c r="F53" s="16"/>
      <c r="G53" s="17"/>
      <c r="H53" s="17">
        <f>+G50</f>
        <v>0</v>
      </c>
    </row>
    <row r="54" spans="1:8" x14ac:dyDescent="0.25">
      <c r="A54" s="62"/>
      <c r="B54" s="63"/>
      <c r="C54" s="64"/>
      <c r="D54" s="65" t="s">
        <v>644</v>
      </c>
      <c r="E54" s="63"/>
      <c r="F54" s="63"/>
      <c r="G54" s="66"/>
      <c r="H54" s="67"/>
    </row>
    <row r="55" spans="1:8" x14ac:dyDescent="0.25">
      <c r="A55" s="68"/>
      <c r="B55" s="69"/>
      <c r="C55" s="70"/>
      <c r="D55" s="71"/>
      <c r="E55" s="69"/>
      <c r="F55" s="69"/>
      <c r="G55" s="72">
        <f>SUM(G48:G54)</f>
        <v>0</v>
      </c>
      <c r="H55" s="73">
        <f>SUM(H48:H54)</f>
        <v>0</v>
      </c>
    </row>
    <row r="56" spans="1:8" x14ac:dyDescent="0.25">
      <c r="A56" s="15"/>
      <c r="B56" s="16"/>
      <c r="C56" s="58"/>
      <c r="D56" s="59"/>
      <c r="E56" s="59"/>
      <c r="F56" s="16"/>
      <c r="G56" s="17"/>
      <c r="H56" s="17"/>
    </row>
    <row r="57" spans="1:8" x14ac:dyDescent="0.25">
      <c r="A57" s="15">
        <v>43343</v>
      </c>
      <c r="B57" s="16" t="s">
        <v>12</v>
      </c>
      <c r="C57" s="58">
        <v>6901</v>
      </c>
      <c r="D57" s="59" t="str">
        <f>INDEX(WTB!A:B,MATCH(C57,WTB!A:A,),2)</f>
        <v>Loss on Spoilages</v>
      </c>
      <c r="E57" s="59"/>
      <c r="F57" s="16"/>
      <c r="G57" s="17">
        <f>+H58+H59</f>
        <v>0</v>
      </c>
      <c r="H57" s="17"/>
    </row>
    <row r="58" spans="1:8" x14ac:dyDescent="0.25">
      <c r="A58" s="15"/>
      <c r="B58" s="16"/>
      <c r="C58" s="58" t="s">
        <v>645</v>
      </c>
      <c r="D58" s="59" t="str">
        <f>INDEX(WTB!A:B,MATCH(C58,WTB!A:A,),2)</f>
        <v>Food Spoilages</v>
      </c>
      <c r="E58" s="59"/>
      <c r="F58" s="16"/>
      <c r="G58" s="17"/>
      <c r="H58" s="17"/>
    </row>
    <row r="59" spans="1:8" x14ac:dyDescent="0.25">
      <c r="A59" s="15"/>
      <c r="B59" s="16"/>
      <c r="C59" s="58" t="s">
        <v>646</v>
      </c>
      <c r="D59" s="59" t="str">
        <f>INDEX(WTB!A:B,MATCH(C59,WTB!A:A,),2)</f>
        <v>Beverage Spoilages</v>
      </c>
      <c r="E59" s="59"/>
      <c r="F59" s="16"/>
      <c r="G59" s="17"/>
      <c r="H59" s="17"/>
    </row>
    <row r="60" spans="1:8" x14ac:dyDescent="0.25">
      <c r="A60" s="62"/>
      <c r="B60" s="63"/>
      <c r="C60" s="64"/>
      <c r="D60" s="65" t="s">
        <v>647</v>
      </c>
      <c r="E60" s="63"/>
      <c r="F60" s="63"/>
      <c r="G60" s="66"/>
      <c r="H60" s="67"/>
    </row>
    <row r="61" spans="1:8" x14ac:dyDescent="0.25">
      <c r="A61" s="68"/>
      <c r="B61" s="69"/>
      <c r="C61" s="70"/>
      <c r="D61" s="71"/>
      <c r="E61" s="69"/>
      <c r="F61" s="69"/>
      <c r="G61" s="72">
        <f>SUM(G57:G60)</f>
        <v>0</v>
      </c>
      <c r="H61" s="73">
        <f>SUM(H57:H60)</f>
        <v>0</v>
      </c>
    </row>
    <row r="62" spans="1:8" x14ac:dyDescent="0.25">
      <c r="A62" s="15"/>
      <c r="B62" s="16"/>
      <c r="C62" s="58"/>
      <c r="D62" s="59"/>
      <c r="E62" s="59"/>
      <c r="F62" s="16"/>
      <c r="G62" s="17"/>
      <c r="H62" s="17"/>
    </row>
    <row r="63" spans="1:8" x14ac:dyDescent="0.25">
      <c r="A63" s="15">
        <v>43327</v>
      </c>
      <c r="B63" s="16" t="s">
        <v>13</v>
      </c>
      <c r="C63" s="58">
        <v>2402</v>
      </c>
      <c r="D63" s="59" t="str">
        <f>INDEX(WTB!A:B,MATCH(C63,WTB!A:A,),2)</f>
        <v>Provision for Loss</v>
      </c>
      <c r="E63" s="59"/>
      <c r="F63" s="16"/>
      <c r="G63" s="17">
        <v>4348.2353538461502</v>
      </c>
      <c r="H63" s="17"/>
    </row>
    <row r="64" spans="1:8" x14ac:dyDescent="0.25">
      <c r="A64" s="15"/>
      <c r="B64" s="16"/>
      <c r="C64" s="58">
        <v>2401</v>
      </c>
      <c r="D64" s="59" t="str">
        <f>INDEX(WTB!A:B,MATCH(C64,WTB!A:A,),2)</f>
        <v>Service Charge Payable</v>
      </c>
      <c r="E64" s="59"/>
      <c r="F64" s="16"/>
      <c r="G64" s="17"/>
      <c r="H64" s="17">
        <f>+G63</f>
        <v>4348.2353538461502</v>
      </c>
    </row>
    <row r="65" spans="1:8" x14ac:dyDescent="0.25">
      <c r="A65" s="62"/>
      <c r="B65" s="63"/>
      <c r="C65" s="64"/>
      <c r="D65" s="65" t="s">
        <v>648</v>
      </c>
      <c r="E65" s="63"/>
      <c r="F65" s="63"/>
      <c r="G65" s="66"/>
      <c r="H65" s="67"/>
    </row>
    <row r="66" spans="1:8" x14ac:dyDescent="0.25">
      <c r="A66" s="68"/>
      <c r="B66" s="69"/>
      <c r="C66" s="70"/>
      <c r="D66" s="71"/>
      <c r="E66" s="69"/>
      <c r="F66" s="69"/>
      <c r="G66" s="72">
        <f>SUM(G63:G65)</f>
        <v>4348.2353538461502</v>
      </c>
      <c r="H66" s="73">
        <f>SUM(H63:H65)</f>
        <v>4348.2353538461502</v>
      </c>
    </row>
    <row r="67" spans="1:8" x14ac:dyDescent="0.25">
      <c r="A67" s="15"/>
      <c r="B67" s="16"/>
      <c r="C67" s="58"/>
      <c r="D67" s="59"/>
      <c r="E67" s="59"/>
      <c r="F67" s="16"/>
      <c r="G67" s="17"/>
      <c r="H67" s="17"/>
    </row>
    <row r="68" spans="1:8" x14ac:dyDescent="0.25">
      <c r="A68" s="15">
        <v>43343</v>
      </c>
      <c r="B68" s="16" t="s">
        <v>14</v>
      </c>
      <c r="C68" s="58">
        <v>2402</v>
      </c>
      <c r="D68" s="59" t="str">
        <f>INDEX(WTB!A:B,MATCH(C68,WTB!A:A,),2)</f>
        <v>Provision for Loss</v>
      </c>
      <c r="E68" s="59"/>
      <c r="F68" s="16"/>
      <c r="G68" s="17"/>
      <c r="H68" s="17"/>
    </row>
    <row r="69" spans="1:8" x14ac:dyDescent="0.25">
      <c r="A69" s="15"/>
      <c r="B69" s="16"/>
      <c r="C69" s="58">
        <v>2401</v>
      </c>
      <c r="D69" s="59" t="str">
        <f>INDEX(WTB!A:B,MATCH(C69,WTB!A:A,),2)</f>
        <v>Service Charge Payable</v>
      </c>
      <c r="E69" s="59"/>
      <c r="F69" s="16"/>
      <c r="G69" s="17"/>
      <c r="H69" s="17"/>
    </row>
    <row r="70" spans="1:8" x14ac:dyDescent="0.25">
      <c r="A70" s="62"/>
      <c r="B70" s="63"/>
      <c r="C70" s="64"/>
      <c r="D70" s="65" t="s">
        <v>649</v>
      </c>
      <c r="E70" s="63"/>
      <c r="F70" s="63"/>
      <c r="G70" s="66"/>
      <c r="H70" s="67"/>
    </row>
    <row r="71" spans="1:8" x14ac:dyDescent="0.25">
      <c r="A71" s="68"/>
      <c r="B71" s="69"/>
      <c r="C71" s="70"/>
      <c r="D71" s="71"/>
      <c r="E71" s="69"/>
      <c r="F71" s="69"/>
      <c r="G71" s="72">
        <f>SUM(G68:G70)</f>
        <v>0</v>
      </c>
      <c r="H71" s="73">
        <f>SUM(H68:H70)</f>
        <v>0</v>
      </c>
    </row>
    <row r="72" spans="1:8" x14ac:dyDescent="0.25">
      <c r="A72" s="15"/>
      <c r="B72" s="16"/>
      <c r="C72" s="58"/>
      <c r="D72" s="59"/>
      <c r="E72" s="59"/>
      <c r="F72" s="16"/>
      <c r="G72" s="17"/>
      <c r="H72" s="17"/>
    </row>
    <row r="73" spans="1:8" x14ac:dyDescent="0.25">
      <c r="A73" s="15">
        <v>43343</v>
      </c>
      <c r="B73" s="16" t="s">
        <v>15</v>
      </c>
      <c r="C73" s="58">
        <v>2204</v>
      </c>
      <c r="D73" s="59" t="str">
        <f>INDEX(WTB!A:B,MATCH(C73,WTB!A:A,),2)</f>
        <v>Output Tax</v>
      </c>
      <c r="E73" s="59"/>
      <c r="F73" s="16"/>
      <c r="G73" s="17"/>
      <c r="H73" s="17"/>
    </row>
    <row r="74" spans="1:8" x14ac:dyDescent="0.25">
      <c r="A74" s="15"/>
      <c r="B74" s="16"/>
      <c r="C74" s="58">
        <v>1501</v>
      </c>
      <c r="D74" s="59" t="str">
        <f>INDEX(WTB!A:B,MATCH(C74,WTB!A:A,),2)</f>
        <v>Input Tax</v>
      </c>
      <c r="E74" s="59"/>
      <c r="F74" s="16"/>
      <c r="G74" s="17"/>
      <c r="H74" s="17"/>
    </row>
    <row r="75" spans="1:8" x14ac:dyDescent="0.25">
      <c r="A75" s="15"/>
      <c r="B75" s="16"/>
      <c r="C75" s="58">
        <v>2205</v>
      </c>
      <c r="D75" s="59" t="str">
        <f>INDEX(WTB!A:B,MATCH(C75,WTB!A:A,),2)</f>
        <v>VAT Payable</v>
      </c>
      <c r="E75" s="59"/>
      <c r="F75" s="16"/>
      <c r="G75" s="17"/>
      <c r="H75" s="17"/>
    </row>
    <row r="76" spans="1:8" x14ac:dyDescent="0.25">
      <c r="A76" s="62"/>
      <c r="B76" s="63"/>
      <c r="C76" s="64"/>
      <c r="D76" s="65" t="s">
        <v>650</v>
      </c>
      <c r="E76" s="63"/>
      <c r="F76" s="63"/>
      <c r="G76" s="66"/>
      <c r="H76" s="67"/>
    </row>
    <row r="77" spans="1:8" x14ac:dyDescent="0.25">
      <c r="A77" s="68"/>
      <c r="B77" s="69"/>
      <c r="C77" s="70"/>
      <c r="D77" s="71"/>
      <c r="E77" s="69"/>
      <c r="F77" s="69"/>
      <c r="G77" s="72">
        <f>SUM(G73:G76)</f>
        <v>0</v>
      </c>
      <c r="H77" s="73">
        <f>SUM(H73:H76)</f>
        <v>0</v>
      </c>
    </row>
    <row r="78" spans="1:8" x14ac:dyDescent="0.25">
      <c r="A78" s="15"/>
      <c r="B78" s="16"/>
      <c r="C78" s="58"/>
      <c r="D78" s="59"/>
      <c r="E78" s="59"/>
      <c r="F78" s="16"/>
      <c r="G78" s="17"/>
      <c r="H78" s="17"/>
    </row>
    <row r="79" spans="1:8" x14ac:dyDescent="0.25">
      <c r="A79" s="15">
        <v>43343</v>
      </c>
      <c r="B79" s="16" t="s">
        <v>16</v>
      </c>
      <c r="C79" s="58">
        <v>1250</v>
      </c>
      <c r="D79" s="59" t="str">
        <f>INDEX(WTB!A:B,MATCH(C79,WTB!A:A,),2)</f>
        <v>Advances to Employees</v>
      </c>
      <c r="E79" s="59"/>
      <c r="F79" s="16"/>
      <c r="G79" s="17"/>
      <c r="H79" s="17"/>
    </row>
    <row r="80" spans="1:8" x14ac:dyDescent="0.25">
      <c r="A80" s="15"/>
      <c r="B80" s="16"/>
      <c r="C80" s="58">
        <v>6317</v>
      </c>
      <c r="D80" s="59" t="str">
        <f>INDEX(WTB!A:B,MATCH(C80,WTB!A:A,),2)</f>
        <v>Marketing Expense</v>
      </c>
      <c r="E80" s="59"/>
      <c r="F80" s="16"/>
      <c r="G80" s="17"/>
      <c r="H80" s="17"/>
    </row>
    <row r="81" spans="1:8" x14ac:dyDescent="0.25">
      <c r="A81" s="15"/>
      <c r="B81" s="16"/>
      <c r="C81" s="58">
        <v>4999</v>
      </c>
      <c r="D81" s="59" t="str">
        <f>INDEX(WTB!A:B,MATCH(C81,WTB!A:A,),2)</f>
        <v>Other Income</v>
      </c>
      <c r="E81" s="59"/>
      <c r="F81" s="16"/>
      <c r="G81" s="17"/>
      <c r="H81" s="17">
        <f>+G79+G80</f>
        <v>0</v>
      </c>
    </row>
    <row r="82" spans="1:8" x14ac:dyDescent="0.25">
      <c r="A82" s="62"/>
      <c r="B82" s="63"/>
      <c r="C82" s="64"/>
      <c r="D82" s="65" t="s">
        <v>651</v>
      </c>
      <c r="E82" s="63"/>
      <c r="F82" s="63"/>
      <c r="G82" s="66"/>
      <c r="H82" s="67"/>
    </row>
    <row r="83" spans="1:8" x14ac:dyDescent="0.25">
      <c r="A83" s="68"/>
      <c r="B83" s="69"/>
      <c r="C83" s="70"/>
      <c r="D83" s="71"/>
      <c r="E83" s="69"/>
      <c r="F83" s="69"/>
      <c r="G83" s="72">
        <f>SUM(G79:G82)</f>
        <v>0</v>
      </c>
      <c r="H83" s="73">
        <f>SUM(H79:H82)</f>
        <v>0</v>
      </c>
    </row>
    <row r="84" spans="1:8" x14ac:dyDescent="0.25">
      <c r="A84" s="15"/>
      <c r="B84" s="16"/>
      <c r="C84" s="58"/>
      <c r="D84" s="59"/>
      <c r="E84" s="59"/>
      <c r="F84" s="16"/>
      <c r="G84" s="17"/>
      <c r="H84" s="17"/>
    </row>
    <row r="85" spans="1:8" x14ac:dyDescent="0.25">
      <c r="A85" s="15">
        <v>43343</v>
      </c>
      <c r="B85" s="16" t="s">
        <v>17</v>
      </c>
      <c r="C85" s="58">
        <v>6200</v>
      </c>
      <c r="D85" s="59" t="str">
        <f>INDEX(WTB!A:B,MATCH(C85,WTB!A:A,),2)</f>
        <v>Officer Charge Expense</v>
      </c>
      <c r="E85" s="59"/>
      <c r="F85" s="16"/>
      <c r="G85" s="17">
        <f>G79*0.3</f>
        <v>0</v>
      </c>
      <c r="H85" s="17"/>
    </row>
    <row r="86" spans="1:8" x14ac:dyDescent="0.25">
      <c r="A86" s="15"/>
      <c r="B86" s="16"/>
      <c r="C86" s="58">
        <v>6317</v>
      </c>
      <c r="D86" s="59" t="str">
        <f>INDEX(WTB!A:B,MATCH(C86,WTB!A:A,),2)</f>
        <v>Marketing Expense</v>
      </c>
      <c r="E86" s="59"/>
      <c r="F86" s="16"/>
      <c r="G86" s="17">
        <f>+G80*0.3</f>
        <v>0</v>
      </c>
      <c r="H86" s="17"/>
    </row>
    <row r="87" spans="1:8" x14ac:dyDescent="0.25">
      <c r="A87" s="15"/>
      <c r="B87" s="16"/>
      <c r="C87" s="58">
        <v>5003</v>
      </c>
      <c r="D87" s="59" t="str">
        <f>INDEX(WTB!A:B,MATCH(C87,WTB!A:A,),2)</f>
        <v>OC and Marketing Adjustment</v>
      </c>
      <c r="E87" s="59"/>
      <c r="F87" s="16"/>
      <c r="G87" s="17"/>
      <c r="H87" s="17">
        <f>+G85+G86</f>
        <v>0</v>
      </c>
    </row>
    <row r="88" spans="1:8" x14ac:dyDescent="0.25">
      <c r="A88" s="62"/>
      <c r="B88" s="63"/>
      <c r="C88" s="64"/>
      <c r="D88" s="65" t="s">
        <v>652</v>
      </c>
      <c r="E88" s="63"/>
      <c r="F88" s="63"/>
      <c r="G88" s="66"/>
      <c r="H88" s="67"/>
    </row>
    <row r="89" spans="1:8" x14ac:dyDescent="0.25">
      <c r="A89" s="68"/>
      <c r="B89" s="69"/>
      <c r="C89" s="70"/>
      <c r="D89" s="71"/>
      <c r="E89" s="69"/>
      <c r="F89" s="69"/>
      <c r="G89" s="72">
        <f>SUM(G85:G88)</f>
        <v>0</v>
      </c>
      <c r="H89" s="73">
        <f>SUM(H85:H88)</f>
        <v>0</v>
      </c>
    </row>
    <row r="90" spans="1:8" x14ac:dyDescent="0.25">
      <c r="A90" s="75"/>
      <c r="B90" s="21"/>
      <c r="C90" s="60"/>
      <c r="D90" s="61"/>
      <c r="E90" s="61"/>
      <c r="F90" s="21"/>
      <c r="G90" s="22"/>
      <c r="H90" s="76"/>
    </row>
    <row r="91" spans="1:8" x14ac:dyDescent="0.25">
      <c r="A91" s="15">
        <v>43343</v>
      </c>
      <c r="B91" s="16" t="s">
        <v>18</v>
      </c>
      <c r="C91" s="58">
        <v>1250</v>
      </c>
      <c r="D91" s="59" t="str">
        <f>INDEX(WTB!A:B,MATCH(C91,WTB!A:A,),2)</f>
        <v>Advances to Employees</v>
      </c>
      <c r="E91" s="59"/>
      <c r="F91" s="16"/>
      <c r="G91" s="17"/>
      <c r="H91" s="17"/>
    </row>
    <row r="92" spans="1:8" x14ac:dyDescent="0.25">
      <c r="A92" s="15"/>
      <c r="B92" s="16"/>
      <c r="C92" s="58">
        <v>5003</v>
      </c>
      <c r="D92" s="59" t="str">
        <f>INDEX(WTB!A:B,MATCH(C92,WTB!A:A,),2)</f>
        <v>OC and Marketing Adjustment</v>
      </c>
      <c r="E92" s="59"/>
      <c r="F92" s="16"/>
      <c r="G92" s="17"/>
      <c r="H92" s="17">
        <f>+G91*0.3</f>
        <v>0</v>
      </c>
    </row>
    <row r="93" spans="1:8" x14ac:dyDescent="0.25">
      <c r="A93" s="15"/>
      <c r="B93" s="16"/>
      <c r="C93" s="58">
        <v>4999</v>
      </c>
      <c r="D93" s="59" t="str">
        <f>INDEX(WTB!A:B,MATCH(C93,WTB!A:A,),2)</f>
        <v>Other Income</v>
      </c>
      <c r="E93" s="59"/>
      <c r="F93" s="16"/>
      <c r="G93" s="17"/>
      <c r="H93" s="17">
        <f>+G91-H92</f>
        <v>0</v>
      </c>
    </row>
    <row r="94" spans="1:8" x14ac:dyDescent="0.25">
      <c r="A94" s="62"/>
      <c r="B94" s="63"/>
      <c r="C94" s="64"/>
      <c r="D94" s="65" t="s">
        <v>651</v>
      </c>
      <c r="E94" s="63"/>
      <c r="F94" s="63"/>
      <c r="G94" s="66"/>
      <c r="H94" s="67"/>
    </row>
    <row r="95" spans="1:8" x14ac:dyDescent="0.25">
      <c r="A95" s="68"/>
      <c r="B95" s="69"/>
      <c r="C95" s="70"/>
      <c r="D95" s="71"/>
      <c r="E95" s="69"/>
      <c r="F95" s="69"/>
      <c r="G95" s="72">
        <f>SUM(G91:G94)</f>
        <v>0</v>
      </c>
      <c r="H95" s="73">
        <f>SUM(H91:H94)</f>
        <v>0</v>
      </c>
    </row>
    <row r="96" spans="1:8" x14ac:dyDescent="0.25">
      <c r="A96" s="15"/>
      <c r="B96" s="16"/>
      <c r="C96" s="58"/>
      <c r="D96" s="59"/>
      <c r="E96" s="59"/>
      <c r="F96" s="16"/>
      <c r="G96" s="17"/>
      <c r="H96" s="17"/>
    </row>
    <row r="97" spans="1:8" x14ac:dyDescent="0.25">
      <c r="A97" s="15">
        <v>43343</v>
      </c>
      <c r="B97" s="16" t="s">
        <v>19</v>
      </c>
      <c r="C97" s="58">
        <v>3004</v>
      </c>
      <c r="D97" s="59" t="str">
        <f>INDEX(WTB!A:B,MATCH(C97,WTB!A:A,),2)</f>
        <v>Income Summary</v>
      </c>
      <c r="E97" s="59"/>
      <c r="F97" s="16"/>
      <c r="G97" s="17">
        <v>85254.281355597996</v>
      </c>
      <c r="H97" s="17"/>
    </row>
    <row r="98" spans="1:8" x14ac:dyDescent="0.25">
      <c r="A98" s="15"/>
      <c r="B98" s="16"/>
      <c r="C98" s="58">
        <v>1401</v>
      </c>
      <c r="D98" s="59" t="str">
        <f>INDEX(WTB!A:B,MATCH(C98,WTB!A:A,),2)</f>
        <v>Inventories</v>
      </c>
      <c r="E98" s="59"/>
      <c r="F98" s="16"/>
      <c r="G98" s="17"/>
      <c r="H98" s="17">
        <f>+G97</f>
        <v>85254.281355597996</v>
      </c>
    </row>
    <row r="99" spans="1:8" x14ac:dyDescent="0.25">
      <c r="A99" s="15"/>
      <c r="B99" s="16"/>
      <c r="C99" s="58"/>
      <c r="D99" s="59"/>
      <c r="E99" s="59"/>
      <c r="F99" s="16"/>
      <c r="G99" s="17"/>
      <c r="H99" s="17"/>
    </row>
    <row r="100" spans="1:8" x14ac:dyDescent="0.25">
      <c r="A100" s="15">
        <v>43343</v>
      </c>
      <c r="B100" s="16" t="s">
        <v>20</v>
      </c>
      <c r="C100" s="58">
        <v>6220</v>
      </c>
      <c r="D100" s="59" t="str">
        <f>INDEX(WTB!A:B,MATCH(C100,WTB!A:A,),2)</f>
        <v>PACKAGING SUPPLIES</v>
      </c>
      <c r="E100" s="59"/>
      <c r="F100" s="16"/>
      <c r="G100" s="17">
        <v>7346.18</v>
      </c>
      <c r="H100" s="17"/>
    </row>
    <row r="101" spans="1:8" x14ac:dyDescent="0.25">
      <c r="A101" s="15"/>
      <c r="B101" s="16"/>
      <c r="C101" s="58">
        <v>6218</v>
      </c>
      <c r="D101" s="59" t="str">
        <f>INDEX(WTB!A:B,MATCH(C101,WTB!A:A,),2)</f>
        <v>DINING SUPPLIES</v>
      </c>
      <c r="E101" s="59"/>
      <c r="F101" s="16"/>
      <c r="G101" s="17">
        <v>1790.635</v>
      </c>
      <c r="H101" s="17"/>
    </row>
    <row r="102" spans="1:8" x14ac:dyDescent="0.25">
      <c r="A102" s="15"/>
      <c r="B102" s="16"/>
      <c r="C102" s="58">
        <v>6219</v>
      </c>
      <c r="D102" s="59" t="str">
        <f>INDEX(WTB!A:B,MATCH(C102,WTB!A:A,),2)</f>
        <v>CLEANING SUPPLIES</v>
      </c>
      <c r="E102" s="59"/>
      <c r="F102" s="16"/>
      <c r="G102" s="17">
        <v>901.73333333333301</v>
      </c>
      <c r="H102" s="17"/>
    </row>
    <row r="103" spans="1:8" x14ac:dyDescent="0.25">
      <c r="A103" s="15"/>
      <c r="B103" s="16"/>
      <c r="C103" s="58">
        <v>6229</v>
      </c>
      <c r="D103" s="59" t="str">
        <f>INDEX(WTB!A:B,MATCH(C103,WTB!A:A,),2)</f>
        <v>MEDICAL SUPPLIES</v>
      </c>
      <c r="E103" s="59"/>
      <c r="F103" s="16"/>
      <c r="G103" s="17">
        <v>419.28750000000002</v>
      </c>
      <c r="H103" s="17"/>
    </row>
    <row r="104" spans="1:8" x14ac:dyDescent="0.25">
      <c r="A104" s="15"/>
      <c r="B104" s="16"/>
      <c r="C104" s="58">
        <v>6212</v>
      </c>
      <c r="D104" s="59" t="str">
        <f>INDEX(WTB!A:B,MATCH(C104,WTB!A:A,),2)</f>
        <v>OFFICE SUPPLIES</v>
      </c>
      <c r="E104" s="59"/>
      <c r="F104" s="16"/>
      <c r="G104" s="17">
        <v>13354.6583333333</v>
      </c>
      <c r="H104" s="17"/>
    </row>
    <row r="105" spans="1:8" x14ac:dyDescent="0.25">
      <c r="A105" s="15"/>
      <c r="B105" s="16"/>
      <c r="C105" s="58">
        <v>1402</v>
      </c>
      <c r="D105" s="59" t="str">
        <f>INDEX(WTB!A:B,MATCH(C105,WTB!A:A,),2)</f>
        <v>Supplies Inventories</v>
      </c>
      <c r="E105" s="59"/>
      <c r="F105" s="16"/>
      <c r="G105" s="17"/>
      <c r="H105" s="17">
        <f>SUM(G100:G104)</f>
        <v>23812.494166666635</v>
      </c>
    </row>
    <row r="106" spans="1:8" x14ac:dyDescent="0.25">
      <c r="A106" s="15"/>
      <c r="B106" s="16"/>
      <c r="C106" s="58"/>
      <c r="D106" s="59"/>
      <c r="E106" s="59"/>
      <c r="F106" s="16"/>
      <c r="G106" s="17"/>
      <c r="H106" s="17"/>
    </row>
    <row r="107" spans="1:8" x14ac:dyDescent="0.25">
      <c r="A107" s="15"/>
      <c r="B107" s="16"/>
      <c r="C107" s="58">
        <v>1401</v>
      </c>
      <c r="D107" s="59" t="str">
        <f>INDEX(WTB!A:B,MATCH(C107,WTB!A:A,),2)</f>
        <v>Inventories</v>
      </c>
      <c r="E107" s="59"/>
      <c r="F107" s="16"/>
      <c r="G107" s="17"/>
      <c r="H107" s="17"/>
    </row>
    <row r="108" spans="1:8" x14ac:dyDescent="0.25">
      <c r="A108" s="15"/>
      <c r="B108" s="16"/>
      <c r="C108" s="58">
        <v>3004</v>
      </c>
      <c r="D108" s="59" t="str">
        <f>INDEX(WTB!A:B,MATCH(C108,WTB!A:A,),2)</f>
        <v>Income Summary</v>
      </c>
      <c r="E108" s="59"/>
      <c r="F108" s="16"/>
      <c r="G108" s="17"/>
      <c r="H108" s="17">
        <f>+G107</f>
        <v>0</v>
      </c>
    </row>
    <row r="109" spans="1:8" x14ac:dyDescent="0.25">
      <c r="A109" s="15"/>
      <c r="B109" s="16"/>
      <c r="C109" s="58"/>
      <c r="D109" s="59"/>
      <c r="E109" s="59"/>
      <c r="F109" s="16"/>
      <c r="G109" s="17"/>
      <c r="H109" s="17"/>
    </row>
    <row r="110" spans="1:8" x14ac:dyDescent="0.25">
      <c r="A110" s="15"/>
      <c r="B110" s="16"/>
      <c r="C110" s="58">
        <v>1402</v>
      </c>
      <c r="D110" s="59" t="str">
        <f>INDEX(WTB!A:B,MATCH(C110,WTB!A:A,),2)</f>
        <v>Supplies Inventories</v>
      </c>
      <c r="E110" s="59"/>
      <c r="F110" s="16"/>
      <c r="G110" s="17">
        <f>SUM(H111:H115)</f>
        <v>0</v>
      </c>
      <c r="H110" s="17"/>
    </row>
    <row r="111" spans="1:8" x14ac:dyDescent="0.25">
      <c r="A111" s="15"/>
      <c r="B111" s="16"/>
      <c r="C111" s="58">
        <v>6220</v>
      </c>
      <c r="D111" s="59" t="str">
        <f>INDEX(WTB!A:B,MATCH(C111,WTB!A:A,),2)</f>
        <v>PACKAGING SUPPLIES</v>
      </c>
      <c r="E111" s="59"/>
      <c r="F111" s="16"/>
      <c r="G111" s="17"/>
      <c r="H111" s="17"/>
    </row>
    <row r="112" spans="1:8" x14ac:dyDescent="0.25">
      <c r="A112" s="15"/>
      <c r="B112" s="16"/>
      <c r="C112" s="58">
        <v>6218</v>
      </c>
      <c r="D112" s="59" t="str">
        <f>INDEX(WTB!A:B,MATCH(C112,WTB!A:A,),2)</f>
        <v>DINING SUPPLIES</v>
      </c>
      <c r="E112" s="59"/>
      <c r="F112" s="16"/>
      <c r="G112" s="17"/>
      <c r="H112" s="17"/>
    </row>
    <row r="113" spans="1:8" x14ac:dyDescent="0.25">
      <c r="A113" s="15"/>
      <c r="B113" s="16"/>
      <c r="C113" s="58">
        <v>6219</v>
      </c>
      <c r="D113" s="59" t="str">
        <f>INDEX(WTB!A:B,MATCH(C113,WTB!A:A,),2)</f>
        <v>CLEANING SUPPLIES</v>
      </c>
      <c r="E113" s="59"/>
      <c r="F113" s="16"/>
      <c r="G113" s="17"/>
      <c r="H113" s="17"/>
    </row>
    <row r="114" spans="1:8" x14ac:dyDescent="0.25">
      <c r="A114" s="15"/>
      <c r="B114" s="16"/>
      <c r="C114" s="58">
        <v>6229</v>
      </c>
      <c r="D114" s="59" t="str">
        <f>INDEX(WTB!A:B,MATCH(C114,WTB!A:A,),2)</f>
        <v>MEDICAL SUPPLIES</v>
      </c>
      <c r="E114" s="59"/>
      <c r="F114" s="16"/>
      <c r="G114" s="17"/>
      <c r="H114" s="17"/>
    </row>
    <row r="115" spans="1:8" x14ac:dyDescent="0.25">
      <c r="A115" s="15"/>
      <c r="B115" s="16"/>
      <c r="C115" s="58">
        <v>6212</v>
      </c>
      <c r="D115" s="59" t="str">
        <f>INDEX(WTB!A:B,MATCH(C115,WTB!A:A,),2)</f>
        <v>OFFICE SUPPLIES</v>
      </c>
      <c r="E115" s="59"/>
      <c r="F115" s="16"/>
      <c r="G115" s="17"/>
      <c r="H115" s="17"/>
    </row>
    <row r="116" spans="1:8" x14ac:dyDescent="0.25">
      <c r="A116" s="62"/>
      <c r="B116" s="63"/>
      <c r="C116" s="64"/>
      <c r="D116" s="65" t="s">
        <v>653</v>
      </c>
      <c r="E116" s="63"/>
      <c r="F116" s="63"/>
      <c r="G116" s="66"/>
      <c r="H116" s="67"/>
    </row>
    <row r="117" spans="1:8" x14ac:dyDescent="0.25">
      <c r="A117" s="68"/>
      <c r="B117" s="69"/>
      <c r="C117" s="70"/>
      <c r="D117" s="71"/>
      <c r="E117" s="69"/>
      <c r="F117" s="69"/>
      <c r="G117" s="72">
        <f>SUM(G97:G116)</f>
        <v>109066.77552226464</v>
      </c>
      <c r="H117" s="73">
        <f>SUM(H97:H116)</f>
        <v>109066.77552226462</v>
      </c>
    </row>
    <row r="118" spans="1:8" x14ac:dyDescent="0.25">
      <c r="A118" s="15"/>
      <c r="B118" s="16"/>
      <c r="C118" s="58"/>
      <c r="D118" s="59"/>
      <c r="E118" s="59"/>
      <c r="F118" s="16"/>
      <c r="G118" s="17"/>
      <c r="H118" s="17"/>
    </row>
    <row r="119" spans="1:8" x14ac:dyDescent="0.25">
      <c r="A119" s="15"/>
      <c r="B119" s="16"/>
      <c r="C119" s="58"/>
      <c r="D119" s="59"/>
      <c r="E119" s="59"/>
      <c r="F119" s="16"/>
      <c r="G119" s="17"/>
      <c r="H119" s="17"/>
    </row>
    <row r="120" spans="1:8" x14ac:dyDescent="0.25">
      <c r="A120" s="15"/>
      <c r="B120" s="16"/>
      <c r="C120" s="58"/>
      <c r="D120" s="59"/>
      <c r="E120" s="59"/>
      <c r="F120" s="16"/>
      <c r="G120" s="17"/>
      <c r="H120" s="17"/>
    </row>
    <row r="121" spans="1:8" x14ac:dyDescent="0.25">
      <c r="A121" s="15"/>
      <c r="B121" s="16"/>
      <c r="C121" s="58"/>
      <c r="D121" s="59"/>
      <c r="E121" s="59"/>
      <c r="F121" s="16"/>
      <c r="G121" s="17"/>
      <c r="H121" s="17"/>
    </row>
    <row r="122" spans="1:8" x14ac:dyDescent="0.25">
      <c r="A122" s="15"/>
      <c r="B122" s="16"/>
      <c r="C122" s="58"/>
      <c r="D122" s="59"/>
      <c r="E122" s="59"/>
      <c r="F122" s="16"/>
      <c r="G122" s="17"/>
      <c r="H122" s="17"/>
    </row>
    <row r="123" spans="1:8" x14ac:dyDescent="0.25">
      <c r="A123" s="20"/>
      <c r="B123" s="16"/>
      <c r="C123" s="60"/>
      <c r="D123" s="61"/>
      <c r="E123" s="61"/>
      <c r="F123" s="21"/>
      <c r="G123" s="22"/>
      <c r="H123" s="22"/>
    </row>
    <row r="124" spans="1:8" x14ac:dyDescent="0.25">
      <c r="A124" s="20"/>
      <c r="B124" s="16"/>
      <c r="C124" s="60"/>
      <c r="D124" s="61"/>
      <c r="E124" s="61"/>
      <c r="F124" s="21"/>
      <c r="G124" s="22"/>
      <c r="H124" s="22"/>
    </row>
    <row r="125" spans="1:8" x14ac:dyDescent="0.25">
      <c r="A125" s="20"/>
      <c r="B125" s="16"/>
      <c r="C125" s="60"/>
      <c r="D125" s="61"/>
      <c r="E125" s="61"/>
      <c r="F125" s="21"/>
      <c r="G125" s="22"/>
      <c r="H125" s="22"/>
    </row>
    <row r="126" spans="1:8" x14ac:dyDescent="0.25">
      <c r="A126" s="20"/>
      <c r="B126" s="16"/>
      <c r="C126" s="60"/>
      <c r="D126" s="61"/>
      <c r="E126" s="61"/>
      <c r="F126" s="21"/>
      <c r="G126" s="22"/>
      <c r="H126" s="22"/>
    </row>
    <row r="127" spans="1:8" x14ac:dyDescent="0.25">
      <c r="A127" s="20"/>
      <c r="B127" s="16"/>
      <c r="C127" s="60"/>
      <c r="D127" s="61"/>
      <c r="E127" s="61"/>
      <c r="F127" s="21"/>
      <c r="G127" s="22"/>
      <c r="H127" s="22"/>
    </row>
    <row r="128" spans="1:8" x14ac:dyDescent="0.25">
      <c r="A128" s="20"/>
      <c r="B128" s="16"/>
      <c r="C128" s="60"/>
      <c r="D128" s="61"/>
      <c r="E128" s="61"/>
      <c r="F128" s="21"/>
      <c r="G128" s="22"/>
      <c r="H128" s="22"/>
    </row>
    <row r="129" spans="1:8" x14ac:dyDescent="0.25">
      <c r="A129" s="20"/>
      <c r="B129" s="16"/>
      <c r="C129" s="60"/>
      <c r="D129" s="61"/>
      <c r="E129" s="61"/>
      <c r="F129" s="21"/>
      <c r="G129" s="22"/>
      <c r="H129" s="22"/>
    </row>
    <row r="130" spans="1:8" x14ac:dyDescent="0.25">
      <c r="A130" s="20"/>
      <c r="B130" s="16"/>
      <c r="C130" s="60"/>
      <c r="D130" s="61"/>
      <c r="E130" s="61"/>
      <c r="F130" s="21"/>
      <c r="G130" s="22"/>
      <c r="H130" s="22"/>
    </row>
    <row r="131" spans="1:8" x14ac:dyDescent="0.25">
      <c r="A131" s="20"/>
      <c r="B131" s="16"/>
      <c r="C131" s="60"/>
      <c r="D131" s="61"/>
      <c r="E131" s="61"/>
      <c r="F131" s="21"/>
      <c r="G131" s="22"/>
      <c r="H131" s="22"/>
    </row>
    <row r="132" spans="1:8" x14ac:dyDescent="0.25">
      <c r="A132" s="20"/>
      <c r="B132" s="16"/>
      <c r="C132" s="60"/>
      <c r="D132" s="61"/>
      <c r="E132" s="61"/>
      <c r="F132" s="21"/>
      <c r="G132" s="22"/>
      <c r="H132" s="22"/>
    </row>
    <row r="133" spans="1:8" x14ac:dyDescent="0.25">
      <c r="A133" s="20"/>
      <c r="B133" s="16"/>
      <c r="C133" s="60"/>
      <c r="D133" s="61"/>
      <c r="E133" s="61"/>
      <c r="F133" s="21"/>
      <c r="G133" s="22"/>
      <c r="H133" s="22"/>
    </row>
    <row r="134" spans="1:8" x14ac:dyDescent="0.25">
      <c r="A134" s="20"/>
      <c r="B134" s="16"/>
      <c r="C134" s="60"/>
      <c r="D134" s="61"/>
      <c r="E134" s="61"/>
      <c r="F134" s="21"/>
      <c r="G134" s="22"/>
      <c r="H134" s="22"/>
    </row>
    <row r="135" spans="1:8" x14ac:dyDescent="0.25">
      <c r="A135" s="20"/>
      <c r="B135" s="16"/>
      <c r="C135" s="60"/>
      <c r="D135" s="61"/>
      <c r="E135" s="61"/>
      <c r="F135" s="21"/>
      <c r="G135" s="22"/>
      <c r="H135" s="22"/>
    </row>
    <row r="136" spans="1:8" x14ac:dyDescent="0.25">
      <c r="A136" s="20"/>
      <c r="B136" s="16"/>
      <c r="C136" s="60"/>
      <c r="D136" s="61"/>
      <c r="E136" s="61"/>
      <c r="F136" s="21"/>
      <c r="G136" s="22"/>
      <c r="H136" s="22"/>
    </row>
    <row r="137" spans="1:8" x14ac:dyDescent="0.25">
      <c r="A137" s="20"/>
      <c r="B137" s="16"/>
      <c r="C137" s="60"/>
      <c r="D137" s="61"/>
      <c r="E137" s="61"/>
      <c r="F137" s="21"/>
      <c r="G137" s="22"/>
      <c r="H137" s="22"/>
    </row>
    <row r="138" spans="1:8" x14ac:dyDescent="0.25">
      <c r="A138" s="20"/>
      <c r="B138" s="16"/>
      <c r="C138" s="60"/>
      <c r="D138" s="61"/>
      <c r="E138" s="61"/>
      <c r="F138" s="21"/>
      <c r="G138" s="22"/>
      <c r="H138" s="22"/>
    </row>
    <row r="139" spans="1:8" x14ac:dyDescent="0.25">
      <c r="A139" s="20"/>
      <c r="B139" s="16"/>
      <c r="C139" s="60"/>
      <c r="D139" s="61"/>
      <c r="E139" s="61"/>
      <c r="F139" s="21"/>
      <c r="G139" s="22"/>
      <c r="H139" s="22"/>
    </row>
    <row r="140" spans="1:8" x14ac:dyDescent="0.25">
      <c r="A140" s="20"/>
      <c r="B140" s="16"/>
      <c r="C140" s="60"/>
      <c r="D140" s="61"/>
      <c r="E140" s="61"/>
      <c r="F140" s="21"/>
      <c r="G140" s="22"/>
      <c r="H140" s="22"/>
    </row>
    <row r="141" spans="1:8" x14ac:dyDescent="0.25">
      <c r="A141" s="20"/>
      <c r="B141" s="16"/>
      <c r="C141" s="60"/>
      <c r="D141" s="61"/>
      <c r="E141" s="61"/>
      <c r="F141" s="21"/>
      <c r="G141" s="22"/>
      <c r="H141" s="22"/>
    </row>
    <row r="142" spans="1:8" x14ac:dyDescent="0.25">
      <c r="A142" s="20"/>
      <c r="B142" s="16"/>
      <c r="C142" s="60"/>
      <c r="D142" s="61"/>
      <c r="E142" s="61"/>
      <c r="F142" s="21"/>
      <c r="G142" s="22"/>
      <c r="H142" s="22"/>
    </row>
    <row r="143" spans="1:8" x14ac:dyDescent="0.25">
      <c r="A143" s="20"/>
      <c r="B143" s="16"/>
      <c r="C143" s="60"/>
      <c r="D143" s="61"/>
      <c r="E143" s="61"/>
      <c r="F143" s="21"/>
      <c r="G143" s="22"/>
      <c r="H143" s="22"/>
    </row>
    <row r="144" spans="1:8" x14ac:dyDescent="0.25">
      <c r="A144" s="20"/>
      <c r="B144" s="16"/>
      <c r="C144" s="60"/>
      <c r="D144" s="61"/>
      <c r="E144" s="61"/>
      <c r="F144" s="21"/>
      <c r="G144" s="22"/>
      <c r="H144" s="22"/>
    </row>
    <row r="145" spans="1:8" x14ac:dyDescent="0.25">
      <c r="A145" s="20"/>
      <c r="B145" s="16"/>
      <c r="C145" s="60"/>
      <c r="D145" s="61"/>
      <c r="E145" s="61"/>
      <c r="F145" s="21"/>
      <c r="G145" s="22"/>
      <c r="H145" s="22"/>
    </row>
    <row r="146" spans="1:8" x14ac:dyDescent="0.25">
      <c r="A146" s="20"/>
      <c r="B146" s="16"/>
      <c r="C146" s="60"/>
      <c r="D146" s="61"/>
      <c r="E146" s="61"/>
      <c r="F146" s="21"/>
      <c r="G146" s="22"/>
      <c r="H146" s="22"/>
    </row>
    <row r="147" spans="1:8" x14ac:dyDescent="0.25">
      <c r="A147" s="20"/>
      <c r="B147" s="16"/>
      <c r="C147" s="60"/>
      <c r="D147" s="61"/>
      <c r="E147" s="61"/>
      <c r="F147" s="21"/>
      <c r="G147" s="22"/>
      <c r="H147" s="22"/>
    </row>
    <row r="148" spans="1:8" x14ac:dyDescent="0.25">
      <c r="A148" s="20"/>
      <c r="B148" s="16"/>
      <c r="C148" s="60"/>
      <c r="D148" s="61"/>
      <c r="E148" s="61"/>
      <c r="F148" s="21"/>
      <c r="G148" s="22"/>
      <c r="H148" s="22"/>
    </row>
    <row r="149" spans="1:8" x14ac:dyDescent="0.25">
      <c r="A149" s="20"/>
      <c r="B149" s="16"/>
      <c r="C149" s="60"/>
      <c r="D149" s="61"/>
      <c r="E149" s="61"/>
      <c r="F149" s="21"/>
      <c r="G149" s="22"/>
      <c r="H149" s="22"/>
    </row>
    <row r="150" spans="1:8" x14ac:dyDescent="0.25">
      <c r="A150" s="20"/>
      <c r="B150" s="16"/>
      <c r="C150" s="60"/>
      <c r="D150" s="61"/>
      <c r="E150" s="61"/>
      <c r="F150" s="21"/>
      <c r="G150" s="22"/>
      <c r="H150" s="22"/>
    </row>
    <row r="151" spans="1:8" x14ac:dyDescent="0.25">
      <c r="A151" s="20"/>
      <c r="B151" s="16"/>
      <c r="C151" s="60"/>
      <c r="D151" s="61"/>
      <c r="E151" s="61"/>
      <c r="F151" s="21"/>
      <c r="G151" s="22"/>
      <c r="H151" s="22"/>
    </row>
    <row r="152" spans="1:8" x14ac:dyDescent="0.25">
      <c r="A152" s="20"/>
      <c r="B152" s="16"/>
      <c r="C152" s="60"/>
      <c r="D152" s="61"/>
      <c r="E152" s="61"/>
      <c r="F152" s="21"/>
      <c r="G152" s="22"/>
      <c r="H152" s="22"/>
    </row>
    <row r="153" spans="1:8" x14ac:dyDescent="0.25">
      <c r="A153" s="20"/>
      <c r="B153" s="16"/>
      <c r="C153" s="60"/>
      <c r="D153" s="61"/>
      <c r="E153" s="61"/>
      <c r="F153" s="21"/>
      <c r="G153" s="22"/>
      <c r="H153" s="22"/>
    </row>
    <row r="154" spans="1:8" x14ac:dyDescent="0.25">
      <c r="A154" s="20"/>
      <c r="B154" s="16"/>
      <c r="C154" s="60"/>
      <c r="D154" s="61"/>
      <c r="E154" s="61"/>
      <c r="F154" s="21"/>
      <c r="G154" s="22"/>
      <c r="H154" s="22"/>
    </row>
    <row r="155" spans="1:8" x14ac:dyDescent="0.25">
      <c r="A155" s="20"/>
      <c r="B155" s="16"/>
      <c r="C155" s="60"/>
      <c r="D155" s="61"/>
      <c r="E155" s="61"/>
      <c r="F155" s="21"/>
      <c r="G155" s="22"/>
      <c r="H155" s="22"/>
    </row>
    <row r="156" spans="1:8" x14ac:dyDescent="0.25">
      <c r="A156" s="20"/>
      <c r="B156" s="16"/>
      <c r="C156" s="60"/>
      <c r="D156" s="61"/>
      <c r="E156" s="61"/>
      <c r="F156" s="21"/>
      <c r="G156" s="22"/>
      <c r="H156" s="22"/>
    </row>
    <row r="157" spans="1:8" x14ac:dyDescent="0.25">
      <c r="A157" s="20"/>
      <c r="B157" s="16"/>
      <c r="C157" s="60"/>
      <c r="D157" s="61"/>
      <c r="E157" s="61"/>
      <c r="F157" s="21"/>
      <c r="G157" s="22"/>
      <c r="H157" s="22"/>
    </row>
    <row r="158" spans="1:8" x14ac:dyDescent="0.25">
      <c r="A158" s="20"/>
      <c r="B158" s="16"/>
      <c r="C158" s="60"/>
      <c r="D158" s="61"/>
      <c r="E158" s="61"/>
      <c r="F158" s="21"/>
      <c r="G158" s="22"/>
      <c r="H158" s="22"/>
    </row>
    <row r="159" spans="1:8" x14ac:dyDescent="0.25">
      <c r="A159" s="20"/>
      <c r="B159" s="16"/>
      <c r="C159" s="60"/>
      <c r="D159" s="61"/>
      <c r="E159" s="61"/>
      <c r="F159" s="21"/>
      <c r="G159" s="22"/>
      <c r="H159" s="22"/>
    </row>
    <row r="160" spans="1:8" x14ac:dyDescent="0.25">
      <c r="A160" s="20"/>
      <c r="B160" s="16"/>
      <c r="C160" s="60"/>
      <c r="D160" s="61"/>
      <c r="E160" s="61"/>
      <c r="F160" s="21"/>
      <c r="G160" s="22"/>
      <c r="H160" s="22"/>
    </row>
    <row r="161" spans="1:8" x14ac:dyDescent="0.25">
      <c r="A161" s="20"/>
      <c r="B161" s="16"/>
      <c r="C161" s="60"/>
      <c r="D161" s="61"/>
      <c r="E161" s="61"/>
      <c r="F161" s="21"/>
      <c r="G161" s="22"/>
      <c r="H161" s="22"/>
    </row>
    <row r="162" spans="1:8" x14ac:dyDescent="0.25">
      <c r="A162" s="20"/>
      <c r="B162" s="16"/>
      <c r="C162" s="60"/>
      <c r="D162" s="61"/>
      <c r="E162" s="61"/>
      <c r="F162" s="21"/>
      <c r="G162" s="22"/>
      <c r="H162" s="22"/>
    </row>
    <row r="163" spans="1:8" x14ac:dyDescent="0.25">
      <c r="A163" s="20"/>
      <c r="B163" s="16"/>
      <c r="C163" s="60"/>
      <c r="D163" s="61"/>
      <c r="E163" s="61"/>
      <c r="F163" s="21"/>
      <c r="G163" s="22"/>
      <c r="H163" s="22"/>
    </row>
    <row r="164" spans="1:8" x14ac:dyDescent="0.25">
      <c r="A164" s="20"/>
      <c r="B164" s="16"/>
      <c r="C164" s="60"/>
      <c r="D164" s="61"/>
      <c r="E164" s="61"/>
      <c r="F164" s="21"/>
      <c r="G164" s="22"/>
      <c r="H164" s="22"/>
    </row>
    <row r="165" spans="1:8" x14ac:dyDescent="0.25">
      <c r="A165" s="20"/>
      <c r="B165" s="16"/>
      <c r="C165" s="60"/>
      <c r="D165" s="61"/>
      <c r="E165" s="61"/>
      <c r="F165" s="21"/>
      <c r="G165" s="22"/>
      <c r="H165" s="22"/>
    </row>
    <row r="166" spans="1:8" x14ac:dyDescent="0.25">
      <c r="A166" s="20"/>
      <c r="B166" s="16"/>
      <c r="C166" s="60"/>
      <c r="D166" s="61"/>
      <c r="E166" s="61"/>
      <c r="F166" s="21"/>
      <c r="G166" s="22"/>
      <c r="H166" s="22"/>
    </row>
    <row r="167" spans="1:8" x14ac:dyDescent="0.25">
      <c r="A167" s="20"/>
      <c r="B167" s="16"/>
      <c r="C167" s="60"/>
      <c r="D167" s="61"/>
      <c r="E167" s="61"/>
      <c r="F167" s="21"/>
      <c r="G167" s="22"/>
      <c r="H167" s="22"/>
    </row>
    <row r="168" spans="1:8" x14ac:dyDescent="0.25">
      <c r="A168" s="20"/>
      <c r="B168" s="16"/>
      <c r="C168" s="60"/>
      <c r="D168" s="61"/>
      <c r="E168" s="61"/>
      <c r="F168" s="21"/>
      <c r="G168" s="22"/>
      <c r="H168" s="22"/>
    </row>
    <row r="169" spans="1:8" x14ac:dyDescent="0.25">
      <c r="A169" s="20"/>
      <c r="B169" s="16"/>
      <c r="C169" s="60"/>
      <c r="D169" s="61"/>
      <c r="E169" s="61"/>
      <c r="F169" s="21"/>
      <c r="G169" s="22"/>
      <c r="H169" s="22"/>
    </row>
    <row r="170" spans="1:8" x14ac:dyDescent="0.25">
      <c r="A170" s="20"/>
      <c r="B170" s="16"/>
      <c r="C170" s="60"/>
      <c r="D170" s="61"/>
      <c r="E170" s="61"/>
      <c r="F170" s="21"/>
      <c r="G170" s="22"/>
      <c r="H170" s="22"/>
    </row>
    <row r="171" spans="1:8" x14ac:dyDescent="0.25">
      <c r="A171" s="20"/>
      <c r="B171" s="16"/>
      <c r="C171" s="60"/>
      <c r="D171" s="61"/>
      <c r="E171" s="61"/>
      <c r="F171" s="21"/>
      <c r="G171" s="22"/>
      <c r="H171" s="22"/>
    </row>
    <row r="172" spans="1:8" x14ac:dyDescent="0.25">
      <c r="A172" s="20"/>
      <c r="B172" s="16"/>
      <c r="C172" s="60"/>
      <c r="D172" s="61"/>
      <c r="E172" s="61"/>
      <c r="F172" s="21"/>
      <c r="G172" s="22"/>
      <c r="H172" s="22"/>
    </row>
    <row r="173" spans="1:8" x14ac:dyDescent="0.25">
      <c r="A173" s="20"/>
      <c r="B173" s="16"/>
      <c r="C173" s="60"/>
      <c r="D173" s="61"/>
      <c r="E173" s="61"/>
      <c r="F173" s="21"/>
      <c r="G173" s="22"/>
      <c r="H173" s="22"/>
    </row>
    <row r="174" spans="1:8" x14ac:dyDescent="0.25">
      <c r="A174" s="20"/>
      <c r="B174" s="16"/>
      <c r="C174" s="60"/>
      <c r="D174" s="61"/>
      <c r="E174" s="61"/>
      <c r="F174" s="21"/>
      <c r="G174" s="22"/>
      <c r="H174" s="22"/>
    </row>
    <row r="175" spans="1:8" x14ac:dyDescent="0.25">
      <c r="A175" s="20"/>
      <c r="B175" s="16"/>
      <c r="C175" s="60"/>
      <c r="D175" s="61"/>
      <c r="E175" s="61"/>
      <c r="F175" s="21"/>
      <c r="G175" s="22"/>
      <c r="H175" s="22"/>
    </row>
    <row r="176" spans="1:8" x14ac:dyDescent="0.25">
      <c r="A176" s="20"/>
      <c r="B176" s="16"/>
      <c r="C176" s="60"/>
      <c r="D176" s="61"/>
      <c r="E176" s="61"/>
      <c r="F176" s="21"/>
      <c r="G176" s="22"/>
      <c r="H176" s="22"/>
    </row>
    <row r="177" spans="1:8" x14ac:dyDescent="0.25">
      <c r="A177" s="20"/>
      <c r="B177" s="16"/>
      <c r="C177" s="60"/>
      <c r="D177" s="61"/>
      <c r="E177" s="61"/>
      <c r="F177" s="21"/>
      <c r="G177" s="22"/>
      <c r="H177" s="22"/>
    </row>
    <row r="178" spans="1:8" x14ac:dyDescent="0.25">
      <c r="A178" s="20"/>
      <c r="B178" s="16"/>
      <c r="C178" s="60"/>
      <c r="D178" s="61"/>
      <c r="E178" s="61"/>
      <c r="F178" s="21"/>
      <c r="G178" s="22"/>
      <c r="H178" s="22"/>
    </row>
    <row r="179" spans="1:8" x14ac:dyDescent="0.25">
      <c r="A179" s="20"/>
      <c r="B179" s="16"/>
      <c r="C179" s="60"/>
      <c r="D179" s="61"/>
      <c r="E179" s="61"/>
      <c r="F179" s="21"/>
      <c r="G179" s="22"/>
      <c r="H179" s="22"/>
    </row>
    <row r="180" spans="1:8" x14ac:dyDescent="0.25">
      <c r="A180" s="20"/>
      <c r="B180" s="16"/>
      <c r="C180" s="60"/>
      <c r="D180" s="61"/>
      <c r="E180" s="61"/>
      <c r="F180" s="21"/>
      <c r="G180" s="22"/>
      <c r="H180" s="22"/>
    </row>
    <row r="181" spans="1:8" x14ac:dyDescent="0.25">
      <c r="A181" s="20"/>
      <c r="B181" s="16"/>
      <c r="C181" s="60"/>
      <c r="D181" s="61"/>
      <c r="E181" s="61"/>
      <c r="F181" s="21"/>
      <c r="G181" s="22"/>
      <c r="H181" s="22"/>
    </row>
    <row r="182" spans="1:8" x14ac:dyDescent="0.25">
      <c r="A182" s="20"/>
      <c r="B182" s="16"/>
      <c r="C182" s="60"/>
      <c r="D182" s="61"/>
      <c r="E182" s="61"/>
      <c r="F182" s="21"/>
      <c r="G182" s="22"/>
      <c r="H182" s="22"/>
    </row>
    <row r="183" spans="1:8" x14ac:dyDescent="0.25">
      <c r="A183" s="20"/>
      <c r="B183" s="16"/>
      <c r="C183" s="60"/>
      <c r="D183" s="61"/>
      <c r="E183" s="61"/>
      <c r="F183" s="21"/>
      <c r="G183" s="22"/>
      <c r="H183" s="22"/>
    </row>
    <row r="184" spans="1:8" x14ac:dyDescent="0.25">
      <c r="A184" s="20"/>
      <c r="B184" s="16"/>
      <c r="C184" s="60"/>
      <c r="D184" s="61"/>
      <c r="E184" s="61"/>
      <c r="F184" s="21"/>
      <c r="G184" s="22"/>
      <c r="H184" s="22"/>
    </row>
    <row r="185" spans="1:8" x14ac:dyDescent="0.25">
      <c r="A185" s="20"/>
      <c r="B185" s="16"/>
      <c r="C185" s="60"/>
      <c r="D185" s="61"/>
      <c r="E185" s="61"/>
      <c r="F185" s="21"/>
      <c r="G185" s="22"/>
      <c r="H185" s="22"/>
    </row>
    <row r="186" spans="1:8" x14ac:dyDescent="0.25">
      <c r="A186" s="20"/>
      <c r="B186" s="16"/>
      <c r="C186" s="60"/>
      <c r="D186" s="61"/>
      <c r="E186" s="61"/>
      <c r="F186" s="21"/>
      <c r="G186" s="22"/>
      <c r="H186" s="22"/>
    </row>
    <row r="187" spans="1:8" x14ac:dyDescent="0.25">
      <c r="A187" s="20"/>
      <c r="B187" s="16"/>
      <c r="C187" s="60"/>
      <c r="D187" s="61"/>
      <c r="E187" s="61"/>
      <c r="F187" s="21"/>
      <c r="G187" s="22"/>
      <c r="H187" s="22"/>
    </row>
    <row r="188" spans="1:8" x14ac:dyDescent="0.25">
      <c r="A188" s="20"/>
      <c r="B188" s="16"/>
      <c r="C188" s="60"/>
      <c r="D188" s="61"/>
      <c r="E188" s="61"/>
      <c r="F188" s="21"/>
      <c r="G188" s="22"/>
      <c r="H188" s="22"/>
    </row>
    <row r="189" spans="1:8" x14ac:dyDescent="0.25">
      <c r="A189" s="20"/>
      <c r="B189" s="16"/>
      <c r="C189" s="60"/>
      <c r="D189" s="61"/>
      <c r="E189" s="61"/>
      <c r="F189" s="21"/>
      <c r="G189" s="22"/>
      <c r="H189" s="22"/>
    </row>
    <row r="190" spans="1:8" x14ac:dyDescent="0.25">
      <c r="A190" s="20"/>
      <c r="B190" s="16"/>
      <c r="C190" s="60"/>
      <c r="D190" s="61"/>
      <c r="E190" s="61"/>
      <c r="F190" s="21"/>
      <c r="G190" s="22"/>
      <c r="H190" s="22"/>
    </row>
    <row r="191" spans="1:8" x14ac:dyDescent="0.25">
      <c r="A191" s="20"/>
      <c r="B191" s="16"/>
      <c r="C191" s="60"/>
      <c r="D191" s="61"/>
      <c r="E191" s="61"/>
      <c r="F191" s="21"/>
      <c r="G191" s="22"/>
      <c r="H191" s="22"/>
    </row>
    <row r="192" spans="1:8" x14ac:dyDescent="0.25">
      <c r="A192" s="20"/>
      <c r="B192" s="16"/>
      <c r="C192" s="60"/>
      <c r="D192" s="61"/>
      <c r="E192" s="61"/>
      <c r="F192" s="21"/>
      <c r="G192" s="22"/>
      <c r="H192" s="22"/>
    </row>
    <row r="193" spans="1:8" x14ac:dyDescent="0.25">
      <c r="A193" s="20"/>
      <c r="B193" s="16"/>
      <c r="C193" s="60"/>
      <c r="D193" s="61"/>
      <c r="E193" s="61"/>
      <c r="F193" s="21"/>
      <c r="G193" s="22"/>
      <c r="H193" s="22"/>
    </row>
    <row r="194" spans="1:8" x14ac:dyDescent="0.25">
      <c r="A194" s="20"/>
      <c r="B194" s="16"/>
      <c r="C194" s="60"/>
      <c r="D194" s="61"/>
      <c r="E194" s="61"/>
      <c r="F194" s="21"/>
      <c r="G194" s="22"/>
      <c r="H194" s="22"/>
    </row>
    <row r="195" spans="1:8" x14ac:dyDescent="0.25">
      <c r="A195" s="20"/>
      <c r="B195" s="16"/>
      <c r="C195" s="60"/>
      <c r="D195" s="61"/>
      <c r="E195" s="61"/>
      <c r="F195" s="21"/>
      <c r="G195" s="22"/>
      <c r="H195" s="22"/>
    </row>
    <row r="196" spans="1:8" x14ac:dyDescent="0.25">
      <c r="A196" s="20"/>
      <c r="B196" s="16"/>
      <c r="C196" s="60"/>
      <c r="D196" s="61"/>
      <c r="E196" s="61"/>
      <c r="F196" s="21"/>
      <c r="G196" s="22"/>
      <c r="H196" s="22"/>
    </row>
    <row r="197" spans="1:8" x14ac:dyDescent="0.25">
      <c r="A197" s="20"/>
      <c r="B197" s="16"/>
      <c r="C197" s="60"/>
      <c r="D197" s="61"/>
      <c r="E197" s="61"/>
      <c r="F197" s="21"/>
      <c r="G197" s="22"/>
      <c r="H197" s="22"/>
    </row>
    <row r="198" spans="1:8" x14ac:dyDescent="0.25">
      <c r="A198" s="20"/>
      <c r="B198" s="16"/>
      <c r="C198" s="60"/>
      <c r="D198" s="61"/>
      <c r="E198" s="61"/>
      <c r="F198" s="21"/>
      <c r="G198" s="22"/>
      <c r="H198" s="22"/>
    </row>
    <row r="199" spans="1:8" x14ac:dyDescent="0.25">
      <c r="A199" s="20"/>
      <c r="B199" s="16"/>
      <c r="C199" s="60"/>
      <c r="D199" s="61"/>
      <c r="E199" s="61"/>
      <c r="F199" s="21"/>
      <c r="G199" s="22"/>
      <c r="H199" s="22"/>
    </row>
    <row r="200" spans="1:8" x14ac:dyDescent="0.25">
      <c r="A200" s="20"/>
      <c r="B200" s="16"/>
      <c r="C200" s="60"/>
      <c r="D200" s="61"/>
      <c r="E200" s="61"/>
      <c r="F200" s="21"/>
      <c r="G200" s="22"/>
      <c r="H200" s="22"/>
    </row>
    <row r="201" spans="1:8" x14ac:dyDescent="0.25">
      <c r="A201" s="20"/>
      <c r="B201" s="16"/>
      <c r="C201" s="60"/>
      <c r="D201" s="61"/>
      <c r="E201" s="61"/>
      <c r="F201" s="21"/>
      <c r="G201" s="22"/>
      <c r="H201" s="22"/>
    </row>
    <row r="202" spans="1:8" x14ac:dyDescent="0.25">
      <c r="A202" s="20"/>
      <c r="B202" s="16"/>
      <c r="C202" s="60"/>
      <c r="D202" s="61"/>
      <c r="E202" s="61"/>
      <c r="F202" s="21"/>
      <c r="G202" s="22"/>
      <c r="H202" s="22"/>
    </row>
    <row r="203" spans="1:8" x14ac:dyDescent="0.25">
      <c r="A203" s="20"/>
      <c r="B203" s="16"/>
      <c r="C203" s="60"/>
      <c r="D203" s="61"/>
      <c r="E203" s="61"/>
      <c r="F203" s="21"/>
      <c r="G203" s="22"/>
      <c r="H203" s="22"/>
    </row>
    <row r="204" spans="1:8" x14ac:dyDescent="0.25">
      <c r="A204" s="20"/>
      <c r="B204" s="16"/>
      <c r="C204" s="60"/>
      <c r="D204" s="61"/>
      <c r="E204" s="61"/>
      <c r="F204" s="21"/>
      <c r="G204" s="22"/>
      <c r="H204" s="22"/>
    </row>
    <row r="205" spans="1:8" x14ac:dyDescent="0.25">
      <c r="A205" s="20"/>
      <c r="B205" s="16"/>
      <c r="C205" s="60"/>
      <c r="D205" s="61"/>
      <c r="E205" s="61"/>
      <c r="F205" s="21"/>
      <c r="G205" s="22"/>
      <c r="H205" s="22"/>
    </row>
    <row r="206" spans="1:8" x14ac:dyDescent="0.25">
      <c r="A206" s="20"/>
      <c r="B206" s="16"/>
      <c r="C206" s="60"/>
      <c r="D206" s="61"/>
      <c r="E206" s="61"/>
      <c r="F206" s="21"/>
      <c r="G206" s="22"/>
      <c r="H206" s="22"/>
    </row>
    <row r="207" spans="1:8" x14ac:dyDescent="0.25">
      <c r="A207" s="20"/>
      <c r="B207" s="16"/>
      <c r="C207" s="60"/>
      <c r="D207" s="61"/>
      <c r="E207" s="61"/>
      <c r="F207" s="21"/>
      <c r="G207" s="22"/>
      <c r="H207" s="22"/>
    </row>
    <row r="208" spans="1:8" x14ac:dyDescent="0.25">
      <c r="A208" s="20"/>
      <c r="B208" s="16"/>
      <c r="C208" s="60"/>
      <c r="D208" s="61"/>
      <c r="E208" s="61"/>
      <c r="F208" s="21"/>
      <c r="G208" s="22"/>
      <c r="H208" s="22"/>
    </row>
    <row r="209" spans="1:8" x14ac:dyDescent="0.25">
      <c r="A209" s="20"/>
      <c r="B209" s="16"/>
      <c r="C209" s="60"/>
      <c r="D209" s="61"/>
      <c r="E209" s="61"/>
      <c r="F209" s="21"/>
      <c r="G209" s="22"/>
      <c r="H209" s="22"/>
    </row>
    <row r="210" spans="1:8" x14ac:dyDescent="0.25">
      <c r="A210" s="20"/>
      <c r="B210" s="16"/>
      <c r="C210" s="60"/>
      <c r="D210" s="61"/>
      <c r="E210" s="61"/>
      <c r="F210" s="21"/>
      <c r="G210" s="22"/>
      <c r="H210" s="22"/>
    </row>
    <row r="211" spans="1:8" x14ac:dyDescent="0.25">
      <c r="A211" s="20"/>
      <c r="B211" s="16"/>
      <c r="C211" s="60"/>
      <c r="D211" s="61"/>
      <c r="E211" s="61"/>
      <c r="F211" s="21"/>
      <c r="G211" s="22"/>
      <c r="H211" s="22"/>
    </row>
    <row r="212" spans="1:8" x14ac:dyDescent="0.25">
      <c r="A212" s="20"/>
      <c r="B212" s="16"/>
      <c r="C212" s="60"/>
      <c r="D212" s="61"/>
      <c r="E212" s="61"/>
      <c r="F212" s="21"/>
      <c r="G212" s="22"/>
      <c r="H212" s="22"/>
    </row>
    <row r="213" spans="1:8" x14ac:dyDescent="0.25">
      <c r="A213" s="20"/>
      <c r="B213" s="16"/>
      <c r="C213" s="60"/>
      <c r="D213" s="61"/>
      <c r="E213" s="61"/>
      <c r="F213" s="21"/>
      <c r="G213" s="22"/>
      <c r="H213" s="22"/>
    </row>
    <row r="214" spans="1:8" x14ac:dyDescent="0.25">
      <c r="A214" s="20"/>
      <c r="B214" s="16"/>
      <c r="C214" s="60"/>
      <c r="D214" s="61"/>
      <c r="E214" s="61"/>
      <c r="F214" s="21"/>
      <c r="G214" s="22"/>
      <c r="H214" s="22"/>
    </row>
    <row r="215" spans="1:8" x14ac:dyDescent="0.25">
      <c r="A215" s="20"/>
      <c r="B215" s="16"/>
      <c r="C215" s="60"/>
      <c r="D215" s="61"/>
      <c r="E215" s="61"/>
      <c r="F215" s="21"/>
      <c r="G215" s="22"/>
      <c r="H215" s="22"/>
    </row>
    <row r="216" spans="1:8" x14ac:dyDescent="0.25">
      <c r="A216" s="20"/>
      <c r="B216" s="16"/>
      <c r="C216" s="60"/>
      <c r="D216" s="61"/>
      <c r="E216" s="61"/>
      <c r="F216" s="21"/>
      <c r="G216" s="22"/>
      <c r="H216" s="22"/>
    </row>
    <row r="217" spans="1:8" x14ac:dyDescent="0.25">
      <c r="A217" s="20"/>
      <c r="B217" s="16"/>
      <c r="C217" s="60"/>
      <c r="D217" s="61"/>
      <c r="E217" s="61"/>
      <c r="F217" s="21"/>
      <c r="G217" s="22"/>
      <c r="H217" s="22"/>
    </row>
    <row r="218" spans="1:8" x14ac:dyDescent="0.25">
      <c r="A218" s="20"/>
      <c r="B218" s="16"/>
      <c r="C218" s="60"/>
      <c r="D218" s="61"/>
      <c r="E218" s="61"/>
      <c r="F218" s="21"/>
      <c r="G218" s="22"/>
      <c r="H218" s="22"/>
    </row>
    <row r="219" spans="1:8" x14ac:dyDescent="0.25">
      <c r="A219" s="20"/>
      <c r="B219" s="16"/>
      <c r="C219" s="60"/>
      <c r="D219" s="61"/>
      <c r="E219" s="61"/>
      <c r="F219" s="21"/>
      <c r="G219" s="22"/>
      <c r="H219" s="22"/>
    </row>
    <row r="220" spans="1:8" x14ac:dyDescent="0.25">
      <c r="A220" s="20"/>
      <c r="B220" s="16"/>
      <c r="C220" s="60"/>
      <c r="D220" s="61"/>
      <c r="E220" s="61"/>
      <c r="F220" s="21"/>
      <c r="G220" s="22"/>
      <c r="H220" s="22"/>
    </row>
    <row r="221" spans="1:8" x14ac:dyDescent="0.25">
      <c r="A221" s="20"/>
      <c r="B221" s="16"/>
      <c r="C221" s="60"/>
      <c r="D221" s="61"/>
      <c r="E221" s="61"/>
      <c r="F221" s="21"/>
      <c r="G221" s="22"/>
      <c r="H221" s="22"/>
    </row>
    <row r="222" spans="1:8" x14ac:dyDescent="0.25">
      <c r="A222" s="20"/>
      <c r="B222" s="16"/>
      <c r="C222" s="60"/>
      <c r="D222" s="61"/>
      <c r="E222" s="61"/>
      <c r="F222" s="21"/>
      <c r="G222" s="22"/>
      <c r="H222" s="22"/>
    </row>
    <row r="223" spans="1:8" x14ac:dyDescent="0.25">
      <c r="A223" s="20"/>
      <c r="B223" s="16"/>
      <c r="C223" s="60"/>
      <c r="D223" s="61"/>
      <c r="E223" s="61"/>
      <c r="F223" s="21"/>
      <c r="G223" s="22"/>
      <c r="H223" s="22"/>
    </row>
    <row r="224" spans="1:8" x14ac:dyDescent="0.25">
      <c r="A224" s="20"/>
      <c r="B224" s="16"/>
      <c r="C224" s="60"/>
      <c r="D224" s="61"/>
      <c r="E224" s="61"/>
      <c r="F224" s="21"/>
      <c r="G224" s="22"/>
      <c r="H224" s="22"/>
    </row>
    <row r="225" spans="1:8" x14ac:dyDescent="0.25">
      <c r="A225" s="20"/>
      <c r="B225" s="16"/>
      <c r="C225" s="60"/>
      <c r="D225" s="61"/>
      <c r="E225" s="61"/>
      <c r="F225" s="21"/>
      <c r="G225" s="22"/>
      <c r="H225" s="22"/>
    </row>
    <row r="226" spans="1:8" x14ac:dyDescent="0.25">
      <c r="A226" s="20"/>
      <c r="B226" s="16"/>
      <c r="C226" s="60"/>
      <c r="D226" s="61"/>
      <c r="E226" s="61"/>
      <c r="F226" s="21"/>
      <c r="G226" s="22"/>
      <c r="H226" s="22"/>
    </row>
    <row r="227" spans="1:8" x14ac:dyDescent="0.25">
      <c r="A227" s="20"/>
      <c r="B227" s="16"/>
      <c r="C227" s="60"/>
      <c r="D227" s="61"/>
      <c r="E227" s="61"/>
      <c r="F227" s="21"/>
      <c r="G227" s="22"/>
      <c r="H227" s="22"/>
    </row>
    <row r="228" spans="1:8" x14ac:dyDescent="0.25">
      <c r="A228" s="20"/>
      <c r="B228" s="16"/>
      <c r="C228" s="60"/>
      <c r="D228" s="61"/>
      <c r="E228" s="61"/>
      <c r="F228" s="21"/>
      <c r="G228" s="22"/>
      <c r="H228" s="22"/>
    </row>
    <row r="229" spans="1:8" x14ac:dyDescent="0.25">
      <c r="A229" s="20"/>
      <c r="B229" s="16"/>
      <c r="C229" s="60"/>
      <c r="D229" s="61"/>
      <c r="E229" s="61"/>
      <c r="F229" s="21"/>
      <c r="G229" s="22"/>
      <c r="H229" s="22"/>
    </row>
    <row r="230" spans="1:8" x14ac:dyDescent="0.25">
      <c r="A230" s="20"/>
      <c r="B230" s="16"/>
      <c r="C230" s="60"/>
      <c r="D230" s="61"/>
      <c r="E230" s="61"/>
      <c r="F230" s="21"/>
      <c r="G230" s="22"/>
      <c r="H230" s="22"/>
    </row>
    <row r="231" spans="1:8" x14ac:dyDescent="0.25">
      <c r="A231" s="20"/>
      <c r="B231" s="16"/>
      <c r="C231" s="60"/>
      <c r="D231" s="61"/>
      <c r="E231" s="61"/>
      <c r="F231" s="21"/>
      <c r="G231" s="22"/>
      <c r="H231" s="22"/>
    </row>
    <row r="232" spans="1:8" x14ac:dyDescent="0.25">
      <c r="A232" s="20"/>
      <c r="B232" s="16"/>
      <c r="C232" s="60"/>
      <c r="D232" s="61"/>
      <c r="E232" s="61"/>
      <c r="F232" s="21"/>
      <c r="G232" s="22"/>
      <c r="H232" s="22"/>
    </row>
    <row r="233" spans="1:8" x14ac:dyDescent="0.25">
      <c r="A233" s="20"/>
      <c r="B233" s="16"/>
      <c r="C233" s="60"/>
      <c r="D233" s="61"/>
      <c r="E233" s="61"/>
      <c r="F233" s="21"/>
      <c r="G233" s="22"/>
      <c r="H233" s="22"/>
    </row>
    <row r="234" spans="1:8" x14ac:dyDescent="0.25">
      <c r="A234" s="20"/>
      <c r="B234" s="16"/>
      <c r="C234" s="60"/>
      <c r="D234" s="61"/>
      <c r="E234" s="61"/>
      <c r="F234" s="21"/>
      <c r="G234" s="22"/>
      <c r="H234" s="22"/>
    </row>
    <row r="235" spans="1:8" x14ac:dyDescent="0.25">
      <c r="A235" s="20"/>
      <c r="B235" s="16"/>
      <c r="C235" s="60"/>
      <c r="D235" s="61"/>
      <c r="E235" s="61"/>
      <c r="F235" s="21"/>
      <c r="G235" s="22"/>
      <c r="H235" s="22"/>
    </row>
    <row r="236" spans="1:8" x14ac:dyDescent="0.25">
      <c r="A236" s="20"/>
      <c r="B236" s="16"/>
      <c r="C236" s="60"/>
      <c r="D236" s="61"/>
      <c r="E236" s="61"/>
      <c r="F236" s="21"/>
      <c r="G236" s="22"/>
      <c r="H236" s="22"/>
    </row>
    <row r="237" spans="1:8" x14ac:dyDescent="0.25">
      <c r="A237" s="20"/>
      <c r="B237" s="16"/>
      <c r="C237" s="60"/>
      <c r="D237" s="61"/>
      <c r="E237" s="61"/>
      <c r="F237" s="21"/>
      <c r="G237" s="22"/>
      <c r="H237" s="22"/>
    </row>
    <row r="238" spans="1:8" x14ac:dyDescent="0.25">
      <c r="A238" s="20"/>
      <c r="B238" s="16"/>
      <c r="C238" s="60"/>
      <c r="D238" s="61"/>
      <c r="E238" s="61"/>
      <c r="F238" s="21"/>
      <c r="G238" s="22"/>
      <c r="H238" s="22"/>
    </row>
    <row r="239" spans="1:8" x14ac:dyDescent="0.25">
      <c r="A239" s="20"/>
      <c r="B239" s="16"/>
      <c r="C239" s="60"/>
      <c r="D239" s="61"/>
      <c r="E239" s="61"/>
      <c r="F239" s="21"/>
      <c r="G239" s="22"/>
      <c r="H239" s="22"/>
    </row>
    <row r="240" spans="1:8" x14ac:dyDescent="0.25">
      <c r="A240" s="20"/>
      <c r="B240" s="16"/>
      <c r="C240" s="60"/>
      <c r="D240" s="61"/>
      <c r="E240" s="61"/>
      <c r="F240" s="21"/>
      <c r="G240" s="22"/>
      <c r="H240" s="22"/>
    </row>
    <row r="241" spans="1:8" x14ac:dyDescent="0.25">
      <c r="A241" s="20"/>
      <c r="B241" s="16"/>
      <c r="C241" s="60"/>
      <c r="D241" s="61"/>
      <c r="E241" s="61"/>
      <c r="F241" s="21"/>
      <c r="G241" s="22"/>
      <c r="H241" s="22"/>
    </row>
    <row r="242" spans="1:8" x14ac:dyDescent="0.25">
      <c r="A242" s="20"/>
      <c r="B242" s="21"/>
      <c r="C242" s="58"/>
      <c r="D242" s="59"/>
      <c r="E242" s="61"/>
      <c r="F242" s="21"/>
      <c r="G242" s="22"/>
      <c r="H242" s="22"/>
    </row>
    <row r="243" spans="1:8" x14ac:dyDescent="0.25">
      <c r="A243" s="38" t="s">
        <v>68</v>
      </c>
      <c r="B243" s="23"/>
      <c r="C243" s="23"/>
      <c r="D243" s="23"/>
      <c r="E243" s="23"/>
      <c r="F243" s="23"/>
      <c r="G243" s="23"/>
      <c r="H243" s="23"/>
    </row>
  </sheetData>
  <mergeCells count="4">
    <mergeCell ref="C5:D6"/>
    <mergeCell ref="E5:E6"/>
    <mergeCell ref="G5:G6"/>
    <mergeCell ref="H5:H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L104"/>
  <sheetViews>
    <sheetView tabSelected="1" topLeftCell="A41" zoomScaleNormal="100" workbookViewId="0">
      <selection activeCell="C57" sqref="C57"/>
    </sheetView>
  </sheetViews>
  <sheetFormatPr defaultRowHeight="15" x14ac:dyDescent="0.25"/>
  <cols>
    <col min="1" max="1" width="11.7109375" style="6" customWidth="1"/>
    <col min="2" max="2" width="26.7109375" style="6" customWidth="1"/>
    <col min="3" max="3" width="26.7109375" style="25" customWidth="1"/>
    <col min="4" max="13" width="13.85546875" style="6" customWidth="1"/>
    <col min="14" max="1026" width="8.85546875" style="6" customWidth="1"/>
  </cols>
  <sheetData>
    <row r="1" spans="1:13" x14ac:dyDescent="0.25">
      <c r="A1" s="7" t="s">
        <v>0</v>
      </c>
    </row>
    <row r="2" spans="1:13" x14ac:dyDescent="0.25">
      <c r="A2" s="7" t="s">
        <v>1</v>
      </c>
    </row>
    <row r="3" spans="1:13" x14ac:dyDescent="0.25">
      <c r="A3" s="7" t="s">
        <v>2</v>
      </c>
    </row>
    <row r="5" spans="1:13" ht="14.45" customHeight="1" x14ac:dyDescent="0.25">
      <c r="A5" s="16"/>
      <c r="B5" s="4" t="s">
        <v>624</v>
      </c>
      <c r="C5" s="57"/>
      <c r="D5" s="57"/>
      <c r="E5" s="77">
        <v>43313</v>
      </c>
      <c r="F5" s="3" t="s">
        <v>654</v>
      </c>
      <c r="G5" s="3"/>
      <c r="H5" s="3"/>
      <c r="I5" s="3"/>
      <c r="J5" s="3"/>
      <c r="K5" s="3"/>
      <c r="L5" s="3"/>
      <c r="M5" s="3"/>
    </row>
    <row r="6" spans="1:13" ht="14.45" customHeight="1" x14ac:dyDescent="0.25">
      <c r="A6" s="78" t="s">
        <v>655</v>
      </c>
      <c r="B6" s="4"/>
      <c r="C6" s="79"/>
      <c r="D6" s="79"/>
      <c r="E6" s="2" t="s">
        <v>656</v>
      </c>
      <c r="F6" s="4" t="s">
        <v>657</v>
      </c>
      <c r="G6" s="4" t="s">
        <v>658</v>
      </c>
      <c r="H6" s="4" t="s">
        <v>659</v>
      </c>
      <c r="I6" s="4" t="s">
        <v>660</v>
      </c>
      <c r="J6" s="1" t="s">
        <v>661</v>
      </c>
      <c r="K6" s="1"/>
      <c r="L6" s="57" t="s">
        <v>662</v>
      </c>
      <c r="M6" s="57" t="s">
        <v>656</v>
      </c>
    </row>
    <row r="7" spans="1:13" x14ac:dyDescent="0.25">
      <c r="A7" s="80"/>
      <c r="B7" s="4"/>
      <c r="C7" s="27"/>
      <c r="D7" s="12"/>
      <c r="E7" s="2"/>
      <c r="F7" s="4"/>
      <c r="G7" s="4"/>
      <c r="H7" s="4"/>
      <c r="I7" s="4"/>
      <c r="J7" s="57" t="s">
        <v>663</v>
      </c>
      <c r="K7" s="57" t="s">
        <v>664</v>
      </c>
      <c r="L7" s="77"/>
      <c r="M7" s="77"/>
    </row>
    <row r="8" spans="1:13" x14ac:dyDescent="0.25">
      <c r="A8" s="81">
        <v>1101</v>
      </c>
      <c r="B8" s="16" t="s">
        <v>665</v>
      </c>
      <c r="C8" s="34" t="s">
        <v>888</v>
      </c>
      <c r="D8" s="16"/>
      <c r="E8" s="17">
        <v>176377.66</v>
      </c>
      <c r="F8" s="17">
        <f>IFERROR(INDEX(SJ!$1:$1048576,MATCH("Total",SJ!$A:$A,),MATCH($A8,SJ!$6:$6,)),0)</f>
        <v>567372</v>
      </c>
      <c r="G8" s="17"/>
      <c r="H8" s="17">
        <f>IFERROR(INDEX(AP!$1:$1048576,MATCH("Total",AP!$A:$A,),MATCH($A8,AP!$6:$6,)),0)</f>
        <v>0</v>
      </c>
      <c r="I8" s="17">
        <f>IFERROR(INDEX(CD!$1:$1048576,MATCH("Total",CD!$A:$A,),MATCH($A8,CD!$6:$6,)),0)</f>
        <v>0</v>
      </c>
      <c r="J8" s="17">
        <f>IFERROR(INDEX('GJ-PCF'!$1:$1048576,MATCH("Total",'GJ-PCF'!$A:$A,),MATCH($A8,'GJ-PCF'!$6:$6,)),0)</f>
        <v>0</v>
      </c>
      <c r="K8" s="17">
        <f>SUMIF(GJ!C:C,A8,GJ!G:G)-SUMIF(GJ!C:C,A8,GJ!H:H)</f>
        <v>0</v>
      </c>
      <c r="L8" s="17">
        <f t="shared" ref="L8:L39" si="0">SUM(F8:K8)</f>
        <v>567372</v>
      </c>
      <c r="M8" s="17">
        <f t="shared" ref="M8:M39" si="1">+E8+L8</f>
        <v>743749.66</v>
      </c>
    </row>
    <row r="9" spans="1:13" x14ac:dyDescent="0.25">
      <c r="A9" s="81">
        <v>1111</v>
      </c>
      <c r="B9" s="16" t="s">
        <v>666</v>
      </c>
      <c r="C9" s="34" t="s">
        <v>888</v>
      </c>
      <c r="D9" s="16"/>
      <c r="E9" s="17">
        <v>20000</v>
      </c>
      <c r="F9" s="17">
        <f>IFERROR(INDEX(SJ!$1:$1048576,MATCH("Total",SJ!$A:$A,),MATCH($A9,SJ!$6:$6,)),0)</f>
        <v>0</v>
      </c>
      <c r="G9" s="17"/>
      <c r="H9" s="17">
        <f>IFERROR(INDEX(AP!$1:$1048576,MATCH("Total",AP!$A:$A,),MATCH($A9,AP!$6:$6,)),0)</f>
        <v>0</v>
      </c>
      <c r="I9" s="17">
        <f>IFERROR(INDEX(CD!$1:$1048576,MATCH("Total",CD!$A:$A,),MATCH($A9,CD!$6:$6,)),0)</f>
        <v>0</v>
      </c>
      <c r="J9" s="17">
        <f>IFERROR(INDEX('GJ-PCF'!$1:$1048576,MATCH("Total",'GJ-PCF'!$A:$A,),MATCH($A9,'GJ-PCF'!$6:$6,)),0)</f>
        <v>-68318.599285714285</v>
      </c>
      <c r="K9" s="17">
        <f>SUMIF(GJ!C:C,A9,GJ!G:G)-SUMIF(GJ!C:C,A9,GJ!H:H)</f>
        <v>0</v>
      </c>
      <c r="L9" s="17">
        <f t="shared" si="0"/>
        <v>-68318.599285714285</v>
      </c>
      <c r="M9" s="17">
        <f t="shared" si="1"/>
        <v>-48318.599285714285</v>
      </c>
    </row>
    <row r="10" spans="1:13" x14ac:dyDescent="0.25">
      <c r="A10" s="81">
        <v>1112</v>
      </c>
      <c r="B10" s="16" t="s">
        <v>667</v>
      </c>
      <c r="C10" s="34" t="s">
        <v>888</v>
      </c>
      <c r="D10" s="16"/>
      <c r="E10" s="17">
        <v>4000</v>
      </c>
      <c r="F10" s="17">
        <f>IFERROR(INDEX(SJ!$1:$1048576,MATCH("Total",SJ!$A:$A,),MATCH($A10,SJ!$6:$6,)),0)</f>
        <v>0</v>
      </c>
      <c r="G10" s="17"/>
      <c r="H10" s="17">
        <f>IFERROR(INDEX(AP!$1:$1048576,MATCH("Total",AP!$A:$A,),MATCH($A10,AP!$6:$6,)),0)</f>
        <v>0</v>
      </c>
      <c r="I10" s="17">
        <f>IFERROR(INDEX(CD!$1:$1048576,MATCH("Total",CD!$A:$A,),MATCH($A10,CD!$6:$6,)),0)</f>
        <v>0</v>
      </c>
      <c r="J10" s="17">
        <f>IFERROR(INDEX('GJ-PCF'!$1:$1048576,MATCH("Total",'GJ-PCF'!$A:$A,),MATCH($A10,'GJ-PCF'!$6:$6,)),0)</f>
        <v>0</v>
      </c>
      <c r="K10" s="17">
        <f>SUMIF(GJ!C:C,A10,GJ!G:G)-SUMIF(GJ!C:C,A10,GJ!H:H)</f>
        <v>0</v>
      </c>
      <c r="L10" s="17">
        <f t="shared" si="0"/>
        <v>0</v>
      </c>
      <c r="M10" s="17">
        <f t="shared" si="1"/>
        <v>4000</v>
      </c>
    </row>
    <row r="11" spans="1:13" x14ac:dyDescent="0.25">
      <c r="A11" s="81">
        <v>1113</v>
      </c>
      <c r="B11" s="16" t="s">
        <v>668</v>
      </c>
      <c r="C11" s="34" t="s">
        <v>888</v>
      </c>
      <c r="D11" s="16"/>
      <c r="E11" s="17">
        <v>150000</v>
      </c>
      <c r="F11" s="17">
        <f>IFERROR(INDEX(SJ!$1:$1048576,MATCH("Total",SJ!$A:$A,),MATCH($A11,SJ!$6:$6,)),0)</f>
        <v>0</v>
      </c>
      <c r="G11" s="17"/>
      <c r="H11" s="17">
        <f>IFERROR(INDEX(AP!$1:$1048576,MATCH("Total",AP!$A:$A,),MATCH($A11,AP!$6:$6,)),0)</f>
        <v>0</v>
      </c>
      <c r="I11" s="17">
        <f>IFERROR(INDEX(CD!$1:$1048576,MATCH("Total",CD!$A:$A,),MATCH($A11,CD!$6:$6,)),0)</f>
        <v>0</v>
      </c>
      <c r="J11" s="17">
        <f>IFERROR(INDEX('GJ-PCF'!$1:$1048576,MATCH("Total",'GJ-PCF'!$A:$A,),MATCH($A11,'GJ-PCF'!$6:$6,)),0)</f>
        <v>0</v>
      </c>
      <c r="K11" s="17">
        <f>SUMIF(GJ!C:C,A11,GJ!G:G)-SUMIF(GJ!C:C,A11,GJ!H:H)</f>
        <v>0</v>
      </c>
      <c r="L11" s="17">
        <f t="shared" si="0"/>
        <v>0</v>
      </c>
      <c r="M11" s="17">
        <f t="shared" si="1"/>
        <v>150000</v>
      </c>
    </row>
    <row r="12" spans="1:13" x14ac:dyDescent="0.25">
      <c r="A12" s="81">
        <v>1250</v>
      </c>
      <c r="B12" s="16" t="s">
        <v>669</v>
      </c>
      <c r="C12" s="34" t="s">
        <v>670</v>
      </c>
      <c r="D12" s="16"/>
      <c r="E12" s="17"/>
      <c r="F12" s="17">
        <f>IFERROR(INDEX(SJ!$1:$1048576,MATCH("Total",SJ!$A:$A,),MATCH($A12,SJ!$6:$6,)),0)</f>
        <v>0</v>
      </c>
      <c r="G12" s="17"/>
      <c r="H12" s="17">
        <f>IFERROR(INDEX(AP!$1:$1048576,MATCH("Total",AP!$A:$A,),MATCH($A12,AP!$6:$6,)),0)</f>
        <v>0</v>
      </c>
      <c r="I12" s="17">
        <f>IFERROR(INDEX(CD!$1:$1048576,MATCH("Total",CD!$A:$A,),MATCH($A12,CD!$6:$6,)),0)</f>
        <v>0</v>
      </c>
      <c r="J12" s="17">
        <f>IFERROR(INDEX('GJ-PCF'!$1:$1048576,MATCH("Total",'GJ-PCF'!$A:$A,),MATCH($A12,'GJ-PCF'!$6:$6,)),0)</f>
        <v>0</v>
      </c>
      <c r="K12" s="17">
        <f>SUMIF(GJ!C:C,A12,GJ!G:G)-SUMIF(GJ!C:C,A12,GJ!H:H)</f>
        <v>-589.5</v>
      </c>
      <c r="L12" s="17">
        <f t="shared" si="0"/>
        <v>-589.5</v>
      </c>
      <c r="M12" s="17">
        <f t="shared" si="1"/>
        <v>-589.5</v>
      </c>
    </row>
    <row r="13" spans="1:13" x14ac:dyDescent="0.25">
      <c r="A13" s="81">
        <v>1301</v>
      </c>
      <c r="B13" s="16" t="s">
        <v>670</v>
      </c>
      <c r="C13" s="34" t="s">
        <v>670</v>
      </c>
      <c r="D13" s="16"/>
      <c r="E13" s="17"/>
      <c r="F13" s="17">
        <f>IFERROR(INDEX(SJ!$1:$1048576,MATCH("Total",SJ!$A:$A,),MATCH($A13,SJ!$6:$6,)),0)</f>
        <v>0</v>
      </c>
      <c r="G13" s="17"/>
      <c r="H13" s="17">
        <f>IFERROR(INDEX(AP!$1:$1048576,MATCH("Total",AP!$A:$A,),MATCH($A13,AP!$6:$6,)),0)</f>
        <v>0</v>
      </c>
      <c r="I13" s="17">
        <f>IFERROR(INDEX(CD!$1:$1048576,MATCH("Total",CD!$A:$A,),MATCH($A13,CD!$6:$6,)),0)</f>
        <v>0</v>
      </c>
      <c r="J13" s="17">
        <f>IFERROR(INDEX('GJ-PCF'!$1:$1048576,MATCH("Total",'GJ-PCF'!$A:$A,),MATCH($A13,'GJ-PCF'!$6:$6,)),0)</f>
        <v>0</v>
      </c>
      <c r="K13" s="17">
        <f>SUMIF(GJ!C:C,A13,GJ!G:G)-SUMIF(GJ!C:C,A13,GJ!H:H)</f>
        <v>0</v>
      </c>
      <c r="L13" s="17">
        <f t="shared" si="0"/>
        <v>0</v>
      </c>
      <c r="M13" s="17">
        <f t="shared" si="1"/>
        <v>0</v>
      </c>
    </row>
    <row r="14" spans="1:13" x14ac:dyDescent="0.25">
      <c r="A14" s="81">
        <v>1302</v>
      </c>
      <c r="B14" s="16" t="s">
        <v>671</v>
      </c>
      <c r="C14" s="34" t="s">
        <v>670</v>
      </c>
      <c r="D14" s="16"/>
      <c r="E14" s="17"/>
      <c r="F14" s="17">
        <f>IFERROR(INDEX(SJ!$1:$1048576,MATCH("Total",SJ!$A:$A,),MATCH($A14,SJ!$6:$6,)),0)</f>
        <v>229577.70131999996</v>
      </c>
      <c r="G14" s="17"/>
      <c r="H14" s="17">
        <f>IFERROR(INDEX(AP!$1:$1048576,MATCH("Total",AP!$A:$A,),MATCH($A14,AP!$6:$6,)),0)</f>
        <v>0</v>
      </c>
      <c r="I14" s="17">
        <f>IFERROR(INDEX(CD!$1:$1048576,MATCH("Total",CD!$A:$A,),MATCH($A14,CD!$6:$6,)),0)</f>
        <v>0</v>
      </c>
      <c r="J14" s="17">
        <f>IFERROR(INDEX('GJ-PCF'!$1:$1048576,MATCH("Total",'GJ-PCF'!$A:$A,),MATCH($A14,'GJ-PCF'!$6:$6,)),0)</f>
        <v>0</v>
      </c>
      <c r="K14" s="17">
        <f>SUMIF(GJ!C:C,A14,GJ!G:G)-SUMIF(GJ!C:C,A14,GJ!H:H)</f>
        <v>0</v>
      </c>
      <c r="L14" s="17">
        <f t="shared" si="0"/>
        <v>229577.70131999996</v>
      </c>
      <c r="M14" s="17">
        <f t="shared" si="1"/>
        <v>229577.70131999996</v>
      </c>
    </row>
    <row r="15" spans="1:13" x14ac:dyDescent="0.25">
      <c r="A15" s="81">
        <v>1303</v>
      </c>
      <c r="B15" s="16" t="s">
        <v>672</v>
      </c>
      <c r="C15" s="34" t="s">
        <v>670</v>
      </c>
      <c r="D15" s="16"/>
      <c r="E15" s="17"/>
      <c r="F15" s="17">
        <f>IFERROR(INDEX(SJ!$1:$1048576,MATCH("Total",SJ!$A:$A,),MATCH($A15,SJ!$6:$6,)),0)</f>
        <v>1100</v>
      </c>
      <c r="G15" s="17"/>
      <c r="H15" s="17">
        <f>IFERROR(INDEX(AP!$1:$1048576,MATCH("Total",AP!$A:$A,),MATCH($A15,AP!$6:$6,)),0)</f>
        <v>0</v>
      </c>
      <c r="I15" s="17">
        <f>IFERROR(INDEX(CD!$1:$1048576,MATCH("Total",CD!$A:$A,),MATCH($A15,CD!$6:$6,)),0)</f>
        <v>0</v>
      </c>
      <c r="J15" s="17">
        <f>IFERROR(INDEX('GJ-PCF'!$1:$1048576,MATCH("Total",'GJ-PCF'!$A:$A,),MATCH($A15,'GJ-PCF'!$6:$6,)),0)</f>
        <v>0</v>
      </c>
      <c r="K15" s="17">
        <f>SUMIF(GJ!C:C,A15,GJ!G:G)-SUMIF(GJ!C:C,A15,GJ!H:H)</f>
        <v>0</v>
      </c>
      <c r="L15" s="17">
        <f t="shared" si="0"/>
        <v>1100</v>
      </c>
      <c r="M15" s="17">
        <f t="shared" si="1"/>
        <v>1100</v>
      </c>
    </row>
    <row r="16" spans="1:13" x14ac:dyDescent="0.25">
      <c r="A16" s="81">
        <v>1304</v>
      </c>
      <c r="B16" s="16" t="s">
        <v>673</v>
      </c>
      <c r="C16" s="34" t="s">
        <v>670</v>
      </c>
      <c r="D16" s="16"/>
      <c r="E16" s="17"/>
      <c r="F16" s="17">
        <f>IFERROR(INDEX(SJ!$1:$1048576,MATCH("Total",SJ!$A:$A,),MATCH($A16,SJ!$6:$6,)),0)</f>
        <v>131359.07</v>
      </c>
      <c r="G16" s="17"/>
      <c r="H16" s="17">
        <f>IFERROR(INDEX(AP!$1:$1048576,MATCH("Total",AP!$A:$A,),MATCH($A16,AP!$6:$6,)),0)</f>
        <v>0</v>
      </c>
      <c r="I16" s="17">
        <f>IFERROR(INDEX(CD!$1:$1048576,MATCH("Total",CD!$A:$A,),MATCH($A16,CD!$6:$6,)),0)</f>
        <v>0</v>
      </c>
      <c r="J16" s="17">
        <f>IFERROR(INDEX('GJ-PCF'!$1:$1048576,MATCH("Total",'GJ-PCF'!$A:$A,),MATCH($A16,'GJ-PCF'!$6:$6,)),0)</f>
        <v>0</v>
      </c>
      <c r="K16" s="17">
        <f>SUMIF(GJ!C:C,A16,GJ!G:G)-SUMIF(GJ!C:C,A16,GJ!H:H)</f>
        <v>0</v>
      </c>
      <c r="L16" s="17">
        <f t="shared" si="0"/>
        <v>131359.07</v>
      </c>
      <c r="M16" s="17">
        <f t="shared" si="1"/>
        <v>131359.07</v>
      </c>
    </row>
    <row r="17" spans="1:13" x14ac:dyDescent="0.25">
      <c r="A17" s="81">
        <v>1401</v>
      </c>
      <c r="B17" s="16" t="s">
        <v>674</v>
      </c>
      <c r="C17" s="34" t="s">
        <v>889</v>
      </c>
      <c r="D17" s="16"/>
      <c r="E17" s="17">
        <v>110880.282366427</v>
      </c>
      <c r="F17" s="17">
        <f>IFERROR(INDEX(SJ!$1:$1048576,MATCH("Total",SJ!$A:$A,),MATCH($A17,SJ!$6:$6,)),0)</f>
        <v>0</v>
      </c>
      <c r="G17" s="17"/>
      <c r="H17" s="17">
        <f>IFERROR(INDEX(AP!$1:$1048576,MATCH("Total",AP!$A:$A,),MATCH($A17,AP!$6:$6,)),0)</f>
        <v>0</v>
      </c>
      <c r="I17" s="17">
        <f>IFERROR(INDEX(CD!$1:$1048576,MATCH("Total",CD!$A:$A,),MATCH($A17,CD!$6:$6,)),0)</f>
        <v>0</v>
      </c>
      <c r="J17" s="17">
        <f>IFERROR(INDEX('GJ-PCF'!$1:$1048576,MATCH("Total",'GJ-PCF'!$A:$A,),MATCH($A17,'GJ-PCF'!$6:$6,)),0)</f>
        <v>0</v>
      </c>
      <c r="K17" s="17">
        <f>SUMIF(GJ!C:C,A17,GJ!G:G)-SUMIF(GJ!C:C,A17,GJ!H:H)</f>
        <v>-85254.281355597996</v>
      </c>
      <c r="L17" s="17">
        <f t="shared" si="0"/>
        <v>-85254.281355597996</v>
      </c>
      <c r="M17" s="17">
        <f t="shared" si="1"/>
        <v>25626.001010829001</v>
      </c>
    </row>
    <row r="18" spans="1:13" x14ac:dyDescent="0.25">
      <c r="A18" s="81">
        <v>1402</v>
      </c>
      <c r="B18" s="16" t="s">
        <v>675</v>
      </c>
      <c r="C18" s="34" t="s">
        <v>889</v>
      </c>
      <c r="D18" s="16"/>
      <c r="E18" s="17">
        <v>11178.71</v>
      </c>
      <c r="F18" s="17">
        <f>IFERROR(INDEX(SJ!$1:$1048576,MATCH("Total",SJ!$A:$A,),MATCH($A18,SJ!$6:$6,)),0)</f>
        <v>0</v>
      </c>
      <c r="G18" s="17"/>
      <c r="H18" s="17">
        <f>IFERROR(INDEX(AP!$1:$1048576,MATCH("Total",AP!$A:$A,),MATCH($A18,AP!$6:$6,)),0)</f>
        <v>0</v>
      </c>
      <c r="I18" s="17">
        <f>IFERROR(INDEX(CD!$1:$1048576,MATCH("Total",CD!$A:$A,),MATCH($A18,CD!$6:$6,)),0)</f>
        <v>0</v>
      </c>
      <c r="J18" s="17">
        <f>IFERROR(INDEX('GJ-PCF'!$1:$1048576,MATCH("Total",'GJ-PCF'!$A:$A,),MATCH($A18,'GJ-PCF'!$6:$6,)),0)</f>
        <v>0</v>
      </c>
      <c r="K18" s="17">
        <f>SUMIF(GJ!C:C,A18,GJ!G:G)-SUMIF(GJ!C:C,A18,GJ!H:H)</f>
        <v>-23812.494166666635</v>
      </c>
      <c r="L18" s="17">
        <f t="shared" si="0"/>
        <v>-23812.494166666635</v>
      </c>
      <c r="M18" s="17">
        <f t="shared" si="1"/>
        <v>-12633.784166666635</v>
      </c>
    </row>
    <row r="19" spans="1:13" x14ac:dyDescent="0.25">
      <c r="A19" s="81">
        <v>1501</v>
      </c>
      <c r="B19" s="16" t="s">
        <v>676</v>
      </c>
      <c r="C19" s="34" t="s">
        <v>890</v>
      </c>
      <c r="D19" s="16"/>
      <c r="E19" s="17"/>
      <c r="F19" s="17">
        <f>IFERROR(INDEX(SJ!$1:$1048576,MATCH("Total",SJ!$A:$A,),MATCH($A19,SJ!$6:$6,)),0)</f>
        <v>0</v>
      </c>
      <c r="G19" s="17"/>
      <c r="H19" s="17">
        <f>IFERROR(INDEX(AP!$1:$1048576,MATCH("Total",AP!$A:$A,),MATCH($A19,AP!$6:$6,)),0)</f>
        <v>39850.297500000001</v>
      </c>
      <c r="I19" s="17">
        <f>IFERROR(INDEX(CD!$1:$1048576,MATCH("Total",CD!$A:$A,),MATCH($A19,CD!$6:$6,)),0)</f>
        <v>0</v>
      </c>
      <c r="J19" s="17">
        <f>IFERROR(INDEX('GJ-PCF'!$1:$1048576,MATCH("Total",'GJ-PCF'!$A:$A,),MATCH($A19,'GJ-PCF'!$6:$6,)),0)</f>
        <v>5189.4749999999995</v>
      </c>
      <c r="K19" s="17">
        <f>SUMIF(GJ!C:C,A19,GJ!G:G)-SUMIF(GJ!C:C,A19,GJ!H:H)</f>
        <v>0</v>
      </c>
      <c r="L19" s="17">
        <f t="shared" si="0"/>
        <v>45039.772499999999</v>
      </c>
      <c r="M19" s="17">
        <f t="shared" si="1"/>
        <v>45039.772499999999</v>
      </c>
    </row>
    <row r="20" spans="1:13" x14ac:dyDescent="0.25">
      <c r="A20" s="81">
        <v>1502</v>
      </c>
      <c r="B20" s="16" t="s">
        <v>677</v>
      </c>
      <c r="C20" s="34" t="s">
        <v>890</v>
      </c>
      <c r="D20" s="16"/>
      <c r="E20" s="17"/>
      <c r="F20" s="17">
        <f>IFERROR(INDEX(SJ!$1:$1048576,MATCH("Total",SJ!$A:$A,),MATCH($A20,SJ!$6:$6,)),0)</f>
        <v>0</v>
      </c>
      <c r="G20" s="17"/>
      <c r="H20" s="17">
        <f>IFERROR(INDEX(AP!$1:$1048576,MATCH("Total",AP!$A:$A,),MATCH($A20,AP!$6:$6,)),0)</f>
        <v>0</v>
      </c>
      <c r="I20" s="17">
        <f>IFERROR(INDEX(CD!$1:$1048576,MATCH("Total",CD!$A:$A,),MATCH($A20,CD!$6:$6,)),0)</f>
        <v>0</v>
      </c>
      <c r="J20" s="17">
        <f>IFERROR(INDEX('GJ-PCF'!$1:$1048576,MATCH("Total",'GJ-PCF'!$A:$A,),MATCH($A20,'GJ-PCF'!$6:$6,)),0)</f>
        <v>0</v>
      </c>
      <c r="K20" s="17">
        <f>SUMIF(GJ!C:C,A20,GJ!G:G)-SUMIF(GJ!C:C,A20,GJ!H:H)</f>
        <v>0</v>
      </c>
      <c r="L20" s="17">
        <f t="shared" si="0"/>
        <v>0</v>
      </c>
      <c r="M20" s="17">
        <f t="shared" si="1"/>
        <v>0</v>
      </c>
    </row>
    <row r="21" spans="1:13" x14ac:dyDescent="0.25">
      <c r="A21" s="81">
        <v>1503</v>
      </c>
      <c r="B21" s="16" t="s">
        <v>678</v>
      </c>
      <c r="C21" s="34" t="s">
        <v>890</v>
      </c>
      <c r="D21" s="16"/>
      <c r="E21" s="17"/>
      <c r="F21" s="17">
        <f>IFERROR(INDEX(SJ!$1:$1048576,MATCH("Total",SJ!$A:$A,),MATCH($A21,SJ!$6:$6,)),0)</f>
        <v>0</v>
      </c>
      <c r="G21" s="17"/>
      <c r="H21" s="17">
        <f>IFERROR(INDEX(AP!$1:$1048576,MATCH("Total",AP!$A:$A,),MATCH($A21,AP!$6:$6,)),0)</f>
        <v>0</v>
      </c>
      <c r="I21" s="17">
        <f>IFERROR(INDEX(CD!$1:$1048576,MATCH("Total",CD!$A:$A,),MATCH($A21,CD!$6:$6,)),0)</f>
        <v>0</v>
      </c>
      <c r="J21" s="17">
        <f>IFERROR(INDEX('GJ-PCF'!$1:$1048576,MATCH("Total",'GJ-PCF'!$A:$A,),MATCH($A21,'GJ-PCF'!$6:$6,)),0)</f>
        <v>0</v>
      </c>
      <c r="K21" s="17">
        <f>SUMIF(GJ!C:C,A21,GJ!G:G)-SUMIF(GJ!C:C,A21,GJ!H:H)</f>
        <v>0</v>
      </c>
      <c r="L21" s="17">
        <f t="shared" si="0"/>
        <v>0</v>
      </c>
      <c r="M21" s="17">
        <f t="shared" si="1"/>
        <v>0</v>
      </c>
    </row>
    <row r="22" spans="1:13" x14ac:dyDescent="0.25">
      <c r="A22" s="81">
        <v>1504</v>
      </c>
      <c r="B22" s="16" t="s">
        <v>679</v>
      </c>
      <c r="C22" s="34" t="s">
        <v>890</v>
      </c>
      <c r="D22" s="16"/>
      <c r="E22" s="17"/>
      <c r="F22" s="17">
        <f>IFERROR(INDEX(SJ!$1:$1048576,MATCH("Total",SJ!$A:$A,),MATCH($A22,SJ!$6:$6,)),0)</f>
        <v>1179.1356000000001</v>
      </c>
      <c r="G22" s="17"/>
      <c r="H22" s="17">
        <f>IFERROR(INDEX(AP!$1:$1048576,MATCH("Total",AP!$A:$A,),MATCH($A22,AP!$6:$6,)),0)</f>
        <v>0</v>
      </c>
      <c r="I22" s="17">
        <f>IFERROR(INDEX(CD!$1:$1048576,MATCH("Total",CD!$A:$A,),MATCH($A22,CD!$6:$6,)),0)</f>
        <v>0</v>
      </c>
      <c r="J22" s="17">
        <f>IFERROR(INDEX('GJ-PCF'!$1:$1048576,MATCH("Total",'GJ-PCF'!$A:$A,),MATCH($A22,'GJ-PCF'!$6:$6,)),0)</f>
        <v>0</v>
      </c>
      <c r="K22" s="17">
        <f>SUMIF(GJ!C:C,A22,GJ!G:G)-SUMIF(GJ!C:C,A22,GJ!H:H)</f>
        <v>0</v>
      </c>
      <c r="L22" s="17">
        <f t="shared" si="0"/>
        <v>1179.1356000000001</v>
      </c>
      <c r="M22" s="17">
        <f t="shared" si="1"/>
        <v>1179.1356000000001</v>
      </c>
    </row>
    <row r="23" spans="1:13" x14ac:dyDescent="0.25">
      <c r="A23" s="81">
        <v>1601</v>
      </c>
      <c r="B23" s="16" t="s">
        <v>680</v>
      </c>
      <c r="C23" s="34" t="s">
        <v>891</v>
      </c>
      <c r="D23" s="16"/>
      <c r="E23" s="17">
        <v>2573411.77</v>
      </c>
      <c r="F23" s="17">
        <f>IFERROR(INDEX(SJ!$1:$1048576,MATCH("Total",SJ!$A:$A,),MATCH($A23,SJ!$6:$6,)),0)</f>
        <v>0</v>
      </c>
      <c r="G23" s="17"/>
      <c r="H23" s="17">
        <f>IFERROR(INDEX(AP!$1:$1048576,MATCH("Total",AP!$A:$A,),MATCH($A23,AP!$6:$6,)),0)</f>
        <v>0</v>
      </c>
      <c r="I23" s="17">
        <f>IFERROR(INDEX(CD!$1:$1048576,MATCH("Total",CD!$A:$A,),MATCH($A23,CD!$6:$6,)),0)</f>
        <v>0</v>
      </c>
      <c r="J23" s="17">
        <f>IFERROR(INDEX('GJ-PCF'!$1:$1048576,MATCH("Total",'GJ-PCF'!$A:$A,),MATCH($A23,'GJ-PCF'!$6:$6,)),0)</f>
        <v>0</v>
      </c>
      <c r="K23" s="17">
        <f>SUMIF(GJ!C:C,A23,GJ!G:G)-SUMIF(GJ!C:C,A23,GJ!H:H)</f>
        <v>0</v>
      </c>
      <c r="L23" s="17">
        <f t="shared" si="0"/>
        <v>0</v>
      </c>
      <c r="M23" s="17">
        <f t="shared" si="1"/>
        <v>2573411.77</v>
      </c>
    </row>
    <row r="24" spans="1:13" x14ac:dyDescent="0.25">
      <c r="A24" s="81">
        <v>1602</v>
      </c>
      <c r="B24" s="16" t="s">
        <v>681</v>
      </c>
      <c r="C24" s="34" t="s">
        <v>891</v>
      </c>
      <c r="D24" s="16"/>
      <c r="E24" s="17">
        <v>-2461446.3218399999</v>
      </c>
      <c r="F24" s="17">
        <f>IFERROR(INDEX(SJ!$1:$1048576,MATCH("Total",SJ!$A:$A,),MATCH($A24,SJ!$6:$6,)),0)</f>
        <v>0</v>
      </c>
      <c r="G24" s="17"/>
      <c r="H24" s="17">
        <f>IFERROR(INDEX(AP!$1:$1048576,MATCH("Total",AP!$A:$A,),MATCH($A24,AP!$6:$6,)),0)</f>
        <v>0</v>
      </c>
      <c r="I24" s="17">
        <f>IFERROR(INDEX(CD!$1:$1048576,MATCH("Total",CD!$A:$A,),MATCH($A24,CD!$6:$6,)),0)</f>
        <v>0</v>
      </c>
      <c r="J24" s="17">
        <f>IFERROR(INDEX('GJ-PCF'!$1:$1048576,MATCH("Total",'GJ-PCF'!$A:$A,),MATCH($A24,'GJ-PCF'!$6:$6,)),0)</f>
        <v>0</v>
      </c>
      <c r="K24" s="17">
        <f>SUMIF(GJ!C:C,A24,GJ!G:G)-SUMIF(GJ!C:C,A24,GJ!H:H)</f>
        <v>0</v>
      </c>
      <c r="L24" s="17">
        <f t="shared" si="0"/>
        <v>0</v>
      </c>
      <c r="M24" s="17">
        <f t="shared" si="1"/>
        <v>-2461446.3218399999</v>
      </c>
    </row>
    <row r="25" spans="1:13" x14ac:dyDescent="0.25">
      <c r="A25" s="81">
        <v>1701</v>
      </c>
      <c r="B25" s="16" t="s">
        <v>682</v>
      </c>
      <c r="C25" s="34" t="s">
        <v>682</v>
      </c>
      <c r="D25" s="16"/>
      <c r="E25" s="17">
        <v>304977.75</v>
      </c>
      <c r="F25" s="17">
        <f>IFERROR(INDEX(SJ!$1:$1048576,MATCH("Total",SJ!$A:$A,),MATCH($A25,SJ!$6:$6,)),0)</f>
        <v>0</v>
      </c>
      <c r="G25" s="17"/>
      <c r="H25" s="17">
        <f>IFERROR(INDEX(AP!$1:$1048576,MATCH("Total",AP!$A:$A,),MATCH($A25,AP!$6:$6,)),0)</f>
        <v>0</v>
      </c>
      <c r="I25" s="17">
        <f>IFERROR(INDEX(CD!$1:$1048576,MATCH("Total",CD!$A:$A,),MATCH($A25,CD!$6:$6,)),0)</f>
        <v>0</v>
      </c>
      <c r="J25" s="17">
        <f>IFERROR(INDEX('GJ-PCF'!$1:$1048576,MATCH("Total",'GJ-PCF'!$A:$A,),MATCH($A25,'GJ-PCF'!$6:$6,)),0)</f>
        <v>0</v>
      </c>
      <c r="K25" s="17">
        <f>SUMIF(GJ!C:C,A25,GJ!G:G)-SUMIF(GJ!C:C,A25,GJ!H:H)</f>
        <v>0</v>
      </c>
      <c r="L25" s="17">
        <f t="shared" si="0"/>
        <v>0</v>
      </c>
      <c r="M25" s="17">
        <f t="shared" si="1"/>
        <v>304977.75</v>
      </c>
    </row>
    <row r="26" spans="1:13" x14ac:dyDescent="0.25">
      <c r="A26" s="81">
        <v>2101</v>
      </c>
      <c r="B26" s="16" t="s">
        <v>683</v>
      </c>
      <c r="C26" s="34" t="s">
        <v>683</v>
      </c>
      <c r="D26" s="16"/>
      <c r="E26" s="17">
        <v>-41856.687758075299</v>
      </c>
      <c r="F26" s="17">
        <f>IFERROR(INDEX(SJ!$1:$1048576,MATCH("Total",SJ!$A:$A,),MATCH($A26,SJ!$6:$6,)),0)</f>
        <v>0</v>
      </c>
      <c r="G26" s="17"/>
      <c r="H26" s="17">
        <f>IFERROR(INDEX(AP!$1:$1048576,MATCH("Total",AP!$A:$A,),MATCH($A26,AP!$6:$6,)),0)</f>
        <v>-460024.40773571428</v>
      </c>
      <c r="I26" s="17">
        <f>IFERROR(INDEX(CD!$1:$1048576,MATCH("Total",CD!$A:$A,),MATCH($A26,CD!$6:$6,)),0)</f>
        <v>0</v>
      </c>
      <c r="J26" s="17">
        <f>IFERROR(INDEX('GJ-PCF'!$1:$1048576,MATCH("Total",'GJ-PCF'!$A:$A,),MATCH($A26,'GJ-PCF'!$6:$6,)),0)</f>
        <v>0</v>
      </c>
      <c r="K26" s="17">
        <f>SUMIF(GJ!C:C,A26,GJ!G:G)-SUMIF(GJ!C:C,A26,GJ!H:H)</f>
        <v>0</v>
      </c>
      <c r="L26" s="17">
        <f t="shared" si="0"/>
        <v>-460024.40773571428</v>
      </c>
      <c r="M26" s="17">
        <f t="shared" si="1"/>
        <v>-501881.09549378959</v>
      </c>
    </row>
    <row r="27" spans="1:13" x14ac:dyDescent="0.25">
      <c r="A27" s="81">
        <v>2110</v>
      </c>
      <c r="B27" s="16" t="s">
        <v>684</v>
      </c>
      <c r="C27" s="34" t="s">
        <v>683</v>
      </c>
      <c r="D27" s="16"/>
      <c r="E27" s="17"/>
      <c r="F27" s="17">
        <f>IFERROR(INDEX(SJ!$1:$1048576,MATCH("Total",SJ!$A:$A,),MATCH($A27,SJ!$6:$6,)),0)</f>
        <v>0</v>
      </c>
      <c r="G27" s="17"/>
      <c r="H27" s="17">
        <f>IFERROR(INDEX(AP!$1:$1048576,MATCH("Total",AP!$A:$A,),MATCH($A27,AP!$6:$6,)),0)</f>
        <v>0</v>
      </c>
      <c r="I27" s="17">
        <f>IFERROR(INDEX(CD!$1:$1048576,MATCH("Total",CD!$A:$A,),MATCH($A27,CD!$6:$6,)),0)</f>
        <v>0</v>
      </c>
      <c r="J27" s="17">
        <f>IFERROR(INDEX('GJ-PCF'!$1:$1048576,MATCH("Total",'GJ-PCF'!$A:$A,),MATCH($A27,'GJ-PCF'!$6:$6,)),0)</f>
        <v>0</v>
      </c>
      <c r="K27" s="17">
        <f>SUMIF(GJ!C:C,A27,GJ!G:G)-SUMIF(GJ!C:C,A27,GJ!H:H)</f>
        <v>0</v>
      </c>
      <c r="L27" s="17">
        <f t="shared" si="0"/>
        <v>0</v>
      </c>
      <c r="M27" s="17">
        <f t="shared" si="1"/>
        <v>0</v>
      </c>
    </row>
    <row r="28" spans="1:13" x14ac:dyDescent="0.25">
      <c r="A28" s="82">
        <v>2201</v>
      </c>
      <c r="B28" s="83" t="s">
        <v>685</v>
      </c>
      <c r="C28" s="83" t="s">
        <v>892</v>
      </c>
      <c r="D28" s="83"/>
      <c r="E28" s="84">
        <v>-16747.89</v>
      </c>
      <c r="F28" s="84">
        <f>IFERROR(INDEX(SJ!$1:$1048576,MATCH("Total",SJ!$A:$A,),MATCH($A28,SJ!$6:$6,)),0)</f>
        <v>0</v>
      </c>
      <c r="G28" s="84"/>
      <c r="H28" s="84">
        <f>IFERROR(INDEX(AP!$1:$1048576,MATCH("Total",AP!$A:$A,),MATCH($A28,AP!$6:$6,)),0)</f>
        <v>-14495.632264285714</v>
      </c>
      <c r="I28" s="84">
        <f>IFERROR(INDEX(CD!$1:$1048576,MATCH("Total",CD!$A:$A,),MATCH($A28,CD!$6:$6,)),0)</f>
        <v>0</v>
      </c>
      <c r="J28" s="84">
        <f>IFERROR(INDEX('GJ-PCF'!$1:$1048576,MATCH("Total",'GJ-PCF'!$A:$A,),MATCH($A28,'GJ-PCF'!$6:$6,)),0)</f>
        <v>-11.785714285714301</v>
      </c>
      <c r="K28" s="84">
        <f>SUMIF(GJ!C:C,A28,GJ!G:G)-SUMIF(GJ!C:C,A28,GJ!H:H)</f>
        <v>0</v>
      </c>
      <c r="L28" s="84">
        <f t="shared" si="0"/>
        <v>-14507.417978571428</v>
      </c>
      <c r="M28" s="84">
        <f t="shared" si="1"/>
        <v>-31255.307978571429</v>
      </c>
    </row>
    <row r="29" spans="1:13" s="25" customFormat="1" ht="11.25" x14ac:dyDescent="0.2">
      <c r="A29" s="85">
        <v>2202</v>
      </c>
      <c r="B29" s="34" t="s">
        <v>686</v>
      </c>
      <c r="C29" s="83" t="s">
        <v>892</v>
      </c>
      <c r="D29" s="34"/>
      <c r="E29" s="17"/>
      <c r="F29" s="17">
        <f>IFERROR(INDEX(SJ!$1:$1048576,MATCH("Total",SJ!$A:$A,),MATCH($A29,SJ!$6:$6,)),0)</f>
        <v>0</v>
      </c>
      <c r="G29" s="17"/>
      <c r="H29" s="17">
        <f>IFERROR(INDEX(AP!$1:$1048576,MATCH("Total",AP!$A:$A,),MATCH($A29,AP!$6:$6,)),0)</f>
        <v>0</v>
      </c>
      <c r="I29" s="17">
        <f>IFERROR(INDEX(CD!$1:$1048576,MATCH("Total",CD!$A:$A,),MATCH($A29,CD!$6:$6,)),0)</f>
        <v>0</v>
      </c>
      <c r="J29" s="17">
        <f>IFERROR(INDEX('GJ-PCF'!$1:$1048576,MATCH("Total",'GJ-PCF'!$A:$A,),MATCH($A29,'GJ-PCF'!$6:$6,)),0)</f>
        <v>0</v>
      </c>
      <c r="K29" s="17">
        <f>SUMIF(GJ!C:C,A29,GJ!G:G)-SUMIF(GJ!C:C,A29,GJ!H:H)</f>
        <v>0</v>
      </c>
      <c r="L29" s="17">
        <f t="shared" si="0"/>
        <v>0</v>
      </c>
      <c r="M29" s="17">
        <f t="shared" si="1"/>
        <v>0</v>
      </c>
    </row>
    <row r="30" spans="1:13" s="25" customFormat="1" ht="11.25" x14ac:dyDescent="0.2">
      <c r="A30" s="85">
        <v>2203</v>
      </c>
      <c r="B30" s="34" t="s">
        <v>687</v>
      </c>
      <c r="C30" s="83" t="s">
        <v>892</v>
      </c>
      <c r="D30" s="34"/>
      <c r="E30" s="17"/>
      <c r="F30" s="17">
        <f>IFERROR(INDEX(SJ!$1:$1048576,MATCH("Total",SJ!$A:$A,),MATCH($A30,SJ!$6:$6,)),0)</f>
        <v>0</v>
      </c>
      <c r="G30" s="17"/>
      <c r="H30" s="17">
        <f>IFERROR(INDEX(AP!$1:$1048576,MATCH("Total",AP!$A:$A,),MATCH($A30,AP!$6:$6,)),0)</f>
        <v>0</v>
      </c>
      <c r="I30" s="17">
        <f>IFERROR(INDEX(CD!$1:$1048576,MATCH("Total",CD!$A:$A,),MATCH($A30,CD!$6:$6,)),0)</f>
        <v>0</v>
      </c>
      <c r="J30" s="17">
        <f>IFERROR(INDEX('GJ-PCF'!$1:$1048576,MATCH("Total",'GJ-PCF'!$A:$A,),MATCH($A30,'GJ-PCF'!$6:$6,)),0)</f>
        <v>0</v>
      </c>
      <c r="K30" s="17">
        <f>SUMIF(GJ!C:C,A30,GJ!G:G)-SUMIF(GJ!C:C,A30,GJ!H:H)</f>
        <v>0</v>
      </c>
      <c r="L30" s="17">
        <f t="shared" si="0"/>
        <v>0</v>
      </c>
      <c r="M30" s="17">
        <f t="shared" si="1"/>
        <v>0</v>
      </c>
    </row>
    <row r="31" spans="1:13" s="25" customFormat="1" ht="11.25" x14ac:dyDescent="0.2">
      <c r="A31" s="85">
        <v>2204</v>
      </c>
      <c r="B31" s="34" t="s">
        <v>688</v>
      </c>
      <c r="C31" s="83" t="s">
        <v>892</v>
      </c>
      <c r="D31" s="34"/>
      <c r="E31" s="17"/>
      <c r="F31" s="17">
        <f>IFERROR(INDEX(SJ!$1:$1048576,MATCH("Total",SJ!$A:$A,),MATCH($A31,SJ!$6:$6,)),0)</f>
        <v>-93588.744085714279</v>
      </c>
      <c r="G31" s="17"/>
      <c r="H31" s="17">
        <f>IFERROR(INDEX(AP!$1:$1048576,MATCH("Total",AP!$A:$A,),MATCH($A31,AP!$6:$6,)),0)</f>
        <v>0</v>
      </c>
      <c r="I31" s="17">
        <f>IFERROR(INDEX(CD!$1:$1048576,MATCH("Total",CD!$A:$A,),MATCH($A31,CD!$6:$6,)),0)</f>
        <v>0</v>
      </c>
      <c r="J31" s="17">
        <f>IFERROR(INDEX('GJ-PCF'!$1:$1048576,MATCH("Total",'GJ-PCF'!$A:$A,),MATCH($A31,'GJ-PCF'!$6:$6,)),0)</f>
        <v>0</v>
      </c>
      <c r="K31" s="17">
        <f>SUMIF(GJ!C:C,A31,GJ!G:G)-SUMIF(GJ!C:C,A31,GJ!H:H)</f>
        <v>0</v>
      </c>
      <c r="L31" s="17">
        <f t="shared" si="0"/>
        <v>-93588.744085714279</v>
      </c>
      <c r="M31" s="17">
        <f t="shared" si="1"/>
        <v>-93588.744085714279</v>
      </c>
    </row>
    <row r="32" spans="1:13" s="25" customFormat="1" ht="11.25" x14ac:dyDescent="0.2">
      <c r="A32" s="85">
        <v>2205</v>
      </c>
      <c r="B32" s="34" t="s">
        <v>689</v>
      </c>
      <c r="C32" s="83" t="s">
        <v>892</v>
      </c>
      <c r="D32" s="34"/>
      <c r="E32" s="17">
        <v>-48806.539599999996</v>
      </c>
      <c r="F32" s="17">
        <f>IFERROR(INDEX(SJ!$1:$1048576,MATCH("Total",SJ!$A:$A,),MATCH($A32,SJ!$6:$6,)),0)</f>
        <v>0</v>
      </c>
      <c r="G32" s="17"/>
      <c r="H32" s="17">
        <f>IFERROR(INDEX(AP!$1:$1048576,MATCH("Total",AP!$A:$A,),MATCH($A32,AP!$6:$6,)),0)</f>
        <v>0</v>
      </c>
      <c r="I32" s="17">
        <f>IFERROR(INDEX(CD!$1:$1048576,MATCH("Total",CD!$A:$A,),MATCH($A32,CD!$6:$6,)),0)</f>
        <v>0</v>
      </c>
      <c r="J32" s="17">
        <f>IFERROR(INDEX('GJ-PCF'!$1:$1048576,MATCH("Total",'GJ-PCF'!$A:$A,),MATCH($A32,'GJ-PCF'!$6:$6,)),0)</f>
        <v>0</v>
      </c>
      <c r="K32" s="17">
        <f>SUMIF(GJ!C:C,A32,GJ!G:G)-SUMIF(GJ!C:C,A32,GJ!H:H)</f>
        <v>0</v>
      </c>
      <c r="L32" s="17">
        <f t="shared" si="0"/>
        <v>0</v>
      </c>
      <c r="M32" s="17">
        <f t="shared" si="1"/>
        <v>-48806.539599999996</v>
      </c>
    </row>
    <row r="33" spans="1:13" s="25" customFormat="1" ht="11.25" x14ac:dyDescent="0.2">
      <c r="A33" s="85">
        <v>2206</v>
      </c>
      <c r="B33" s="34" t="s">
        <v>690</v>
      </c>
      <c r="C33" s="83" t="s">
        <v>892</v>
      </c>
      <c r="D33" s="34"/>
      <c r="E33" s="17">
        <v>-55456.2641304024</v>
      </c>
      <c r="F33" s="17">
        <f>IFERROR(INDEX(SJ!$1:$1048576,MATCH("Total",SJ!$A:$A,),MATCH($A33,SJ!$6:$6,)),0)</f>
        <v>0</v>
      </c>
      <c r="G33" s="17"/>
      <c r="H33" s="17">
        <f>IFERROR(INDEX(AP!$1:$1048576,MATCH("Total",AP!$A:$A,),MATCH($A33,AP!$6:$6,)),0)</f>
        <v>0</v>
      </c>
      <c r="I33" s="17">
        <f>IFERROR(INDEX(CD!$1:$1048576,MATCH("Total",CD!$A:$A,),MATCH($A33,CD!$6:$6,)),0)</f>
        <v>0</v>
      </c>
      <c r="J33" s="17">
        <f>IFERROR(INDEX('GJ-PCF'!$1:$1048576,MATCH("Total",'GJ-PCF'!$A:$A,),MATCH($A33,'GJ-PCF'!$6:$6,)),0)</f>
        <v>0</v>
      </c>
      <c r="K33" s="17">
        <f>SUMIF(GJ!C:C,A33,GJ!G:G)-SUMIF(GJ!C:C,A33,GJ!H:H)</f>
        <v>0</v>
      </c>
      <c r="L33" s="17">
        <f t="shared" si="0"/>
        <v>0</v>
      </c>
      <c r="M33" s="17">
        <f t="shared" si="1"/>
        <v>-55456.2641304024</v>
      </c>
    </row>
    <row r="34" spans="1:13" x14ac:dyDescent="0.25">
      <c r="A34" s="81">
        <v>2300</v>
      </c>
      <c r="B34" s="16" t="s">
        <v>691</v>
      </c>
      <c r="C34" s="34" t="s">
        <v>773</v>
      </c>
      <c r="D34" s="16"/>
      <c r="E34" s="17"/>
      <c r="F34" s="17">
        <f>IFERROR(INDEX(SJ!$1:$1048576,MATCH("Total",SJ!$A:$A,),MATCH($A34,SJ!$6:$6,)),0)</f>
        <v>0</v>
      </c>
      <c r="G34" s="17"/>
      <c r="H34" s="17">
        <f>IFERROR(INDEX(AP!$1:$1048576,MATCH("Total",AP!$A:$A,),MATCH($A34,AP!$6:$6,)),0)</f>
        <v>0</v>
      </c>
      <c r="I34" s="17">
        <f>IFERROR(INDEX(CD!$1:$1048576,MATCH("Total",CD!$A:$A,),MATCH($A34,CD!$6:$6,)),0)</f>
        <v>0</v>
      </c>
      <c r="J34" s="17">
        <f>IFERROR(INDEX('GJ-PCF'!$1:$1048576,MATCH("Total",'GJ-PCF'!$A:$A,),MATCH($A34,'GJ-PCF'!$6:$6,)),0)</f>
        <v>0</v>
      </c>
      <c r="K34" s="17">
        <f>SUMIF(GJ!C:C,A34,GJ!G:G)-SUMIF(GJ!C:C,A34,GJ!H:H)</f>
        <v>-73721.191570512805</v>
      </c>
      <c r="L34" s="17">
        <f t="shared" si="0"/>
        <v>-73721.191570512805</v>
      </c>
      <c r="M34" s="17">
        <f t="shared" si="1"/>
        <v>-73721.191570512805</v>
      </c>
    </row>
    <row r="35" spans="1:13" x14ac:dyDescent="0.25">
      <c r="A35" s="81">
        <v>2301</v>
      </c>
      <c r="B35" s="16" t="s">
        <v>692</v>
      </c>
      <c r="C35" s="34" t="s">
        <v>773</v>
      </c>
      <c r="D35" s="16"/>
      <c r="E35" s="17">
        <v>-10265</v>
      </c>
      <c r="F35" s="17">
        <f>IFERROR(INDEX(SJ!$1:$1048576,MATCH("Total",SJ!$A:$A,),MATCH($A35,SJ!$6:$6,)),0)</f>
        <v>0</v>
      </c>
      <c r="G35" s="17"/>
      <c r="H35" s="17">
        <f>IFERROR(INDEX(AP!$1:$1048576,MATCH("Total",AP!$A:$A,),MATCH($A35,AP!$6:$6,)),0)</f>
        <v>0</v>
      </c>
      <c r="I35" s="17">
        <f>IFERROR(INDEX(CD!$1:$1048576,MATCH("Total",CD!$A:$A,),MATCH($A35,CD!$6:$6,)),0)</f>
        <v>0</v>
      </c>
      <c r="J35" s="17">
        <f>IFERROR(INDEX('GJ-PCF'!$1:$1048576,MATCH("Total",'GJ-PCF'!$A:$A,),MATCH($A35,'GJ-PCF'!$6:$6,)),0)</f>
        <v>0</v>
      </c>
      <c r="K35" s="17">
        <f>SUMIF(GJ!C:C,A35,GJ!G:G)-SUMIF(GJ!C:C,A35,GJ!H:H)</f>
        <v>-3379</v>
      </c>
      <c r="L35" s="17">
        <f t="shared" si="0"/>
        <v>-3379</v>
      </c>
      <c r="M35" s="17">
        <f t="shared" si="1"/>
        <v>-13644</v>
      </c>
    </row>
    <row r="36" spans="1:13" x14ac:dyDescent="0.25">
      <c r="A36" s="81">
        <v>2302</v>
      </c>
      <c r="B36" s="16" t="s">
        <v>693</v>
      </c>
      <c r="C36" s="34" t="s">
        <v>773</v>
      </c>
      <c r="D36" s="16"/>
      <c r="E36" s="17"/>
      <c r="F36" s="17">
        <f>IFERROR(INDEX(SJ!$1:$1048576,MATCH("Total",SJ!$A:$A,),MATCH($A36,SJ!$6:$6,)),0)</f>
        <v>0</v>
      </c>
      <c r="G36" s="17"/>
      <c r="H36" s="17">
        <f>IFERROR(INDEX(AP!$1:$1048576,MATCH("Total",AP!$A:$A,),MATCH($A36,AP!$6:$6,)),0)</f>
        <v>0</v>
      </c>
      <c r="I36" s="17">
        <f>IFERROR(INDEX(CD!$1:$1048576,MATCH("Total",CD!$A:$A,),MATCH($A36,CD!$6:$6,)),0)</f>
        <v>0</v>
      </c>
      <c r="J36" s="17">
        <f>IFERROR(INDEX('GJ-PCF'!$1:$1048576,MATCH("Total",'GJ-PCF'!$A:$A,),MATCH($A36,'GJ-PCF'!$6:$6,)),0)</f>
        <v>0</v>
      </c>
      <c r="K36" s="17">
        <f>SUMIF(GJ!C:C,A36,GJ!G:G)-SUMIF(GJ!C:C,A36,GJ!H:H)</f>
        <v>-8121.76</v>
      </c>
      <c r="L36" s="17">
        <f t="shared" si="0"/>
        <v>-8121.76</v>
      </c>
      <c r="M36" s="17">
        <f t="shared" si="1"/>
        <v>-8121.76</v>
      </c>
    </row>
    <row r="37" spans="1:13" x14ac:dyDescent="0.25">
      <c r="A37" s="81">
        <v>2303</v>
      </c>
      <c r="B37" s="16" t="s">
        <v>694</v>
      </c>
      <c r="C37" s="34" t="s">
        <v>773</v>
      </c>
      <c r="D37" s="16"/>
      <c r="E37" s="17">
        <v>-2690</v>
      </c>
      <c r="F37" s="17">
        <f>IFERROR(INDEX(SJ!$1:$1048576,MATCH("Total",SJ!$A:$A,),MATCH($A37,SJ!$6:$6,)),0)</f>
        <v>0</v>
      </c>
      <c r="G37" s="17"/>
      <c r="H37" s="17">
        <f>IFERROR(INDEX(AP!$1:$1048576,MATCH("Total",AP!$A:$A,),MATCH($A37,AP!$6:$6,)),0)</f>
        <v>0</v>
      </c>
      <c r="I37" s="17">
        <f>IFERROR(INDEX(CD!$1:$1048576,MATCH("Total",CD!$A:$A,),MATCH($A37,CD!$6:$6,)),0)</f>
        <v>0</v>
      </c>
      <c r="J37" s="17">
        <f>IFERROR(INDEX('GJ-PCF'!$1:$1048576,MATCH("Total",'GJ-PCF'!$A:$A,),MATCH($A37,'GJ-PCF'!$6:$6,)),0)</f>
        <v>0</v>
      </c>
      <c r="K37" s="17">
        <f>SUMIF(GJ!C:C,A37,GJ!G:G)-SUMIF(GJ!C:C,A37,GJ!H:H)</f>
        <v>-1319.14</v>
      </c>
      <c r="L37" s="17">
        <f t="shared" si="0"/>
        <v>-1319.14</v>
      </c>
      <c r="M37" s="17">
        <f t="shared" si="1"/>
        <v>-4009.1400000000003</v>
      </c>
    </row>
    <row r="38" spans="1:13" x14ac:dyDescent="0.25">
      <c r="A38" s="81">
        <v>2304</v>
      </c>
      <c r="B38" s="16" t="s">
        <v>695</v>
      </c>
      <c r="C38" s="34" t="s">
        <v>773</v>
      </c>
      <c r="D38" s="16"/>
      <c r="E38" s="17">
        <v>-1400</v>
      </c>
      <c r="F38" s="17">
        <f>IFERROR(INDEX(SJ!$1:$1048576,MATCH("Total",SJ!$A:$A,),MATCH($A38,SJ!$6:$6,)),0)</f>
        <v>0</v>
      </c>
      <c r="G38" s="17"/>
      <c r="H38" s="17">
        <f>IFERROR(INDEX(AP!$1:$1048576,MATCH("Total",AP!$A:$A,),MATCH($A38,AP!$6:$6,)),0)</f>
        <v>0</v>
      </c>
      <c r="I38" s="17">
        <f>IFERROR(INDEX(CD!$1:$1048576,MATCH("Total",CD!$A:$A,),MATCH($A38,CD!$6:$6,)),0)</f>
        <v>0</v>
      </c>
      <c r="J38" s="17">
        <f>IFERROR(INDEX('GJ-PCF'!$1:$1048576,MATCH("Total",'GJ-PCF'!$A:$A,),MATCH($A38,'GJ-PCF'!$6:$6,)),0)</f>
        <v>0</v>
      </c>
      <c r="K38" s="17">
        <f>SUMIF(GJ!C:C,A38,GJ!G:G)-SUMIF(GJ!C:C,A38,GJ!H:H)</f>
        <v>-700</v>
      </c>
      <c r="L38" s="17">
        <f t="shared" si="0"/>
        <v>-700</v>
      </c>
      <c r="M38" s="17">
        <f t="shared" si="1"/>
        <v>-2100</v>
      </c>
    </row>
    <row r="39" spans="1:13" x14ac:dyDescent="0.25">
      <c r="A39" s="81">
        <v>2305</v>
      </c>
      <c r="B39" s="16" t="s">
        <v>696</v>
      </c>
      <c r="C39" s="34" t="s">
        <v>773</v>
      </c>
      <c r="D39" s="16"/>
      <c r="E39" s="17"/>
      <c r="F39" s="17">
        <f>IFERROR(INDEX(SJ!$1:$1048576,MATCH("Total",SJ!$A:$A,),MATCH($A39,SJ!$6:$6,)),0)</f>
        <v>0</v>
      </c>
      <c r="G39" s="17"/>
      <c r="H39" s="17">
        <f>IFERROR(INDEX(AP!$1:$1048576,MATCH("Total",AP!$A:$A,),MATCH($A39,AP!$6:$6,)),0)</f>
        <v>0</v>
      </c>
      <c r="I39" s="17">
        <f>IFERROR(INDEX(CD!$1:$1048576,MATCH("Total",CD!$A:$A,),MATCH($A39,CD!$6:$6,)),0)</f>
        <v>0</v>
      </c>
      <c r="J39" s="17">
        <f>IFERROR(INDEX('GJ-PCF'!$1:$1048576,MATCH("Total",'GJ-PCF'!$A:$A,),MATCH($A39,'GJ-PCF'!$6:$6,)),0)</f>
        <v>0</v>
      </c>
      <c r="K39" s="17">
        <f>SUMIF(GJ!C:C,A39,GJ!G:G)-SUMIF(GJ!C:C,A39,GJ!H:H)</f>
        <v>-6023.87</v>
      </c>
      <c r="L39" s="17">
        <f t="shared" si="0"/>
        <v>-6023.87</v>
      </c>
      <c r="M39" s="17">
        <f t="shared" si="1"/>
        <v>-6023.87</v>
      </c>
    </row>
    <row r="40" spans="1:13" x14ac:dyDescent="0.25">
      <c r="A40" s="81">
        <v>2306</v>
      </c>
      <c r="B40" s="16" t="s">
        <v>697</v>
      </c>
      <c r="C40" s="34" t="s">
        <v>773</v>
      </c>
      <c r="D40" s="16"/>
      <c r="E40" s="17"/>
      <c r="F40" s="17">
        <f>IFERROR(INDEX(SJ!$1:$1048576,MATCH("Total",SJ!$A:$A,),MATCH($A40,SJ!$6:$6,)),0)</f>
        <v>0</v>
      </c>
      <c r="G40" s="17"/>
      <c r="H40" s="17">
        <f>IFERROR(INDEX(AP!$1:$1048576,MATCH("Total",AP!$A:$A,),MATCH($A40,AP!$6:$6,)),0)</f>
        <v>0</v>
      </c>
      <c r="I40" s="17">
        <f>IFERROR(INDEX(CD!$1:$1048576,MATCH("Total",CD!$A:$A,),MATCH($A40,CD!$6:$6,)),0)</f>
        <v>0</v>
      </c>
      <c r="J40" s="17">
        <f>IFERROR(INDEX('GJ-PCF'!$1:$1048576,MATCH("Total",'GJ-PCF'!$A:$A,),MATCH($A40,'GJ-PCF'!$6:$6,)),0)</f>
        <v>0</v>
      </c>
      <c r="K40" s="17">
        <f>SUMIF(GJ!C:C,A40,GJ!G:G)-SUMIF(GJ!C:C,A40,GJ!H:H)</f>
        <v>-9052.4500000000007</v>
      </c>
      <c r="L40" s="17">
        <f t="shared" ref="L40:L71" si="2">SUM(F40:K40)</f>
        <v>-9052.4500000000007</v>
      </c>
      <c r="M40" s="17">
        <f t="shared" ref="M40:M71" si="3">+E40+L40</f>
        <v>-9052.4500000000007</v>
      </c>
    </row>
    <row r="41" spans="1:13" x14ac:dyDescent="0.25">
      <c r="A41" s="81">
        <v>2401</v>
      </c>
      <c r="B41" s="16" t="s">
        <v>698</v>
      </c>
      <c r="C41" s="34" t="s">
        <v>773</v>
      </c>
      <c r="D41" s="16"/>
      <c r="E41" s="17"/>
      <c r="F41" s="17">
        <f>IFERROR(INDEX(SJ!$1:$1048576,MATCH("Total",SJ!$A:$A,),MATCH($A41,SJ!$6:$6,)),0)</f>
        <v>-44049.658799999997</v>
      </c>
      <c r="G41" s="17"/>
      <c r="H41" s="17">
        <f>IFERROR(INDEX(AP!$1:$1048576,MATCH("Total",AP!$A:$A,),MATCH($A41,AP!$6:$6,)),0)</f>
        <v>0</v>
      </c>
      <c r="I41" s="17">
        <f>IFERROR(INDEX(CD!$1:$1048576,MATCH("Total",CD!$A:$A,),MATCH($A41,CD!$6:$6,)),0)</f>
        <v>0</v>
      </c>
      <c r="J41" s="17">
        <f>IFERROR(INDEX('GJ-PCF'!$1:$1048576,MATCH("Total",'GJ-PCF'!$A:$A,),MATCH($A41,'GJ-PCF'!$6:$6,)),0)</f>
        <v>0</v>
      </c>
      <c r="K41" s="17">
        <f>SUMIF(GJ!C:C,A41,GJ!G:G)-SUMIF(GJ!C:C,A41,GJ!H:H)</f>
        <v>-4348.2353538461502</v>
      </c>
      <c r="L41" s="17">
        <f t="shared" si="2"/>
        <v>-48397.894153846151</v>
      </c>
      <c r="M41" s="17">
        <f t="shared" si="3"/>
        <v>-48397.894153846151</v>
      </c>
    </row>
    <row r="42" spans="1:13" x14ac:dyDescent="0.25">
      <c r="A42" s="81">
        <v>2402</v>
      </c>
      <c r="B42" s="16" t="s">
        <v>699</v>
      </c>
      <c r="C42" s="34" t="s">
        <v>773</v>
      </c>
      <c r="D42" s="16"/>
      <c r="E42" s="17"/>
      <c r="F42" s="17">
        <f>IFERROR(INDEX(SJ!$1:$1048576,MATCH("Total",SJ!$A:$A,),MATCH($A42,SJ!$6:$6,)),0)</f>
        <v>-7773.4691999999995</v>
      </c>
      <c r="G42" s="17"/>
      <c r="H42" s="17">
        <f>IFERROR(INDEX(AP!$1:$1048576,MATCH("Total",AP!$A:$A,),MATCH($A42,AP!$6:$6,)),0)</f>
        <v>0</v>
      </c>
      <c r="I42" s="17">
        <f>IFERROR(INDEX(CD!$1:$1048576,MATCH("Total",CD!$A:$A,),MATCH($A42,CD!$6:$6,)),0)</f>
        <v>0</v>
      </c>
      <c r="J42" s="17">
        <f>IFERROR(INDEX('GJ-PCF'!$1:$1048576,MATCH("Total",'GJ-PCF'!$A:$A,),MATCH($A42,'GJ-PCF'!$6:$6,)),0)</f>
        <v>0</v>
      </c>
      <c r="K42" s="17">
        <f>SUMIF(GJ!C:C,A42,GJ!G:G)-SUMIF(GJ!C:C,A42,GJ!H:H)</f>
        <v>4348.2353538461502</v>
      </c>
      <c r="L42" s="17">
        <f t="shared" si="2"/>
        <v>-3425.2338461538493</v>
      </c>
      <c r="M42" s="17">
        <f t="shared" si="3"/>
        <v>-3425.2338461538493</v>
      </c>
    </row>
    <row r="43" spans="1:13" x14ac:dyDescent="0.25">
      <c r="A43" s="81">
        <v>2403</v>
      </c>
      <c r="B43" s="16" t="s">
        <v>700</v>
      </c>
      <c r="C43" s="34" t="s">
        <v>773</v>
      </c>
      <c r="D43" s="16"/>
      <c r="E43" s="17"/>
      <c r="F43" s="17">
        <f>IFERROR(INDEX(SJ!$1:$1048576,MATCH("Total",SJ!$A:$A,),MATCH($A43,SJ!$6:$6,)),0)</f>
        <v>-12955.781999999999</v>
      </c>
      <c r="G43" s="17"/>
      <c r="H43" s="17">
        <f>IFERROR(INDEX(AP!$1:$1048576,MATCH("Total",AP!$A:$A,),MATCH($A43,AP!$6:$6,)),0)</f>
        <v>0</v>
      </c>
      <c r="I43" s="17">
        <f>IFERROR(INDEX(CD!$1:$1048576,MATCH("Total",CD!$A:$A,),MATCH($A43,CD!$6:$6,)),0)</f>
        <v>0</v>
      </c>
      <c r="J43" s="17">
        <f>IFERROR(INDEX('GJ-PCF'!$1:$1048576,MATCH("Total",'GJ-PCF'!$A:$A,),MATCH($A43,'GJ-PCF'!$6:$6,)),0)</f>
        <v>0</v>
      </c>
      <c r="K43" s="17">
        <f>SUMIF(GJ!C:C,A43,GJ!G:G)-SUMIF(GJ!C:C,A43,GJ!H:H)</f>
        <v>0</v>
      </c>
      <c r="L43" s="17">
        <f t="shared" si="2"/>
        <v>-12955.781999999999</v>
      </c>
      <c r="M43" s="17">
        <f t="shared" si="3"/>
        <v>-12955.781999999999</v>
      </c>
    </row>
    <row r="44" spans="1:13" x14ac:dyDescent="0.25">
      <c r="A44" s="81">
        <v>3001</v>
      </c>
      <c r="B44" s="16" t="s">
        <v>701</v>
      </c>
      <c r="C44" s="34" t="s">
        <v>893</v>
      </c>
      <c r="D44" s="16"/>
      <c r="E44" s="17">
        <v>-250000</v>
      </c>
      <c r="F44" s="17">
        <f>IFERROR(INDEX(SJ!$1:$1048576,MATCH("Total",SJ!$A:$A,),MATCH($A44,SJ!$6:$6,)),0)</f>
        <v>0</v>
      </c>
      <c r="G44" s="17"/>
      <c r="H44" s="17">
        <f>IFERROR(INDEX(AP!$1:$1048576,MATCH("Total",AP!$A:$A,),MATCH($A44,AP!$6:$6,)),0)</f>
        <v>0</v>
      </c>
      <c r="I44" s="17">
        <f>IFERROR(INDEX(CD!$1:$1048576,MATCH("Total",CD!$A:$A,),MATCH($A44,CD!$6:$6,)),0)</f>
        <v>0</v>
      </c>
      <c r="J44" s="17">
        <f>IFERROR(INDEX('GJ-PCF'!$1:$1048576,MATCH("Total",'GJ-PCF'!$A:$A,),MATCH($A44,'GJ-PCF'!$6:$6,)),0)</f>
        <v>0</v>
      </c>
      <c r="K44" s="17">
        <f>SUMIF(GJ!C:C,A44,GJ!G:G)-SUMIF(GJ!C:C,A44,GJ!H:H)</f>
        <v>0</v>
      </c>
      <c r="L44" s="17">
        <f t="shared" si="2"/>
        <v>0</v>
      </c>
      <c r="M44" s="17">
        <f t="shared" si="3"/>
        <v>-250000</v>
      </c>
    </row>
    <row r="45" spans="1:13" x14ac:dyDescent="0.25">
      <c r="A45" s="81">
        <v>3002</v>
      </c>
      <c r="B45" s="16" t="s">
        <v>702</v>
      </c>
      <c r="C45" s="34" t="s">
        <v>702</v>
      </c>
      <c r="D45" s="16"/>
      <c r="E45" s="17">
        <v>-462157.46903794998</v>
      </c>
      <c r="F45" s="17">
        <f>IFERROR(INDEX(SJ!$1:$1048576,MATCH("Total",SJ!$A:$A,),MATCH($A45,SJ!$6:$6,)),0)</f>
        <v>0</v>
      </c>
      <c r="G45" s="17"/>
      <c r="H45" s="17">
        <f>IFERROR(INDEX(AP!$1:$1048576,MATCH("Total",AP!$A:$A,),MATCH($A45,AP!$6:$6,)),0)</f>
        <v>0</v>
      </c>
      <c r="I45" s="17">
        <f>IFERROR(INDEX(CD!$1:$1048576,MATCH("Total",CD!$A:$A,),MATCH($A45,CD!$6:$6,)),0)</f>
        <v>0</v>
      </c>
      <c r="J45" s="17">
        <f>IFERROR(INDEX('GJ-PCF'!$1:$1048576,MATCH("Total",'GJ-PCF'!$A:$A,),MATCH($A45,'GJ-PCF'!$6:$6,)),0)</f>
        <v>0</v>
      </c>
      <c r="K45" s="17">
        <f>SUMIF(GJ!C:C,A45,GJ!G:G)-SUMIF(GJ!C:C,A45,GJ!H:H)</f>
        <v>0</v>
      </c>
      <c r="L45" s="17">
        <f t="shared" si="2"/>
        <v>0</v>
      </c>
      <c r="M45" s="17">
        <f t="shared" si="3"/>
        <v>-462157.46903794998</v>
      </c>
    </row>
    <row r="46" spans="1:13" x14ac:dyDescent="0.25">
      <c r="A46" s="81">
        <v>3003</v>
      </c>
      <c r="B46" s="16" t="s">
        <v>703</v>
      </c>
      <c r="C46" s="34" t="s">
        <v>702</v>
      </c>
      <c r="D46" s="16"/>
      <c r="E46" s="17"/>
      <c r="F46" s="17">
        <f>IFERROR(INDEX(SJ!$1:$1048576,MATCH("Total",SJ!$A:$A,),MATCH($A46,SJ!$6:$6,)),0)</f>
        <v>0</v>
      </c>
      <c r="G46" s="17"/>
      <c r="H46" s="17">
        <f>IFERROR(INDEX(AP!$1:$1048576,MATCH("Total",AP!$A:$A,),MATCH($A46,AP!$6:$6,)),0)</f>
        <v>0</v>
      </c>
      <c r="I46" s="17">
        <f>IFERROR(INDEX(CD!$1:$1048576,MATCH("Total",CD!$A:$A,),MATCH($A46,CD!$6:$6,)),0)</f>
        <v>0</v>
      </c>
      <c r="J46" s="17">
        <f>IFERROR(INDEX('GJ-PCF'!$1:$1048576,MATCH("Total",'GJ-PCF'!$A:$A,),MATCH($A46,'GJ-PCF'!$6:$6,)),0)</f>
        <v>0</v>
      </c>
      <c r="K46" s="17">
        <f>SUMIF(GJ!C:C,A46,GJ!G:G)-SUMIF(GJ!C:C,A46,GJ!H:H)</f>
        <v>0</v>
      </c>
      <c r="L46" s="17">
        <f t="shared" si="2"/>
        <v>0</v>
      </c>
      <c r="M46" s="17">
        <f t="shared" si="3"/>
        <v>0</v>
      </c>
    </row>
    <row r="47" spans="1:13" x14ac:dyDescent="0.25">
      <c r="A47" s="81">
        <v>3004</v>
      </c>
      <c r="B47" s="16" t="s">
        <v>704</v>
      </c>
      <c r="C47" s="34" t="s">
        <v>894</v>
      </c>
      <c r="D47" s="16"/>
      <c r="E47" s="17">
        <f>-SUM(E8:E46)</f>
        <v>0</v>
      </c>
      <c r="F47" s="17">
        <f>IFERROR(INDEX(SJ!$1:$1048576,MATCH("Total",SJ!$A:$A,),MATCH($A47,SJ!$6:$6,)),0)</f>
        <v>4015.744085714206</v>
      </c>
      <c r="G47" s="17"/>
      <c r="H47" s="17">
        <f>IFERROR(INDEX(AP!$1:$1048576,MATCH("Total",AP!$A:$A,),MATCH($A47,AP!$6:$6,)),0)</f>
        <v>0</v>
      </c>
      <c r="I47" s="17">
        <f>IFERROR(INDEX(CD!$1:$1048576,MATCH("Total",CD!$A:$A,),MATCH($A47,CD!$6:$6,)),0)</f>
        <v>0</v>
      </c>
      <c r="J47" s="17">
        <f>IFERROR(INDEX('GJ-PCF'!$1:$1048576,MATCH("Total",'GJ-PCF'!$A:$A,),MATCH($A47,'GJ-PCF'!$6:$6,)),0)</f>
        <v>0</v>
      </c>
      <c r="K47" s="17">
        <f>SUMIF(GJ!C:C,A47,GJ!G:G)-SUMIF(GJ!C:C,A47,GJ!H:H)</f>
        <v>85254.281355597996</v>
      </c>
      <c r="L47" s="17">
        <f t="shared" si="2"/>
        <v>89270.025441312202</v>
      </c>
      <c r="M47" s="17">
        <f t="shared" si="3"/>
        <v>89270.025441312202</v>
      </c>
    </row>
    <row r="48" spans="1:13" x14ac:dyDescent="0.25">
      <c r="A48" s="81">
        <v>4001</v>
      </c>
      <c r="B48" s="16" t="s">
        <v>705</v>
      </c>
      <c r="C48" s="34" t="s">
        <v>895</v>
      </c>
      <c r="D48" s="16"/>
      <c r="E48" s="17"/>
      <c r="F48" s="17">
        <f>IFERROR(INDEX(SJ!$1:$1048576,MATCH("Total",SJ!$A:$A,),MATCH($A48,SJ!$6:$6,)),0)</f>
        <v>-792009.6607142858</v>
      </c>
      <c r="G48" s="17"/>
      <c r="H48" s="17">
        <f>IFERROR(INDEX(AP!$1:$1048576,MATCH("Total",AP!$A:$A,),MATCH($A48,AP!$6:$6,)),0)</f>
        <v>0</v>
      </c>
      <c r="I48" s="17">
        <f>IFERROR(INDEX(CD!$1:$1048576,MATCH("Total",CD!$A:$A,),MATCH($A48,CD!$6:$6,)),0)</f>
        <v>0</v>
      </c>
      <c r="J48" s="17">
        <f>IFERROR(INDEX('GJ-PCF'!$1:$1048576,MATCH("Total",'GJ-PCF'!$A:$A,),MATCH($A48,'GJ-PCF'!$6:$6,)),0)</f>
        <v>0</v>
      </c>
      <c r="K48" s="17">
        <f>SUMIF(GJ!C:C,A48,GJ!G:G)-SUMIF(GJ!C:C,A48,GJ!H:H)</f>
        <v>0</v>
      </c>
      <c r="L48" s="17">
        <f t="shared" si="2"/>
        <v>-792009.6607142858</v>
      </c>
      <c r="M48" s="17">
        <f t="shared" si="3"/>
        <v>-792009.6607142858</v>
      </c>
    </row>
    <row r="49" spans="1:13" x14ac:dyDescent="0.25">
      <c r="A49" s="81">
        <v>4002</v>
      </c>
      <c r="B49" s="16" t="s">
        <v>706</v>
      </c>
      <c r="C49" s="34" t="s">
        <v>895</v>
      </c>
      <c r="D49" s="16"/>
      <c r="E49" s="17"/>
      <c r="F49" s="17">
        <f>IFERROR(INDEX(SJ!$1:$1048576,MATCH("Total",SJ!$A:$A,),MATCH($A49,SJ!$6:$6,)),0)</f>
        <v>0</v>
      </c>
      <c r="G49" s="17"/>
      <c r="H49" s="17">
        <f>IFERROR(INDEX(AP!$1:$1048576,MATCH("Total",AP!$A:$A,),MATCH($A49,AP!$6:$6,)),0)</f>
        <v>0</v>
      </c>
      <c r="I49" s="17">
        <f>IFERROR(INDEX(CD!$1:$1048576,MATCH("Total",CD!$A:$A,),MATCH($A49,CD!$6:$6,)),0)</f>
        <v>0</v>
      </c>
      <c r="J49" s="17">
        <f>IFERROR(INDEX('GJ-PCF'!$1:$1048576,MATCH("Total",'GJ-PCF'!$A:$A,),MATCH($A49,'GJ-PCF'!$6:$6,)),0)</f>
        <v>0</v>
      </c>
      <c r="K49" s="17">
        <f>SUMIF(GJ!C:C,A49,GJ!G:G)-SUMIF(GJ!C:C,A49,GJ!H:H)</f>
        <v>0</v>
      </c>
      <c r="L49" s="17">
        <f t="shared" si="2"/>
        <v>0</v>
      </c>
      <c r="M49" s="17">
        <f t="shared" si="3"/>
        <v>0</v>
      </c>
    </row>
    <row r="50" spans="1:13" x14ac:dyDescent="0.25">
      <c r="A50" s="81">
        <v>4003</v>
      </c>
      <c r="B50" s="16" t="s">
        <v>707</v>
      </c>
      <c r="C50" s="34" t="s">
        <v>895</v>
      </c>
      <c r="D50" s="16"/>
      <c r="E50" s="17"/>
      <c r="F50" s="17">
        <f>IFERROR(INDEX(SJ!$1:$1048576,MATCH("Total",SJ!$A:$A,),MATCH($A50,SJ!$6:$6,)),0)</f>
        <v>0</v>
      </c>
      <c r="G50" s="17"/>
      <c r="H50" s="17">
        <f>IFERROR(INDEX(AP!$1:$1048576,MATCH("Total",AP!$A:$A,),MATCH($A50,AP!$6:$6,)),0)</f>
        <v>0</v>
      </c>
      <c r="I50" s="17">
        <f>IFERROR(INDEX(CD!$1:$1048576,MATCH("Total",CD!$A:$A,),MATCH($A50,CD!$6:$6,)),0)</f>
        <v>0</v>
      </c>
      <c r="J50" s="17">
        <f>IFERROR(INDEX('GJ-PCF'!$1:$1048576,MATCH("Total",'GJ-PCF'!$A:$A,),MATCH($A50,'GJ-PCF'!$6:$6,)),0)</f>
        <v>0</v>
      </c>
      <c r="K50" s="17">
        <f>SUMIF(GJ!C:C,A50,GJ!G:G)-SUMIF(GJ!C:C,A50,GJ!H:H)</f>
        <v>0</v>
      </c>
      <c r="L50" s="17">
        <f t="shared" si="2"/>
        <v>0</v>
      </c>
      <c r="M50" s="17">
        <f t="shared" si="3"/>
        <v>0</v>
      </c>
    </row>
    <row r="51" spans="1:13" x14ac:dyDescent="0.25">
      <c r="A51" s="81">
        <v>4101</v>
      </c>
      <c r="B51" s="16" t="s">
        <v>708</v>
      </c>
      <c r="C51" s="34" t="s">
        <v>896</v>
      </c>
      <c r="D51" s="16"/>
      <c r="E51" s="17"/>
      <c r="F51" s="17">
        <f>IFERROR(INDEX(SJ!$1:$1048576,MATCH("Total",SJ!$A:$A,),MATCH($A51,SJ!$6:$6,)),0)</f>
        <v>4443.4732142857147</v>
      </c>
      <c r="G51" s="17"/>
      <c r="H51" s="17">
        <f>IFERROR(INDEX(AP!$1:$1048576,MATCH("Total",AP!$A:$A,),MATCH($A51,AP!$6:$6,)),0)</f>
        <v>0</v>
      </c>
      <c r="I51" s="17">
        <f>IFERROR(INDEX(CD!$1:$1048576,MATCH("Total",CD!$A:$A,),MATCH($A51,CD!$6:$6,)),0)</f>
        <v>0</v>
      </c>
      <c r="J51" s="17">
        <f>IFERROR(INDEX('GJ-PCF'!$1:$1048576,MATCH("Total",'GJ-PCF'!$A:$A,),MATCH($A51,'GJ-PCF'!$6:$6,)),0)</f>
        <v>0</v>
      </c>
      <c r="K51" s="17">
        <f>SUMIF(GJ!C:C,A51,GJ!G:G)-SUMIF(GJ!C:C,A51,GJ!H:H)</f>
        <v>0</v>
      </c>
      <c r="L51" s="17">
        <f t="shared" si="2"/>
        <v>4443.4732142857147</v>
      </c>
      <c r="M51" s="17">
        <f t="shared" si="3"/>
        <v>4443.4732142857147</v>
      </c>
    </row>
    <row r="52" spans="1:13" x14ac:dyDescent="0.25">
      <c r="A52" s="81">
        <v>4102</v>
      </c>
      <c r="B52" s="16" t="s">
        <v>709</v>
      </c>
      <c r="C52" s="34" t="s">
        <v>896</v>
      </c>
      <c r="D52" s="16"/>
      <c r="E52" s="17"/>
      <c r="F52" s="17">
        <f>IFERROR(INDEX(SJ!$1:$1048576,MATCH("Total",SJ!$A:$A,),MATCH($A52,SJ!$6:$6,)),0)</f>
        <v>716.96428571428498</v>
      </c>
      <c r="G52" s="17"/>
      <c r="H52" s="17">
        <f>IFERROR(INDEX(AP!$1:$1048576,MATCH("Total",AP!$A:$A,),MATCH($A52,AP!$6:$6,)),0)</f>
        <v>0</v>
      </c>
      <c r="I52" s="17">
        <f>IFERROR(INDEX(CD!$1:$1048576,MATCH("Total",CD!$A:$A,),MATCH($A52,CD!$6:$6,)),0)</f>
        <v>0</v>
      </c>
      <c r="J52" s="17">
        <f>IFERROR(INDEX('GJ-PCF'!$1:$1048576,MATCH("Total",'GJ-PCF'!$A:$A,),MATCH($A52,'GJ-PCF'!$6:$6,)),0)</f>
        <v>0</v>
      </c>
      <c r="K52" s="17">
        <f>SUMIF(GJ!C:C,A52,GJ!G:G)-SUMIF(GJ!C:C,A52,GJ!H:H)</f>
        <v>0</v>
      </c>
      <c r="L52" s="17">
        <f t="shared" si="2"/>
        <v>716.96428571428498</v>
      </c>
      <c r="M52" s="17">
        <f t="shared" si="3"/>
        <v>716.96428571428498</v>
      </c>
    </row>
    <row r="53" spans="1:13" x14ac:dyDescent="0.25">
      <c r="A53" s="81">
        <v>4103</v>
      </c>
      <c r="B53" s="16" t="s">
        <v>710</v>
      </c>
      <c r="C53" s="34" t="s">
        <v>896</v>
      </c>
      <c r="D53" s="16"/>
      <c r="E53" s="17"/>
      <c r="F53" s="17">
        <f>IFERROR(INDEX(SJ!$1:$1048576,MATCH("Total",SJ!$A:$A,),MATCH($A53,SJ!$6:$6,)),0)</f>
        <v>233.0357142857147</v>
      </c>
      <c r="G53" s="17"/>
      <c r="H53" s="17">
        <f>IFERROR(INDEX(AP!$1:$1048576,MATCH("Total",AP!$A:$A,),MATCH($A53,AP!$6:$6,)),0)</f>
        <v>0</v>
      </c>
      <c r="I53" s="17">
        <f>IFERROR(INDEX(CD!$1:$1048576,MATCH("Total",CD!$A:$A,),MATCH($A53,CD!$6:$6,)),0)</f>
        <v>0</v>
      </c>
      <c r="J53" s="17">
        <f>IFERROR(INDEX('GJ-PCF'!$1:$1048576,MATCH("Total",'GJ-PCF'!$A:$A,),MATCH($A53,'GJ-PCF'!$6:$6,)),0)</f>
        <v>0</v>
      </c>
      <c r="K53" s="17">
        <f>SUMIF(GJ!C:C,A53,GJ!G:G)-SUMIF(GJ!C:C,A53,GJ!H:H)</f>
        <v>0</v>
      </c>
      <c r="L53" s="17">
        <f t="shared" si="2"/>
        <v>233.0357142857147</v>
      </c>
      <c r="M53" s="17">
        <f t="shared" si="3"/>
        <v>233.0357142857147</v>
      </c>
    </row>
    <row r="54" spans="1:13" x14ac:dyDescent="0.25">
      <c r="A54" s="81">
        <v>4104</v>
      </c>
      <c r="B54" s="16" t="s">
        <v>711</v>
      </c>
      <c r="C54" s="34" t="s">
        <v>896</v>
      </c>
      <c r="D54" s="16"/>
      <c r="E54" s="17"/>
      <c r="F54" s="17">
        <f>IFERROR(INDEX(SJ!$1:$1048576,MATCH("Total",SJ!$A:$A,),MATCH($A54,SJ!$6:$6,)),0)</f>
        <v>5413.1874999999973</v>
      </c>
      <c r="G54" s="17"/>
      <c r="H54" s="17">
        <f>IFERROR(INDEX(AP!$1:$1048576,MATCH("Total",AP!$A:$A,),MATCH($A54,AP!$6:$6,)),0)</f>
        <v>0</v>
      </c>
      <c r="I54" s="17">
        <f>IFERROR(INDEX(CD!$1:$1048576,MATCH("Total",CD!$A:$A,),MATCH($A54,CD!$6:$6,)),0)</f>
        <v>0</v>
      </c>
      <c r="J54" s="17">
        <f>IFERROR(INDEX('GJ-PCF'!$1:$1048576,MATCH("Total",'GJ-PCF'!$A:$A,),MATCH($A54,'GJ-PCF'!$6:$6,)),0)</f>
        <v>0</v>
      </c>
      <c r="K54" s="17">
        <f>SUMIF(GJ!C:C,A54,GJ!G:G)-SUMIF(GJ!C:C,A54,GJ!H:H)</f>
        <v>0</v>
      </c>
      <c r="L54" s="17">
        <f t="shared" si="2"/>
        <v>5413.1874999999973</v>
      </c>
      <c r="M54" s="17">
        <f t="shared" si="3"/>
        <v>5413.1874999999973</v>
      </c>
    </row>
    <row r="55" spans="1:13" x14ac:dyDescent="0.25">
      <c r="A55" s="81">
        <v>4901</v>
      </c>
      <c r="B55" s="16" t="s">
        <v>712</v>
      </c>
      <c r="C55" s="34" t="s">
        <v>713</v>
      </c>
      <c r="D55" s="16"/>
      <c r="E55" s="17"/>
      <c r="F55" s="17">
        <f>IFERROR(INDEX(SJ!$1:$1048576,MATCH("Total",SJ!$A:$A,),MATCH($A55,SJ!$6:$6,)),0)</f>
        <v>-104.49000000000663</v>
      </c>
      <c r="G55" s="17"/>
      <c r="H55" s="17">
        <f>IFERROR(INDEX(AP!$1:$1048576,MATCH("Total",AP!$A:$A,),MATCH($A55,AP!$6:$6,)),0)</f>
        <v>0</v>
      </c>
      <c r="I55" s="17">
        <f>IFERROR(INDEX(CD!$1:$1048576,MATCH("Total",CD!$A:$A,),MATCH($A55,CD!$6:$6,)),0)</f>
        <v>0</v>
      </c>
      <c r="J55" s="17">
        <f>IFERROR(INDEX('GJ-PCF'!$1:$1048576,MATCH("Total",'GJ-PCF'!$A:$A,),MATCH($A55,'GJ-PCF'!$6:$6,)),0)</f>
        <v>0</v>
      </c>
      <c r="K55" s="17">
        <f>SUMIF(GJ!C:C,A55,GJ!G:G)-SUMIF(GJ!C:C,A55,GJ!H:H)</f>
        <v>0</v>
      </c>
      <c r="L55" s="17">
        <f t="shared" si="2"/>
        <v>-104.49000000000663</v>
      </c>
      <c r="M55" s="17">
        <f t="shared" si="3"/>
        <v>-104.49000000000663</v>
      </c>
    </row>
    <row r="56" spans="1:13" x14ac:dyDescent="0.25">
      <c r="A56" s="81">
        <v>4999</v>
      </c>
      <c r="B56" s="16" t="s">
        <v>713</v>
      </c>
      <c r="C56" s="34" t="s">
        <v>713</v>
      </c>
      <c r="D56" s="16"/>
      <c r="E56" s="17"/>
      <c r="F56" s="17">
        <f>IFERROR(INDEX(SJ!$1:$1048576,MATCH("Total",SJ!$A:$A,),MATCH($A56,SJ!$6:$6,)),0)</f>
        <v>0</v>
      </c>
      <c r="G56" s="17"/>
      <c r="H56" s="17">
        <f>IFERROR(INDEX(AP!$1:$1048576,MATCH("Total",AP!$A:$A,),MATCH($A56,AP!$6:$6,)),0)</f>
        <v>0</v>
      </c>
      <c r="I56" s="17">
        <f>IFERROR(INDEX(CD!$1:$1048576,MATCH("Total",CD!$A:$A,),MATCH($A56,CD!$6:$6,)),0)</f>
        <v>0</v>
      </c>
      <c r="J56" s="17">
        <f>IFERROR(INDEX('GJ-PCF'!$1:$1048576,MATCH("Total",'GJ-PCF'!$A:$A,),MATCH($A56,'GJ-PCF'!$6:$6,)),0)</f>
        <v>0</v>
      </c>
      <c r="K56" s="17">
        <f>SUMIF(GJ!C:C,A56,GJ!G:G)-SUMIF(GJ!C:C,A56,GJ!H:H)</f>
        <v>0</v>
      </c>
      <c r="L56" s="17">
        <f t="shared" si="2"/>
        <v>0</v>
      </c>
      <c r="M56" s="17">
        <f t="shared" si="3"/>
        <v>0</v>
      </c>
    </row>
    <row r="57" spans="1:13" x14ac:dyDescent="0.25">
      <c r="A57" s="81">
        <v>5001</v>
      </c>
      <c r="B57" s="16" t="s">
        <v>714</v>
      </c>
      <c r="C57" s="34"/>
      <c r="D57" s="16"/>
      <c r="E57" s="17"/>
      <c r="F57" s="17">
        <f>IFERROR(INDEX(SJ!$1:$1048576,MATCH("Total",SJ!$A:$A,),MATCH($A57,SJ!$6:$6,)),0)</f>
        <v>0</v>
      </c>
      <c r="G57" s="17"/>
      <c r="H57" s="17">
        <f>IFERROR(INDEX(AP!$1:$1048576,MATCH("Total",AP!$A:$A,),MATCH($A57,AP!$6:$6,)),0)</f>
        <v>136447.7964285714</v>
      </c>
      <c r="I57" s="17">
        <f>IFERROR(INDEX(CD!$1:$1048576,MATCH("Total",CD!$A:$A,),MATCH($A57,CD!$6:$6,)),0)</f>
        <v>0</v>
      </c>
      <c r="J57" s="17">
        <f>IFERROR(INDEX('GJ-PCF'!$1:$1048576,MATCH("Total",'GJ-PCF'!$A:$A,),MATCH($A57,'GJ-PCF'!$6:$6,)),0)</f>
        <v>48831.16</v>
      </c>
      <c r="K57" s="17">
        <f>SUMIF(GJ!C:C,A57,GJ!G:G)-SUMIF(GJ!C:C,A57,GJ!H:H)</f>
        <v>0</v>
      </c>
      <c r="L57" s="17">
        <f t="shared" si="2"/>
        <v>185278.9564285714</v>
      </c>
      <c r="M57" s="17">
        <f t="shared" si="3"/>
        <v>185278.9564285714</v>
      </c>
    </row>
    <row r="58" spans="1:13" x14ac:dyDescent="0.25">
      <c r="A58" s="81" t="s">
        <v>645</v>
      </c>
      <c r="B58" s="16" t="s">
        <v>715</v>
      </c>
      <c r="C58" s="34"/>
      <c r="D58" s="16"/>
      <c r="E58" s="17"/>
      <c r="F58" s="17">
        <f>IFERROR(INDEX(SJ!$1:$1048576,MATCH("Total",SJ!$A:$A,),MATCH($A58,SJ!$6:$6,)),0)</f>
        <v>0</v>
      </c>
      <c r="G58" s="17"/>
      <c r="H58" s="17">
        <f>IFERROR(INDEX(AP!$1:$1048576,MATCH("Total",AP!$A:$A,),MATCH($A58,AP!$6:$6,)),0)</f>
        <v>0</v>
      </c>
      <c r="I58" s="17">
        <f>IFERROR(INDEX(CD!$1:$1048576,MATCH("Total",CD!$A:$A,),MATCH($A58,CD!$6:$6,)),0)</f>
        <v>0</v>
      </c>
      <c r="J58" s="17">
        <f>IFERROR(INDEX('GJ-PCF'!$1:$1048576,MATCH("Total",'GJ-PCF'!$A:$A,),MATCH($A58,'GJ-PCF'!$6:$6,)),0)</f>
        <v>0</v>
      </c>
      <c r="K58" s="17">
        <f>SUMIF(GJ!C:C,A58,GJ!G:G)-SUMIF(GJ!C:C,A58,GJ!H:H)</f>
        <v>0</v>
      </c>
      <c r="L58" s="17">
        <f t="shared" si="2"/>
        <v>0</v>
      </c>
      <c r="M58" s="17">
        <f t="shared" si="3"/>
        <v>0</v>
      </c>
    </row>
    <row r="59" spans="1:13" x14ac:dyDescent="0.25">
      <c r="A59" s="81">
        <v>5002</v>
      </c>
      <c r="B59" s="16" t="s">
        <v>716</v>
      </c>
      <c r="C59" s="34"/>
      <c r="D59" s="16"/>
      <c r="E59" s="17"/>
      <c r="F59" s="17">
        <f>IFERROR(INDEX(SJ!$1:$1048576,MATCH("Total",SJ!$A:$A,),MATCH($A59,SJ!$6:$6,)),0)</f>
        <v>0</v>
      </c>
      <c r="G59" s="17"/>
      <c r="H59" s="17">
        <f>IFERROR(INDEX(AP!$1:$1048576,MATCH("Total",AP!$A:$A,),MATCH($A59,AP!$6:$6,)),0)</f>
        <v>16451.785714285721</v>
      </c>
      <c r="I59" s="17">
        <f>IFERROR(INDEX(CD!$1:$1048576,MATCH("Total",CD!$A:$A,),MATCH($A59,CD!$6:$6,)),0)</f>
        <v>0</v>
      </c>
      <c r="J59" s="17">
        <f>IFERROR(INDEX('GJ-PCF'!$1:$1048576,MATCH("Total",'GJ-PCF'!$A:$A,),MATCH($A59,'GJ-PCF'!$6:$6,)),0)</f>
        <v>4967.0999999999995</v>
      </c>
      <c r="K59" s="17">
        <f>SUMIF(GJ!C:C,A59,GJ!G:G)-SUMIF(GJ!C:C,A59,GJ!H:H)</f>
        <v>0</v>
      </c>
      <c r="L59" s="17">
        <f t="shared" si="2"/>
        <v>21418.88571428572</v>
      </c>
      <c r="M59" s="17">
        <f t="shared" si="3"/>
        <v>21418.88571428572</v>
      </c>
    </row>
    <row r="60" spans="1:13" x14ac:dyDescent="0.25">
      <c r="A60" s="81" t="s">
        <v>646</v>
      </c>
      <c r="B60" s="16" t="s">
        <v>717</v>
      </c>
      <c r="C60" s="34"/>
      <c r="D60" s="16"/>
      <c r="E60" s="17"/>
      <c r="F60" s="17">
        <f>IFERROR(INDEX(SJ!$1:$1048576,MATCH("Total",SJ!$A:$A,),MATCH($A60,SJ!$6:$6,)),0)</f>
        <v>0</v>
      </c>
      <c r="G60" s="17"/>
      <c r="H60" s="17">
        <f>IFERROR(INDEX(AP!$1:$1048576,MATCH("Total",AP!$A:$A,),MATCH($A60,AP!$6:$6,)),0)</f>
        <v>0</v>
      </c>
      <c r="I60" s="17">
        <f>IFERROR(INDEX(CD!$1:$1048576,MATCH("Total",CD!$A:$A,),MATCH($A60,CD!$6:$6,)),0)</f>
        <v>0</v>
      </c>
      <c r="J60" s="17">
        <f>IFERROR(INDEX('GJ-PCF'!$1:$1048576,MATCH("Total",'GJ-PCF'!$A:$A,),MATCH($A60,'GJ-PCF'!$6:$6,)),0)</f>
        <v>0</v>
      </c>
      <c r="K60" s="17">
        <f>SUMIF(GJ!C:C,A60,GJ!G:G)-SUMIF(GJ!C:C,A60,GJ!H:H)</f>
        <v>0</v>
      </c>
      <c r="L60" s="17">
        <f t="shared" si="2"/>
        <v>0</v>
      </c>
      <c r="M60" s="17">
        <f t="shared" si="3"/>
        <v>0</v>
      </c>
    </row>
    <row r="61" spans="1:13" x14ac:dyDescent="0.25">
      <c r="A61" s="81">
        <v>5003</v>
      </c>
      <c r="B61" s="16" t="s">
        <v>718</v>
      </c>
      <c r="C61" s="34"/>
      <c r="D61" s="16"/>
      <c r="E61" s="17"/>
      <c r="F61" s="17">
        <f>IFERROR(INDEX(SJ!$1:$1048576,MATCH("Total",SJ!$A:$A,),MATCH($A61,SJ!$6:$6,)),0)</f>
        <v>0</v>
      </c>
      <c r="G61" s="17"/>
      <c r="H61" s="17">
        <f>IFERROR(INDEX(AP!$1:$1048576,MATCH("Total",AP!$A:$A,),MATCH($A61,AP!$6:$6,)),0)</f>
        <v>0</v>
      </c>
      <c r="I61" s="17">
        <f>IFERROR(INDEX(CD!$1:$1048576,MATCH("Total",CD!$A:$A,),MATCH($A61,CD!$6:$6,)),0)</f>
        <v>0</v>
      </c>
      <c r="J61" s="17">
        <f>IFERROR(INDEX('GJ-PCF'!$1:$1048576,MATCH("Total",'GJ-PCF'!$A:$A,),MATCH($A61,'GJ-PCF'!$6:$6,)),0)</f>
        <v>0</v>
      </c>
      <c r="K61" s="17">
        <f>SUMIF(GJ!C:C,A61,GJ!G:G)-SUMIF(GJ!C:C,A61,GJ!H:H)</f>
        <v>0</v>
      </c>
      <c r="L61" s="17">
        <f t="shared" si="2"/>
        <v>0</v>
      </c>
      <c r="M61" s="17">
        <f t="shared" si="3"/>
        <v>0</v>
      </c>
    </row>
    <row r="62" spans="1:13" x14ac:dyDescent="0.25">
      <c r="A62" s="81">
        <v>5101</v>
      </c>
      <c r="B62" s="16" t="s">
        <v>719</v>
      </c>
      <c r="C62" s="34"/>
      <c r="D62" s="16"/>
      <c r="E62" s="17"/>
      <c r="F62" s="17">
        <f>IFERROR(INDEX(SJ!$1:$1048576,MATCH("Total",SJ!$A:$A,),MATCH($A62,SJ!$6:$6,)),0)</f>
        <v>0</v>
      </c>
      <c r="G62" s="17"/>
      <c r="H62" s="17">
        <f>IFERROR(INDEX(AP!$1:$1048576,MATCH("Total",AP!$A:$A,),MATCH($A62,AP!$6:$6,)),0)</f>
        <v>9451.6249999999909</v>
      </c>
      <c r="I62" s="17">
        <f>IFERROR(INDEX(CD!$1:$1048576,MATCH("Total",CD!$A:$A,),MATCH($A62,CD!$6:$6,)),0)</f>
        <v>0</v>
      </c>
      <c r="J62" s="17">
        <f>IFERROR(INDEX('GJ-PCF'!$1:$1048576,MATCH("Total",'GJ-PCF'!$A:$A,),MATCH($A62,'GJ-PCF'!$6:$6,)),0)</f>
        <v>0</v>
      </c>
      <c r="K62" s="17">
        <f>SUMIF(GJ!C:C,A62,GJ!G:G)-SUMIF(GJ!C:C,A62,GJ!H:H)</f>
        <v>0</v>
      </c>
      <c r="L62" s="17">
        <f t="shared" si="2"/>
        <v>9451.6249999999909</v>
      </c>
      <c r="M62" s="17">
        <f t="shared" si="3"/>
        <v>9451.6249999999909</v>
      </c>
    </row>
    <row r="63" spans="1:13" x14ac:dyDescent="0.25">
      <c r="A63" s="81">
        <v>6101</v>
      </c>
      <c r="B63" s="16" t="s">
        <v>720</v>
      </c>
      <c r="C63" s="34"/>
      <c r="D63" s="16"/>
      <c r="E63" s="17"/>
      <c r="F63" s="17">
        <f>IFERROR(INDEX(SJ!$1:$1048576,MATCH("Total",SJ!$A:$A,),MATCH($A63,SJ!$6:$6,)),0)</f>
        <v>0</v>
      </c>
      <c r="G63" s="17"/>
      <c r="H63" s="17">
        <f>IFERROR(INDEX(AP!$1:$1048576,MATCH("Total",AP!$A:$A,),MATCH($A63,AP!$6:$6,)),0)</f>
        <v>0</v>
      </c>
      <c r="I63" s="17">
        <f>IFERROR(INDEX(CD!$1:$1048576,MATCH("Total",CD!$A:$A,),MATCH($A63,CD!$6:$6,)),0)</f>
        <v>0</v>
      </c>
      <c r="J63" s="17">
        <f>IFERROR(INDEX('GJ-PCF'!$1:$1048576,MATCH("Total",'GJ-PCF'!$A:$A,),MATCH($A63,'GJ-PCF'!$6:$6,)),0)</f>
        <v>537</v>
      </c>
      <c r="K63" s="17">
        <f>SUMIF(GJ!C:C,A63,GJ!G:G)-SUMIF(GJ!C:C,A63,GJ!H:H)</f>
        <v>94600.482724358968</v>
      </c>
      <c r="L63" s="17">
        <f t="shared" si="2"/>
        <v>95137.482724358968</v>
      </c>
      <c r="M63" s="17">
        <f t="shared" si="3"/>
        <v>95137.482724358968</v>
      </c>
    </row>
    <row r="64" spans="1:13" x14ac:dyDescent="0.25">
      <c r="A64" s="81">
        <v>6102</v>
      </c>
      <c r="B64" s="16" t="s">
        <v>721</v>
      </c>
      <c r="C64" s="34"/>
      <c r="D64" s="16"/>
      <c r="E64" s="17"/>
      <c r="F64" s="17">
        <f>IFERROR(INDEX(SJ!$1:$1048576,MATCH("Total",SJ!$A:$A,),MATCH($A64,SJ!$6:$6,)),0)</f>
        <v>0</v>
      </c>
      <c r="G64" s="17"/>
      <c r="H64" s="17">
        <f>IFERROR(INDEX(AP!$1:$1048576,MATCH("Total",AP!$A:$A,),MATCH($A64,AP!$6:$6,)),0)</f>
        <v>0</v>
      </c>
      <c r="I64" s="17">
        <f>IFERROR(INDEX(CD!$1:$1048576,MATCH("Total",CD!$A:$A,),MATCH($A64,CD!$6:$6,)),0)</f>
        <v>0</v>
      </c>
      <c r="J64" s="17">
        <f>IFERROR(INDEX('GJ-PCF'!$1:$1048576,MATCH("Total",'GJ-PCF'!$A:$A,),MATCH($A64,'GJ-PCF'!$6:$6,)),0)</f>
        <v>0</v>
      </c>
      <c r="K64" s="17">
        <f>SUMIF(GJ!C:C,A64,GJ!G:G)-SUMIF(GJ!C:C,A64,GJ!H:H)</f>
        <v>7668</v>
      </c>
      <c r="L64" s="17">
        <f t="shared" si="2"/>
        <v>7668</v>
      </c>
      <c r="M64" s="17">
        <f t="shared" si="3"/>
        <v>7668</v>
      </c>
    </row>
    <row r="65" spans="1:13" x14ac:dyDescent="0.25">
      <c r="A65" s="81">
        <v>6103</v>
      </c>
      <c r="B65" s="16" t="s">
        <v>722</v>
      </c>
      <c r="C65" s="34"/>
      <c r="D65" s="16"/>
      <c r="E65" s="17"/>
      <c r="F65" s="17">
        <f>IFERROR(INDEX(SJ!$1:$1048576,MATCH("Total",SJ!$A:$A,),MATCH($A65,SJ!$6:$6,)),0)</f>
        <v>0</v>
      </c>
      <c r="G65" s="17"/>
      <c r="H65" s="17">
        <f>IFERROR(INDEX(AP!$1:$1048576,MATCH("Total",AP!$A:$A,),MATCH($A65,AP!$6:$6,)),0)</f>
        <v>0</v>
      </c>
      <c r="I65" s="17">
        <f>IFERROR(INDEX(CD!$1:$1048576,MATCH("Total",CD!$A:$A,),MATCH($A65,CD!$6:$6,)),0)</f>
        <v>0</v>
      </c>
      <c r="J65" s="17">
        <f>IFERROR(INDEX('GJ-PCF'!$1:$1048576,MATCH("Total",'GJ-PCF'!$A:$A,),MATCH($A65,'GJ-PCF'!$6:$6,)),0)</f>
        <v>0</v>
      </c>
      <c r="K65" s="17">
        <f>SUMIF(GJ!C:C,A65,GJ!G:G)-SUMIF(GJ!C:C,A65,GJ!H:H)</f>
        <v>381.96442307692303</v>
      </c>
      <c r="L65" s="17">
        <f t="shared" si="2"/>
        <v>381.96442307692303</v>
      </c>
      <c r="M65" s="17">
        <f t="shared" si="3"/>
        <v>381.96442307692303</v>
      </c>
    </row>
    <row r="66" spans="1:13" x14ac:dyDescent="0.25">
      <c r="A66" s="81">
        <v>6104</v>
      </c>
      <c r="B66" s="16" t="s">
        <v>723</v>
      </c>
      <c r="C66" s="34"/>
      <c r="D66" s="16"/>
      <c r="E66" s="17"/>
      <c r="F66" s="17">
        <f>IFERROR(INDEX(SJ!$1:$1048576,MATCH("Total",SJ!$A:$A,),MATCH($A66,SJ!$6:$6,)),0)</f>
        <v>0</v>
      </c>
      <c r="G66" s="17"/>
      <c r="H66" s="17">
        <f>IFERROR(INDEX(AP!$1:$1048576,MATCH("Total",AP!$A:$A,),MATCH($A66,AP!$6:$6,)),0)</f>
        <v>0</v>
      </c>
      <c r="I66" s="17">
        <f>IFERROR(INDEX(CD!$1:$1048576,MATCH("Total",CD!$A:$A,),MATCH($A66,CD!$6:$6,)),0)</f>
        <v>0</v>
      </c>
      <c r="J66" s="17">
        <f>IFERROR(INDEX('GJ-PCF'!$1:$1048576,MATCH("Total",'GJ-PCF'!$A:$A,),MATCH($A66,'GJ-PCF'!$6:$6,)),0)</f>
        <v>0</v>
      </c>
      <c r="K66" s="17">
        <f>SUMIF(GJ!C:C,A66,GJ!G:G)-SUMIF(GJ!C:C,A66,GJ!H:H)</f>
        <v>256.46442307692303</v>
      </c>
      <c r="L66" s="17">
        <f t="shared" si="2"/>
        <v>256.46442307692303</v>
      </c>
      <c r="M66" s="17">
        <f t="shared" si="3"/>
        <v>256.46442307692303</v>
      </c>
    </row>
    <row r="67" spans="1:13" x14ac:dyDescent="0.25">
      <c r="A67" s="81">
        <v>6105</v>
      </c>
      <c r="B67" s="16" t="s">
        <v>724</v>
      </c>
      <c r="C67" s="34"/>
      <c r="D67" s="16"/>
      <c r="E67" s="17"/>
      <c r="F67" s="17">
        <f>IFERROR(INDEX(SJ!$1:$1048576,MATCH("Total",SJ!$A:$A,),MATCH($A67,SJ!$6:$6,)),0)</f>
        <v>0</v>
      </c>
      <c r="G67" s="17"/>
      <c r="H67" s="17">
        <f>IFERROR(INDEX(AP!$1:$1048576,MATCH("Total",AP!$A:$A,),MATCH($A67,AP!$6:$6,)),0)</f>
        <v>0</v>
      </c>
      <c r="I67" s="17">
        <f>IFERROR(INDEX(CD!$1:$1048576,MATCH("Total",CD!$A:$A,),MATCH($A67,CD!$6:$6,)),0)</f>
        <v>0</v>
      </c>
      <c r="J67" s="17">
        <f>IFERROR(INDEX('GJ-PCF'!$1:$1048576,MATCH("Total",'GJ-PCF'!$A:$A,),MATCH($A67,'GJ-PCF'!$6:$6,)),0)</f>
        <v>0</v>
      </c>
      <c r="K67" s="17">
        <f>SUMIF(GJ!C:C,A67,GJ!G:G)-SUMIF(GJ!C:C,A67,GJ!H:H)</f>
        <v>0</v>
      </c>
      <c r="L67" s="17">
        <f t="shared" si="2"/>
        <v>0</v>
      </c>
      <c r="M67" s="17">
        <f t="shared" si="3"/>
        <v>0</v>
      </c>
    </row>
    <row r="68" spans="1:13" x14ac:dyDescent="0.25">
      <c r="A68" s="81">
        <v>6106</v>
      </c>
      <c r="B68" s="16" t="s">
        <v>725</v>
      </c>
      <c r="C68" s="34"/>
      <c r="D68" s="16"/>
      <c r="E68" s="17"/>
      <c r="F68" s="17">
        <f>IFERROR(INDEX(SJ!$1:$1048576,MATCH("Total",SJ!$A:$A,),MATCH($A68,SJ!$6:$6,)),0)</f>
        <v>0</v>
      </c>
      <c r="G68" s="17"/>
      <c r="H68" s="17">
        <f>IFERROR(INDEX(AP!$1:$1048576,MATCH("Total",AP!$A:$A,),MATCH($A68,AP!$6:$6,)),0)</f>
        <v>0</v>
      </c>
      <c r="I68" s="17">
        <f>IFERROR(INDEX(CD!$1:$1048576,MATCH("Total",CD!$A:$A,),MATCH($A68,CD!$6:$6,)),0)</f>
        <v>0</v>
      </c>
      <c r="J68" s="17">
        <f>IFERROR(INDEX('GJ-PCF'!$1:$1048576,MATCH("Total",'GJ-PCF'!$A:$A,),MATCH($A68,'GJ-PCF'!$6:$6,)),0)</f>
        <v>0</v>
      </c>
      <c r="K68" s="17">
        <f>SUMIF(GJ!C:C,A68,GJ!G:G)-SUMIF(GJ!C:C,A68,GJ!H:H)</f>
        <v>0</v>
      </c>
      <c r="L68" s="17">
        <f t="shared" si="2"/>
        <v>0</v>
      </c>
      <c r="M68" s="17">
        <f t="shared" si="3"/>
        <v>0</v>
      </c>
    </row>
    <row r="69" spans="1:13" x14ac:dyDescent="0.25">
      <c r="A69" s="81">
        <v>6107</v>
      </c>
      <c r="B69" s="16" t="s">
        <v>726</v>
      </c>
      <c r="C69" s="34"/>
      <c r="D69" s="16"/>
      <c r="E69" s="17"/>
      <c r="F69" s="17">
        <f>IFERROR(INDEX(SJ!$1:$1048576,MATCH("Total",SJ!$A:$A,),MATCH($A69,SJ!$6:$6,)),0)</f>
        <v>0</v>
      </c>
      <c r="G69" s="17"/>
      <c r="H69" s="17">
        <f>IFERROR(INDEX(AP!$1:$1048576,MATCH("Total",AP!$A:$A,),MATCH($A69,AP!$6:$6,)),0)</f>
        <v>0</v>
      </c>
      <c r="I69" s="17">
        <f>IFERROR(INDEX(CD!$1:$1048576,MATCH("Total",CD!$A:$A,),MATCH($A69,CD!$6:$6,)),0)</f>
        <v>0</v>
      </c>
      <c r="J69" s="17">
        <f>IFERROR(INDEX('GJ-PCF'!$1:$1048576,MATCH("Total",'GJ-PCF'!$A:$A,),MATCH($A69,'GJ-PCF'!$6:$6,)),0)</f>
        <v>0</v>
      </c>
      <c r="K69" s="17">
        <f>SUMIF(GJ!C:C,A69,GJ!G:G)-SUMIF(GJ!C:C,A69,GJ!H:H)</f>
        <v>0</v>
      </c>
      <c r="L69" s="17">
        <f t="shared" si="2"/>
        <v>0</v>
      </c>
      <c r="M69" s="17">
        <f t="shared" si="3"/>
        <v>0</v>
      </c>
    </row>
    <row r="70" spans="1:13" x14ac:dyDescent="0.25">
      <c r="A70" s="81">
        <v>6108</v>
      </c>
      <c r="B70" s="16" t="s">
        <v>727</v>
      </c>
      <c r="C70" s="34"/>
      <c r="D70" s="16"/>
      <c r="E70" s="17"/>
      <c r="F70" s="17">
        <f>IFERROR(INDEX(SJ!$1:$1048576,MATCH("Total",SJ!$A:$A,),MATCH($A70,SJ!$6:$6,)),0)</f>
        <v>0</v>
      </c>
      <c r="G70" s="17"/>
      <c r="H70" s="17">
        <f>IFERROR(INDEX(AP!$1:$1048576,MATCH("Total",AP!$A:$A,),MATCH($A70,AP!$6:$6,)),0)</f>
        <v>0</v>
      </c>
      <c r="I70" s="17">
        <f>IFERROR(INDEX(CD!$1:$1048576,MATCH("Total",CD!$A:$A,),MATCH($A70,CD!$6:$6,)),0)</f>
        <v>0</v>
      </c>
      <c r="J70" s="17">
        <f>IFERROR(INDEX('GJ-PCF'!$1:$1048576,MATCH("Total",'GJ-PCF'!$A:$A,),MATCH($A70,'GJ-PCF'!$6:$6,)),0)</f>
        <v>0</v>
      </c>
      <c r="K70" s="17">
        <f>SUMIF(GJ!C:C,A70,GJ!G:G)-SUMIF(GJ!C:C,A70,GJ!H:H)</f>
        <v>0</v>
      </c>
      <c r="L70" s="17">
        <f t="shared" si="2"/>
        <v>0</v>
      </c>
      <c r="M70" s="17">
        <f t="shared" si="3"/>
        <v>0</v>
      </c>
    </row>
    <row r="71" spans="1:13" x14ac:dyDescent="0.25">
      <c r="A71" s="81">
        <v>6109</v>
      </c>
      <c r="B71" s="16" t="s">
        <v>728</v>
      </c>
      <c r="C71" s="34"/>
      <c r="D71" s="16"/>
      <c r="E71" s="17"/>
      <c r="F71" s="17">
        <f>IFERROR(INDEX(SJ!$1:$1048576,MATCH("Total",SJ!$A:$A,),MATCH($A71,SJ!$6:$6,)),0)</f>
        <v>0</v>
      </c>
      <c r="G71" s="17"/>
      <c r="H71" s="17">
        <f>IFERROR(INDEX(AP!$1:$1048576,MATCH("Total",AP!$A:$A,),MATCH($A71,AP!$6:$6,)),0)</f>
        <v>9981.7300000000014</v>
      </c>
      <c r="I71" s="17">
        <f>IFERROR(INDEX(CD!$1:$1048576,MATCH("Total",CD!$A:$A,),MATCH($A71,CD!$6:$6,)),0)</f>
        <v>0</v>
      </c>
      <c r="J71" s="17">
        <f>IFERROR(INDEX('GJ-PCF'!$1:$1048576,MATCH("Total",'GJ-PCF'!$A:$A,),MATCH($A71,'GJ-PCF'!$6:$6,)),0)</f>
        <v>0</v>
      </c>
      <c r="K71" s="17">
        <f>SUMIF(GJ!C:C,A71,GJ!G:G)-SUMIF(GJ!C:C,A71,GJ!H:H)</f>
        <v>0</v>
      </c>
      <c r="L71" s="17">
        <f t="shared" si="2"/>
        <v>9981.7300000000014</v>
      </c>
      <c r="M71" s="17">
        <f t="shared" si="3"/>
        <v>9981.7300000000014</v>
      </c>
    </row>
    <row r="72" spans="1:13" x14ac:dyDescent="0.25">
      <c r="A72" s="81">
        <v>6110</v>
      </c>
      <c r="B72" s="16" t="s">
        <v>729</v>
      </c>
      <c r="C72" s="34"/>
      <c r="D72" s="16"/>
      <c r="E72" s="17"/>
      <c r="F72" s="17">
        <f>IFERROR(INDEX(SJ!$1:$1048576,MATCH("Total",SJ!$A:$A,),MATCH($A72,SJ!$6:$6,)),0)</f>
        <v>0</v>
      </c>
      <c r="G72" s="17"/>
      <c r="H72" s="17">
        <f>IFERROR(INDEX(AP!$1:$1048576,MATCH("Total",AP!$A:$A,),MATCH($A72,AP!$6:$6,)),0)</f>
        <v>29881.1</v>
      </c>
      <c r="I72" s="17">
        <f>IFERROR(INDEX(CD!$1:$1048576,MATCH("Total",CD!$A:$A,),MATCH($A72,CD!$6:$6,)),0)</f>
        <v>0</v>
      </c>
      <c r="J72" s="17">
        <f>IFERROR(INDEX('GJ-PCF'!$1:$1048576,MATCH("Total",'GJ-PCF'!$A:$A,),MATCH($A72,'GJ-PCF'!$6:$6,)),0)</f>
        <v>0</v>
      </c>
      <c r="K72" s="17">
        <f>SUMIF(GJ!C:C,A72,GJ!G:G)-SUMIF(GJ!C:C,A72,GJ!H:H)</f>
        <v>0</v>
      </c>
      <c r="L72" s="17">
        <f t="shared" ref="L72:L103" si="4">SUM(F72:K72)</f>
        <v>29881.1</v>
      </c>
      <c r="M72" s="17">
        <f t="shared" ref="M72:M103" si="5">+E72+L72</f>
        <v>29881.1</v>
      </c>
    </row>
    <row r="73" spans="1:13" x14ac:dyDescent="0.25">
      <c r="A73" s="81">
        <v>6200</v>
      </c>
      <c r="B73" s="16" t="s">
        <v>730</v>
      </c>
      <c r="C73" s="34"/>
      <c r="D73" s="16"/>
      <c r="E73" s="17"/>
      <c r="F73" s="17">
        <f>IFERROR(INDEX(SJ!$1:$1048576,MATCH("Total",SJ!$A:$A,),MATCH($A73,SJ!$6:$6,)),0)</f>
        <v>0</v>
      </c>
      <c r="G73" s="17"/>
      <c r="H73" s="17">
        <f>IFERROR(INDEX(AP!$1:$1048576,MATCH("Total",AP!$A:$A,),MATCH($A73,AP!$6:$6,)),0)</f>
        <v>0</v>
      </c>
      <c r="I73" s="17">
        <f>IFERROR(INDEX(CD!$1:$1048576,MATCH("Total",CD!$A:$A,),MATCH($A73,CD!$6:$6,)),0)</f>
        <v>0</v>
      </c>
      <c r="J73" s="17">
        <f>IFERROR(INDEX('GJ-PCF'!$1:$1048576,MATCH("Total",'GJ-PCF'!$A:$A,),MATCH($A73,'GJ-PCF'!$6:$6,)),0)</f>
        <v>0</v>
      </c>
      <c r="K73" s="17">
        <f>SUMIF(GJ!C:C,A73,GJ!G:G)-SUMIF(GJ!C:C,A73,GJ!H:H)</f>
        <v>0</v>
      </c>
      <c r="L73" s="17">
        <f t="shared" si="4"/>
        <v>0</v>
      </c>
      <c r="M73" s="17">
        <f t="shared" si="5"/>
        <v>0</v>
      </c>
    </row>
    <row r="74" spans="1:13" x14ac:dyDescent="0.25">
      <c r="A74" s="81">
        <v>6201</v>
      </c>
      <c r="B74" s="16" t="s">
        <v>731</v>
      </c>
      <c r="C74" s="34"/>
      <c r="D74" s="16"/>
      <c r="E74" s="17"/>
      <c r="F74" s="17">
        <f>IFERROR(INDEX(SJ!$1:$1048576,MATCH("Total",SJ!$A:$A,),MATCH($A74,SJ!$6:$6,)),0)</f>
        <v>0</v>
      </c>
      <c r="G74" s="17"/>
      <c r="H74" s="17">
        <f>IFERROR(INDEX(AP!$1:$1048576,MATCH("Total",AP!$A:$A,),MATCH($A74,AP!$6:$6,)),0)</f>
        <v>168501.07142857142</v>
      </c>
      <c r="I74" s="17">
        <f>IFERROR(INDEX(CD!$1:$1048576,MATCH("Total",CD!$A:$A,),MATCH($A74,CD!$6:$6,)),0)</f>
        <v>0</v>
      </c>
      <c r="J74" s="17">
        <f>IFERROR(INDEX('GJ-PCF'!$1:$1048576,MATCH("Total",'GJ-PCF'!$A:$A,),MATCH($A74,'GJ-PCF'!$6:$6,)),0)</f>
        <v>0</v>
      </c>
      <c r="K74" s="17">
        <f>SUMIF(GJ!C:C,A74,GJ!G:G)-SUMIF(GJ!C:C,A74,GJ!H:H)</f>
        <v>0</v>
      </c>
      <c r="L74" s="17">
        <f t="shared" si="4"/>
        <v>168501.07142857142</v>
      </c>
      <c r="M74" s="17">
        <f t="shared" si="5"/>
        <v>168501.07142857142</v>
      </c>
    </row>
    <row r="75" spans="1:13" x14ac:dyDescent="0.25">
      <c r="A75" s="81">
        <v>6202</v>
      </c>
      <c r="B75" s="16" t="s">
        <v>732</v>
      </c>
      <c r="C75" s="34"/>
      <c r="D75" s="16"/>
      <c r="E75" s="17"/>
      <c r="F75" s="17">
        <f>IFERROR(INDEX(SJ!$1:$1048576,MATCH("Total",SJ!$A:$A,),MATCH($A75,SJ!$6:$6,)),0)</f>
        <v>0</v>
      </c>
      <c r="G75" s="17"/>
      <c r="H75" s="17">
        <f>IFERROR(INDEX(AP!$1:$1048576,MATCH("Total",AP!$A:$A,),MATCH($A75,AP!$6:$6,)),0)</f>
        <v>2999.9999999999995</v>
      </c>
      <c r="I75" s="17">
        <f>IFERROR(INDEX(CD!$1:$1048576,MATCH("Total",CD!$A:$A,),MATCH($A75,CD!$6:$6,)),0)</f>
        <v>0</v>
      </c>
      <c r="J75" s="17">
        <f>IFERROR(INDEX('GJ-PCF'!$1:$1048576,MATCH("Total",'GJ-PCF'!$A:$A,),MATCH($A75,'GJ-PCF'!$6:$6,)),0)</f>
        <v>0</v>
      </c>
      <c r="K75" s="17">
        <f>SUMIF(GJ!C:C,A75,GJ!G:G)-SUMIF(GJ!C:C,A75,GJ!H:H)</f>
        <v>0</v>
      </c>
      <c r="L75" s="17">
        <f t="shared" si="4"/>
        <v>2999.9999999999995</v>
      </c>
      <c r="M75" s="17">
        <f t="shared" si="5"/>
        <v>2999.9999999999995</v>
      </c>
    </row>
    <row r="76" spans="1:13" x14ac:dyDescent="0.25">
      <c r="A76" s="81">
        <v>6204</v>
      </c>
      <c r="B76" s="16" t="s">
        <v>733</v>
      </c>
      <c r="C76" s="34"/>
      <c r="D76" s="16"/>
      <c r="E76" s="17"/>
      <c r="F76" s="17">
        <f>IFERROR(INDEX(SJ!$1:$1048576,MATCH("Total",SJ!$A:$A,),MATCH($A76,SJ!$6:$6,)),0)</f>
        <v>0</v>
      </c>
      <c r="G76" s="17"/>
      <c r="H76" s="17">
        <f>IFERROR(INDEX(AP!$1:$1048576,MATCH("Total",AP!$A:$A,),MATCH($A76,AP!$6:$6,)),0)</f>
        <v>0</v>
      </c>
      <c r="I76" s="17">
        <f>IFERROR(INDEX(CD!$1:$1048576,MATCH("Total",CD!$A:$A,),MATCH($A76,CD!$6:$6,)),0)</f>
        <v>0</v>
      </c>
      <c r="J76" s="17">
        <f>IFERROR(INDEX('GJ-PCF'!$1:$1048576,MATCH("Total",'GJ-PCF'!$A:$A,),MATCH($A76,'GJ-PCF'!$6:$6,)),0)</f>
        <v>0</v>
      </c>
      <c r="K76" s="17">
        <f>SUMIF(GJ!C:C,A76,GJ!G:G)-SUMIF(GJ!C:C,A76,GJ!H:H)</f>
        <v>0</v>
      </c>
      <c r="L76" s="17">
        <f t="shared" si="4"/>
        <v>0</v>
      </c>
      <c r="M76" s="17">
        <f t="shared" si="5"/>
        <v>0</v>
      </c>
    </row>
    <row r="77" spans="1:13" x14ac:dyDescent="0.25">
      <c r="A77" s="81">
        <v>6211</v>
      </c>
      <c r="B77" s="16" t="s">
        <v>734</v>
      </c>
      <c r="C77" s="34"/>
      <c r="D77" s="16"/>
      <c r="E77" s="17"/>
      <c r="F77" s="17">
        <f>IFERROR(INDEX(SJ!$1:$1048576,MATCH("Total",SJ!$A:$A,),MATCH($A77,SJ!$6:$6,)),0)</f>
        <v>0</v>
      </c>
      <c r="G77" s="17"/>
      <c r="H77" s="17">
        <f>IFERROR(INDEX(AP!$1:$1048576,MATCH("Total",AP!$A:$A,),MATCH($A77,AP!$6:$6,)),0)</f>
        <v>62.5</v>
      </c>
      <c r="I77" s="17">
        <f>IFERROR(INDEX(CD!$1:$1048576,MATCH("Total",CD!$A:$A,),MATCH($A77,CD!$6:$6,)),0)</f>
        <v>0</v>
      </c>
      <c r="J77" s="17">
        <f>IFERROR(INDEX('GJ-PCF'!$1:$1048576,MATCH("Total",'GJ-PCF'!$A:$A,),MATCH($A77,'GJ-PCF'!$6:$6,)),0)</f>
        <v>0</v>
      </c>
      <c r="K77" s="17">
        <f>SUMIF(GJ!C:C,A77,GJ!G:G)-SUMIF(GJ!C:C,A77,GJ!H:H)</f>
        <v>0</v>
      </c>
      <c r="L77" s="17">
        <f t="shared" si="4"/>
        <v>62.5</v>
      </c>
      <c r="M77" s="17">
        <f t="shared" si="5"/>
        <v>62.5</v>
      </c>
    </row>
    <row r="78" spans="1:13" x14ac:dyDescent="0.25">
      <c r="A78" s="81">
        <v>6212</v>
      </c>
      <c r="B78" s="16" t="s">
        <v>106</v>
      </c>
      <c r="C78" s="34"/>
      <c r="D78" s="16"/>
      <c r="E78" s="17"/>
      <c r="F78" s="17">
        <f>IFERROR(INDEX(SJ!$1:$1048576,MATCH("Total",SJ!$A:$A,),MATCH($A78,SJ!$6:$6,)),0)</f>
        <v>0</v>
      </c>
      <c r="G78" s="17"/>
      <c r="H78" s="17">
        <f>IFERROR(INDEX(AP!$1:$1048576,MATCH("Total",AP!$A:$A,),MATCH($A78,AP!$6:$6,)),0)</f>
        <v>1513.3928571428601</v>
      </c>
      <c r="I78" s="17">
        <f>IFERROR(INDEX(CD!$1:$1048576,MATCH("Total",CD!$A:$A,),MATCH($A78,CD!$6:$6,)),0)</f>
        <v>0</v>
      </c>
      <c r="J78" s="17">
        <f>IFERROR(INDEX('GJ-PCF'!$1:$1048576,MATCH("Total",'GJ-PCF'!$A:$A,),MATCH($A78,'GJ-PCF'!$6:$6,)),0)</f>
        <v>1376.3400000000001</v>
      </c>
      <c r="K78" s="17">
        <f>SUMIF(GJ!C:C,A78,GJ!G:G)-SUMIF(GJ!C:C,A78,GJ!H:H)</f>
        <v>13354.6583333333</v>
      </c>
      <c r="L78" s="17">
        <f t="shared" si="4"/>
        <v>16244.391190476161</v>
      </c>
      <c r="M78" s="17">
        <f t="shared" si="5"/>
        <v>16244.391190476161</v>
      </c>
    </row>
    <row r="79" spans="1:13" x14ac:dyDescent="0.25">
      <c r="A79" s="81">
        <v>6214</v>
      </c>
      <c r="B79" s="16" t="s">
        <v>735</v>
      </c>
      <c r="C79" s="34"/>
      <c r="D79" s="16"/>
      <c r="E79" s="17"/>
      <c r="F79" s="17">
        <f>IFERROR(INDEX(SJ!$1:$1048576,MATCH("Total",SJ!$A:$A,),MATCH($A79,SJ!$6:$6,)),0)</f>
        <v>0</v>
      </c>
      <c r="G79" s="17"/>
      <c r="H79" s="17">
        <f>IFERROR(INDEX(AP!$1:$1048576,MATCH("Total",AP!$A:$A,),MATCH($A79,AP!$6:$6,)),0)</f>
        <v>0</v>
      </c>
      <c r="I79" s="17">
        <f>IFERROR(INDEX(CD!$1:$1048576,MATCH("Total",CD!$A:$A,),MATCH($A79,CD!$6:$6,)),0)</f>
        <v>0</v>
      </c>
      <c r="J79" s="17">
        <f>IFERROR(INDEX('GJ-PCF'!$1:$1048576,MATCH("Total",'GJ-PCF'!$A:$A,),MATCH($A79,'GJ-PCF'!$6:$6,)),0)</f>
        <v>0</v>
      </c>
      <c r="K79" s="17">
        <f>SUMIF(GJ!C:C,A79,GJ!G:G)-SUMIF(GJ!C:C,A79,GJ!H:H)</f>
        <v>0</v>
      </c>
      <c r="L79" s="17">
        <f t="shared" si="4"/>
        <v>0</v>
      </c>
      <c r="M79" s="17">
        <f t="shared" si="5"/>
        <v>0</v>
      </c>
    </row>
    <row r="80" spans="1:13" x14ac:dyDescent="0.25">
      <c r="A80" s="81">
        <v>6217</v>
      </c>
      <c r="B80" s="16" t="s">
        <v>736</v>
      </c>
      <c r="C80" s="34"/>
      <c r="D80" s="16"/>
      <c r="E80" s="17"/>
      <c r="F80" s="17">
        <f>IFERROR(INDEX(SJ!$1:$1048576,MATCH("Total",SJ!$A:$A,),MATCH($A80,SJ!$6:$6,)),0)</f>
        <v>0</v>
      </c>
      <c r="G80" s="17"/>
      <c r="H80" s="17">
        <f>IFERROR(INDEX(AP!$1:$1048576,MATCH("Total",AP!$A:$A,),MATCH($A80,AP!$6:$6,)),0)</f>
        <v>1607.1428571428601</v>
      </c>
      <c r="I80" s="17">
        <f>IFERROR(INDEX(CD!$1:$1048576,MATCH("Total",CD!$A:$A,),MATCH($A80,CD!$6:$6,)),0)</f>
        <v>0</v>
      </c>
      <c r="J80" s="17">
        <f>IFERROR(INDEX('GJ-PCF'!$1:$1048576,MATCH("Total",'GJ-PCF'!$A:$A,),MATCH($A80,'GJ-PCF'!$6:$6,)),0)</f>
        <v>61.61</v>
      </c>
      <c r="K80" s="17">
        <f>SUMIF(GJ!C:C,A80,GJ!G:G)-SUMIF(GJ!C:C,A80,GJ!H:H)</f>
        <v>0</v>
      </c>
      <c r="L80" s="17">
        <f t="shared" si="4"/>
        <v>1668.75285714286</v>
      </c>
      <c r="M80" s="17">
        <f t="shared" si="5"/>
        <v>1668.75285714286</v>
      </c>
    </row>
    <row r="81" spans="1:13" x14ac:dyDescent="0.25">
      <c r="A81" s="81">
        <v>6218</v>
      </c>
      <c r="B81" s="16" t="s">
        <v>737</v>
      </c>
      <c r="C81" s="34"/>
      <c r="D81" s="16"/>
      <c r="E81" s="17"/>
      <c r="F81" s="17">
        <f>IFERROR(INDEX(SJ!$1:$1048576,MATCH("Total",SJ!$A:$A,),MATCH($A81,SJ!$6:$6,)),0)</f>
        <v>0</v>
      </c>
      <c r="G81" s="17"/>
      <c r="H81" s="17">
        <f>IFERROR(INDEX(AP!$1:$1048576,MATCH("Total",AP!$A:$A,),MATCH($A81,AP!$6:$6,)),0)</f>
        <v>0</v>
      </c>
      <c r="I81" s="17">
        <f>IFERROR(INDEX(CD!$1:$1048576,MATCH("Total",CD!$A:$A,),MATCH($A81,CD!$6:$6,)),0)</f>
        <v>0</v>
      </c>
      <c r="J81" s="17">
        <f>IFERROR(INDEX('GJ-PCF'!$1:$1048576,MATCH("Total",'GJ-PCF'!$A:$A,),MATCH($A81,'GJ-PCF'!$6:$6,)),0)</f>
        <v>0</v>
      </c>
      <c r="K81" s="17">
        <f>SUMIF(GJ!C:C,A81,GJ!G:G)-SUMIF(GJ!C:C,A81,GJ!H:H)</f>
        <v>1790.635</v>
      </c>
      <c r="L81" s="17">
        <f t="shared" si="4"/>
        <v>1790.635</v>
      </c>
      <c r="M81" s="17">
        <f t="shared" si="5"/>
        <v>1790.635</v>
      </c>
    </row>
    <row r="82" spans="1:13" x14ac:dyDescent="0.25">
      <c r="A82" s="81">
        <v>6219</v>
      </c>
      <c r="B82" s="16" t="s">
        <v>738</v>
      </c>
      <c r="C82" s="34"/>
      <c r="D82" s="16"/>
      <c r="E82" s="17"/>
      <c r="F82" s="17">
        <f>IFERROR(INDEX(SJ!$1:$1048576,MATCH("Total",SJ!$A:$A,),MATCH($A82,SJ!$6:$6,)),0)</f>
        <v>0</v>
      </c>
      <c r="G82" s="17"/>
      <c r="H82" s="17">
        <f>IFERROR(INDEX(AP!$1:$1048576,MATCH("Total",AP!$A:$A,),MATCH($A82,AP!$6:$6,)),0)</f>
        <v>2837.0178571428573</v>
      </c>
      <c r="I82" s="17">
        <f>IFERROR(INDEX(CD!$1:$1048576,MATCH("Total",CD!$A:$A,),MATCH($A82,CD!$6:$6,)),0)</f>
        <v>0</v>
      </c>
      <c r="J82" s="17">
        <f>IFERROR(INDEX('GJ-PCF'!$1:$1048576,MATCH("Total",'GJ-PCF'!$A:$A,),MATCH($A82,'GJ-PCF'!$6:$6,)),0)</f>
        <v>2902.02</v>
      </c>
      <c r="K82" s="17">
        <f>SUMIF(GJ!C:C,A82,GJ!G:G)-SUMIF(GJ!C:C,A82,GJ!H:H)</f>
        <v>901.73333333333301</v>
      </c>
      <c r="L82" s="17">
        <f t="shared" si="4"/>
        <v>6640.77119047619</v>
      </c>
      <c r="M82" s="17">
        <f t="shared" si="5"/>
        <v>6640.77119047619</v>
      </c>
    </row>
    <row r="83" spans="1:13" x14ac:dyDescent="0.25">
      <c r="A83" s="81">
        <v>6220</v>
      </c>
      <c r="B83" s="16" t="s">
        <v>739</v>
      </c>
      <c r="C83" s="34"/>
      <c r="D83" s="16"/>
      <c r="E83" s="17"/>
      <c r="F83" s="17">
        <f>IFERROR(INDEX(SJ!$1:$1048576,MATCH("Total",SJ!$A:$A,),MATCH($A83,SJ!$6:$6,)),0)</f>
        <v>0</v>
      </c>
      <c r="G83" s="17"/>
      <c r="H83" s="17">
        <f>IFERROR(INDEX(AP!$1:$1048576,MATCH("Total",AP!$A:$A,),MATCH($A83,AP!$6:$6,)),0)</f>
        <v>13378.125000000007</v>
      </c>
      <c r="I83" s="17">
        <f>IFERROR(INDEX(CD!$1:$1048576,MATCH("Total",CD!$A:$A,),MATCH($A83,CD!$6:$6,)),0)</f>
        <v>0</v>
      </c>
      <c r="J83" s="17">
        <f>IFERROR(INDEX('GJ-PCF'!$1:$1048576,MATCH("Total",'GJ-PCF'!$A:$A,),MATCH($A83,'GJ-PCF'!$6:$6,)),0)</f>
        <v>590.41000000000008</v>
      </c>
      <c r="K83" s="17">
        <f>SUMIF(GJ!C:C,A83,GJ!G:G)-SUMIF(GJ!C:C,A83,GJ!H:H)</f>
        <v>7346.18</v>
      </c>
      <c r="L83" s="17">
        <f t="shared" si="4"/>
        <v>21314.715000000007</v>
      </c>
      <c r="M83" s="17">
        <f t="shared" si="5"/>
        <v>21314.715000000007</v>
      </c>
    </row>
    <row r="84" spans="1:13" x14ac:dyDescent="0.25">
      <c r="A84" s="81">
        <v>6223</v>
      </c>
      <c r="B84" s="16" t="s">
        <v>740</v>
      </c>
      <c r="C84" s="34"/>
      <c r="D84" s="16"/>
      <c r="E84" s="17"/>
      <c r="F84" s="17">
        <f>IFERROR(INDEX(SJ!$1:$1048576,MATCH("Total",SJ!$A:$A,),MATCH($A84,SJ!$6:$6,)),0)</f>
        <v>0</v>
      </c>
      <c r="G84" s="17"/>
      <c r="H84" s="17">
        <f>IFERROR(INDEX(AP!$1:$1048576,MATCH("Total",AP!$A:$A,),MATCH($A84,AP!$6:$6,)),0)</f>
        <v>0</v>
      </c>
      <c r="I84" s="17">
        <f>IFERROR(INDEX(CD!$1:$1048576,MATCH("Total",CD!$A:$A,),MATCH($A84,CD!$6:$6,)),0)</f>
        <v>0</v>
      </c>
      <c r="J84" s="17">
        <f>IFERROR(INDEX('GJ-PCF'!$1:$1048576,MATCH("Total",'GJ-PCF'!$A:$A,),MATCH($A84,'GJ-PCF'!$6:$6,)),0)</f>
        <v>0</v>
      </c>
      <c r="K84" s="17">
        <f>SUMIF(GJ!C:C,A84,GJ!G:G)-SUMIF(GJ!C:C,A84,GJ!H:H)</f>
        <v>0</v>
      </c>
      <c r="L84" s="17">
        <f t="shared" si="4"/>
        <v>0</v>
      </c>
      <c r="M84" s="17">
        <f t="shared" si="5"/>
        <v>0</v>
      </c>
    </row>
    <row r="85" spans="1:13" x14ac:dyDescent="0.25">
      <c r="A85" s="81">
        <v>6229</v>
      </c>
      <c r="B85" s="16" t="s">
        <v>741</v>
      </c>
      <c r="C85" s="34"/>
      <c r="D85" s="16"/>
      <c r="E85" s="17"/>
      <c r="F85" s="17">
        <f>IFERROR(INDEX(SJ!$1:$1048576,MATCH("Total",SJ!$A:$A,),MATCH($A85,SJ!$6:$6,)),0)</f>
        <v>0</v>
      </c>
      <c r="G85" s="17"/>
      <c r="H85" s="17">
        <f>IFERROR(INDEX(AP!$1:$1048576,MATCH("Total",AP!$A:$A,),MATCH($A85,AP!$6:$6,)),0)</f>
        <v>0</v>
      </c>
      <c r="I85" s="17">
        <f>IFERROR(INDEX(CD!$1:$1048576,MATCH("Total",CD!$A:$A,),MATCH($A85,CD!$6:$6,)),0)</f>
        <v>0</v>
      </c>
      <c r="J85" s="17">
        <f>IFERROR(INDEX('GJ-PCF'!$1:$1048576,MATCH("Total",'GJ-PCF'!$A:$A,),MATCH($A85,'GJ-PCF'!$6:$6,)),0)</f>
        <v>0</v>
      </c>
      <c r="K85" s="17">
        <f>SUMIF(GJ!C:C,A85,GJ!G:G)-SUMIF(GJ!C:C,A85,GJ!H:H)</f>
        <v>419.28750000000002</v>
      </c>
      <c r="L85" s="17">
        <f t="shared" si="4"/>
        <v>419.28750000000002</v>
      </c>
      <c r="M85" s="17">
        <f t="shared" si="5"/>
        <v>419.28750000000002</v>
      </c>
    </row>
    <row r="86" spans="1:13" x14ac:dyDescent="0.25">
      <c r="A86" s="81">
        <v>6230</v>
      </c>
      <c r="B86" s="16" t="s">
        <v>742</v>
      </c>
      <c r="C86" s="34"/>
      <c r="D86" s="16"/>
      <c r="E86" s="17"/>
      <c r="F86" s="17">
        <f>IFERROR(INDEX(SJ!$1:$1048576,MATCH("Total",SJ!$A:$A,),MATCH($A86,SJ!$6:$6,)),0)</f>
        <v>0</v>
      </c>
      <c r="G86" s="17"/>
      <c r="H86" s="17">
        <f>IFERROR(INDEX(AP!$1:$1048576,MATCH("Total",AP!$A:$A,),MATCH($A86,AP!$6:$6,)),0)</f>
        <v>0</v>
      </c>
      <c r="I86" s="17">
        <f>IFERROR(INDEX(CD!$1:$1048576,MATCH("Total",CD!$A:$A,),MATCH($A86,CD!$6:$6,)),0)</f>
        <v>0</v>
      </c>
      <c r="J86" s="17">
        <f>IFERROR(INDEX('GJ-PCF'!$1:$1048576,MATCH("Total",'GJ-PCF'!$A:$A,),MATCH($A86,'GJ-PCF'!$6:$6,)),0)</f>
        <v>1838</v>
      </c>
      <c r="K86" s="17">
        <f>SUMIF(GJ!C:C,A86,GJ!G:G)-SUMIF(GJ!C:C,A86,GJ!H:H)</f>
        <v>0</v>
      </c>
      <c r="L86" s="17">
        <f t="shared" si="4"/>
        <v>1838</v>
      </c>
      <c r="M86" s="17">
        <f t="shared" si="5"/>
        <v>1838</v>
      </c>
    </row>
    <row r="87" spans="1:13" x14ac:dyDescent="0.25">
      <c r="A87" s="81">
        <v>6231</v>
      </c>
      <c r="B87" s="16" t="s">
        <v>743</v>
      </c>
      <c r="C87" s="34"/>
      <c r="D87" s="16"/>
      <c r="E87" s="17"/>
      <c r="F87" s="17">
        <f>IFERROR(INDEX(SJ!$1:$1048576,MATCH("Total",SJ!$A:$A,),MATCH($A87,SJ!$6:$6,)),0)</f>
        <v>0</v>
      </c>
      <c r="G87" s="17"/>
      <c r="H87" s="17">
        <f>IFERROR(INDEX(AP!$1:$1048576,MATCH("Total",AP!$A:$A,),MATCH($A87,AP!$6:$6,)),0)</f>
        <v>0</v>
      </c>
      <c r="I87" s="17">
        <f>IFERROR(INDEX(CD!$1:$1048576,MATCH("Total",CD!$A:$A,),MATCH($A87,CD!$6:$6,)),0)</f>
        <v>0</v>
      </c>
      <c r="J87" s="17">
        <f>IFERROR(INDEX('GJ-PCF'!$1:$1048576,MATCH("Total",'GJ-PCF'!$A:$A,),MATCH($A87,'GJ-PCF'!$6:$6,)),0)</f>
        <v>0</v>
      </c>
      <c r="K87" s="17">
        <f>SUMIF(GJ!C:C,A87,GJ!G:G)-SUMIF(GJ!C:C,A87,GJ!H:H)</f>
        <v>0</v>
      </c>
      <c r="L87" s="17">
        <f t="shared" si="4"/>
        <v>0</v>
      </c>
      <c r="M87" s="17">
        <f t="shared" si="5"/>
        <v>0</v>
      </c>
    </row>
    <row r="88" spans="1:13" x14ac:dyDescent="0.25">
      <c r="A88" s="81">
        <v>6232</v>
      </c>
      <c r="B88" s="16" t="s">
        <v>744</v>
      </c>
      <c r="C88" s="34"/>
      <c r="D88" s="16"/>
      <c r="E88" s="17"/>
      <c r="F88" s="17">
        <f>IFERROR(INDEX(SJ!$1:$1048576,MATCH("Total",SJ!$A:$A,),MATCH($A88,SJ!$6:$6,)),0)</f>
        <v>0</v>
      </c>
      <c r="G88" s="17"/>
      <c r="H88" s="17">
        <f>IFERROR(INDEX(AP!$1:$1048576,MATCH("Total",AP!$A:$A,),MATCH($A88,AP!$6:$6,)),0)</f>
        <v>0</v>
      </c>
      <c r="I88" s="17">
        <f>IFERROR(INDEX(CD!$1:$1048576,MATCH("Total",CD!$A:$A,),MATCH($A88,CD!$6:$6,)),0)</f>
        <v>0</v>
      </c>
      <c r="J88" s="17">
        <f>IFERROR(INDEX('GJ-PCF'!$1:$1048576,MATCH("Total",'GJ-PCF'!$A:$A,),MATCH($A88,'GJ-PCF'!$6:$6,)),0)</f>
        <v>0</v>
      </c>
      <c r="K88" s="17">
        <f>SUMIF(GJ!C:C,A88,GJ!G:G)-SUMIF(GJ!C:C,A88,GJ!H:H)</f>
        <v>0</v>
      </c>
      <c r="L88" s="17">
        <f t="shared" si="4"/>
        <v>0</v>
      </c>
      <c r="M88" s="17">
        <f t="shared" si="5"/>
        <v>0</v>
      </c>
    </row>
    <row r="89" spans="1:13" x14ac:dyDescent="0.25">
      <c r="A89" s="81">
        <v>6234</v>
      </c>
      <c r="B89" s="16" t="s">
        <v>745</v>
      </c>
      <c r="C89" s="34"/>
      <c r="D89" s="16"/>
      <c r="E89" s="17"/>
      <c r="F89" s="17">
        <f>IFERROR(INDEX(SJ!$1:$1048576,MATCH("Total",SJ!$A:$A,),MATCH($A89,SJ!$6:$6,)),0)</f>
        <v>0</v>
      </c>
      <c r="G89" s="17"/>
      <c r="H89" s="17">
        <f>IFERROR(INDEX(AP!$1:$1048576,MATCH("Total",AP!$A:$A,),MATCH($A89,AP!$6:$6,)),0)</f>
        <v>0</v>
      </c>
      <c r="I89" s="17">
        <f>IFERROR(INDEX(CD!$1:$1048576,MATCH("Total",CD!$A:$A,),MATCH($A89,CD!$6:$6,)),0)</f>
        <v>0</v>
      </c>
      <c r="J89" s="17">
        <f>IFERROR(INDEX('GJ-PCF'!$1:$1048576,MATCH("Total",'GJ-PCF'!$A:$A,),MATCH($A89,'GJ-PCF'!$6:$6,)),0)</f>
        <v>0</v>
      </c>
      <c r="K89" s="17">
        <f>SUMIF(GJ!C:C,A89,GJ!G:G)-SUMIF(GJ!C:C,A89,GJ!H:H)</f>
        <v>0</v>
      </c>
      <c r="L89" s="17">
        <f t="shared" si="4"/>
        <v>0</v>
      </c>
      <c r="M89" s="17">
        <f t="shared" si="5"/>
        <v>0</v>
      </c>
    </row>
    <row r="90" spans="1:13" x14ac:dyDescent="0.25">
      <c r="A90" s="81">
        <v>6308</v>
      </c>
      <c r="B90" s="16" t="s">
        <v>746</v>
      </c>
      <c r="C90" s="34"/>
      <c r="D90" s="16"/>
      <c r="E90" s="17"/>
      <c r="F90" s="17">
        <f>IFERROR(INDEX(SJ!$1:$1048576,MATCH("Total",SJ!$A:$A,),MATCH($A90,SJ!$6:$6,)),0)</f>
        <v>0</v>
      </c>
      <c r="G90" s="17"/>
      <c r="H90" s="17">
        <f>IFERROR(INDEX(AP!$1:$1048576,MATCH("Total",AP!$A:$A,),MATCH($A90,AP!$6:$6,)),0)</f>
        <v>0</v>
      </c>
      <c r="I90" s="17">
        <f>IFERROR(INDEX(CD!$1:$1048576,MATCH("Total",CD!$A:$A,),MATCH($A90,CD!$6:$6,)),0)</f>
        <v>0</v>
      </c>
      <c r="J90" s="17">
        <f>IFERROR(INDEX('GJ-PCF'!$1:$1048576,MATCH("Total",'GJ-PCF'!$A:$A,),MATCH($A90,'GJ-PCF'!$6:$6,)),0)</f>
        <v>0</v>
      </c>
      <c r="K90" s="17">
        <f>SUMIF(GJ!C:C,A90,GJ!G:G)-SUMIF(GJ!C:C,A90,GJ!H:H)</f>
        <v>0</v>
      </c>
      <c r="L90" s="17">
        <f t="shared" si="4"/>
        <v>0</v>
      </c>
      <c r="M90" s="17">
        <f t="shared" si="5"/>
        <v>0</v>
      </c>
    </row>
    <row r="91" spans="1:13" x14ac:dyDescent="0.25">
      <c r="A91" s="81">
        <v>6312</v>
      </c>
      <c r="B91" s="16" t="s">
        <v>747</v>
      </c>
      <c r="C91" s="34"/>
      <c r="D91" s="16"/>
      <c r="E91" s="17"/>
      <c r="F91" s="17">
        <f>IFERROR(INDEX(SJ!$1:$1048576,MATCH("Total",SJ!$A:$A,),MATCH($A91,SJ!$6:$6,)),0)</f>
        <v>0</v>
      </c>
      <c r="G91" s="17"/>
      <c r="H91" s="17">
        <f>IFERROR(INDEX(AP!$1:$1048576,MATCH("Total",AP!$A:$A,),MATCH($A91,AP!$6:$6,)),0)</f>
        <v>0</v>
      </c>
      <c r="I91" s="17">
        <f>IFERROR(INDEX(CD!$1:$1048576,MATCH("Total",CD!$A:$A,),MATCH($A91,CD!$6:$6,)),0)</f>
        <v>0</v>
      </c>
      <c r="J91" s="17">
        <f>IFERROR(INDEX('GJ-PCF'!$1:$1048576,MATCH("Total",'GJ-PCF'!$A:$A,),MATCH($A91,'GJ-PCF'!$6:$6,)),0)</f>
        <v>0</v>
      </c>
      <c r="K91" s="17">
        <f>SUMIF(GJ!C:C,A91,GJ!G:G)-SUMIF(GJ!C:C,A91,GJ!H:H)</f>
        <v>0</v>
      </c>
      <c r="L91" s="17">
        <f t="shared" si="4"/>
        <v>0</v>
      </c>
      <c r="M91" s="17">
        <f t="shared" si="5"/>
        <v>0</v>
      </c>
    </row>
    <row r="92" spans="1:13" x14ac:dyDescent="0.25">
      <c r="A92" s="81">
        <v>6313</v>
      </c>
      <c r="B92" s="16" t="s">
        <v>748</v>
      </c>
      <c r="C92" s="34"/>
      <c r="D92" s="16"/>
      <c r="E92" s="17"/>
      <c r="F92" s="17">
        <f>IFERROR(INDEX(SJ!$1:$1048576,MATCH("Total",SJ!$A:$A,),MATCH($A92,SJ!$6:$6,)),0)</f>
        <v>0</v>
      </c>
      <c r="G92" s="17"/>
      <c r="H92" s="17">
        <f>IFERROR(INDEX(AP!$1:$1048576,MATCH("Total",AP!$A:$A,),MATCH($A92,AP!$6:$6,)),0)</f>
        <v>0</v>
      </c>
      <c r="I92" s="17">
        <f>IFERROR(INDEX(CD!$1:$1048576,MATCH("Total",CD!$A:$A,),MATCH($A92,CD!$6:$6,)),0)</f>
        <v>0</v>
      </c>
      <c r="J92" s="17">
        <f>IFERROR(INDEX('GJ-PCF'!$1:$1048576,MATCH("Total",'GJ-PCF'!$A:$A,),MATCH($A92,'GJ-PCF'!$6:$6,)),0)</f>
        <v>0</v>
      </c>
      <c r="K92" s="17">
        <f>SUMIF(GJ!C:C,A92,GJ!G:G)-SUMIF(GJ!C:C,A92,GJ!H:H)</f>
        <v>0</v>
      </c>
      <c r="L92" s="17">
        <f t="shared" si="4"/>
        <v>0</v>
      </c>
      <c r="M92" s="17">
        <f t="shared" si="5"/>
        <v>0</v>
      </c>
    </row>
    <row r="93" spans="1:13" x14ac:dyDescent="0.25">
      <c r="A93" s="81">
        <v>6315</v>
      </c>
      <c r="B93" s="16" t="s">
        <v>749</v>
      </c>
      <c r="C93" s="34"/>
      <c r="D93" s="16"/>
      <c r="E93" s="17"/>
      <c r="F93" s="17">
        <f>IFERROR(INDEX(SJ!$1:$1048576,MATCH("Total",SJ!$A:$A,),MATCH($A93,SJ!$6:$6,)),0)</f>
        <v>0</v>
      </c>
      <c r="G93" s="17"/>
      <c r="H93" s="17">
        <f>IFERROR(INDEX(AP!$1:$1048576,MATCH("Total",AP!$A:$A,),MATCH($A93,AP!$6:$6,)),0)</f>
        <v>0</v>
      </c>
      <c r="I93" s="17">
        <f>IFERROR(INDEX(CD!$1:$1048576,MATCH("Total",CD!$A:$A,),MATCH($A93,CD!$6:$6,)),0)</f>
        <v>0</v>
      </c>
      <c r="J93" s="17">
        <f>IFERROR(INDEX('GJ-PCF'!$1:$1048576,MATCH("Total",'GJ-PCF'!$A:$A,),MATCH($A93,'GJ-PCF'!$6:$6,)),0)</f>
        <v>0</v>
      </c>
      <c r="K93" s="17">
        <f>SUMIF(GJ!C:C,A93,GJ!G:G)-SUMIF(GJ!C:C,A93,GJ!H:H)</f>
        <v>0</v>
      </c>
      <c r="L93" s="17">
        <f t="shared" si="4"/>
        <v>0</v>
      </c>
      <c r="M93" s="17">
        <f t="shared" si="5"/>
        <v>0</v>
      </c>
    </row>
    <row r="94" spans="1:13" x14ac:dyDescent="0.25">
      <c r="A94" s="81">
        <v>6316</v>
      </c>
      <c r="B94" s="16" t="s">
        <v>750</v>
      </c>
      <c r="C94" s="34"/>
      <c r="D94" s="16"/>
      <c r="E94" s="17"/>
      <c r="F94" s="17">
        <f>IFERROR(INDEX(SJ!$1:$1048576,MATCH("Total",SJ!$A:$A,),MATCH($A94,SJ!$6:$6,)),0)</f>
        <v>0</v>
      </c>
      <c r="G94" s="17"/>
      <c r="H94" s="17">
        <f>IFERROR(INDEX(AP!$1:$1048576,MATCH("Total",AP!$A:$A,),MATCH($A94,AP!$6:$6,)),0)</f>
        <v>0</v>
      </c>
      <c r="I94" s="17">
        <f>IFERROR(INDEX(CD!$1:$1048576,MATCH("Total",CD!$A:$A,),MATCH($A94,CD!$6:$6,)),0)</f>
        <v>0</v>
      </c>
      <c r="J94" s="17">
        <f>IFERROR(INDEX('GJ-PCF'!$1:$1048576,MATCH("Total",'GJ-PCF'!$A:$A,),MATCH($A94,'GJ-PCF'!$6:$6,)),0)</f>
        <v>0</v>
      </c>
      <c r="K94" s="17">
        <f>SUMIF(GJ!C:C,A94,GJ!G:G)-SUMIF(GJ!C:C,A94,GJ!H:H)</f>
        <v>0</v>
      </c>
      <c r="L94" s="17">
        <f t="shared" si="4"/>
        <v>0</v>
      </c>
      <c r="M94" s="17">
        <f t="shared" si="5"/>
        <v>0</v>
      </c>
    </row>
    <row r="95" spans="1:13" x14ac:dyDescent="0.25">
      <c r="A95" s="81">
        <v>6317</v>
      </c>
      <c r="B95" s="16" t="s">
        <v>751</v>
      </c>
      <c r="C95" s="34"/>
      <c r="D95" s="16"/>
      <c r="E95" s="17"/>
      <c r="F95" s="17">
        <f>IFERROR(INDEX(SJ!$1:$1048576,MATCH("Total",SJ!$A:$A,),MATCH($A95,SJ!$6:$6,)),0)</f>
        <v>0</v>
      </c>
      <c r="G95" s="17"/>
      <c r="H95" s="17">
        <f>IFERROR(INDEX(AP!$1:$1048576,MATCH("Total",AP!$A:$A,),MATCH($A95,AP!$6:$6,)),0)</f>
        <v>0</v>
      </c>
      <c r="I95" s="17">
        <f>IFERROR(INDEX(CD!$1:$1048576,MATCH("Total",CD!$A:$A,),MATCH($A95,CD!$6:$6,)),0)</f>
        <v>0</v>
      </c>
      <c r="J95" s="17">
        <f>IFERROR(INDEX('GJ-PCF'!$1:$1048576,MATCH("Total",'GJ-PCF'!$A:$A,),MATCH($A95,'GJ-PCF'!$6:$6,)),0)</f>
        <v>0</v>
      </c>
      <c r="K95" s="17">
        <f>SUMIF(GJ!C:C,A95,GJ!G:G)-SUMIF(GJ!C:C,A95,GJ!H:H)</f>
        <v>0</v>
      </c>
      <c r="L95" s="17">
        <f t="shared" si="4"/>
        <v>0</v>
      </c>
      <c r="M95" s="17">
        <f t="shared" si="5"/>
        <v>0</v>
      </c>
    </row>
    <row r="96" spans="1:13" x14ac:dyDescent="0.25">
      <c r="A96" s="81">
        <v>6318</v>
      </c>
      <c r="B96" s="16" t="s">
        <v>752</v>
      </c>
      <c r="C96" s="34"/>
      <c r="D96" s="16"/>
      <c r="E96" s="17"/>
      <c r="F96" s="17">
        <f>IFERROR(INDEX(SJ!$1:$1048576,MATCH("Total",SJ!$A:$A,),MATCH($A96,SJ!$6:$6,)),0)</f>
        <v>5070.2830800000011</v>
      </c>
      <c r="G96" s="17"/>
      <c r="H96" s="17">
        <f>IFERROR(INDEX(AP!$1:$1048576,MATCH("Total",AP!$A:$A,),MATCH($A96,AP!$6:$6,)),0)</f>
        <v>0</v>
      </c>
      <c r="I96" s="17">
        <f>IFERROR(INDEX(CD!$1:$1048576,MATCH("Total",CD!$A:$A,),MATCH($A96,CD!$6:$6,)),0)</f>
        <v>0</v>
      </c>
      <c r="J96" s="17">
        <f>IFERROR(INDEX('GJ-PCF'!$1:$1048576,MATCH("Total",'GJ-PCF'!$A:$A,),MATCH($A96,'GJ-PCF'!$6:$6,)),0)</f>
        <v>0</v>
      </c>
      <c r="K96" s="17">
        <f>SUMIF(GJ!C:C,A96,GJ!G:G)-SUMIF(GJ!C:C,A96,GJ!H:H)</f>
        <v>0</v>
      </c>
      <c r="L96" s="17">
        <f t="shared" si="4"/>
        <v>5070.2830800000011</v>
      </c>
      <c r="M96" s="17">
        <f t="shared" si="5"/>
        <v>5070.2830800000011</v>
      </c>
    </row>
    <row r="97" spans="1:13" x14ac:dyDescent="0.25">
      <c r="A97" s="81">
        <v>6401</v>
      </c>
      <c r="B97" s="16" t="s">
        <v>753</v>
      </c>
      <c r="C97" s="34"/>
      <c r="D97" s="16"/>
      <c r="E97" s="17"/>
      <c r="F97" s="17">
        <f>IFERROR(INDEX(SJ!$1:$1048576,MATCH("Total",SJ!$A:$A,),MATCH($A97,SJ!$6:$6,)),0)</f>
        <v>0</v>
      </c>
      <c r="G97" s="17"/>
      <c r="H97" s="17">
        <f>IFERROR(INDEX(AP!$1:$1048576,MATCH("Total",AP!$A:$A,),MATCH($A97,AP!$6:$6,)),0)</f>
        <v>26556.455357142855</v>
      </c>
      <c r="I97" s="17">
        <f>IFERROR(INDEX(CD!$1:$1048576,MATCH("Total",CD!$A:$A,),MATCH($A97,CD!$6:$6,)),0)</f>
        <v>0</v>
      </c>
      <c r="J97" s="17">
        <f>IFERROR(INDEX('GJ-PCF'!$1:$1048576,MATCH("Total",'GJ-PCF'!$A:$A,),MATCH($A97,'GJ-PCF'!$6:$6,)),0)</f>
        <v>0</v>
      </c>
      <c r="K97" s="17">
        <f>SUMIF(GJ!C:C,A97,GJ!G:G)-SUMIF(GJ!C:C,A97,GJ!H:H)</f>
        <v>0</v>
      </c>
      <c r="L97" s="17">
        <f t="shared" si="4"/>
        <v>26556.455357142855</v>
      </c>
      <c r="M97" s="17">
        <f t="shared" si="5"/>
        <v>26556.455357142855</v>
      </c>
    </row>
    <row r="98" spans="1:13" x14ac:dyDescent="0.25">
      <c r="A98" s="81">
        <v>6402</v>
      </c>
      <c r="B98" s="16" t="s">
        <v>754</v>
      </c>
      <c r="C98" s="34"/>
      <c r="D98" s="16"/>
      <c r="E98" s="17"/>
      <c r="F98" s="17">
        <f>IFERROR(INDEX(SJ!$1:$1048576,MATCH("Total",SJ!$A:$A,),MATCH($A98,SJ!$6:$6,)),0)</f>
        <v>0</v>
      </c>
      <c r="G98" s="17"/>
      <c r="H98" s="17">
        <f>IFERROR(INDEX(AP!$1:$1048576,MATCH("Total",AP!$A:$A,),MATCH($A98,AP!$6:$6,)),0)</f>
        <v>14999.999999999998</v>
      </c>
      <c r="I98" s="17">
        <f>IFERROR(INDEX(CD!$1:$1048576,MATCH("Total",CD!$A:$A,),MATCH($A98,CD!$6:$6,)),0)</f>
        <v>0</v>
      </c>
      <c r="J98" s="17">
        <f>IFERROR(INDEX('GJ-PCF'!$1:$1048576,MATCH("Total",'GJ-PCF'!$A:$A,),MATCH($A98,'GJ-PCF'!$6:$6,)),0)</f>
        <v>0</v>
      </c>
      <c r="K98" s="17">
        <f>SUMIF(GJ!C:C,A98,GJ!G:G)-SUMIF(GJ!C:C,A98,GJ!H:H)</f>
        <v>0</v>
      </c>
      <c r="L98" s="17">
        <f t="shared" si="4"/>
        <v>14999.999999999998</v>
      </c>
      <c r="M98" s="17">
        <f t="shared" si="5"/>
        <v>14999.999999999998</v>
      </c>
    </row>
    <row r="99" spans="1:13" x14ac:dyDescent="0.25">
      <c r="A99" s="81">
        <v>6901</v>
      </c>
      <c r="B99" s="16" t="s">
        <v>755</v>
      </c>
      <c r="C99" s="34"/>
      <c r="D99" s="16"/>
      <c r="E99" s="17"/>
      <c r="F99" s="17">
        <f>IFERROR(INDEX(SJ!$1:$1048576,MATCH("Total",SJ!$A:$A,),MATCH($A99,SJ!$6:$6,)),0)</f>
        <v>0</v>
      </c>
      <c r="G99" s="17"/>
      <c r="H99" s="17">
        <f>IFERROR(INDEX(AP!$1:$1048576,MATCH("Total",AP!$A:$A,),MATCH($A99,AP!$6:$6,)),0)</f>
        <v>0</v>
      </c>
      <c r="I99" s="17">
        <f>IFERROR(INDEX(CD!$1:$1048576,MATCH("Total",CD!$A:$A,),MATCH($A99,CD!$6:$6,)),0)</f>
        <v>0</v>
      </c>
      <c r="J99" s="17">
        <f>IFERROR(INDEX('GJ-PCF'!$1:$1048576,MATCH("Total",'GJ-PCF'!$A:$A,),MATCH($A99,'GJ-PCF'!$6:$6,)),0)</f>
        <v>0</v>
      </c>
      <c r="K99" s="17">
        <f>SUMIF(GJ!C:C,A99,GJ!G:G)-SUMIF(GJ!C:C,A99,GJ!H:H)</f>
        <v>0</v>
      </c>
      <c r="L99" s="17">
        <f t="shared" si="4"/>
        <v>0</v>
      </c>
      <c r="M99" s="17">
        <f t="shared" si="5"/>
        <v>0</v>
      </c>
    </row>
    <row r="100" spans="1:13" x14ac:dyDescent="0.25">
      <c r="A100" s="81">
        <v>6902</v>
      </c>
      <c r="B100" s="16" t="s">
        <v>756</v>
      </c>
      <c r="C100" s="34"/>
      <c r="D100" s="16"/>
      <c r="E100" s="17"/>
      <c r="F100" s="17">
        <f>IFERROR(INDEX(SJ!$1:$1048576,MATCH("Total",SJ!$A:$A,),MATCH($A100,SJ!$6:$6,)),0)</f>
        <v>1.210000000000945</v>
      </c>
      <c r="G100" s="17"/>
      <c r="H100" s="17">
        <f>IFERROR(INDEX(AP!$1:$1048576,MATCH("Total",AP!$A:$A,),MATCH($A100,AP!$6:$6,)),0)</f>
        <v>0</v>
      </c>
      <c r="I100" s="17">
        <f>IFERROR(INDEX(CD!$1:$1048576,MATCH("Total",CD!$A:$A,),MATCH($A100,CD!$6:$6,)),0)</f>
        <v>0</v>
      </c>
      <c r="J100" s="17">
        <f>IFERROR(INDEX('GJ-PCF'!$1:$1048576,MATCH("Total",'GJ-PCF'!$A:$A,),MATCH($A100,'GJ-PCF'!$6:$6,)),0)</f>
        <v>0</v>
      </c>
      <c r="K100" s="17">
        <f>SUMIF(GJ!C:C,A100,GJ!G:G)-SUMIF(GJ!C:C,A100,GJ!H:H)</f>
        <v>0</v>
      </c>
      <c r="L100" s="17">
        <f t="shared" si="4"/>
        <v>1.210000000000945</v>
      </c>
      <c r="M100" s="17">
        <f t="shared" si="5"/>
        <v>1.210000000000945</v>
      </c>
    </row>
    <row r="101" spans="1:13" x14ac:dyDescent="0.25">
      <c r="A101" s="81">
        <v>6999</v>
      </c>
      <c r="B101" s="16" t="s">
        <v>757</v>
      </c>
      <c r="C101" s="34"/>
      <c r="D101" s="16"/>
      <c r="E101" s="17"/>
      <c r="F101" s="17">
        <f>IFERROR(INDEX(SJ!$1:$1048576,MATCH("Total",SJ!$A:$A,),MATCH($A101,SJ!$6:$6,)),0)</f>
        <v>0</v>
      </c>
      <c r="G101" s="17"/>
      <c r="H101" s="17">
        <f>IFERROR(INDEX(AP!$1:$1048576,MATCH("Total",AP!$A:$A,),MATCH($A101,AP!$6:$6,)),0)</f>
        <v>0</v>
      </c>
      <c r="I101" s="17">
        <f>IFERROR(INDEX(CD!$1:$1048576,MATCH("Total",CD!$A:$A,),MATCH($A101,CD!$6:$6,)),0)</f>
        <v>0</v>
      </c>
      <c r="J101" s="17">
        <f>IFERROR(INDEX('GJ-PCF'!$1:$1048576,MATCH("Total",'GJ-PCF'!$A:$A,),MATCH($A101,'GJ-PCF'!$6:$6,)),0)</f>
        <v>2037.27</v>
      </c>
      <c r="K101" s="17">
        <f>SUMIF(GJ!C:C,A101,GJ!G:G)-SUMIF(GJ!C:C,A101,GJ!H:H)</f>
        <v>0</v>
      </c>
      <c r="L101" s="17">
        <f t="shared" si="4"/>
        <v>2037.27</v>
      </c>
      <c r="M101" s="17">
        <f t="shared" si="5"/>
        <v>2037.27</v>
      </c>
    </row>
    <row r="102" spans="1:13" x14ac:dyDescent="0.25">
      <c r="A102" s="81"/>
      <c r="B102" s="16"/>
      <c r="C102" s="34"/>
      <c r="D102" s="16"/>
      <c r="E102" s="17"/>
      <c r="F102" s="17"/>
      <c r="G102" s="17"/>
      <c r="H102" s="17"/>
      <c r="I102" s="17"/>
      <c r="J102" s="17"/>
      <c r="K102" s="17"/>
      <c r="L102" s="17"/>
      <c r="M102" s="17"/>
    </row>
    <row r="104" spans="1:13" x14ac:dyDescent="0.25">
      <c r="A104" s="7" t="s">
        <v>656</v>
      </c>
      <c r="B104" s="7"/>
      <c r="C104" s="7"/>
      <c r="D104" s="7"/>
      <c r="E104" s="86">
        <f t="shared" ref="E104:M104" si="6">SUM(E6:E103)</f>
        <v>-2.9103830456733704E-10</v>
      </c>
      <c r="F104" s="86">
        <f t="shared" si="6"/>
        <v>-1.4461054576031529E-10</v>
      </c>
      <c r="G104" s="86">
        <f t="shared" si="6"/>
        <v>0</v>
      </c>
      <c r="H104" s="86">
        <f t="shared" si="6"/>
        <v>-9.0949470177292824E-12</v>
      </c>
      <c r="I104" s="86">
        <f t="shared" si="6"/>
        <v>0</v>
      </c>
      <c r="J104" s="86">
        <f t="shared" si="6"/>
        <v>-2.2737367544323206E-12</v>
      </c>
      <c r="K104" s="86">
        <f t="shared" si="6"/>
        <v>-1.5802470443304628E-11</v>
      </c>
      <c r="L104" s="86">
        <f t="shared" si="6"/>
        <v>-1.7143975128419697E-10</v>
      </c>
      <c r="M104" s="86">
        <f t="shared" si="6"/>
        <v>-5.2068571676500142E-10</v>
      </c>
    </row>
  </sheetData>
  <mergeCells count="8">
    <mergeCell ref="B5:B7"/>
    <mergeCell ref="F5:M5"/>
    <mergeCell ref="E6:E7"/>
    <mergeCell ref="F6:F7"/>
    <mergeCell ref="G6:G7"/>
    <mergeCell ref="H6:H7"/>
    <mergeCell ref="I6:I7"/>
    <mergeCell ref="J6:K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2"/>
  <sheetViews>
    <sheetView topLeftCell="B1" zoomScaleNormal="100" workbookViewId="0">
      <selection activeCell="B4" sqref="B4"/>
    </sheetView>
  </sheetViews>
  <sheetFormatPr defaultRowHeight="15" outlineLevelCol="1" x14ac:dyDescent="0.25"/>
  <cols>
    <col min="1" max="1" width="11.7109375" style="13" hidden="1" customWidth="1" outlineLevel="1"/>
    <col min="2" max="2" width="26.7109375" style="13" customWidth="1"/>
    <col min="3" max="6" width="4.7109375" style="13" customWidth="1"/>
    <col min="7" max="10" width="12.7109375" style="19" customWidth="1"/>
    <col min="11" max="1025" width="8.85546875" style="13" customWidth="1"/>
  </cols>
  <sheetData>
    <row r="1" spans="1:7" x14ac:dyDescent="0.25">
      <c r="B1" s="87" t="s">
        <v>0</v>
      </c>
    </row>
    <row r="2" spans="1:7" x14ac:dyDescent="0.25">
      <c r="B2" s="87" t="s">
        <v>1</v>
      </c>
    </row>
    <row r="3" spans="1:7" x14ac:dyDescent="0.25">
      <c r="B3" s="87" t="s">
        <v>758</v>
      </c>
    </row>
    <row r="4" spans="1:7" x14ac:dyDescent="0.25">
      <c r="B4" s="87" t="s">
        <v>759</v>
      </c>
    </row>
    <row r="7" spans="1:7" x14ac:dyDescent="0.25">
      <c r="B7" s="87" t="s">
        <v>760</v>
      </c>
    </row>
    <row r="8" spans="1:7" x14ac:dyDescent="0.25">
      <c r="B8" s="88" t="s">
        <v>761</v>
      </c>
    </row>
    <row r="9" spans="1:7" x14ac:dyDescent="0.25">
      <c r="A9" s="89">
        <v>1101</v>
      </c>
      <c r="B9" s="90" t="s">
        <v>665</v>
      </c>
      <c r="G9" s="19">
        <f>SUMIF(WTB!A:A,A9,WTB!M:M)</f>
        <v>743749.66</v>
      </c>
    </row>
    <row r="10" spans="1:7" x14ac:dyDescent="0.25">
      <c r="A10" s="89">
        <v>1111</v>
      </c>
      <c r="B10" s="90" t="s">
        <v>666</v>
      </c>
      <c r="G10" s="19">
        <f>SUMIF(WTB!A:A,A10,WTB!M:M)</f>
        <v>-48318.599285714285</v>
      </c>
    </row>
    <row r="11" spans="1:7" x14ac:dyDescent="0.25">
      <c r="A11" s="89">
        <v>1250</v>
      </c>
      <c r="B11" s="90" t="s">
        <v>669</v>
      </c>
      <c r="G11" s="19">
        <f>SUMIF(WTB!A:A,A11,WTB!M:M)</f>
        <v>-589.5</v>
      </c>
    </row>
    <row r="12" spans="1:7" x14ac:dyDescent="0.25">
      <c r="A12" s="89">
        <v>1301</v>
      </c>
      <c r="B12" s="90" t="s">
        <v>670</v>
      </c>
      <c r="G12" s="19">
        <f>SUMIF(WTB!A:A,A12,WTB!M:M)</f>
        <v>0</v>
      </c>
    </row>
    <row r="13" spans="1:7" x14ac:dyDescent="0.25">
      <c r="A13" s="89">
        <v>1302</v>
      </c>
      <c r="B13" s="90" t="s">
        <v>671</v>
      </c>
      <c r="G13" s="19">
        <f>SUMIF(WTB!A:A,A13,WTB!M:M)</f>
        <v>229577.70131999996</v>
      </c>
    </row>
    <row r="14" spans="1:7" x14ac:dyDescent="0.25">
      <c r="A14" s="89">
        <v>1303</v>
      </c>
      <c r="B14" s="90" t="s">
        <v>672</v>
      </c>
      <c r="G14" s="19">
        <f>SUMIF(WTB!A:A,A14,WTB!M:M)</f>
        <v>1100</v>
      </c>
    </row>
    <row r="15" spans="1:7" x14ac:dyDescent="0.25">
      <c r="A15" s="89">
        <v>1304</v>
      </c>
      <c r="B15" s="90" t="s">
        <v>673</v>
      </c>
      <c r="G15" s="19">
        <f>SUMIF(WTB!A:A,A15,WTB!M:M)</f>
        <v>131359.07</v>
      </c>
    </row>
    <row r="16" spans="1:7" x14ac:dyDescent="0.25">
      <c r="A16" s="89">
        <v>1401</v>
      </c>
      <c r="B16" s="90" t="s">
        <v>674</v>
      </c>
      <c r="G16" s="19">
        <f>SUMIF(WTB!A:A,A16,WTB!M:M)</f>
        <v>25626.001010829001</v>
      </c>
    </row>
    <row r="17" spans="1:7" x14ac:dyDescent="0.25">
      <c r="A17" s="89">
        <v>1402</v>
      </c>
      <c r="B17" s="90" t="s">
        <v>675</v>
      </c>
      <c r="G17" s="19">
        <f>SUMIF(WTB!A:A,A17,WTB!M:M)</f>
        <v>-12633.784166666635</v>
      </c>
    </row>
    <row r="18" spans="1:7" x14ac:dyDescent="0.25">
      <c r="A18" s="89">
        <v>1501</v>
      </c>
      <c r="B18" s="90" t="s">
        <v>676</v>
      </c>
      <c r="G18" s="19">
        <f>SUMIF(WTB!A:A,A18,WTB!M:M)</f>
        <v>45039.772499999999</v>
      </c>
    </row>
    <row r="19" spans="1:7" x14ac:dyDescent="0.25">
      <c r="A19" s="89">
        <v>1502</v>
      </c>
      <c r="B19" s="90" t="s">
        <v>677</v>
      </c>
      <c r="G19" s="19">
        <f>SUMIF(WTB!A:A,A19,WTB!M:M)</f>
        <v>0</v>
      </c>
    </row>
    <row r="20" spans="1:7" x14ac:dyDescent="0.25">
      <c r="A20" s="89">
        <v>1503</v>
      </c>
      <c r="B20" s="90" t="s">
        <v>678</v>
      </c>
      <c r="G20" s="19">
        <f>SUMIF(WTB!A:A,A20,WTB!M:M)</f>
        <v>0</v>
      </c>
    </row>
    <row r="21" spans="1:7" x14ac:dyDescent="0.25">
      <c r="A21" s="89">
        <v>1504</v>
      </c>
      <c r="B21" s="90" t="s">
        <v>679</v>
      </c>
      <c r="G21" s="19">
        <f>SUMIF(WTB!A:A,A21,WTB!M:M)</f>
        <v>1179.1356000000001</v>
      </c>
    </row>
    <row r="22" spans="1:7" x14ac:dyDescent="0.25">
      <c r="A22" s="89"/>
      <c r="B22" s="91" t="s">
        <v>762</v>
      </c>
      <c r="G22" s="92">
        <f>SUM(G9:G21)</f>
        <v>1116089.456978448</v>
      </c>
    </row>
    <row r="23" spans="1:7" x14ac:dyDescent="0.25">
      <c r="A23" s="89"/>
      <c r="B23" s="90"/>
    </row>
    <row r="24" spans="1:7" x14ac:dyDescent="0.25">
      <c r="B24" s="88" t="s">
        <v>763</v>
      </c>
    </row>
    <row r="25" spans="1:7" x14ac:dyDescent="0.25">
      <c r="A25" s="89"/>
      <c r="B25" s="90" t="s">
        <v>764</v>
      </c>
      <c r="G25" s="19">
        <f>SUMIF(WTB!A:A,A25,WTB!M:M)</f>
        <v>0</v>
      </c>
    </row>
    <row r="26" spans="1:7" x14ac:dyDescent="0.25">
      <c r="A26" s="89"/>
      <c r="B26" s="90"/>
    </row>
    <row r="27" spans="1:7" x14ac:dyDescent="0.25">
      <c r="A27" s="89"/>
      <c r="B27" s="91" t="s">
        <v>762</v>
      </c>
      <c r="G27" s="92">
        <f>SUM(G24:G26)</f>
        <v>0</v>
      </c>
    </row>
    <row r="28" spans="1:7" x14ac:dyDescent="0.25">
      <c r="A28" s="89"/>
      <c r="B28" s="90"/>
    </row>
    <row r="29" spans="1:7" x14ac:dyDescent="0.25">
      <c r="B29" s="87" t="s">
        <v>765</v>
      </c>
      <c r="G29" s="93">
        <f>G22+G27</f>
        <v>1116089.456978448</v>
      </c>
    </row>
    <row r="30" spans="1:7" x14ac:dyDescent="0.25">
      <c r="A30" s="89"/>
      <c r="B30" s="90"/>
    </row>
    <row r="31" spans="1:7" x14ac:dyDescent="0.25">
      <c r="A31" s="89"/>
      <c r="B31" s="90"/>
    </row>
    <row r="32" spans="1:7" x14ac:dyDescent="0.25">
      <c r="B32" s="87" t="s">
        <v>766</v>
      </c>
    </row>
    <row r="33" spans="1:10" x14ac:dyDescent="0.25">
      <c r="B33" s="88" t="s">
        <v>767</v>
      </c>
    </row>
    <row r="34" spans="1:10" x14ac:dyDescent="0.25">
      <c r="A34" s="89">
        <v>2101</v>
      </c>
      <c r="B34" s="90" t="s">
        <v>683</v>
      </c>
      <c r="G34" s="19">
        <f>-SUMIF(WTB!A:A,A34,WTB!M:M)</f>
        <v>501881.09549378959</v>
      </c>
    </row>
    <row r="35" spans="1:10" x14ac:dyDescent="0.25">
      <c r="A35" s="89">
        <v>2110</v>
      </c>
      <c r="B35" s="90" t="s">
        <v>684</v>
      </c>
      <c r="G35" s="19">
        <f>-SUMIF(WTB!A:A,A35,WTB!M:M)</f>
        <v>0</v>
      </c>
    </row>
    <row r="36" spans="1:10" x14ac:dyDescent="0.25">
      <c r="A36" s="89"/>
      <c r="B36" s="91" t="s">
        <v>768</v>
      </c>
      <c r="G36" s="92">
        <f>SUM(G33:G35)</f>
        <v>501881.09549378959</v>
      </c>
    </row>
    <row r="37" spans="1:10" x14ac:dyDescent="0.25">
      <c r="B37" s="88" t="s">
        <v>769</v>
      </c>
    </row>
    <row r="38" spans="1:10" x14ac:dyDescent="0.25">
      <c r="A38" s="94">
        <v>2201</v>
      </c>
      <c r="B38" s="95" t="s">
        <v>685</v>
      </c>
      <c r="G38" s="19">
        <f>-SUMIF(WTB!A:A,A38,WTB!M:M)</f>
        <v>31255.307978571429</v>
      </c>
    </row>
    <row r="39" spans="1:10" s="96" customFormat="1" ht="11.25" x14ac:dyDescent="0.2">
      <c r="A39" s="94">
        <v>2202</v>
      </c>
      <c r="B39" s="95" t="s">
        <v>686</v>
      </c>
      <c r="G39" s="19">
        <f>-SUMIF(WTB!A:A,A39,WTB!M:M)</f>
        <v>0</v>
      </c>
      <c r="H39" s="19"/>
      <c r="I39" s="19"/>
      <c r="J39" s="19"/>
    </row>
    <row r="40" spans="1:10" s="96" customFormat="1" ht="11.25" x14ac:dyDescent="0.2">
      <c r="A40" s="94">
        <v>2203</v>
      </c>
      <c r="B40" s="95" t="s">
        <v>687</v>
      </c>
      <c r="G40" s="19">
        <f>-SUMIF(WTB!A:A,A40,WTB!M:M)</f>
        <v>0</v>
      </c>
      <c r="H40" s="19"/>
      <c r="I40" s="19"/>
      <c r="J40" s="19"/>
    </row>
    <row r="41" spans="1:10" s="96" customFormat="1" ht="11.25" x14ac:dyDescent="0.2">
      <c r="A41" s="94">
        <v>2204</v>
      </c>
      <c r="B41" s="95" t="s">
        <v>688</v>
      </c>
      <c r="G41" s="19">
        <f>-SUMIF(WTB!A:A,A41,WTB!M:M)</f>
        <v>93588.744085714279</v>
      </c>
      <c r="H41" s="19"/>
      <c r="I41" s="19"/>
      <c r="J41" s="19"/>
    </row>
    <row r="42" spans="1:10" s="96" customFormat="1" ht="11.25" x14ac:dyDescent="0.2">
      <c r="A42" s="94">
        <v>2205</v>
      </c>
      <c r="B42" s="95" t="s">
        <v>689</v>
      </c>
      <c r="G42" s="19">
        <f>-SUMIF(WTB!A:A,A42,WTB!M:M)</f>
        <v>48806.539599999996</v>
      </c>
      <c r="H42" s="19"/>
      <c r="I42" s="19"/>
      <c r="J42" s="19"/>
    </row>
    <row r="43" spans="1:10" s="96" customFormat="1" ht="11.25" x14ac:dyDescent="0.2">
      <c r="A43" s="94">
        <v>2206</v>
      </c>
      <c r="B43" s="95" t="s">
        <v>690</v>
      </c>
      <c r="G43" s="19">
        <f>-SUMIF(WTB!A:A,A43,WTB!M:M)</f>
        <v>55456.2641304024</v>
      </c>
      <c r="H43" s="19"/>
      <c r="I43" s="19"/>
      <c r="J43" s="19"/>
    </row>
    <row r="44" spans="1:10" x14ac:dyDescent="0.25">
      <c r="A44" s="89"/>
      <c r="B44" s="91" t="s">
        <v>770</v>
      </c>
      <c r="G44" s="92">
        <f>SUM(G37:G43)</f>
        <v>229106.8557946881</v>
      </c>
    </row>
    <row r="45" spans="1:10" x14ac:dyDescent="0.25">
      <c r="B45" s="88" t="s">
        <v>771</v>
      </c>
    </row>
    <row r="46" spans="1:10" x14ac:dyDescent="0.25">
      <c r="A46" s="89">
        <v>2300</v>
      </c>
      <c r="B46" s="90" t="s">
        <v>691</v>
      </c>
      <c r="G46" s="19">
        <f>-SUMIF(WTB!A:A,A46,WTB!M:M)</f>
        <v>73721.191570512805</v>
      </c>
    </row>
    <row r="47" spans="1:10" x14ac:dyDescent="0.25">
      <c r="A47" s="89">
        <v>2301</v>
      </c>
      <c r="B47" s="90" t="s">
        <v>692</v>
      </c>
      <c r="G47" s="19">
        <f>-SUMIF(WTB!A:A,A47,WTB!M:M)</f>
        <v>13644</v>
      </c>
    </row>
    <row r="48" spans="1:10" x14ac:dyDescent="0.25">
      <c r="A48" s="89">
        <v>2302</v>
      </c>
      <c r="B48" s="90" t="s">
        <v>693</v>
      </c>
      <c r="G48" s="19">
        <f>-SUMIF(WTB!A:A,A48,WTB!M:M)</f>
        <v>8121.76</v>
      </c>
    </row>
    <row r="49" spans="1:7" x14ac:dyDescent="0.25">
      <c r="A49" s="89">
        <v>2303</v>
      </c>
      <c r="B49" s="90" t="s">
        <v>694</v>
      </c>
      <c r="G49" s="19">
        <f>-SUMIF(WTB!A:A,A49,WTB!M:M)</f>
        <v>4009.1400000000003</v>
      </c>
    </row>
    <row r="50" spans="1:7" x14ac:dyDescent="0.25">
      <c r="A50" s="89">
        <v>2304</v>
      </c>
      <c r="B50" s="90" t="s">
        <v>695</v>
      </c>
      <c r="G50" s="19">
        <f>-SUMIF(WTB!A:A,A50,WTB!M:M)</f>
        <v>2100</v>
      </c>
    </row>
    <row r="51" spans="1:7" x14ac:dyDescent="0.25">
      <c r="A51" s="89">
        <v>2305</v>
      </c>
      <c r="B51" s="90" t="s">
        <v>696</v>
      </c>
      <c r="G51" s="19">
        <f>-SUMIF(WTB!A:A,A51,WTB!M:M)</f>
        <v>6023.87</v>
      </c>
    </row>
    <row r="52" spans="1:7" x14ac:dyDescent="0.25">
      <c r="A52" s="89">
        <v>2306</v>
      </c>
      <c r="B52" s="90" t="s">
        <v>697</v>
      </c>
      <c r="G52" s="19">
        <f>-SUMIF(WTB!A:A,A52,WTB!M:M)</f>
        <v>9052.4500000000007</v>
      </c>
    </row>
    <row r="53" spans="1:7" x14ac:dyDescent="0.25">
      <c r="A53" s="89">
        <v>2401</v>
      </c>
      <c r="B53" s="90" t="s">
        <v>698</v>
      </c>
      <c r="G53" s="19">
        <f>-SUMIF(WTB!A:A,A53,WTB!M:M)</f>
        <v>48397.894153846151</v>
      </c>
    </row>
    <row r="54" spans="1:7" x14ac:dyDescent="0.25">
      <c r="A54" s="89"/>
      <c r="B54" s="91" t="s">
        <v>772</v>
      </c>
      <c r="G54" s="92">
        <f>SUM(G45:G53)</f>
        <v>165070.30572435894</v>
      </c>
    </row>
    <row r="55" spans="1:7" x14ac:dyDescent="0.25">
      <c r="B55" s="88" t="s">
        <v>773</v>
      </c>
    </row>
    <row r="56" spans="1:7" x14ac:dyDescent="0.25">
      <c r="A56" s="89">
        <v>2402</v>
      </c>
      <c r="B56" s="90" t="s">
        <v>699</v>
      </c>
      <c r="G56" s="19">
        <f>-SUMIF(WTB!A:A,A56,WTB!M:M)</f>
        <v>3425.2338461538493</v>
      </c>
    </row>
    <row r="57" spans="1:7" x14ac:dyDescent="0.25">
      <c r="A57" s="89">
        <v>2403</v>
      </c>
      <c r="B57" s="90" t="s">
        <v>700</v>
      </c>
      <c r="G57" s="19">
        <f>-SUMIF(WTB!A:A,A57,WTB!M:M)</f>
        <v>12955.781999999999</v>
      </c>
    </row>
    <row r="58" spans="1:7" x14ac:dyDescent="0.25">
      <c r="A58" s="89"/>
      <c r="B58" s="91" t="s">
        <v>774</v>
      </c>
      <c r="G58" s="92">
        <f>SUM(G55:G57)</f>
        <v>16381.015846153849</v>
      </c>
    </row>
    <row r="59" spans="1:7" x14ac:dyDescent="0.25">
      <c r="A59" s="89"/>
      <c r="B59" s="91"/>
      <c r="G59" s="97"/>
    </row>
    <row r="60" spans="1:7" x14ac:dyDescent="0.25">
      <c r="B60" s="87" t="s">
        <v>775</v>
      </c>
      <c r="G60" s="98">
        <f>G36+G44+G54+G58</f>
        <v>912439.27285899047</v>
      </c>
    </row>
    <row r="61" spans="1:7" x14ac:dyDescent="0.25">
      <c r="B61" s="87"/>
    </row>
    <row r="62" spans="1:7" x14ac:dyDescent="0.25">
      <c r="B62" s="87" t="s">
        <v>776</v>
      </c>
    </row>
    <row r="63" spans="1:7" x14ac:dyDescent="0.25">
      <c r="A63" s="89">
        <v>3001</v>
      </c>
      <c r="B63" s="99" t="s">
        <v>701</v>
      </c>
      <c r="G63" s="19">
        <f>-SUMIF(WTB!A:A,A63,WTB!M:M)</f>
        <v>250000</v>
      </c>
    </row>
    <row r="64" spans="1:7" x14ac:dyDescent="0.25">
      <c r="A64" s="89">
        <v>3003</v>
      </c>
      <c r="B64" s="99" t="s">
        <v>703</v>
      </c>
      <c r="G64" s="19">
        <f>-SUMIF(WTB!A:A,A64,WTB!M:M)</f>
        <v>0</v>
      </c>
    </row>
    <row r="65" spans="1:7" x14ac:dyDescent="0.25">
      <c r="A65" s="89">
        <v>3002</v>
      </c>
      <c r="B65" s="99" t="s">
        <v>777</v>
      </c>
      <c r="G65" s="19">
        <f>-SUMIF(WTB!A:A,A65,WTB!M:M)</f>
        <v>462157.46903794998</v>
      </c>
    </row>
    <row r="66" spans="1:7" x14ac:dyDescent="0.25">
      <c r="A66" s="89">
        <v>3005</v>
      </c>
      <c r="B66" s="99" t="s">
        <v>778</v>
      </c>
      <c r="G66" s="19">
        <f>-SUM(WTB!M47:M102)</f>
        <v>62435.913241508446</v>
      </c>
    </row>
    <row r="67" spans="1:7" x14ac:dyDescent="0.25">
      <c r="A67" s="89"/>
      <c r="G67" s="100"/>
    </row>
    <row r="68" spans="1:7" x14ac:dyDescent="0.25">
      <c r="B68" s="87" t="s">
        <v>779</v>
      </c>
      <c r="G68" s="98">
        <f>SUM(G62:G67)</f>
        <v>774593.38227945846</v>
      </c>
    </row>
    <row r="69" spans="1:7" x14ac:dyDescent="0.25">
      <c r="A69" s="89"/>
    </row>
    <row r="70" spans="1:7" x14ac:dyDescent="0.25">
      <c r="B70" s="87" t="s">
        <v>780</v>
      </c>
      <c r="G70" s="93">
        <f>G60+G68</f>
        <v>1687032.6551384488</v>
      </c>
    </row>
    <row r="71" spans="1:7" x14ac:dyDescent="0.25">
      <c r="B71" s="87"/>
    </row>
    <row r="72" spans="1:7" x14ac:dyDescent="0.25">
      <c r="B72" s="87"/>
      <c r="G72" s="19">
        <f>G29-G70</f>
        <v>-570943.19816000084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82"/>
  <sheetViews>
    <sheetView topLeftCell="B1" zoomScaleNormal="100" workbookViewId="0">
      <selection activeCell="G19" sqref="G19"/>
    </sheetView>
  </sheetViews>
  <sheetFormatPr defaultRowHeight="15" outlineLevelCol="1" x14ac:dyDescent="0.25"/>
  <cols>
    <col min="1" max="1" width="11.7109375" style="13" hidden="1" customWidth="1" outlineLevel="1"/>
    <col min="2" max="2" width="26.7109375" style="13" customWidth="1"/>
    <col min="3" max="6" width="4.7109375" style="13" customWidth="1"/>
    <col min="7" max="10" width="12.7109375" style="19" customWidth="1"/>
    <col min="11" max="1025" width="8.85546875" style="13" customWidth="1"/>
  </cols>
  <sheetData>
    <row r="1" spans="1:7" x14ac:dyDescent="0.25">
      <c r="B1" s="87" t="s">
        <v>0</v>
      </c>
    </row>
    <row r="2" spans="1:7" x14ac:dyDescent="0.25">
      <c r="B2" s="87" t="s">
        <v>1</v>
      </c>
    </row>
    <row r="3" spans="1:7" x14ac:dyDescent="0.25">
      <c r="B3" s="87" t="s">
        <v>781</v>
      </c>
    </row>
    <row r="4" spans="1:7" x14ac:dyDescent="0.25">
      <c r="B4" s="87" t="s">
        <v>782</v>
      </c>
    </row>
    <row r="7" spans="1:7" s="19" customFormat="1" ht="11.25" x14ac:dyDescent="0.2">
      <c r="A7" s="13"/>
      <c r="B7" s="87" t="s">
        <v>783</v>
      </c>
      <c r="C7" s="13"/>
      <c r="D7" s="13"/>
      <c r="E7" s="13"/>
      <c r="F7" s="13"/>
    </row>
    <row r="8" spans="1:7" s="19" customFormat="1" ht="11.25" x14ac:dyDescent="0.2">
      <c r="A8" s="13"/>
      <c r="B8" s="88" t="s">
        <v>784</v>
      </c>
      <c r="C8" s="13"/>
      <c r="D8" s="13"/>
      <c r="E8" s="13"/>
      <c r="F8" s="13"/>
    </row>
    <row r="9" spans="1:7" s="19" customFormat="1" ht="11.25" x14ac:dyDescent="0.2">
      <c r="A9" s="89">
        <v>4001</v>
      </c>
      <c r="B9" s="90" t="s">
        <v>705</v>
      </c>
      <c r="C9" s="13"/>
      <c r="D9" s="13"/>
      <c r="E9" s="13"/>
      <c r="F9" s="13"/>
      <c r="G9" s="19">
        <f>-SUMIF(WTB!A:A,A9,WTB!M:M)</f>
        <v>792009.6607142858</v>
      </c>
    </row>
    <row r="10" spans="1:7" s="19" customFormat="1" ht="11.25" x14ac:dyDescent="0.2">
      <c r="A10" s="89">
        <v>4002</v>
      </c>
      <c r="B10" s="90" t="s">
        <v>706</v>
      </c>
      <c r="C10" s="13"/>
      <c r="D10" s="13"/>
      <c r="E10" s="13"/>
      <c r="F10" s="13"/>
      <c r="G10" s="19">
        <f>-SUMIF(WTB!A:A,A10,WTB!M:M)</f>
        <v>0</v>
      </c>
    </row>
    <row r="11" spans="1:7" s="19" customFormat="1" ht="11.25" x14ac:dyDescent="0.2">
      <c r="A11" s="89">
        <v>4003</v>
      </c>
      <c r="B11" s="90" t="s">
        <v>707</v>
      </c>
      <c r="C11" s="13"/>
      <c r="D11" s="13"/>
      <c r="E11" s="13"/>
      <c r="F11" s="13"/>
      <c r="G11" s="19">
        <f>-SUMIF(WTB!A:A,A11,WTB!M:M)</f>
        <v>0</v>
      </c>
    </row>
    <row r="12" spans="1:7" s="19" customFormat="1" ht="11.25" x14ac:dyDescent="0.2">
      <c r="A12" s="13"/>
      <c r="B12" s="91" t="s">
        <v>785</v>
      </c>
      <c r="C12" s="13"/>
      <c r="D12" s="13"/>
      <c r="E12" s="13"/>
      <c r="F12" s="13"/>
      <c r="G12" s="92">
        <f>SUM(G9:G11)</f>
        <v>792009.6607142858</v>
      </c>
    </row>
    <row r="13" spans="1:7" s="19" customFormat="1" ht="11.25" x14ac:dyDescent="0.2">
      <c r="A13" s="13"/>
      <c r="B13" s="88" t="s">
        <v>786</v>
      </c>
      <c r="C13" s="13"/>
      <c r="D13" s="13"/>
      <c r="E13" s="13"/>
      <c r="F13" s="13"/>
    </row>
    <row r="14" spans="1:7" s="19" customFormat="1" ht="11.25" x14ac:dyDescent="0.2">
      <c r="A14" s="89">
        <v>4101</v>
      </c>
      <c r="B14" s="90" t="s">
        <v>708</v>
      </c>
      <c r="C14" s="13"/>
      <c r="D14" s="13"/>
      <c r="E14" s="13"/>
      <c r="F14" s="13"/>
      <c r="G14" s="19">
        <f>SUMIF(WTB!A:A,A14,WTB!M:M)</f>
        <v>4443.4732142857147</v>
      </c>
    </row>
    <row r="15" spans="1:7" s="19" customFormat="1" ht="11.25" x14ac:dyDescent="0.2">
      <c r="A15" s="89">
        <v>4102</v>
      </c>
      <c r="B15" s="90" t="s">
        <v>709</v>
      </c>
      <c r="C15" s="13"/>
      <c r="D15" s="13"/>
      <c r="E15" s="13"/>
      <c r="F15" s="13"/>
      <c r="G15" s="19">
        <f>SUMIF(WTB!A:A,A15,WTB!M:M)</f>
        <v>716.96428571428498</v>
      </c>
    </row>
    <row r="16" spans="1:7" s="19" customFormat="1" ht="11.25" x14ac:dyDescent="0.2">
      <c r="A16" s="89">
        <v>4103</v>
      </c>
      <c r="B16" s="90" t="s">
        <v>710</v>
      </c>
      <c r="C16" s="13"/>
      <c r="D16" s="13"/>
      <c r="E16" s="13"/>
      <c r="F16" s="13"/>
      <c r="G16" s="19">
        <f>SUMIF(WTB!A:A,A16,WTB!M:M)</f>
        <v>233.0357142857147</v>
      </c>
    </row>
    <row r="17" spans="1:7" s="19" customFormat="1" ht="11.25" x14ac:dyDescent="0.2">
      <c r="A17" s="89">
        <v>4104</v>
      </c>
      <c r="B17" s="90" t="s">
        <v>711</v>
      </c>
      <c r="C17" s="13"/>
      <c r="D17" s="13"/>
      <c r="E17" s="13"/>
      <c r="F17" s="13"/>
      <c r="G17" s="19">
        <f>SUMIF(WTB!A:A,A17,WTB!M:M)</f>
        <v>5413.1874999999973</v>
      </c>
    </row>
    <row r="18" spans="1:7" s="19" customFormat="1" ht="11.25" x14ac:dyDescent="0.2">
      <c r="A18" s="13"/>
      <c r="B18" s="91" t="s">
        <v>787</v>
      </c>
      <c r="C18" s="13"/>
      <c r="D18" s="13"/>
      <c r="E18" s="13"/>
      <c r="F18" s="13"/>
      <c r="G18" s="92">
        <f>SUM(G14:G17)</f>
        <v>10806.660714285712</v>
      </c>
    </row>
    <row r="19" spans="1:7" s="19" customFormat="1" ht="11.25" x14ac:dyDescent="0.2">
      <c r="A19" s="13"/>
      <c r="B19" s="88" t="s">
        <v>788</v>
      </c>
      <c r="C19" s="13"/>
      <c r="D19" s="13"/>
      <c r="E19" s="13"/>
      <c r="F19" s="13"/>
      <c r="G19" s="92">
        <f>G12-G18</f>
        <v>781203.00000000012</v>
      </c>
    </row>
    <row r="20" spans="1:7" s="19" customFormat="1" ht="11.25" x14ac:dyDescent="0.2">
      <c r="A20" s="13"/>
      <c r="B20" s="88" t="s">
        <v>713</v>
      </c>
      <c r="C20" s="13"/>
      <c r="D20" s="13"/>
      <c r="E20" s="13"/>
      <c r="F20" s="13"/>
    </row>
    <row r="21" spans="1:7" s="19" customFormat="1" ht="11.25" x14ac:dyDescent="0.2">
      <c r="A21" s="89">
        <v>4901</v>
      </c>
      <c r="B21" s="90" t="s">
        <v>712</v>
      </c>
      <c r="C21" s="13"/>
      <c r="D21" s="13"/>
      <c r="E21" s="13"/>
      <c r="F21" s="13"/>
      <c r="G21" s="19">
        <f>-SUMIF(WTB!A:A,A21,WTB!M:M)</f>
        <v>104.49000000000663</v>
      </c>
    </row>
    <row r="22" spans="1:7" s="19" customFormat="1" ht="11.25" x14ac:dyDescent="0.2">
      <c r="A22" s="89">
        <v>4999</v>
      </c>
      <c r="B22" s="90" t="s">
        <v>713</v>
      </c>
      <c r="C22" s="13"/>
      <c r="D22" s="13"/>
      <c r="E22" s="13"/>
      <c r="F22" s="13"/>
      <c r="G22" s="19">
        <f>-SUMIF(WTB!A:A,A22,WTB!M:M)</f>
        <v>0</v>
      </c>
    </row>
    <row r="23" spans="1:7" s="19" customFormat="1" ht="11.25" x14ac:dyDescent="0.2">
      <c r="A23" s="13"/>
      <c r="B23" s="91" t="s">
        <v>789</v>
      </c>
      <c r="C23" s="13"/>
      <c r="D23" s="13"/>
      <c r="E23" s="13"/>
      <c r="F23" s="13"/>
      <c r="G23" s="92">
        <f>SUM(G21:G22)</f>
        <v>104.49000000000663</v>
      </c>
    </row>
    <row r="24" spans="1:7" s="19" customFormat="1" ht="11.25" x14ac:dyDescent="0.2">
      <c r="A24" s="13"/>
      <c r="B24" s="87" t="s">
        <v>790</v>
      </c>
      <c r="C24" s="13"/>
      <c r="D24" s="13"/>
      <c r="E24" s="13"/>
      <c r="F24" s="13"/>
      <c r="G24" s="101">
        <f>G19+G23</f>
        <v>781307.49000000011</v>
      </c>
    </row>
    <row r="25" spans="1:7" s="19" customFormat="1" ht="11.25" x14ac:dyDescent="0.2">
      <c r="A25" s="89"/>
      <c r="B25" s="90"/>
      <c r="C25" s="13"/>
      <c r="D25" s="13"/>
      <c r="E25" s="13"/>
      <c r="F25" s="13"/>
    </row>
    <row r="26" spans="1:7" s="19" customFormat="1" ht="11.25" x14ac:dyDescent="0.2">
      <c r="A26" s="89"/>
      <c r="B26" s="90"/>
      <c r="C26" s="13"/>
      <c r="D26" s="13"/>
      <c r="E26" s="13"/>
      <c r="F26" s="13"/>
    </row>
    <row r="27" spans="1:7" s="19" customFormat="1" ht="11.25" x14ac:dyDescent="0.2">
      <c r="A27" s="13"/>
      <c r="B27" s="87" t="s">
        <v>791</v>
      </c>
      <c r="C27" s="13"/>
      <c r="D27" s="13"/>
      <c r="E27" s="13"/>
      <c r="F27" s="13"/>
    </row>
    <row r="28" spans="1:7" s="19" customFormat="1" ht="11.25" x14ac:dyDescent="0.2">
      <c r="A28" s="13"/>
      <c r="B28" s="90" t="s">
        <v>792</v>
      </c>
      <c r="C28" s="13"/>
      <c r="D28" s="13"/>
      <c r="E28" s="13"/>
      <c r="F28" s="13"/>
      <c r="G28" s="19">
        <f>+WTB!E17</f>
        <v>110880.282366427</v>
      </c>
    </row>
    <row r="29" spans="1:7" s="19" customFormat="1" ht="11.25" x14ac:dyDescent="0.2">
      <c r="A29" s="89">
        <v>5001</v>
      </c>
      <c r="B29" s="90" t="s">
        <v>714</v>
      </c>
      <c r="C29" s="13"/>
      <c r="D29" s="13"/>
      <c r="E29" s="13"/>
      <c r="F29" s="13"/>
      <c r="G29" s="19">
        <f>SUMIF(WTB!A:A,A29,WTB!M:M)</f>
        <v>185278.9564285714</v>
      </c>
    </row>
    <row r="30" spans="1:7" s="19" customFormat="1" ht="11.25" x14ac:dyDescent="0.2">
      <c r="A30" s="89">
        <v>5002</v>
      </c>
      <c r="B30" s="90" t="s">
        <v>716</v>
      </c>
      <c r="C30" s="13"/>
      <c r="D30" s="13"/>
      <c r="E30" s="13"/>
      <c r="F30" s="13"/>
      <c r="G30" s="102">
        <f>SUMIF(WTB!A:A,A30,WTB!M:M)</f>
        <v>21418.88571428572</v>
      </c>
    </row>
    <row r="31" spans="1:7" s="19" customFormat="1" ht="11.25" x14ac:dyDescent="0.2">
      <c r="A31" s="89"/>
      <c r="B31" s="103" t="s">
        <v>793</v>
      </c>
      <c r="C31" s="13"/>
      <c r="D31" s="13"/>
      <c r="E31" s="13"/>
      <c r="F31" s="13"/>
      <c r="G31" s="19">
        <f>SUM(G28:G30)</f>
        <v>317578.1245092841</v>
      </c>
    </row>
    <row r="32" spans="1:7" s="19" customFormat="1" ht="11.25" x14ac:dyDescent="0.2">
      <c r="A32" s="89" t="s">
        <v>645</v>
      </c>
      <c r="B32" s="90" t="s">
        <v>715</v>
      </c>
      <c r="C32" s="13"/>
      <c r="D32" s="13"/>
      <c r="E32" s="13"/>
      <c r="F32" s="13"/>
      <c r="G32" s="19">
        <f>SUMIF(WTB!A:A,A32,WTB!M:M)</f>
        <v>0</v>
      </c>
    </row>
    <row r="33" spans="1:8" s="19" customFormat="1" ht="11.25" x14ac:dyDescent="0.2">
      <c r="A33" s="89" t="s">
        <v>646</v>
      </c>
      <c r="B33" s="90" t="s">
        <v>717</v>
      </c>
      <c r="C33" s="13"/>
      <c r="D33" s="13"/>
      <c r="E33" s="13"/>
      <c r="F33" s="13"/>
      <c r="G33" s="19">
        <f>SUMIF(WTB!A:A,A33,WTB!M:M)</f>
        <v>0</v>
      </c>
    </row>
    <row r="34" spans="1:8" s="19" customFormat="1" ht="11.25" x14ac:dyDescent="0.2">
      <c r="A34" s="89">
        <v>5003</v>
      </c>
      <c r="B34" s="90" t="s">
        <v>718</v>
      </c>
      <c r="C34" s="13"/>
      <c r="D34" s="13"/>
      <c r="E34" s="13"/>
      <c r="F34" s="13"/>
      <c r="G34" s="19">
        <f>SUMIF(WTB!A:A,A34,WTB!M:M)</f>
        <v>0</v>
      </c>
    </row>
    <row r="35" spans="1:8" s="19" customFormat="1" ht="11.25" x14ac:dyDescent="0.2">
      <c r="A35" s="89">
        <v>1401</v>
      </c>
      <c r="B35" s="90" t="s">
        <v>794</v>
      </c>
      <c r="C35" s="13"/>
      <c r="D35" s="13"/>
      <c r="E35" s="13"/>
      <c r="F35" s="13"/>
      <c r="G35" s="19">
        <f>-WTB!M17</f>
        <v>-25626.001010829001</v>
      </c>
      <c r="H35" s="104"/>
    </row>
    <row r="36" spans="1:8" s="19" customFormat="1" ht="11.25" x14ac:dyDescent="0.2">
      <c r="A36" s="89"/>
      <c r="B36" s="105" t="s">
        <v>795</v>
      </c>
      <c r="C36" s="13"/>
      <c r="D36" s="13"/>
      <c r="E36" s="13"/>
      <c r="F36" s="13"/>
      <c r="G36" s="101">
        <f>SUM(G31:G35)</f>
        <v>291952.1234984551</v>
      </c>
      <c r="H36" s="104">
        <f>+G36/G12</f>
        <v>0.36862192215578998</v>
      </c>
    </row>
    <row r="37" spans="1:8" s="19" customFormat="1" ht="11.25" x14ac:dyDescent="0.2">
      <c r="A37" s="89"/>
      <c r="B37" s="105"/>
      <c r="C37" s="13"/>
      <c r="D37" s="13"/>
      <c r="E37" s="13"/>
      <c r="F37" s="13"/>
    </row>
    <row r="38" spans="1:8" s="19" customFormat="1" ht="11.25" x14ac:dyDescent="0.2">
      <c r="A38" s="89"/>
      <c r="B38" s="87" t="s">
        <v>796</v>
      </c>
      <c r="C38" s="13"/>
      <c r="D38" s="13"/>
      <c r="E38" s="13"/>
      <c r="F38" s="13"/>
      <c r="G38" s="98">
        <f>G24-G36</f>
        <v>489355.36650154501</v>
      </c>
    </row>
    <row r="39" spans="1:8" s="19" customFormat="1" ht="11.25" x14ac:dyDescent="0.2">
      <c r="A39" s="89"/>
      <c r="B39" s="87"/>
      <c r="C39" s="13"/>
      <c r="D39" s="13"/>
      <c r="E39" s="13"/>
      <c r="F39" s="13"/>
    </row>
    <row r="40" spans="1:8" s="19" customFormat="1" ht="11.25" x14ac:dyDescent="0.2">
      <c r="A40" s="89"/>
      <c r="B40" s="87" t="s">
        <v>797</v>
      </c>
      <c r="C40" s="13"/>
      <c r="D40" s="13"/>
      <c r="E40" s="13"/>
      <c r="F40" s="13"/>
    </row>
    <row r="41" spans="1:8" s="19" customFormat="1" ht="11.25" x14ac:dyDescent="0.2">
      <c r="A41" s="89">
        <v>6101</v>
      </c>
      <c r="B41" s="90" t="s">
        <v>720</v>
      </c>
      <c r="C41" s="13"/>
      <c r="D41" s="13"/>
      <c r="E41" s="13"/>
      <c r="F41" s="13"/>
      <c r="G41" s="19">
        <f>SUMIF(WTB!A:A,A41,WTB!M:M)</f>
        <v>95137.482724358968</v>
      </c>
    </row>
    <row r="42" spans="1:8" s="19" customFormat="1" ht="11.25" x14ac:dyDescent="0.2">
      <c r="A42" s="89">
        <v>6102</v>
      </c>
      <c r="B42" s="90" t="s">
        <v>721</v>
      </c>
      <c r="C42" s="13"/>
      <c r="D42" s="13"/>
      <c r="E42" s="13"/>
      <c r="F42" s="13"/>
      <c r="G42" s="19">
        <f>SUMIF(WTB!A:A,A42,WTB!M:M)</f>
        <v>7668</v>
      </c>
    </row>
    <row r="43" spans="1:8" s="19" customFormat="1" ht="11.25" x14ac:dyDescent="0.2">
      <c r="A43" s="89">
        <v>6103</v>
      </c>
      <c r="B43" s="90" t="s">
        <v>722</v>
      </c>
      <c r="C43" s="13"/>
      <c r="D43" s="13"/>
      <c r="E43" s="13"/>
      <c r="F43" s="13"/>
      <c r="G43" s="19">
        <f>SUMIF(WTB!A:A,A43,WTB!M:M)</f>
        <v>381.96442307692303</v>
      </c>
    </row>
    <row r="44" spans="1:8" s="19" customFormat="1" ht="11.25" x14ac:dyDescent="0.2">
      <c r="A44" s="89">
        <v>6104</v>
      </c>
      <c r="B44" s="90" t="s">
        <v>723</v>
      </c>
      <c r="C44" s="13"/>
      <c r="D44" s="13"/>
      <c r="E44" s="13"/>
      <c r="F44" s="13"/>
      <c r="G44" s="19">
        <f>SUMIF(WTB!A:A,A44,WTB!M:M)</f>
        <v>256.46442307692303</v>
      </c>
    </row>
    <row r="45" spans="1:8" s="19" customFormat="1" ht="11.25" x14ac:dyDescent="0.2">
      <c r="A45" s="89">
        <v>6105</v>
      </c>
      <c r="B45" s="90" t="s">
        <v>724</v>
      </c>
      <c r="C45" s="13"/>
      <c r="D45" s="13"/>
      <c r="E45" s="13"/>
      <c r="F45" s="13"/>
      <c r="G45" s="19">
        <f>SUMIF(WTB!A:A,A45,WTB!M:M)</f>
        <v>0</v>
      </c>
    </row>
    <row r="46" spans="1:8" s="19" customFormat="1" ht="11.25" x14ac:dyDescent="0.2">
      <c r="A46" s="89">
        <v>6106</v>
      </c>
      <c r="B46" s="90" t="s">
        <v>725</v>
      </c>
      <c r="C46" s="13"/>
      <c r="D46" s="13"/>
      <c r="E46" s="13"/>
      <c r="F46" s="13"/>
      <c r="G46" s="19">
        <f>SUMIF(WTB!A:A,A46,WTB!M:M)</f>
        <v>0</v>
      </c>
    </row>
    <row r="47" spans="1:8" s="19" customFormat="1" ht="11.25" x14ac:dyDescent="0.2">
      <c r="A47" s="89">
        <v>6107</v>
      </c>
      <c r="B47" s="90" t="s">
        <v>726</v>
      </c>
      <c r="C47" s="13"/>
      <c r="D47" s="13"/>
      <c r="E47" s="13"/>
      <c r="F47" s="13"/>
      <c r="G47" s="19">
        <f>SUMIF(WTB!A:A,A47,WTB!M:M)</f>
        <v>0</v>
      </c>
    </row>
    <row r="48" spans="1:8" s="19" customFormat="1" ht="11.25" x14ac:dyDescent="0.2">
      <c r="A48" s="89">
        <v>6108</v>
      </c>
      <c r="B48" s="90" t="s">
        <v>727</v>
      </c>
      <c r="C48" s="13"/>
      <c r="D48" s="13"/>
      <c r="E48" s="13"/>
      <c r="F48" s="13"/>
      <c r="G48" s="19">
        <f>SUMIF(WTB!A:A,A48,WTB!M:M)</f>
        <v>0</v>
      </c>
    </row>
    <row r="49" spans="1:7" s="19" customFormat="1" ht="11.25" x14ac:dyDescent="0.2">
      <c r="A49" s="89">
        <v>6109</v>
      </c>
      <c r="B49" s="90" t="s">
        <v>728</v>
      </c>
      <c r="C49" s="13"/>
      <c r="D49" s="13"/>
      <c r="E49" s="13"/>
      <c r="F49" s="13"/>
      <c r="G49" s="19">
        <f>SUMIF(WTB!A:A,A49,WTB!M:M)</f>
        <v>9981.7300000000014</v>
      </c>
    </row>
    <row r="50" spans="1:7" s="19" customFormat="1" ht="11.25" x14ac:dyDescent="0.2">
      <c r="A50" s="89">
        <v>6110</v>
      </c>
      <c r="B50" s="90" t="s">
        <v>729</v>
      </c>
      <c r="C50" s="13"/>
      <c r="D50" s="13"/>
      <c r="E50" s="13"/>
      <c r="F50" s="13"/>
      <c r="G50" s="19">
        <f>SUMIF(WTB!A:A,A50,WTB!M:M)</f>
        <v>29881.1</v>
      </c>
    </row>
    <row r="51" spans="1:7" s="19" customFormat="1" ht="11.25" x14ac:dyDescent="0.2">
      <c r="A51" s="89">
        <v>6401</v>
      </c>
      <c r="B51" s="90" t="s">
        <v>753</v>
      </c>
      <c r="C51" s="13"/>
      <c r="D51" s="13"/>
      <c r="E51" s="13"/>
      <c r="F51" s="13"/>
      <c r="G51" s="19">
        <f>SUMIF(WTB!A:A,A51,WTB!M:M)</f>
        <v>26556.455357142855</v>
      </c>
    </row>
    <row r="52" spans="1:7" s="19" customFormat="1" ht="11.25" x14ac:dyDescent="0.2">
      <c r="A52" s="89">
        <v>6402</v>
      </c>
      <c r="B52" s="90" t="s">
        <v>754</v>
      </c>
      <c r="C52" s="13"/>
      <c r="D52" s="13"/>
      <c r="E52" s="13"/>
      <c r="F52" s="13"/>
      <c r="G52" s="19">
        <f>SUMIF(WTB!A:A,A52,WTB!M:M)</f>
        <v>14999.999999999998</v>
      </c>
    </row>
    <row r="53" spans="1:7" s="19" customFormat="1" ht="11.25" x14ac:dyDescent="0.2">
      <c r="A53" s="89">
        <v>6201</v>
      </c>
      <c r="B53" s="90" t="s">
        <v>731</v>
      </c>
      <c r="C53" s="13"/>
      <c r="D53" s="13"/>
      <c r="E53" s="13"/>
      <c r="F53" s="13"/>
      <c r="G53" s="19">
        <f>SUMIF(WTB!A:A,A53,WTB!M:M)</f>
        <v>168501.07142857142</v>
      </c>
    </row>
    <row r="54" spans="1:7" s="19" customFormat="1" ht="11.25" x14ac:dyDescent="0.2">
      <c r="A54" s="89">
        <v>6202</v>
      </c>
      <c r="B54" s="90" t="s">
        <v>732</v>
      </c>
      <c r="C54" s="13"/>
      <c r="D54" s="13"/>
      <c r="E54" s="13"/>
      <c r="F54" s="13"/>
      <c r="G54" s="19">
        <f>SUMIF(WTB!A:A,A54,WTB!M:M)</f>
        <v>2999.9999999999995</v>
      </c>
    </row>
    <row r="55" spans="1:7" s="19" customFormat="1" ht="11.25" x14ac:dyDescent="0.2">
      <c r="A55" s="89">
        <v>6204</v>
      </c>
      <c r="B55" s="90" t="s">
        <v>733</v>
      </c>
      <c r="C55" s="13"/>
      <c r="D55" s="13"/>
      <c r="E55" s="13"/>
      <c r="F55" s="13"/>
      <c r="G55" s="19">
        <f>SUMIF(WTB!A:A,A55,WTB!M:M)</f>
        <v>0</v>
      </c>
    </row>
    <row r="56" spans="1:7" s="19" customFormat="1" ht="11.25" x14ac:dyDescent="0.2">
      <c r="A56" s="89">
        <v>5101</v>
      </c>
      <c r="B56" s="90" t="s">
        <v>719</v>
      </c>
      <c r="C56" s="13"/>
      <c r="D56" s="13"/>
      <c r="E56" s="13"/>
      <c r="F56" s="13"/>
      <c r="G56" s="19">
        <f>SUMIF(WTB!A:A,A56,WTB!M:M)</f>
        <v>9451.6249999999909</v>
      </c>
    </row>
    <row r="57" spans="1:7" s="19" customFormat="1" ht="11.25" x14ac:dyDescent="0.2">
      <c r="A57" s="89">
        <v>6211</v>
      </c>
      <c r="B57" s="90" t="s">
        <v>734</v>
      </c>
      <c r="C57" s="13"/>
      <c r="D57" s="13"/>
      <c r="E57" s="13"/>
      <c r="F57" s="13"/>
      <c r="G57" s="19">
        <f>SUMIF(WTB!A:A,A57,WTB!M:M)</f>
        <v>62.5</v>
      </c>
    </row>
    <row r="58" spans="1:7" s="19" customFormat="1" ht="11.25" x14ac:dyDescent="0.2">
      <c r="A58" s="89">
        <v>6212</v>
      </c>
      <c r="B58" s="90" t="s">
        <v>106</v>
      </c>
      <c r="C58" s="13"/>
      <c r="D58" s="13"/>
      <c r="E58" s="13"/>
      <c r="F58" s="13"/>
      <c r="G58" s="19">
        <f>SUMIF(WTB!A:A,A58,WTB!M:M)</f>
        <v>16244.391190476161</v>
      </c>
    </row>
    <row r="59" spans="1:7" s="19" customFormat="1" ht="11.25" x14ac:dyDescent="0.2">
      <c r="A59" s="89">
        <v>6214</v>
      </c>
      <c r="B59" s="90" t="s">
        <v>735</v>
      </c>
      <c r="C59" s="13"/>
      <c r="D59" s="13"/>
      <c r="E59" s="13"/>
      <c r="F59" s="13"/>
      <c r="G59" s="19">
        <f>SUMIF(WTB!A:A,A59,WTB!M:M)</f>
        <v>0</v>
      </c>
    </row>
    <row r="60" spans="1:7" s="19" customFormat="1" ht="11.25" x14ac:dyDescent="0.2">
      <c r="A60" s="89">
        <v>6217</v>
      </c>
      <c r="B60" s="90" t="s">
        <v>736</v>
      </c>
      <c r="C60" s="13"/>
      <c r="D60" s="13"/>
      <c r="E60" s="13"/>
      <c r="F60" s="13"/>
      <c r="G60" s="19">
        <f>SUMIF(WTB!A:A,A60,WTB!M:M)</f>
        <v>1668.75285714286</v>
      </c>
    </row>
    <row r="61" spans="1:7" s="19" customFormat="1" ht="11.25" x14ac:dyDescent="0.2">
      <c r="A61" s="89">
        <v>6218</v>
      </c>
      <c r="B61" s="90" t="s">
        <v>737</v>
      </c>
      <c r="C61" s="13"/>
      <c r="D61" s="13"/>
      <c r="E61" s="13"/>
      <c r="F61" s="13"/>
      <c r="G61" s="19">
        <f>SUMIF(WTB!A:A,A61,WTB!M:M)</f>
        <v>1790.635</v>
      </c>
    </row>
    <row r="62" spans="1:7" s="19" customFormat="1" ht="11.25" x14ac:dyDescent="0.2">
      <c r="A62" s="89">
        <v>6219</v>
      </c>
      <c r="B62" s="90" t="s">
        <v>738</v>
      </c>
      <c r="C62" s="13"/>
      <c r="D62" s="13"/>
      <c r="E62" s="13"/>
      <c r="F62" s="13"/>
      <c r="G62" s="19">
        <f>SUMIF(WTB!A:A,A62,WTB!M:M)</f>
        <v>6640.77119047619</v>
      </c>
    </row>
    <row r="63" spans="1:7" s="19" customFormat="1" ht="11.25" x14ac:dyDescent="0.2">
      <c r="A63" s="89">
        <v>6220</v>
      </c>
      <c r="B63" s="90" t="s">
        <v>739</v>
      </c>
      <c r="C63" s="13"/>
      <c r="D63" s="13"/>
      <c r="E63" s="13"/>
      <c r="F63" s="13"/>
      <c r="G63" s="19">
        <f>SUMIF(WTB!A:A,A63,WTB!M:M)</f>
        <v>21314.715000000007</v>
      </c>
    </row>
    <row r="64" spans="1:7" s="19" customFormat="1" ht="11.25" x14ac:dyDescent="0.2">
      <c r="A64" s="89">
        <v>6223</v>
      </c>
      <c r="B64" s="90" t="s">
        <v>740</v>
      </c>
      <c r="C64" s="13"/>
      <c r="D64" s="13"/>
      <c r="E64" s="13"/>
      <c r="F64" s="13"/>
      <c r="G64" s="19">
        <f>SUMIF(WTB!A:A,A64,WTB!M:M)</f>
        <v>0</v>
      </c>
    </row>
    <row r="65" spans="1:7" s="19" customFormat="1" ht="11.25" x14ac:dyDescent="0.2">
      <c r="A65" s="89">
        <v>6229</v>
      </c>
      <c r="B65" s="90" t="s">
        <v>741</v>
      </c>
      <c r="C65" s="13"/>
      <c r="D65" s="13"/>
      <c r="E65" s="13"/>
      <c r="F65" s="13"/>
      <c r="G65" s="19">
        <f>SUMIF(WTB!A:A,A65,WTB!M:M)</f>
        <v>419.28750000000002</v>
      </c>
    </row>
    <row r="66" spans="1:7" s="19" customFormat="1" ht="11.25" x14ac:dyDescent="0.2">
      <c r="A66" s="89">
        <v>6230</v>
      </c>
      <c r="B66" s="90" t="s">
        <v>742</v>
      </c>
      <c r="C66" s="13"/>
      <c r="D66" s="13"/>
      <c r="E66" s="13"/>
      <c r="F66" s="13"/>
      <c r="G66" s="19">
        <f>SUMIF(WTB!A:A,A66,WTB!M:M)</f>
        <v>1838</v>
      </c>
    </row>
    <row r="67" spans="1:7" s="19" customFormat="1" ht="11.25" x14ac:dyDescent="0.2">
      <c r="A67" s="89">
        <v>6231</v>
      </c>
      <c r="B67" s="90" t="s">
        <v>743</v>
      </c>
      <c r="C67" s="13"/>
      <c r="D67" s="13"/>
      <c r="E67" s="13"/>
      <c r="F67" s="13"/>
      <c r="G67" s="19">
        <f>SUMIF(WTB!A:A,A67,WTB!M:M)</f>
        <v>0</v>
      </c>
    </row>
    <row r="68" spans="1:7" s="19" customFormat="1" ht="11.25" x14ac:dyDescent="0.2">
      <c r="A68" s="89">
        <v>6232</v>
      </c>
      <c r="B68" s="90" t="s">
        <v>744</v>
      </c>
      <c r="C68" s="13"/>
      <c r="D68" s="13"/>
      <c r="E68" s="13"/>
      <c r="F68" s="13"/>
      <c r="G68" s="19">
        <f>SUMIF(WTB!A:A,A68,WTB!M:M)</f>
        <v>0</v>
      </c>
    </row>
    <row r="69" spans="1:7" s="19" customFormat="1" ht="11.25" x14ac:dyDescent="0.2">
      <c r="A69" s="89">
        <v>6308</v>
      </c>
      <c r="B69" s="90" t="s">
        <v>746</v>
      </c>
      <c r="C69" s="13"/>
      <c r="D69" s="13"/>
      <c r="E69" s="13"/>
      <c r="F69" s="13"/>
      <c r="G69" s="19">
        <f>SUMIF(WTB!A:A,A69,WTB!M:M)</f>
        <v>0</v>
      </c>
    </row>
    <row r="70" spans="1:7" s="19" customFormat="1" ht="11.25" x14ac:dyDescent="0.2">
      <c r="A70" s="89">
        <v>6312</v>
      </c>
      <c r="B70" s="90" t="s">
        <v>747</v>
      </c>
      <c r="C70" s="13"/>
      <c r="D70" s="13"/>
      <c r="E70" s="13"/>
      <c r="F70" s="13"/>
      <c r="G70" s="19">
        <f>SUMIF(WTB!A:A,A70,WTB!M:M)</f>
        <v>0</v>
      </c>
    </row>
    <row r="71" spans="1:7" s="19" customFormat="1" ht="11.25" x14ac:dyDescent="0.2">
      <c r="A71" s="89">
        <v>6313</v>
      </c>
      <c r="B71" s="90" t="s">
        <v>748</v>
      </c>
      <c r="C71" s="13"/>
      <c r="D71" s="13"/>
      <c r="E71" s="13"/>
      <c r="F71" s="13"/>
      <c r="G71" s="19">
        <f>SUMIF(WTB!A:A,A71,WTB!M:M)</f>
        <v>0</v>
      </c>
    </row>
    <row r="72" spans="1:7" s="19" customFormat="1" ht="11.25" x14ac:dyDescent="0.2">
      <c r="A72" s="89">
        <v>6234</v>
      </c>
      <c r="B72" s="90" t="s">
        <v>745</v>
      </c>
      <c r="C72" s="13"/>
      <c r="D72" s="13"/>
      <c r="E72" s="13"/>
      <c r="F72" s="13"/>
      <c r="G72" s="19">
        <f>SUMIF(WTB!A:A,A72,WTB!M:M)</f>
        <v>0</v>
      </c>
    </row>
    <row r="73" spans="1:7" s="19" customFormat="1" ht="11.25" x14ac:dyDescent="0.2">
      <c r="A73" s="89">
        <v>6315</v>
      </c>
      <c r="B73" s="90" t="s">
        <v>749</v>
      </c>
      <c r="C73" s="13"/>
      <c r="D73" s="13"/>
      <c r="E73" s="13"/>
      <c r="F73" s="13"/>
      <c r="G73" s="19">
        <f>SUMIF(WTB!A:A,A73,WTB!M:M)</f>
        <v>0</v>
      </c>
    </row>
    <row r="74" spans="1:7" s="19" customFormat="1" ht="11.25" x14ac:dyDescent="0.2">
      <c r="A74" s="89">
        <v>6316</v>
      </c>
      <c r="B74" s="90" t="s">
        <v>750</v>
      </c>
      <c r="C74" s="13"/>
      <c r="D74" s="13"/>
      <c r="E74" s="13"/>
      <c r="F74" s="13"/>
      <c r="G74" s="19">
        <f>SUMIF(WTB!A:A,A74,WTB!M:M)</f>
        <v>0</v>
      </c>
    </row>
    <row r="75" spans="1:7" s="19" customFormat="1" ht="11.25" x14ac:dyDescent="0.2">
      <c r="A75" s="89">
        <v>6317</v>
      </c>
      <c r="B75" s="90" t="s">
        <v>751</v>
      </c>
      <c r="C75" s="13"/>
      <c r="D75" s="13"/>
      <c r="E75" s="13"/>
      <c r="F75" s="13"/>
      <c r="G75" s="19">
        <f>SUMIF(WTB!A:A,A75,WTB!M:M)</f>
        <v>0</v>
      </c>
    </row>
    <row r="76" spans="1:7" s="19" customFormat="1" ht="11.25" x14ac:dyDescent="0.2">
      <c r="A76" s="89">
        <v>6318</v>
      </c>
      <c r="B76" s="90" t="s">
        <v>752</v>
      </c>
      <c r="C76" s="13"/>
      <c r="D76" s="13"/>
      <c r="E76" s="13"/>
      <c r="F76" s="13"/>
      <c r="G76" s="19">
        <f>SUMIF(WTB!A:A,A76,WTB!M:M)</f>
        <v>5070.2830800000011</v>
      </c>
    </row>
    <row r="77" spans="1:7" s="19" customFormat="1" ht="11.25" x14ac:dyDescent="0.2">
      <c r="A77" s="89">
        <v>6901</v>
      </c>
      <c r="B77" s="90" t="s">
        <v>755</v>
      </c>
      <c r="C77" s="13"/>
      <c r="D77" s="13"/>
      <c r="E77" s="13"/>
      <c r="F77" s="13"/>
      <c r="G77" s="19">
        <f>SUMIF(WTB!A:A,A77,WTB!M:M)</f>
        <v>0</v>
      </c>
    </row>
    <row r="78" spans="1:7" s="19" customFormat="1" ht="11.25" x14ac:dyDescent="0.2">
      <c r="A78" s="89">
        <v>6902</v>
      </c>
      <c r="B78" s="90" t="s">
        <v>756</v>
      </c>
      <c r="C78" s="13"/>
      <c r="D78" s="13"/>
      <c r="E78" s="13"/>
      <c r="F78" s="13"/>
      <c r="G78" s="19">
        <f>SUMIF(WTB!A:A,A78,WTB!M:M)</f>
        <v>1.210000000000945</v>
      </c>
    </row>
    <row r="79" spans="1:7" s="19" customFormat="1" ht="11.25" x14ac:dyDescent="0.2">
      <c r="A79" s="89">
        <v>6999</v>
      </c>
      <c r="B79" s="90" t="s">
        <v>757</v>
      </c>
      <c r="C79" s="13"/>
      <c r="D79" s="13"/>
      <c r="E79" s="13"/>
      <c r="F79" s="13"/>
      <c r="G79" s="19">
        <f>SUMIF(WTB!A:A,A79,WTB!M:M)</f>
        <v>2037.27</v>
      </c>
    </row>
    <row r="80" spans="1:7" s="19" customFormat="1" ht="11.25" x14ac:dyDescent="0.2">
      <c r="A80" s="89"/>
      <c r="B80" s="87" t="s">
        <v>798</v>
      </c>
      <c r="C80" s="13"/>
      <c r="D80" s="13"/>
      <c r="E80" s="13"/>
      <c r="F80" s="13"/>
      <c r="G80" s="101">
        <f>+SUM(G41:G79)</f>
        <v>422903.70917432237</v>
      </c>
    </row>
    <row r="82" spans="1:7" s="19" customFormat="1" ht="11.25" x14ac:dyDescent="0.2">
      <c r="A82" s="89"/>
      <c r="B82" s="87" t="s">
        <v>799</v>
      </c>
      <c r="C82" s="13"/>
      <c r="D82" s="13"/>
      <c r="E82" s="13"/>
      <c r="F82" s="13"/>
      <c r="G82" s="93">
        <f>G38-G80</f>
        <v>66451.657327222638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21" sqref="M21"/>
    </sheetView>
  </sheetViews>
  <sheetFormatPr defaultRowHeight="15" x14ac:dyDescent="0.25"/>
  <cols>
    <col min="1" max="1" width="24.570312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customWidth="1"/>
    <col min="15" max="15" width="12.5703125" customWidth="1"/>
    <col min="16" max="16" width="8.5703125" customWidth="1"/>
    <col min="17" max="17" width="10.140625" customWidth="1"/>
    <col min="18" max="1025" width="8.5703125" customWidth="1"/>
  </cols>
  <sheetData>
    <row r="1" spans="1:15" x14ac:dyDescent="0.25">
      <c r="A1" s="106" t="s">
        <v>800</v>
      </c>
      <c r="B1" s="107" t="s">
        <v>801</v>
      </c>
      <c r="C1" s="107" t="s">
        <v>802</v>
      </c>
      <c r="D1" s="107" t="s">
        <v>803</v>
      </c>
      <c r="E1" s="108" t="s">
        <v>804</v>
      </c>
      <c r="G1" s="107" t="s">
        <v>805</v>
      </c>
      <c r="H1" s="107" t="s">
        <v>654</v>
      </c>
      <c r="I1" s="107" t="s">
        <v>806</v>
      </c>
      <c r="J1" s="108" t="s">
        <v>807</v>
      </c>
      <c r="L1" s="107" t="s">
        <v>808</v>
      </c>
      <c r="M1" s="107" t="s">
        <v>809</v>
      </c>
      <c r="N1" s="107" t="s">
        <v>810</v>
      </c>
      <c r="O1" s="108" t="s">
        <v>811</v>
      </c>
    </row>
    <row r="2" spans="1:15" x14ac:dyDescent="0.25">
      <c r="A2" s="109" t="s">
        <v>784</v>
      </c>
      <c r="B2" s="110">
        <v>702599.39</v>
      </c>
      <c r="C2" s="110">
        <v>670756.17000000004</v>
      </c>
      <c r="D2" s="110">
        <v>685337.41</v>
      </c>
      <c r="E2" s="110">
        <f>SUM(B2:D2)</f>
        <v>2058692.9700000002</v>
      </c>
      <c r="G2" s="110">
        <v>683290.29784285696</v>
      </c>
      <c r="H2" s="110">
        <v>725446.43425714294</v>
      </c>
      <c r="I2" s="110">
        <v>808708.04681428499</v>
      </c>
      <c r="J2" s="110">
        <f>SUM(G2:I2)</f>
        <v>2217444.7789142849</v>
      </c>
      <c r="L2" s="111">
        <f>-L15/0.12</f>
        <v>779906.20071428572</v>
      </c>
      <c r="M2" s="110"/>
      <c r="N2" s="110"/>
      <c r="O2" s="110">
        <f>SUM(L2:N2)</f>
        <v>779906.20071428572</v>
      </c>
    </row>
    <row r="3" spans="1:15" x14ac:dyDescent="0.25">
      <c r="A3" s="109"/>
      <c r="B3" s="112"/>
      <c r="C3" s="112"/>
      <c r="D3" s="112"/>
      <c r="E3" s="112"/>
      <c r="G3" s="112"/>
      <c r="H3" s="112"/>
      <c r="I3" s="112"/>
      <c r="J3" s="112"/>
      <c r="L3" s="112"/>
      <c r="M3" s="112"/>
      <c r="N3" s="112"/>
      <c r="O3" s="112"/>
    </row>
    <row r="4" spans="1:15" x14ac:dyDescent="0.25">
      <c r="A4" s="109" t="s">
        <v>812</v>
      </c>
      <c r="B4" s="112"/>
      <c r="C4" s="112"/>
      <c r="D4" s="112"/>
      <c r="E4" s="112">
        <f>SUM(B4:D4)</f>
        <v>0</v>
      </c>
      <c r="G4" s="112"/>
      <c r="H4" s="112"/>
      <c r="I4" s="112"/>
      <c r="J4" s="112">
        <f>SUM(G4:I4)</f>
        <v>0</v>
      </c>
      <c r="L4" s="112"/>
      <c r="M4" s="112"/>
      <c r="N4" s="112"/>
      <c r="O4" s="112">
        <f>SUM(L4:N4)</f>
        <v>0</v>
      </c>
    </row>
    <row r="5" spans="1:15" x14ac:dyDescent="0.25">
      <c r="A5" s="109" t="s">
        <v>813</v>
      </c>
      <c r="B5" s="112">
        <v>205857.67</v>
      </c>
      <c r="C5" s="112">
        <v>153522.10999999999</v>
      </c>
      <c r="D5" s="112">
        <v>98500.63</v>
      </c>
      <c r="E5" s="112">
        <f>SUM(B5:D5)</f>
        <v>457880.41000000003</v>
      </c>
      <c r="G5" s="112">
        <f>SUM(G18:G19)</f>
        <v>173400.1875</v>
      </c>
      <c r="H5" s="112" t="e">
        <f>SUM(H18:H19)</f>
        <v>#REF!</v>
      </c>
      <c r="I5" s="112">
        <f>SUM(I18:I19)</f>
        <v>54898.035714285703</v>
      </c>
      <c r="J5" s="112" t="e">
        <f>SUM(G5:I5)</f>
        <v>#REF!</v>
      </c>
      <c r="L5" s="112">
        <f>SUM(L18:L19)</f>
        <v>162273.91071428568</v>
      </c>
      <c r="M5" s="112">
        <f>SUM(M18:M19)</f>
        <v>0</v>
      </c>
      <c r="N5" s="112">
        <f>SUM(N18:N19)</f>
        <v>0</v>
      </c>
      <c r="O5" s="112">
        <f>SUM(L5:N5)</f>
        <v>162273.91071428568</v>
      </c>
    </row>
    <row r="6" spans="1:15" x14ac:dyDescent="0.25">
      <c r="A6" s="109" t="s">
        <v>814</v>
      </c>
      <c r="B6" s="112">
        <v>222925.34</v>
      </c>
      <c r="C6" s="112">
        <v>197399.56</v>
      </c>
      <c r="D6" s="112">
        <v>205350.89</v>
      </c>
      <c r="E6" s="112">
        <f>SUM(B6:D6)</f>
        <v>625675.79</v>
      </c>
      <c r="G6" s="112">
        <f>SUM(G22:G24)</f>
        <v>207267.07142857171</v>
      </c>
      <c r="H6" s="112" t="e">
        <f>SUM(H22:H24)</f>
        <v>#REF!</v>
      </c>
      <c r="I6" s="112">
        <f>SUM(I22:I24)</f>
        <v>209562.4375</v>
      </c>
      <c r="J6" s="112" t="e">
        <f>SUM(G6:I6)</f>
        <v>#REF!</v>
      </c>
      <c r="L6" s="112">
        <f>SUM(L22:L24)</f>
        <v>213057.52678571429</v>
      </c>
      <c r="M6" s="112">
        <f>SUM(M22:M24)</f>
        <v>0</v>
      </c>
      <c r="N6" s="112">
        <f>SUM(N22:N24)</f>
        <v>0</v>
      </c>
      <c r="O6" s="112">
        <f>SUM(L6:N6)</f>
        <v>213057.52678571429</v>
      </c>
    </row>
    <row r="7" spans="1:15" x14ac:dyDescent="0.25">
      <c r="A7" s="109" t="s">
        <v>815</v>
      </c>
      <c r="B7" s="112"/>
      <c r="C7" s="112">
        <v>159726.29</v>
      </c>
      <c r="D7" s="112">
        <v>143686.09</v>
      </c>
      <c r="E7" s="112">
        <f>SUM(B7:D7)</f>
        <v>303412.38</v>
      </c>
      <c r="G7" s="112">
        <f>SUM(G26:G28)</f>
        <v>136124.87</v>
      </c>
      <c r="H7" s="112" t="e">
        <f>SUM(H26:H28)</f>
        <v>#REF!</v>
      </c>
      <c r="I7" s="112">
        <f>SUM(I26:I28)</f>
        <v>50671.94</v>
      </c>
      <c r="J7" s="112" t="e">
        <f>SUM(G7:I7)</f>
        <v>#REF!</v>
      </c>
      <c r="L7" s="112">
        <f>SUM(L26:L28)</f>
        <v>116944.01999999999</v>
      </c>
      <c r="M7" s="112">
        <f>SUM(M26:M28)</f>
        <v>0</v>
      </c>
      <c r="N7" s="112">
        <f>SUM(N26:N28)</f>
        <v>0</v>
      </c>
      <c r="O7" s="112">
        <f>SUM(L7:N7)</f>
        <v>116944.01999999999</v>
      </c>
    </row>
    <row r="8" spans="1:15" x14ac:dyDescent="0.25">
      <c r="A8" s="113" t="s">
        <v>68</v>
      </c>
      <c r="B8" s="110">
        <f>SUM(B4:B7)</f>
        <v>428783.01</v>
      </c>
      <c r="C8" s="110">
        <f>SUM(C4:C7)</f>
        <v>510647.95999999996</v>
      </c>
      <c r="D8" s="110">
        <f>SUM(D4:D7)</f>
        <v>447537.61</v>
      </c>
      <c r="E8" s="110">
        <f>SUM(E4:E7)</f>
        <v>1386968.58</v>
      </c>
      <c r="G8" s="110">
        <f>SUM(G4:G7)</f>
        <v>516792.12892857171</v>
      </c>
      <c r="H8" s="110" t="e">
        <f>SUM(H4:H7)</f>
        <v>#REF!</v>
      </c>
      <c r="I8" s="110">
        <f>SUM(I4:I7)</f>
        <v>315132.41321428568</v>
      </c>
      <c r="J8" s="110" t="e">
        <f>SUM(J4:J7)</f>
        <v>#REF!</v>
      </c>
      <c r="L8" s="110">
        <f>SUM(L4:L7)</f>
        <v>492275.45750000002</v>
      </c>
      <c r="M8" s="110">
        <f>SUM(M4:M7)</f>
        <v>0</v>
      </c>
      <c r="N8" s="110">
        <f>SUM(N4:N7)</f>
        <v>0</v>
      </c>
      <c r="O8" s="110">
        <f>SUM(O4:O7)</f>
        <v>492275.45750000002</v>
      </c>
    </row>
    <row r="9" spans="1:15" x14ac:dyDescent="0.25">
      <c r="A9" s="114"/>
      <c r="B9" s="112"/>
      <c r="C9" s="112"/>
      <c r="D9" s="112"/>
      <c r="E9" s="112"/>
      <c r="G9" s="112"/>
      <c r="H9" s="112"/>
      <c r="I9" s="112"/>
      <c r="J9" s="112"/>
      <c r="L9" s="112"/>
      <c r="M9" s="112"/>
      <c r="N9" s="112"/>
      <c r="O9" s="112"/>
    </row>
    <row r="10" spans="1:15" x14ac:dyDescent="0.25">
      <c r="A10" s="114" t="s">
        <v>688</v>
      </c>
      <c r="B10" s="115">
        <f>+B2*0.12</f>
        <v>84311.926800000001</v>
      </c>
      <c r="C10" s="115">
        <f>+C2*0.12</f>
        <v>80490.740399999995</v>
      </c>
      <c r="D10" s="115">
        <f>+D2*0.12</f>
        <v>82240.489199999996</v>
      </c>
      <c r="E10" s="115">
        <f>+E2*0.12</f>
        <v>247043.15640000001</v>
      </c>
      <c r="G10" s="115">
        <f>+G2*0.12</f>
        <v>81994.83574114283</v>
      </c>
      <c r="H10" s="115">
        <f>+H2*0.12</f>
        <v>87053.572110857145</v>
      </c>
      <c r="I10" s="115">
        <f>+I2*0.12</f>
        <v>97044.965617714188</v>
      </c>
      <c r="J10" s="115">
        <f>+J2*0.12</f>
        <v>266093.37346971419</v>
      </c>
      <c r="L10" s="115">
        <f>+L2*0.12</f>
        <v>93588.744085714279</v>
      </c>
      <c r="M10" s="115">
        <f>+M2*0.12</f>
        <v>0</v>
      </c>
      <c r="N10" s="115">
        <f>+N2*0.12</f>
        <v>0</v>
      </c>
      <c r="O10" s="115">
        <f>+O2*0.12</f>
        <v>93588.744085714279</v>
      </c>
    </row>
    <row r="11" spans="1:15" x14ac:dyDescent="0.25">
      <c r="A11" s="114" t="s">
        <v>676</v>
      </c>
      <c r="B11" s="116">
        <f>SUM(B4:B6)*0.12</f>
        <v>51453.961199999998</v>
      </c>
      <c r="C11" s="116">
        <f>SUM(C4:C6)*0.12</f>
        <v>42110.600399999996</v>
      </c>
      <c r="D11" s="116">
        <f>SUM(D4:D6)*0.12</f>
        <v>36462.182399999998</v>
      </c>
      <c r="E11" s="116">
        <f>SUM(E4:E6)*0.12</f>
        <v>130026.74400000002</v>
      </c>
      <c r="G11" s="116">
        <f>SUM(G4:G6)*0.12</f>
        <v>45680.071071428603</v>
      </c>
      <c r="H11" s="116" t="e">
        <f>SUM(H4:H6)*0.12</f>
        <v>#REF!</v>
      </c>
      <c r="I11" s="116">
        <f>SUM(I4:I6)*0.12</f>
        <v>31735.256785714282</v>
      </c>
      <c r="J11" s="116" t="e">
        <f>SUM(J4:J6)*0.12</f>
        <v>#REF!</v>
      </c>
      <c r="L11" s="116">
        <f>SUM(L4:L6)*0.12</f>
        <v>45039.772499999999</v>
      </c>
      <c r="M11" s="116">
        <f>SUM(M4:M6)*0.12</f>
        <v>0</v>
      </c>
      <c r="N11" s="116">
        <f>SUM(N4:N6)*0.12</f>
        <v>0</v>
      </c>
      <c r="O11" s="116">
        <f>SUM(O4:O6)*0.12</f>
        <v>45039.772499999999</v>
      </c>
    </row>
    <row r="12" spans="1:15" x14ac:dyDescent="0.25">
      <c r="A12" s="114"/>
      <c r="B12" s="112"/>
      <c r="C12" s="112"/>
      <c r="D12" s="112"/>
      <c r="E12" s="112"/>
      <c r="G12" s="112"/>
      <c r="H12" s="112"/>
      <c r="I12" s="112"/>
      <c r="J12" s="112"/>
      <c r="L12" s="112"/>
      <c r="M12" s="112"/>
      <c r="N12" s="112"/>
      <c r="O12" s="112"/>
    </row>
    <row r="13" spans="1:15" x14ac:dyDescent="0.25">
      <c r="A13" s="117" t="s">
        <v>816</v>
      </c>
      <c r="B13" s="118">
        <f>ROUND(B10-B11,2)</f>
        <v>32857.97</v>
      </c>
      <c r="C13" s="118">
        <f>ROUND(C10-C11,2)</f>
        <v>38380.14</v>
      </c>
      <c r="D13" s="118">
        <f>ROUND(D10-D11,2)</f>
        <v>45778.31</v>
      </c>
      <c r="E13" s="115">
        <f>E10-E11</f>
        <v>117016.41239999999</v>
      </c>
      <c r="G13" s="118">
        <f>ROUND(G10-G11,2)</f>
        <v>36314.76</v>
      </c>
      <c r="H13" s="118" t="e">
        <f>ROUND(H10-H11,2)</f>
        <v>#REF!</v>
      </c>
      <c r="I13" s="118">
        <f>ROUND(I10-I11,2)</f>
        <v>65309.71</v>
      </c>
      <c r="J13" s="115" t="e">
        <f>J10-J11</f>
        <v>#REF!</v>
      </c>
      <c r="L13" s="119">
        <f>ROUND(L10-L11,2)</f>
        <v>48548.97</v>
      </c>
      <c r="M13" s="118">
        <f>ROUND(M10-M11,2)</f>
        <v>0</v>
      </c>
      <c r="N13" s="118">
        <f>ROUND(N10-N11,2)</f>
        <v>0</v>
      </c>
      <c r="O13" s="115">
        <f>O10-O11</f>
        <v>48548.97158571428</v>
      </c>
    </row>
    <row r="14" spans="1:15" x14ac:dyDescent="0.25">
      <c r="B14" s="112"/>
      <c r="C14" s="112"/>
      <c r="D14" s="112"/>
      <c r="E14" s="115">
        <f>B13+C13</f>
        <v>71238.11</v>
      </c>
      <c r="G14" s="112"/>
      <c r="H14" s="112"/>
      <c r="I14" s="112"/>
      <c r="J14" s="115" t="e">
        <f>G13+H13</f>
        <v>#REF!</v>
      </c>
      <c r="L14" s="112">
        <f>+WTB!L19</f>
        <v>45039.772499999999</v>
      </c>
      <c r="M14" s="112"/>
      <c r="N14" s="112"/>
      <c r="O14" s="115">
        <f>L13+M13</f>
        <v>48548.97</v>
      </c>
    </row>
    <row r="15" spans="1:15" x14ac:dyDescent="0.25">
      <c r="B15" s="112"/>
      <c r="C15" s="112"/>
      <c r="D15" s="112"/>
      <c r="E15" s="120">
        <f>+E13-E14</f>
        <v>45778.302399999986</v>
      </c>
      <c r="G15" s="112"/>
      <c r="H15" s="112"/>
      <c r="I15" s="112"/>
      <c r="J15" s="120" t="e">
        <f>+J13-J14</f>
        <v>#REF!</v>
      </c>
      <c r="L15" s="112">
        <f>+WTB!M31</f>
        <v>-93588.744085714279</v>
      </c>
      <c r="M15" s="112"/>
      <c r="N15" s="112"/>
      <c r="O15" s="120">
        <f>+O13-O14</f>
        <v>1.585714278917294E-3</v>
      </c>
    </row>
    <row r="17" spans="1:17" x14ac:dyDescent="0.25">
      <c r="J17" s="121"/>
      <c r="O17" s="121"/>
    </row>
    <row r="18" spans="1:17" x14ac:dyDescent="0.25">
      <c r="A18" t="s">
        <v>817</v>
      </c>
      <c r="G18" s="121">
        <v>139777</v>
      </c>
      <c r="H18" s="122" t="e">
        <f>SUM(AP!#REF!)/1.12</f>
        <v>#REF!</v>
      </c>
      <c r="I18" s="121"/>
      <c r="L18" s="121">
        <f>SUM(AP!N7:N73)/1.12</f>
        <v>119028.2857142857</v>
      </c>
      <c r="M18" s="122"/>
      <c r="N18" s="121"/>
      <c r="Q18" s="122"/>
    </row>
    <row r="19" spans="1:17" x14ac:dyDescent="0.25">
      <c r="A19" t="s">
        <v>818</v>
      </c>
      <c r="G19" s="121">
        <v>33623.1875</v>
      </c>
      <c r="H19" s="122" t="e">
        <f>SUM(AP!#REF!)/1.12</f>
        <v>#REF!</v>
      </c>
      <c r="I19" s="121">
        <v>54898.035714285703</v>
      </c>
      <c r="L19" s="121">
        <f>SUM('GJ-PCF'!L7:L126)/1.12</f>
        <v>43245.624999999993</v>
      </c>
      <c r="M19" s="122"/>
      <c r="N19" s="121"/>
      <c r="Q19" s="122"/>
    </row>
    <row r="20" spans="1:17" x14ac:dyDescent="0.25">
      <c r="G20" s="121"/>
      <c r="I20" s="121"/>
      <c r="L20" s="121"/>
      <c r="N20" s="121"/>
    </row>
    <row r="21" spans="1:17" x14ac:dyDescent="0.25">
      <c r="G21" s="121"/>
      <c r="I21" s="121"/>
      <c r="L21" s="121"/>
      <c r="N21" s="121"/>
    </row>
    <row r="22" spans="1:17" x14ac:dyDescent="0.25">
      <c r="A22" t="s">
        <v>819</v>
      </c>
      <c r="G22" s="121"/>
      <c r="I22" s="121"/>
      <c r="L22" s="121"/>
      <c r="N22" s="121"/>
    </row>
    <row r="23" spans="1:17" x14ac:dyDescent="0.25">
      <c r="A23" t="s">
        <v>820</v>
      </c>
      <c r="G23" s="121">
        <v>1339.2857142857099</v>
      </c>
      <c r="I23" s="121"/>
      <c r="L23" s="121"/>
      <c r="N23" s="121"/>
    </row>
    <row r="24" spans="1:17" x14ac:dyDescent="0.25">
      <c r="A24" t="s">
        <v>821</v>
      </c>
      <c r="G24" s="121">
        <v>205927.785714286</v>
      </c>
      <c r="H24" s="122" t="e">
        <f>SUM(AP!#REF!)/1.12</f>
        <v>#REF!</v>
      </c>
      <c r="I24" s="121">
        <v>209562.4375</v>
      </c>
      <c r="L24" s="121">
        <f>SUM(AP!N74:N77)/1.12</f>
        <v>213057.52678571429</v>
      </c>
      <c r="M24" s="122"/>
      <c r="N24" s="121"/>
    </row>
    <row r="25" spans="1:17" x14ac:dyDescent="0.25">
      <c r="G25" s="121"/>
      <c r="I25" s="121"/>
      <c r="L25" s="121"/>
      <c r="N25" s="121"/>
    </row>
    <row r="26" spans="1:17" x14ac:dyDescent="0.25">
      <c r="A26" t="s">
        <v>822</v>
      </c>
      <c r="G26" s="121">
        <v>93262.6</v>
      </c>
      <c r="H26" s="122" t="e">
        <f>SUM(AP!#REF!)</f>
        <v>#REF!</v>
      </c>
      <c r="I26" s="121"/>
      <c r="L26" s="121">
        <f>+SUM(AP!M7:M73)</f>
        <v>72702.83</v>
      </c>
      <c r="M26" s="122"/>
      <c r="N26" s="121"/>
    </row>
    <row r="27" spans="1:17" x14ac:dyDescent="0.25">
      <c r="A27" t="s">
        <v>823</v>
      </c>
      <c r="G27" s="121">
        <v>12784</v>
      </c>
      <c r="H27" s="122" t="e">
        <f>SUM(AP!#REF!)</f>
        <v>#REF!</v>
      </c>
      <c r="I27" s="121">
        <v>22007</v>
      </c>
      <c r="L27" s="121">
        <f>SUM('GJ-PCF'!K7:K126)</f>
        <v>14360.089999999998</v>
      </c>
      <c r="M27" s="122"/>
      <c r="N27" s="121"/>
    </row>
    <row r="28" spans="1:17" x14ac:dyDescent="0.25">
      <c r="A28" t="s">
        <v>824</v>
      </c>
      <c r="G28" s="121">
        <v>30078.27</v>
      </c>
      <c r="I28" s="121">
        <v>28664.94</v>
      </c>
      <c r="L28" s="121">
        <f>AP!M78+AP!M79</f>
        <v>29881.1</v>
      </c>
      <c r="N28" s="1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default</cp:lastModifiedBy>
  <cp:revision>1</cp:revision>
  <dcterms:created xsi:type="dcterms:W3CDTF">2006-09-16T00:00:00Z</dcterms:created>
  <dcterms:modified xsi:type="dcterms:W3CDTF">2020-05-23T05:58:21Z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