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2 Files\payrollfeb11252019\"/>
    </mc:Choice>
  </mc:AlternateContent>
  <xr:revisionPtr revIDLastSave="0" documentId="13_ncr:1_{D96A46C0-B5C9-4DFD-8C63-364A4947588C}" xr6:coauthVersionLast="45" xr6:coauthVersionMax="45" xr10:uidLastSave="{00000000-0000-0000-0000-000000000000}"/>
  <bookViews>
    <workbookView xWindow="-60" yWindow="-60" windowWidth="24120" windowHeight="12960" tabRatio="690" firstSheet="2" activeTab="6" xr2:uid="{00000000-000D-0000-FFFF-FFFF00000000}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Sheet1!$A$67:$Q$132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8102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9" i="20" l="1"/>
  <c r="H76" i="79" l="1"/>
  <c r="N50" i="79"/>
  <c r="N47" i="79"/>
  <c r="P43" i="79"/>
  <c r="F50" i="79"/>
  <c r="N17" i="79"/>
  <c r="N14" i="79"/>
  <c r="P10" i="79"/>
  <c r="F17" i="79"/>
  <c r="F14" i="79"/>
  <c r="H10" i="79"/>
  <c r="E67" i="20" l="1"/>
  <c r="N159" i="79"/>
  <c r="F159" i="79"/>
  <c r="N158" i="79"/>
  <c r="F158" i="79"/>
  <c r="N157" i="79"/>
  <c r="F157" i="79"/>
  <c r="N156" i="79"/>
  <c r="F156" i="79"/>
  <c r="N155" i="79"/>
  <c r="F155" i="79"/>
  <c r="N154" i="79"/>
  <c r="F154" i="79"/>
  <c r="N153" i="79"/>
  <c r="F153" i="79"/>
  <c r="N152" i="79"/>
  <c r="F152" i="79"/>
  <c r="N151" i="79"/>
  <c r="F151" i="79"/>
  <c r="N149" i="79"/>
  <c r="F149" i="79"/>
  <c r="N148" i="79"/>
  <c r="F148" i="79"/>
  <c r="N147" i="79"/>
  <c r="F147" i="79"/>
  <c r="N146" i="79"/>
  <c r="F146" i="79"/>
  <c r="N145" i="79"/>
  <c r="P149" i="79" s="1"/>
  <c r="F145" i="79"/>
  <c r="M143" i="79"/>
  <c r="E143" i="79"/>
  <c r="P142" i="79"/>
  <c r="L142" i="79"/>
  <c r="H142" i="79"/>
  <c r="L141" i="79"/>
  <c r="D141" i="79"/>
  <c r="L140" i="79"/>
  <c r="D140" i="79"/>
  <c r="L139" i="79"/>
  <c r="D139" i="79"/>
  <c r="J135" i="79"/>
  <c r="B135" i="79"/>
  <c r="J134" i="79"/>
  <c r="B134" i="79"/>
  <c r="N126" i="79"/>
  <c r="F126" i="79"/>
  <c r="N125" i="79"/>
  <c r="F125" i="79"/>
  <c r="N124" i="79"/>
  <c r="N123" i="79"/>
  <c r="N122" i="79"/>
  <c r="N121" i="79"/>
  <c r="F121" i="79"/>
  <c r="N120" i="79"/>
  <c r="N119" i="79"/>
  <c r="N118" i="79"/>
  <c r="N116" i="79"/>
  <c r="N115" i="79"/>
  <c r="H116" i="79"/>
  <c r="N114" i="79"/>
  <c r="N113" i="79"/>
  <c r="N112" i="79"/>
  <c r="M110" i="79"/>
  <c r="P109" i="79"/>
  <c r="L108" i="79"/>
  <c r="D108" i="79"/>
  <c r="L107" i="79"/>
  <c r="H109" i="79"/>
  <c r="L106" i="79"/>
  <c r="D106" i="79"/>
  <c r="J102" i="79"/>
  <c r="B102" i="79"/>
  <c r="J101" i="79"/>
  <c r="B101" i="79"/>
  <c r="N93" i="79"/>
  <c r="F93" i="79"/>
  <c r="N92" i="79"/>
  <c r="F92" i="79"/>
  <c r="N90" i="79"/>
  <c r="F90" i="79"/>
  <c r="N88" i="79"/>
  <c r="P93" i="79" s="1"/>
  <c r="F88" i="79"/>
  <c r="F86" i="79"/>
  <c r="N82" i="79"/>
  <c r="N81" i="79"/>
  <c r="H83" i="79"/>
  <c r="D75" i="79"/>
  <c r="L75" i="79" s="1"/>
  <c r="P76" i="79"/>
  <c r="L73" i="79"/>
  <c r="D73" i="79"/>
  <c r="J69" i="79"/>
  <c r="B69" i="79"/>
  <c r="J68" i="79"/>
  <c r="B68" i="79"/>
  <c r="N60" i="79"/>
  <c r="F60" i="79"/>
  <c r="N59" i="79"/>
  <c r="F59" i="79"/>
  <c r="N57" i="79"/>
  <c r="F57" i="79"/>
  <c r="N56" i="79"/>
  <c r="F56" i="79"/>
  <c r="N53" i="79"/>
  <c r="F52" i="79"/>
  <c r="N48" i="79"/>
  <c r="F48" i="79"/>
  <c r="N46" i="79"/>
  <c r="F46" i="79"/>
  <c r="H50" i="79" s="1"/>
  <c r="H43" i="79"/>
  <c r="D42" i="79"/>
  <c r="L42" i="79" s="1"/>
  <c r="D41" i="79"/>
  <c r="L40" i="79"/>
  <c r="D40" i="79"/>
  <c r="J36" i="79"/>
  <c r="B36" i="79"/>
  <c r="J35" i="79"/>
  <c r="B35" i="79"/>
  <c r="N27" i="79"/>
  <c r="F27" i="79"/>
  <c r="N26" i="79"/>
  <c r="N24" i="79"/>
  <c r="F24" i="79"/>
  <c r="N22" i="79"/>
  <c r="F22" i="79"/>
  <c r="N20" i="79"/>
  <c r="N19" i="79"/>
  <c r="N16" i="79"/>
  <c r="N15" i="79"/>
  <c r="F15" i="79"/>
  <c r="F13" i="79"/>
  <c r="D9" i="79"/>
  <c r="L9" i="79" s="1"/>
  <c r="L7" i="79"/>
  <c r="D7" i="79"/>
  <c r="J3" i="79"/>
  <c r="B3" i="79"/>
  <c r="J2" i="79"/>
  <c r="B2" i="79"/>
  <c r="C20" i="78"/>
  <c r="H18" i="78"/>
  <c r="H20" i="78" s="1"/>
  <c r="H10" i="78"/>
  <c r="C10" i="78"/>
  <c r="H8" i="78"/>
  <c r="F41" i="5"/>
  <c r="E41" i="5"/>
  <c r="D41" i="5"/>
  <c r="C41" i="5"/>
  <c r="O39" i="5"/>
  <c r="M39" i="5"/>
  <c r="G39" i="5"/>
  <c r="A39" i="5"/>
  <c r="O38" i="5"/>
  <c r="M38" i="5"/>
  <c r="G38" i="5"/>
  <c r="A38" i="5"/>
  <c r="O37" i="5"/>
  <c r="O41" i="5" s="1"/>
  <c r="M37" i="5"/>
  <c r="M41" i="5" s="1"/>
  <c r="G37" i="5"/>
  <c r="G41" i="5" s="1"/>
  <c r="A37" i="5"/>
  <c r="F36" i="5"/>
  <c r="E36" i="5"/>
  <c r="D36" i="5"/>
  <c r="C36" i="5"/>
  <c r="O34" i="5"/>
  <c r="O36" i="5" s="1"/>
  <c r="M34" i="5"/>
  <c r="M36" i="5" s="1"/>
  <c r="A34" i="5"/>
  <c r="U27" i="5"/>
  <c r="T27" i="5"/>
  <c r="S27" i="5"/>
  <c r="R27" i="5"/>
  <c r="O27" i="5"/>
  <c r="P27" i="5" s="1"/>
  <c r="L27" i="5"/>
  <c r="K27" i="5"/>
  <c r="A27" i="5"/>
  <c r="U26" i="5"/>
  <c r="T26" i="5"/>
  <c r="S26" i="5"/>
  <c r="R26" i="5"/>
  <c r="O26" i="5"/>
  <c r="P26" i="5" s="1"/>
  <c r="L26" i="5"/>
  <c r="K26" i="5"/>
  <c r="A26" i="5"/>
  <c r="U25" i="5"/>
  <c r="T25" i="5"/>
  <c r="S25" i="5"/>
  <c r="R25" i="5"/>
  <c r="O25" i="5"/>
  <c r="P25" i="5" s="1"/>
  <c r="L25" i="5"/>
  <c r="K25" i="5"/>
  <c r="A25" i="5"/>
  <c r="U24" i="5"/>
  <c r="T24" i="5"/>
  <c r="S24" i="5"/>
  <c r="R24" i="5"/>
  <c r="O24" i="5"/>
  <c r="P24" i="5" s="1"/>
  <c r="L24" i="5"/>
  <c r="K24" i="5"/>
  <c r="A24" i="5"/>
  <c r="U23" i="5"/>
  <c r="T23" i="5"/>
  <c r="S23" i="5"/>
  <c r="R23" i="5"/>
  <c r="O23" i="5"/>
  <c r="P23" i="5" s="1"/>
  <c r="L23" i="5"/>
  <c r="K23" i="5"/>
  <c r="A23" i="5"/>
  <c r="U22" i="5"/>
  <c r="T22" i="5"/>
  <c r="S22" i="5"/>
  <c r="R22" i="5"/>
  <c r="O22" i="5"/>
  <c r="P22" i="5" s="1"/>
  <c r="M22" i="5"/>
  <c r="N22" i="5" s="1"/>
  <c r="L22" i="5"/>
  <c r="K22" i="5"/>
  <c r="A22" i="5"/>
  <c r="U21" i="5"/>
  <c r="T21" i="5"/>
  <c r="R21" i="5"/>
  <c r="O21" i="5"/>
  <c r="P21" i="5" s="1"/>
  <c r="M21" i="5"/>
  <c r="N21" i="5" s="1"/>
  <c r="L21" i="5"/>
  <c r="K21" i="5"/>
  <c r="U20" i="5"/>
  <c r="T20" i="5"/>
  <c r="R20" i="5"/>
  <c r="Q20" i="5"/>
  <c r="O20" i="5"/>
  <c r="P20" i="5" s="1"/>
  <c r="M20" i="5"/>
  <c r="N20" i="5" s="1"/>
  <c r="L20" i="5"/>
  <c r="K20" i="5"/>
  <c r="U19" i="5"/>
  <c r="T19" i="5"/>
  <c r="S19" i="5"/>
  <c r="R19" i="5"/>
  <c r="Q19" i="5"/>
  <c r="P19" i="5"/>
  <c r="O19" i="5"/>
  <c r="M19" i="5"/>
  <c r="N19" i="5" s="1"/>
  <c r="L19" i="5"/>
  <c r="K19" i="5"/>
  <c r="A19" i="5"/>
  <c r="U18" i="5"/>
  <c r="T18" i="5"/>
  <c r="P18" i="5"/>
  <c r="O18" i="5"/>
  <c r="M18" i="5"/>
  <c r="N18" i="5" s="1"/>
  <c r="L18" i="5"/>
  <c r="K18" i="5"/>
  <c r="A15" i="5"/>
  <c r="A14" i="5"/>
  <c r="N159" i="64"/>
  <c r="F159" i="64"/>
  <c r="N158" i="64"/>
  <c r="F158" i="64"/>
  <c r="N157" i="64"/>
  <c r="N156" i="64"/>
  <c r="F156" i="64"/>
  <c r="N155" i="64"/>
  <c r="F155" i="64"/>
  <c r="N154" i="64"/>
  <c r="N153" i="64"/>
  <c r="N152" i="64"/>
  <c r="F152" i="64"/>
  <c r="N151" i="64"/>
  <c r="N149" i="64"/>
  <c r="N148" i="64"/>
  <c r="N147" i="64"/>
  <c r="N146" i="64"/>
  <c r="F146" i="64"/>
  <c r="N145" i="64"/>
  <c r="F145" i="64"/>
  <c r="M143" i="64"/>
  <c r="E143" i="64"/>
  <c r="P142" i="64"/>
  <c r="L142" i="64"/>
  <c r="L141" i="64"/>
  <c r="D141" i="64"/>
  <c r="L140" i="64"/>
  <c r="L139" i="64"/>
  <c r="D139" i="64"/>
  <c r="J134" i="64"/>
  <c r="B134" i="64"/>
  <c r="N126" i="64"/>
  <c r="F126" i="64"/>
  <c r="N125" i="64"/>
  <c r="F125" i="64"/>
  <c r="N123" i="64"/>
  <c r="F123" i="64"/>
  <c r="N122" i="64"/>
  <c r="F122" i="64"/>
  <c r="N119" i="64"/>
  <c r="F119" i="64"/>
  <c r="N113" i="64"/>
  <c r="M110" i="64"/>
  <c r="E110" i="64"/>
  <c r="L108" i="64"/>
  <c r="D108" i="64"/>
  <c r="D107" i="64"/>
  <c r="D106" i="64"/>
  <c r="J101" i="64"/>
  <c r="B101" i="64"/>
  <c r="N93" i="64"/>
  <c r="F93" i="64"/>
  <c r="N92" i="64"/>
  <c r="F92" i="64"/>
  <c r="N90" i="64"/>
  <c r="F90" i="64"/>
  <c r="N89" i="64"/>
  <c r="F89" i="64"/>
  <c r="F87" i="64"/>
  <c r="N86" i="64"/>
  <c r="F86" i="64"/>
  <c r="N80" i="64"/>
  <c r="F80" i="64"/>
  <c r="M77" i="64"/>
  <c r="E77" i="64"/>
  <c r="L75" i="64"/>
  <c r="D75" i="64"/>
  <c r="L73" i="64"/>
  <c r="D73" i="64"/>
  <c r="J68" i="64"/>
  <c r="B68" i="64"/>
  <c r="N60" i="64"/>
  <c r="F60" i="64"/>
  <c r="N59" i="64"/>
  <c r="F59" i="64"/>
  <c r="N57" i="64"/>
  <c r="F57" i="64"/>
  <c r="N56" i="64"/>
  <c r="F56" i="64"/>
  <c r="F55" i="64"/>
  <c r="N54" i="64"/>
  <c r="F54" i="64"/>
  <c r="N53" i="64"/>
  <c r="F53" i="64"/>
  <c r="M44" i="64"/>
  <c r="E44" i="64"/>
  <c r="H43" i="64"/>
  <c r="L42" i="64"/>
  <c r="D42" i="64"/>
  <c r="D41" i="64"/>
  <c r="J35" i="64"/>
  <c r="B35" i="64"/>
  <c r="N27" i="64"/>
  <c r="F27" i="64"/>
  <c r="N26" i="64"/>
  <c r="F26" i="64"/>
  <c r="N24" i="64"/>
  <c r="F24" i="64"/>
  <c r="N23" i="64"/>
  <c r="F23" i="64"/>
  <c r="N22" i="64"/>
  <c r="N21" i="64"/>
  <c r="F21" i="64"/>
  <c r="N20" i="64"/>
  <c r="N14" i="64"/>
  <c r="F14" i="64"/>
  <c r="M11" i="64"/>
  <c r="E11" i="64"/>
  <c r="L9" i="64"/>
  <c r="D9" i="64"/>
  <c r="L7" i="64"/>
  <c r="J2" i="64"/>
  <c r="B2" i="64"/>
  <c r="I67" i="63"/>
  <c r="H67" i="63"/>
  <c r="G67" i="63"/>
  <c r="F67" i="63"/>
  <c r="E67" i="63"/>
  <c r="C65" i="63"/>
  <c r="B65" i="63"/>
  <c r="C63" i="63"/>
  <c r="B63" i="63"/>
  <c r="B62" i="63"/>
  <c r="C61" i="63"/>
  <c r="M60" i="63"/>
  <c r="L60" i="63"/>
  <c r="K60" i="63"/>
  <c r="C60" i="63"/>
  <c r="M59" i="63"/>
  <c r="L59" i="63"/>
  <c r="H59" i="63"/>
  <c r="M58" i="63"/>
  <c r="L58" i="63"/>
  <c r="K58" i="63"/>
  <c r="H58" i="63"/>
  <c r="M57" i="63"/>
  <c r="L57" i="63"/>
  <c r="K57" i="63"/>
  <c r="B57" i="63"/>
  <c r="M56" i="63"/>
  <c r="L56" i="63"/>
  <c r="H56" i="63"/>
  <c r="S18" i="5" s="1"/>
  <c r="M43" i="63"/>
  <c r="M41" i="63"/>
  <c r="P39" i="63"/>
  <c r="P38" i="63"/>
  <c r="O38" i="63"/>
  <c r="K59" i="63" s="1"/>
  <c r="P37" i="63"/>
  <c r="O37" i="63"/>
  <c r="P36" i="63"/>
  <c r="M36" i="63"/>
  <c r="P35" i="63"/>
  <c r="O35" i="63"/>
  <c r="K56" i="63" s="1"/>
  <c r="N33" i="63"/>
  <c r="M33" i="63"/>
  <c r="I33" i="63"/>
  <c r="E33" i="63"/>
  <c r="O31" i="63"/>
  <c r="Q27" i="5" s="1"/>
  <c r="L31" i="63"/>
  <c r="M27" i="5" s="1"/>
  <c r="N27" i="5" s="1"/>
  <c r="J31" i="63"/>
  <c r="J27" i="5" s="1"/>
  <c r="F31" i="63"/>
  <c r="C31" i="63"/>
  <c r="B31" i="63"/>
  <c r="M44" i="63" s="1"/>
  <c r="O30" i="63"/>
  <c r="F154" i="64" s="1"/>
  <c r="L30" i="63"/>
  <c r="F153" i="64" s="1"/>
  <c r="J30" i="63"/>
  <c r="J26" i="5" s="1"/>
  <c r="H30" i="63"/>
  <c r="F30" i="63"/>
  <c r="F157" i="64" s="1"/>
  <c r="C30" i="63"/>
  <c r="C64" i="63" s="1"/>
  <c r="B30" i="63"/>
  <c r="B64" i="63" s="1"/>
  <c r="O29" i="63"/>
  <c r="N121" i="64" s="1"/>
  <c r="L29" i="63"/>
  <c r="N120" i="64" s="1"/>
  <c r="J29" i="63"/>
  <c r="J25" i="5" s="1"/>
  <c r="C29" i="63"/>
  <c r="B29" i="63"/>
  <c r="M42" i="63" s="1"/>
  <c r="O28" i="63"/>
  <c r="Q24" i="5" s="1"/>
  <c r="L28" i="63"/>
  <c r="M24" i="5" s="1"/>
  <c r="N24" i="5" s="1"/>
  <c r="J28" i="63"/>
  <c r="J24" i="5" s="1"/>
  <c r="C28" i="63"/>
  <c r="C62" i="63" s="1"/>
  <c r="B28" i="63"/>
  <c r="O27" i="63"/>
  <c r="N88" i="64" s="1"/>
  <c r="L27" i="63"/>
  <c r="N87" i="64" s="1"/>
  <c r="J27" i="63"/>
  <c r="J23" i="5" s="1"/>
  <c r="F27" i="63"/>
  <c r="C27" i="63"/>
  <c r="B27" i="63"/>
  <c r="M40" i="63" s="1"/>
  <c r="O26" i="63"/>
  <c r="Q22" i="5" s="1"/>
  <c r="J26" i="63"/>
  <c r="J22" i="5" s="1"/>
  <c r="C26" i="63"/>
  <c r="B26" i="63"/>
  <c r="O25" i="63"/>
  <c r="N55" i="64" s="1"/>
  <c r="J25" i="63"/>
  <c r="J21" i="5" s="1"/>
  <c r="J24" i="63"/>
  <c r="J20" i="5" s="1"/>
  <c r="J23" i="63"/>
  <c r="J19" i="5" s="1"/>
  <c r="C23" i="63"/>
  <c r="C57" i="63" s="1"/>
  <c r="B23" i="63"/>
  <c r="O22" i="63"/>
  <c r="K22" i="63"/>
  <c r="R18" i="5" s="1"/>
  <c r="J22" i="63"/>
  <c r="J18" i="5" s="1"/>
  <c r="R21" i="63"/>
  <c r="I18" i="63"/>
  <c r="H18" i="63"/>
  <c r="X17" i="63"/>
  <c r="P16" i="63"/>
  <c r="H16" i="63"/>
  <c r="G16" i="63"/>
  <c r="E16" i="63"/>
  <c r="V16" i="63" s="1"/>
  <c r="T15" i="63"/>
  <c r="F148" i="64" s="1"/>
  <c r="P15" i="63"/>
  <c r="H15" i="63"/>
  <c r="G15" i="63"/>
  <c r="H142" i="64" s="1"/>
  <c r="E15" i="63"/>
  <c r="H14" i="63"/>
  <c r="G14" i="63"/>
  <c r="P109" i="64" s="1"/>
  <c r="E14" i="63"/>
  <c r="P13" i="63"/>
  <c r="F112" i="64" s="1"/>
  <c r="H13" i="63"/>
  <c r="F113" i="64" s="1"/>
  <c r="G13" i="63"/>
  <c r="E13" i="63"/>
  <c r="P12" i="63"/>
  <c r="N79" i="64" s="1"/>
  <c r="H12" i="63"/>
  <c r="G12" i="63"/>
  <c r="P76" i="64" s="1"/>
  <c r="E12" i="63"/>
  <c r="H11" i="63"/>
  <c r="G11" i="63"/>
  <c r="H76" i="64" s="1"/>
  <c r="D11" i="63"/>
  <c r="E11" i="63" s="1"/>
  <c r="H10" i="63"/>
  <c r="N47" i="64" s="1"/>
  <c r="G10" i="63"/>
  <c r="E10" i="63"/>
  <c r="P10" i="63" s="1"/>
  <c r="N46" i="64" s="1"/>
  <c r="D10" i="63"/>
  <c r="C10" i="63"/>
  <c r="C25" i="63" s="1"/>
  <c r="C59" i="63" s="1"/>
  <c r="B10" i="63"/>
  <c r="A21" i="5" s="1"/>
  <c r="I9" i="63"/>
  <c r="H9" i="63"/>
  <c r="F47" i="64" s="1"/>
  <c r="G9" i="63"/>
  <c r="E9" i="63"/>
  <c r="V9" i="63" s="1"/>
  <c r="F50" i="64" s="1"/>
  <c r="D9" i="63"/>
  <c r="C9" i="63"/>
  <c r="C24" i="63" s="1"/>
  <c r="C58" i="63" s="1"/>
  <c r="B9" i="63"/>
  <c r="B24" i="63" s="1"/>
  <c r="H8" i="63"/>
  <c r="G8" i="63"/>
  <c r="P10" i="64" s="1"/>
  <c r="D8" i="63"/>
  <c r="E8" i="63" s="1"/>
  <c r="H7" i="63"/>
  <c r="G7" i="63"/>
  <c r="E7" i="63"/>
  <c r="D7" i="63"/>
  <c r="C7" i="63"/>
  <c r="C22" i="63" s="1"/>
  <c r="C56" i="63" s="1"/>
  <c r="B7" i="63"/>
  <c r="A18" i="5" s="1"/>
  <c r="D2" i="63"/>
  <c r="J135" i="64" s="1"/>
  <c r="N159" i="21"/>
  <c r="F159" i="21"/>
  <c r="N158" i="21"/>
  <c r="F158" i="21"/>
  <c r="N157" i="21"/>
  <c r="N156" i="21"/>
  <c r="F156" i="21"/>
  <c r="N155" i="21"/>
  <c r="F155" i="21"/>
  <c r="N154" i="21"/>
  <c r="F154" i="21"/>
  <c r="N153" i="21"/>
  <c r="F153" i="21"/>
  <c r="N152" i="21"/>
  <c r="F152" i="21"/>
  <c r="N151" i="21"/>
  <c r="P159" i="21" s="1"/>
  <c r="F151" i="21"/>
  <c r="N149" i="21"/>
  <c r="N148" i="21"/>
  <c r="N147" i="21"/>
  <c r="N146" i="21"/>
  <c r="N145" i="21"/>
  <c r="M143" i="21"/>
  <c r="E143" i="21"/>
  <c r="P142" i="21"/>
  <c r="L142" i="21"/>
  <c r="L141" i="21"/>
  <c r="D141" i="21"/>
  <c r="L140" i="21"/>
  <c r="L139" i="21"/>
  <c r="D139" i="21"/>
  <c r="J135" i="21"/>
  <c r="B135" i="21"/>
  <c r="J134" i="21"/>
  <c r="B134" i="21"/>
  <c r="N126" i="21"/>
  <c r="F126" i="21"/>
  <c r="N125" i="21"/>
  <c r="F125" i="21"/>
  <c r="N123" i="21"/>
  <c r="F123" i="21"/>
  <c r="N122" i="21"/>
  <c r="F122" i="21"/>
  <c r="N121" i="21"/>
  <c r="F121" i="21"/>
  <c r="N120" i="21"/>
  <c r="F120" i="21"/>
  <c r="N119" i="21"/>
  <c r="F119" i="21"/>
  <c r="N118" i="21"/>
  <c r="F118" i="21"/>
  <c r="M110" i="21"/>
  <c r="E110" i="21"/>
  <c r="L108" i="21"/>
  <c r="D108" i="21"/>
  <c r="D106" i="21"/>
  <c r="J102" i="21"/>
  <c r="B102" i="21"/>
  <c r="J101" i="21"/>
  <c r="B101" i="21"/>
  <c r="N93" i="21"/>
  <c r="F93" i="21"/>
  <c r="N92" i="21"/>
  <c r="F92" i="21"/>
  <c r="N90" i="21"/>
  <c r="F90" i="21"/>
  <c r="N89" i="21"/>
  <c r="F89" i="21"/>
  <c r="N88" i="21"/>
  <c r="F88" i="21"/>
  <c r="N87" i="21"/>
  <c r="F87" i="21"/>
  <c r="N86" i="21"/>
  <c r="F86" i="21"/>
  <c r="N85" i="21"/>
  <c r="F85" i="21"/>
  <c r="M77" i="21"/>
  <c r="E77" i="21"/>
  <c r="L75" i="21"/>
  <c r="D75" i="21"/>
  <c r="L73" i="21"/>
  <c r="D73" i="21"/>
  <c r="J69" i="21"/>
  <c r="B69" i="21"/>
  <c r="J68" i="21"/>
  <c r="B68" i="21"/>
  <c r="N60" i="21"/>
  <c r="F60" i="21"/>
  <c r="N59" i="21"/>
  <c r="F59" i="21"/>
  <c r="N57" i="21"/>
  <c r="F57" i="21"/>
  <c r="N55" i="21"/>
  <c r="F55" i="21"/>
  <c r="N54" i="21"/>
  <c r="F54" i="21"/>
  <c r="N53" i="21"/>
  <c r="F53" i="21"/>
  <c r="N52" i="21"/>
  <c r="F52" i="21"/>
  <c r="M44" i="21"/>
  <c r="E44" i="21"/>
  <c r="L42" i="21"/>
  <c r="D42" i="21"/>
  <c r="L40" i="21"/>
  <c r="J36" i="21"/>
  <c r="B36" i="21"/>
  <c r="J35" i="21"/>
  <c r="B35" i="21"/>
  <c r="N27" i="21"/>
  <c r="F27" i="21"/>
  <c r="N26" i="21"/>
  <c r="F26" i="21"/>
  <c r="N24" i="21"/>
  <c r="F24" i="21"/>
  <c r="N23" i="21"/>
  <c r="F23" i="21"/>
  <c r="N22" i="21"/>
  <c r="F22" i="21"/>
  <c r="N21" i="21"/>
  <c r="F21" i="21"/>
  <c r="N20" i="21"/>
  <c r="F20" i="21"/>
  <c r="N19" i="21"/>
  <c r="F19" i="21"/>
  <c r="M11" i="21"/>
  <c r="E11" i="21"/>
  <c r="L9" i="21"/>
  <c r="D9" i="21"/>
  <c r="L7" i="21"/>
  <c r="D7" i="21"/>
  <c r="J3" i="21"/>
  <c r="B3" i="21"/>
  <c r="J2" i="21"/>
  <c r="B2" i="21"/>
  <c r="H67" i="20"/>
  <c r="F67" i="20"/>
  <c r="E66" i="20"/>
  <c r="D67" i="20"/>
  <c r="L60" i="20"/>
  <c r="K60" i="20"/>
  <c r="J60" i="20"/>
  <c r="L59" i="20"/>
  <c r="S21" i="5"/>
  <c r="L58" i="20"/>
  <c r="K58" i="20"/>
  <c r="G58" i="20"/>
  <c r="G67" i="20" s="1"/>
  <c r="L57" i="20"/>
  <c r="J57" i="20"/>
  <c r="L56" i="20"/>
  <c r="P38" i="20"/>
  <c r="K59" i="20" s="1"/>
  <c r="O38" i="20"/>
  <c r="O37" i="20"/>
  <c r="P34" i="5" s="1"/>
  <c r="P36" i="5" s="1"/>
  <c r="O35" i="20"/>
  <c r="J56" i="20" s="1"/>
  <c r="O33" i="20"/>
  <c r="N33" i="20"/>
  <c r="M33" i="20"/>
  <c r="L33" i="20"/>
  <c r="K33" i="20"/>
  <c r="J33" i="20"/>
  <c r="I33" i="20"/>
  <c r="C31" i="20"/>
  <c r="C65" i="20" s="1"/>
  <c r="B31" i="20"/>
  <c r="B65" i="20" s="1"/>
  <c r="C30" i="20"/>
  <c r="C64" i="20" s="1"/>
  <c r="B30" i="20"/>
  <c r="M43" i="20" s="1"/>
  <c r="C29" i="20"/>
  <c r="C63" i="20" s="1"/>
  <c r="B29" i="20"/>
  <c r="L106" i="21" s="1"/>
  <c r="C28" i="20"/>
  <c r="C62" i="20" s="1"/>
  <c r="B28" i="20"/>
  <c r="M41" i="20" s="1"/>
  <c r="C27" i="20"/>
  <c r="C61" i="20" s="1"/>
  <c r="B27" i="20"/>
  <c r="B61" i="20" s="1"/>
  <c r="C26" i="20"/>
  <c r="C60" i="20" s="1"/>
  <c r="B26" i="20"/>
  <c r="B60" i="20" s="1"/>
  <c r="C25" i="20"/>
  <c r="C59" i="20" s="1"/>
  <c r="B25" i="20"/>
  <c r="B59" i="20" s="1"/>
  <c r="C24" i="20"/>
  <c r="C58" i="20" s="1"/>
  <c r="B24" i="20"/>
  <c r="D40" i="21" s="1"/>
  <c r="E23" i="20"/>
  <c r="P36" i="20" s="1"/>
  <c r="C23" i="20"/>
  <c r="C57" i="20" s="1"/>
  <c r="B23" i="20"/>
  <c r="B57" i="20" s="1"/>
  <c r="C22" i="20"/>
  <c r="C56" i="20" s="1"/>
  <c r="B22" i="20"/>
  <c r="B56" i="20" s="1"/>
  <c r="R21" i="20"/>
  <c r="X17" i="20"/>
  <c r="H16" i="20"/>
  <c r="G16" i="20"/>
  <c r="E16" i="20"/>
  <c r="H31" i="20" s="1"/>
  <c r="H15" i="20"/>
  <c r="F146" i="21" s="1"/>
  <c r="G15" i="20"/>
  <c r="E15" i="20"/>
  <c r="F30" i="20" s="1"/>
  <c r="H14" i="20"/>
  <c r="N113" i="21" s="1"/>
  <c r="G14" i="20"/>
  <c r="P109" i="21" s="1"/>
  <c r="E14" i="20"/>
  <c r="H29" i="20" s="1"/>
  <c r="O13" i="20"/>
  <c r="N13" i="20"/>
  <c r="L13" i="20"/>
  <c r="K13" i="20"/>
  <c r="H13" i="20" s="1"/>
  <c r="F113" i="21" s="1"/>
  <c r="E13" i="20"/>
  <c r="D107" i="21" s="1"/>
  <c r="O12" i="20"/>
  <c r="N12" i="20"/>
  <c r="L12" i="20"/>
  <c r="K12" i="20"/>
  <c r="H12" i="20" s="1"/>
  <c r="N80" i="21" s="1"/>
  <c r="E12" i="20"/>
  <c r="H27" i="20" s="1"/>
  <c r="N11" i="20"/>
  <c r="L11" i="20"/>
  <c r="E11" i="20"/>
  <c r="D74" i="21" s="1"/>
  <c r="S10" i="20"/>
  <c r="O10" i="20"/>
  <c r="L10" i="20"/>
  <c r="H10" i="20" s="1"/>
  <c r="H39" i="5" s="1"/>
  <c r="G10" i="20"/>
  <c r="B39" i="5" s="1"/>
  <c r="E10" i="20"/>
  <c r="H25" i="20" s="1"/>
  <c r="O9" i="20"/>
  <c r="I9" i="20"/>
  <c r="G34" i="5" s="1"/>
  <c r="G36" i="5" s="1"/>
  <c r="D9" i="20"/>
  <c r="D18" i="20" s="1"/>
  <c r="N8" i="20"/>
  <c r="G8" i="20"/>
  <c r="P10" i="21" s="1"/>
  <c r="E8" i="20"/>
  <c r="H23" i="20" s="1"/>
  <c r="S7" i="20"/>
  <c r="K7" i="20"/>
  <c r="H7" i="20" s="1"/>
  <c r="H37" i="5" s="1"/>
  <c r="G7" i="20"/>
  <c r="H10" i="21" s="1"/>
  <c r="E7" i="20"/>
  <c r="D8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48" i="77" s="1"/>
  <c r="M33" i="77"/>
  <c r="M32" i="77"/>
  <c r="X28" i="77"/>
  <c r="W28" i="77"/>
  <c r="S11" i="20" s="1"/>
  <c r="V28" i="77"/>
  <c r="U28" i="77"/>
  <c r="T28" i="77"/>
  <c r="S28" i="77"/>
  <c r="R28" i="77"/>
  <c r="Q28" i="77"/>
  <c r="O11" i="20" s="1"/>
  <c r="P28" i="77"/>
  <c r="O28" i="77"/>
  <c r="N28" i="77"/>
  <c r="L28" i="77"/>
  <c r="K28" i="77"/>
  <c r="J28" i="77"/>
  <c r="I28" i="77"/>
  <c r="K11" i="20" s="1"/>
  <c r="H11" i="20" s="1"/>
  <c r="F80" i="21" s="1"/>
  <c r="H28" i="77"/>
  <c r="M13" i="77"/>
  <c r="M28" i="77" s="1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P250" i="76"/>
  <c r="N10" i="20" s="1"/>
  <c r="O250" i="76"/>
  <c r="M10" i="20" s="1"/>
  <c r="N250" i="76"/>
  <c r="M250" i="76"/>
  <c r="L250" i="76"/>
  <c r="K250" i="76"/>
  <c r="J250" i="76"/>
  <c r="I250" i="76"/>
  <c r="H250" i="76"/>
  <c r="X229" i="76"/>
  <c r="W229" i="76"/>
  <c r="S8" i="20" s="1"/>
  <c r="V229" i="76"/>
  <c r="U229" i="76"/>
  <c r="T229" i="76"/>
  <c r="S229" i="76"/>
  <c r="R229" i="76"/>
  <c r="Q229" i="76"/>
  <c r="O8" i="20" s="1"/>
  <c r="P229" i="76"/>
  <c r="O229" i="76"/>
  <c r="N229" i="76"/>
  <c r="M229" i="76"/>
  <c r="L229" i="76"/>
  <c r="K229" i="76"/>
  <c r="J229" i="76"/>
  <c r="I229" i="76"/>
  <c r="K8" i="20" s="1"/>
  <c r="H8" i="20" s="1"/>
  <c r="H38" i="5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M119" i="76" s="1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S9" i="20" s="1"/>
  <c r="V71" i="76"/>
  <c r="U71" i="76"/>
  <c r="T71" i="76"/>
  <c r="S71" i="76"/>
  <c r="R71" i="76"/>
  <c r="Q71" i="76"/>
  <c r="P71" i="76"/>
  <c r="N9" i="20" s="1"/>
  <c r="O71" i="76"/>
  <c r="M9" i="20" s="1"/>
  <c r="N71" i="76"/>
  <c r="M71" i="76"/>
  <c r="L71" i="76"/>
  <c r="K71" i="76"/>
  <c r="J71" i="76"/>
  <c r="L9" i="20" s="1"/>
  <c r="H9" i="20" s="1"/>
  <c r="F47" i="21" s="1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51" i="76"/>
  <c r="L51" i="76"/>
  <c r="K51" i="76"/>
  <c r="J51" i="76"/>
  <c r="I51" i="76"/>
  <c r="H51" i="76"/>
  <c r="M46" i="76"/>
  <c r="X25" i="76"/>
  <c r="W25" i="76"/>
  <c r="V25" i="76"/>
  <c r="U25" i="76"/>
  <c r="T25" i="76"/>
  <c r="S25" i="76"/>
  <c r="R25" i="76"/>
  <c r="E22" i="20" s="1"/>
  <c r="P35" i="20" s="1"/>
  <c r="Q25" i="76"/>
  <c r="O7" i="20" s="1"/>
  <c r="P25" i="76"/>
  <c r="N7" i="20" s="1"/>
  <c r="O25" i="76"/>
  <c r="M7" i="20" s="1"/>
  <c r="N25" i="76"/>
  <c r="M25" i="76"/>
  <c r="L25" i="76"/>
  <c r="K25" i="76"/>
  <c r="J25" i="76"/>
  <c r="I25" i="76"/>
  <c r="H25" i="76"/>
  <c r="L8" i="64" l="1"/>
  <c r="F23" i="63"/>
  <c r="V8" i="63"/>
  <c r="N17" i="64" s="1"/>
  <c r="R8" i="63"/>
  <c r="N15" i="64" s="1"/>
  <c r="H23" i="63"/>
  <c r="R23" i="63" s="1"/>
  <c r="H19" i="5" s="1"/>
  <c r="P8" i="63"/>
  <c r="N13" i="64" s="1"/>
  <c r="T8" i="63"/>
  <c r="N16" i="64" s="1"/>
  <c r="V11" i="63"/>
  <c r="F83" i="64" s="1"/>
  <c r="D74" i="64"/>
  <c r="R11" i="63"/>
  <c r="F81" i="64" s="1"/>
  <c r="H26" i="63"/>
  <c r="P11" i="63"/>
  <c r="F79" i="64" s="1"/>
  <c r="H83" i="64" s="1"/>
  <c r="F26" i="63"/>
  <c r="F91" i="64" s="1"/>
  <c r="T11" i="63"/>
  <c r="F82" i="64" s="1"/>
  <c r="H22" i="63"/>
  <c r="E18" i="63"/>
  <c r="P7" i="63"/>
  <c r="T7" i="63"/>
  <c r="T10" i="63"/>
  <c r="N49" i="64" s="1"/>
  <c r="P50" i="64" s="1"/>
  <c r="F29" i="63"/>
  <c r="N124" i="64" s="1"/>
  <c r="V14" i="63"/>
  <c r="N116" i="64" s="1"/>
  <c r="L107" i="64"/>
  <c r="R14" i="63"/>
  <c r="N114" i="64" s="1"/>
  <c r="R22" i="63"/>
  <c r="H18" i="5" s="1"/>
  <c r="V7" i="63"/>
  <c r="X8" i="63"/>
  <c r="D23" i="63" s="1"/>
  <c r="P23" i="63" s="1"/>
  <c r="P9" i="63"/>
  <c r="V10" i="63"/>
  <c r="N50" i="64" s="1"/>
  <c r="X11" i="63"/>
  <c r="D26" i="63" s="1"/>
  <c r="H28" i="63"/>
  <c r="V13" i="63"/>
  <c r="F116" i="64" s="1"/>
  <c r="R13" i="63"/>
  <c r="F114" i="64" s="1"/>
  <c r="H116" i="64" s="1"/>
  <c r="T14" i="63"/>
  <c r="N115" i="64" s="1"/>
  <c r="F24" i="63"/>
  <c r="F25" i="63"/>
  <c r="R25" i="63"/>
  <c r="H21" i="5" s="1"/>
  <c r="H29" i="63"/>
  <c r="R30" i="63"/>
  <c r="H26" i="5" s="1"/>
  <c r="H10" i="64"/>
  <c r="L41" i="64"/>
  <c r="P43" i="64"/>
  <c r="H149" i="64"/>
  <c r="U29" i="5"/>
  <c r="P149" i="21"/>
  <c r="R9" i="63"/>
  <c r="F48" i="64" s="1"/>
  <c r="L74" i="64"/>
  <c r="V12" i="63"/>
  <c r="N83" i="64" s="1"/>
  <c r="R12" i="63"/>
  <c r="T13" i="63"/>
  <c r="F115" i="64" s="1"/>
  <c r="R16" i="63"/>
  <c r="D18" i="63"/>
  <c r="O33" i="63"/>
  <c r="H24" i="63"/>
  <c r="H25" i="63"/>
  <c r="B60" i="63"/>
  <c r="M39" i="63"/>
  <c r="H27" i="63"/>
  <c r="N91" i="64" s="1"/>
  <c r="R27" i="63"/>
  <c r="H23" i="5" s="1"/>
  <c r="F28" i="63"/>
  <c r="F124" i="64" s="1"/>
  <c r="H31" i="63"/>
  <c r="B61" i="63"/>
  <c r="D8" i="64"/>
  <c r="P149" i="64"/>
  <c r="K29" i="5"/>
  <c r="P39" i="5"/>
  <c r="R7" i="63"/>
  <c r="T9" i="63"/>
  <c r="F49" i="64" s="1"/>
  <c r="R10" i="63"/>
  <c r="N48" i="64" s="1"/>
  <c r="T12" i="63"/>
  <c r="N82" i="64" s="1"/>
  <c r="X13" i="63"/>
  <c r="D28" i="63" s="1"/>
  <c r="P28" i="63" s="1"/>
  <c r="P14" i="63"/>
  <c r="N112" i="64" s="1"/>
  <c r="P116" i="64" s="1"/>
  <c r="D140" i="64"/>
  <c r="V15" i="63"/>
  <c r="F149" i="64" s="1"/>
  <c r="R15" i="63"/>
  <c r="F147" i="64" s="1"/>
  <c r="T16" i="63"/>
  <c r="R31" i="63" s="1"/>
  <c r="H27" i="5" s="1"/>
  <c r="G18" i="63"/>
  <c r="F22" i="63"/>
  <c r="K33" i="63"/>
  <c r="F20" i="64"/>
  <c r="L106" i="64"/>
  <c r="H109" i="64"/>
  <c r="P159" i="64"/>
  <c r="H159" i="79"/>
  <c r="J29" i="5"/>
  <c r="H149" i="79"/>
  <c r="P159" i="79"/>
  <c r="P50" i="79"/>
  <c r="P126" i="79"/>
  <c r="P160" i="21"/>
  <c r="O29" i="5"/>
  <c r="O31" i="5" s="1"/>
  <c r="D44" i="5"/>
  <c r="F44" i="5"/>
  <c r="P60" i="79"/>
  <c r="H60" i="79"/>
  <c r="H61" i="79" s="1"/>
  <c r="T61" i="79" s="1"/>
  <c r="H17" i="79"/>
  <c r="P17" i="79"/>
  <c r="R7" i="20"/>
  <c r="F15" i="21" s="1"/>
  <c r="G9" i="20"/>
  <c r="R10" i="20"/>
  <c r="J39" i="5" s="1"/>
  <c r="P14" i="20"/>
  <c r="N112" i="21" s="1"/>
  <c r="P116" i="21" s="1"/>
  <c r="P127" i="21" s="1"/>
  <c r="T14" i="20"/>
  <c r="N115" i="21" s="1"/>
  <c r="R15" i="20"/>
  <c r="F147" i="21" s="1"/>
  <c r="V15" i="20"/>
  <c r="F149" i="21" s="1"/>
  <c r="R16" i="20"/>
  <c r="X16" i="20" s="1"/>
  <c r="D31" i="20" s="1"/>
  <c r="V16" i="20"/>
  <c r="I18" i="20"/>
  <c r="F29" i="20"/>
  <c r="N124" i="21" s="1"/>
  <c r="P126" i="21" s="1"/>
  <c r="H30" i="20"/>
  <c r="F157" i="21" s="1"/>
  <c r="H159" i="21" s="1"/>
  <c r="F31" i="20"/>
  <c r="A37" i="20"/>
  <c r="M37" i="20"/>
  <c r="M38" i="20"/>
  <c r="M40" i="20"/>
  <c r="M42" i="20"/>
  <c r="J58" i="20"/>
  <c r="J59" i="20"/>
  <c r="B62" i="20"/>
  <c r="B63" i="20"/>
  <c r="B64" i="20"/>
  <c r="F56" i="21"/>
  <c r="L107" i="21"/>
  <c r="D140" i="21"/>
  <c r="H142" i="21"/>
  <c r="R29" i="5"/>
  <c r="T29" i="5"/>
  <c r="S20" i="5"/>
  <c r="E9" i="20"/>
  <c r="H24" i="20" s="1"/>
  <c r="T10" i="20"/>
  <c r="K39" i="5" s="1"/>
  <c r="R14" i="20"/>
  <c r="N114" i="21" s="1"/>
  <c r="V14" i="20"/>
  <c r="N116" i="21" s="1"/>
  <c r="P15" i="20"/>
  <c r="F145" i="21" s="1"/>
  <c r="T15" i="20"/>
  <c r="F148" i="21" s="1"/>
  <c r="P16" i="20"/>
  <c r="T16" i="20"/>
  <c r="M35" i="20"/>
  <c r="M36" i="20"/>
  <c r="D37" i="20"/>
  <c r="M39" i="20"/>
  <c r="M44" i="20"/>
  <c r="B58" i="20"/>
  <c r="N56" i="21"/>
  <c r="S29" i="5"/>
  <c r="P29" i="5"/>
  <c r="P160" i="64"/>
  <c r="O44" i="5"/>
  <c r="C44" i="5"/>
  <c r="E44" i="5"/>
  <c r="L29" i="5"/>
  <c r="K31" i="5" s="1"/>
  <c r="H126" i="79"/>
  <c r="H127" i="79" s="1"/>
  <c r="T127" i="79" s="1"/>
  <c r="P10" i="20"/>
  <c r="I39" i="5" s="1"/>
  <c r="V10" i="20"/>
  <c r="L39" i="5" s="1"/>
  <c r="G11" i="20"/>
  <c r="H76" i="21" s="1"/>
  <c r="T11" i="20"/>
  <c r="F82" i="21" s="1"/>
  <c r="T12" i="20"/>
  <c r="N82" i="21" s="1"/>
  <c r="T13" i="20"/>
  <c r="F115" i="21" s="1"/>
  <c r="F25" i="20"/>
  <c r="F26" i="20"/>
  <c r="F27" i="20"/>
  <c r="N91" i="21" s="1"/>
  <c r="F28" i="20"/>
  <c r="L41" i="21"/>
  <c r="P43" i="21"/>
  <c r="N48" i="21"/>
  <c r="L74" i="21"/>
  <c r="G12" i="20"/>
  <c r="P76" i="21" s="1"/>
  <c r="P11" i="20"/>
  <c r="F79" i="21" s="1"/>
  <c r="R11" i="20"/>
  <c r="F81" i="21" s="1"/>
  <c r="V11" i="20"/>
  <c r="F83" i="21" s="1"/>
  <c r="P12" i="20"/>
  <c r="R12" i="20"/>
  <c r="N81" i="21" s="1"/>
  <c r="V12" i="20"/>
  <c r="N83" i="21" s="1"/>
  <c r="G13" i="20"/>
  <c r="H109" i="21" s="1"/>
  <c r="P13" i="20"/>
  <c r="R13" i="20"/>
  <c r="F114" i="21" s="1"/>
  <c r="V13" i="20"/>
  <c r="F116" i="21" s="1"/>
  <c r="H26" i="20"/>
  <c r="H28" i="20"/>
  <c r="P8" i="20"/>
  <c r="N13" i="21" s="1"/>
  <c r="R8" i="20"/>
  <c r="V8" i="20"/>
  <c r="L38" i="5" s="1"/>
  <c r="L8" i="21"/>
  <c r="B38" i="5"/>
  <c r="T8" i="20"/>
  <c r="K38" i="5" s="1"/>
  <c r="P7" i="20"/>
  <c r="I37" i="5" s="1"/>
  <c r="V7" i="20"/>
  <c r="B37" i="5"/>
  <c r="J37" i="5"/>
  <c r="T7" i="20"/>
  <c r="F16" i="21" s="1"/>
  <c r="H22" i="20"/>
  <c r="L33" i="63"/>
  <c r="F85" i="64"/>
  <c r="F120" i="64"/>
  <c r="M23" i="5"/>
  <c r="N23" i="5" s="1"/>
  <c r="P116" i="79"/>
  <c r="P127" i="79" s="1"/>
  <c r="V127" i="79" s="1"/>
  <c r="P160" i="79"/>
  <c r="V160" i="79" s="1"/>
  <c r="Q21" i="5"/>
  <c r="M25" i="5"/>
  <c r="N25" i="5" s="1"/>
  <c r="M26" i="5"/>
  <c r="N26" i="5" s="1"/>
  <c r="P27" i="79"/>
  <c r="P28" i="79" s="1"/>
  <c r="V28" i="79" s="1"/>
  <c r="H27" i="79"/>
  <c r="H28" i="79" s="1"/>
  <c r="T28" i="79" s="1"/>
  <c r="P83" i="79"/>
  <c r="P94" i="79" s="1"/>
  <c r="V94" i="79" s="1"/>
  <c r="H93" i="79"/>
  <c r="H94" i="79" s="1"/>
  <c r="T94" i="79" s="1"/>
  <c r="H160" i="79"/>
  <c r="T160" i="79" s="1"/>
  <c r="H41" i="5"/>
  <c r="P37" i="5"/>
  <c r="K56" i="20"/>
  <c r="P38" i="5"/>
  <c r="K57" i="20"/>
  <c r="B58" i="63"/>
  <c r="M37" i="63"/>
  <c r="D40" i="64"/>
  <c r="D37" i="63"/>
  <c r="M44" i="5"/>
  <c r="F13" i="21"/>
  <c r="H18" i="20"/>
  <c r="F22" i="20"/>
  <c r="F23" i="20"/>
  <c r="E33" i="20"/>
  <c r="N14" i="21"/>
  <c r="N47" i="21"/>
  <c r="B25" i="63"/>
  <c r="J3" i="64"/>
  <c r="B36" i="64"/>
  <c r="J69" i="64"/>
  <c r="J102" i="64"/>
  <c r="B135" i="64"/>
  <c r="A11" i="5"/>
  <c r="A20" i="5"/>
  <c r="H34" i="5"/>
  <c r="H36" i="5" s="1"/>
  <c r="K37" i="5"/>
  <c r="F14" i="21"/>
  <c r="P93" i="21"/>
  <c r="B22" i="63"/>
  <c r="B3" i="64"/>
  <c r="D7" i="64"/>
  <c r="J36" i="64"/>
  <c r="L40" i="64"/>
  <c r="B69" i="64"/>
  <c r="B102" i="64"/>
  <c r="J33" i="63"/>
  <c r="J60" i="63"/>
  <c r="O60" i="63" s="1"/>
  <c r="F19" i="64"/>
  <c r="F22" i="64"/>
  <c r="F52" i="64"/>
  <c r="F88" i="64"/>
  <c r="F118" i="64"/>
  <c r="F121" i="64"/>
  <c r="Q18" i="5"/>
  <c r="Q23" i="5"/>
  <c r="Q25" i="5"/>
  <c r="Q26" i="5"/>
  <c r="N19" i="64"/>
  <c r="N52" i="64"/>
  <c r="N85" i="64"/>
  <c r="N118" i="64"/>
  <c r="F151" i="64"/>
  <c r="H159" i="64" s="1"/>
  <c r="P93" i="64" l="1"/>
  <c r="R28" i="63"/>
  <c r="H24" i="5" s="1"/>
  <c r="F46" i="64"/>
  <c r="H50" i="64" s="1"/>
  <c r="X9" i="63"/>
  <c r="D24" i="63" s="1"/>
  <c r="P18" i="63"/>
  <c r="F13" i="64"/>
  <c r="P26" i="63"/>
  <c r="P61" i="79"/>
  <c r="V61" i="79" s="1"/>
  <c r="F15" i="64"/>
  <c r="R18" i="63"/>
  <c r="X16" i="63"/>
  <c r="D31" i="63" s="1"/>
  <c r="N81" i="64"/>
  <c r="P83" i="64" s="1"/>
  <c r="X12" i="63"/>
  <c r="D27" i="63" s="1"/>
  <c r="R24" i="63"/>
  <c r="H20" i="5" s="1"/>
  <c r="H29" i="5" s="1"/>
  <c r="R29" i="63"/>
  <c r="H25" i="5" s="1"/>
  <c r="N58" i="64"/>
  <c r="P60" i="64" s="1"/>
  <c r="P61" i="64" s="1"/>
  <c r="H160" i="64"/>
  <c r="J62" i="63"/>
  <c r="J57" i="63"/>
  <c r="O57" i="63" s="1"/>
  <c r="N49" i="21"/>
  <c r="R25" i="20"/>
  <c r="G21" i="5" s="1"/>
  <c r="I21" i="5" s="1"/>
  <c r="N46" i="21"/>
  <c r="E18" i="20"/>
  <c r="T9" i="20"/>
  <c r="F33" i="63"/>
  <c r="X14" i="63"/>
  <c r="D29" i="63" s="1"/>
  <c r="F58" i="64"/>
  <c r="H60" i="64" s="1"/>
  <c r="H61" i="64" s="1"/>
  <c r="F17" i="64"/>
  <c r="V18" i="63"/>
  <c r="H33" i="63"/>
  <c r="F25" i="64"/>
  <c r="H27" i="64" s="1"/>
  <c r="P126" i="64"/>
  <c r="P127" i="64" s="1"/>
  <c r="H93" i="64"/>
  <c r="H94" i="64" s="1"/>
  <c r="N16" i="21"/>
  <c r="L37" i="5"/>
  <c r="L41" i="5" s="1"/>
  <c r="R31" i="20"/>
  <c r="G27" i="5" s="1"/>
  <c r="I27" i="5" s="1"/>
  <c r="R26" i="63"/>
  <c r="H22" i="5" s="1"/>
  <c r="X15" i="63"/>
  <c r="D30" i="63" s="1"/>
  <c r="X10" i="63"/>
  <c r="D25" i="63" s="1"/>
  <c r="X7" i="63"/>
  <c r="T18" i="63"/>
  <c r="F16" i="64"/>
  <c r="P17" i="64"/>
  <c r="N25" i="64"/>
  <c r="P27" i="64" s="1"/>
  <c r="P28" i="64" s="1"/>
  <c r="V28" i="64" s="1"/>
  <c r="H44" i="5"/>
  <c r="M29" i="5"/>
  <c r="R22" i="20"/>
  <c r="G18" i="5" s="1"/>
  <c r="I18" i="5" s="1"/>
  <c r="X8" i="20"/>
  <c r="D23" i="20" s="1"/>
  <c r="I57" i="20" s="1"/>
  <c r="N57" i="20" s="1"/>
  <c r="I38" i="5"/>
  <c r="I65" i="20"/>
  <c r="P31" i="20"/>
  <c r="S44" i="20" s="1"/>
  <c r="V160" i="21" s="1"/>
  <c r="D41" i="21"/>
  <c r="V9" i="20"/>
  <c r="V18" i="20" s="1"/>
  <c r="R9" i="20"/>
  <c r="R18" i="20" s="1"/>
  <c r="F24" i="20"/>
  <c r="N34" i="5" s="1"/>
  <c r="N36" i="5" s="1"/>
  <c r="R23" i="20"/>
  <c r="G19" i="5" s="1"/>
  <c r="I19" i="5" s="1"/>
  <c r="N17" i="21"/>
  <c r="X14" i="20"/>
  <c r="D29" i="20" s="1"/>
  <c r="P29" i="20" s="1"/>
  <c r="S42" i="20" s="1"/>
  <c r="V127" i="21" s="1"/>
  <c r="R29" i="20"/>
  <c r="G25" i="5" s="1"/>
  <c r="I25" i="5" s="1"/>
  <c r="B41" i="5"/>
  <c r="H149" i="21"/>
  <c r="H160" i="21" s="1"/>
  <c r="R30" i="20"/>
  <c r="G26" i="5" s="1"/>
  <c r="I26" i="5" s="1"/>
  <c r="P9" i="20"/>
  <c r="P18" i="20" s="1"/>
  <c r="X15" i="20"/>
  <c r="D30" i="20" s="1"/>
  <c r="B34" i="5"/>
  <c r="B36" i="5" s="1"/>
  <c r="H43" i="21"/>
  <c r="X12" i="20"/>
  <c r="D27" i="20" s="1"/>
  <c r="P27" i="20" s="1"/>
  <c r="S40" i="20" s="1"/>
  <c r="X7" i="20"/>
  <c r="D22" i="20" s="1"/>
  <c r="F17" i="21"/>
  <c r="R27" i="20"/>
  <c r="G23" i="5" s="1"/>
  <c r="I23" i="5" s="1"/>
  <c r="N79" i="21"/>
  <c r="P83" i="21" s="1"/>
  <c r="P94" i="21" s="1"/>
  <c r="N29" i="5"/>
  <c r="M31" i="5" s="1"/>
  <c r="H83" i="21"/>
  <c r="X13" i="20"/>
  <c r="D28" i="20" s="1"/>
  <c r="P28" i="20" s="1"/>
  <c r="S41" i="20" s="1"/>
  <c r="F112" i="21"/>
  <c r="H116" i="21" s="1"/>
  <c r="X11" i="20"/>
  <c r="D26" i="20" s="1"/>
  <c r="I60" i="20" s="1"/>
  <c r="F124" i="21"/>
  <c r="H126" i="21" s="1"/>
  <c r="R26" i="20"/>
  <c r="G22" i="5" s="1"/>
  <c r="I22" i="5" s="1"/>
  <c r="N39" i="5"/>
  <c r="N58" i="21"/>
  <c r="P60" i="21" s="1"/>
  <c r="F91" i="21"/>
  <c r="H93" i="21" s="1"/>
  <c r="X10" i="20"/>
  <c r="D25" i="20" s="1"/>
  <c r="T18" i="20"/>
  <c r="R28" i="20"/>
  <c r="G24" i="5" s="1"/>
  <c r="G18" i="20"/>
  <c r="N50" i="21"/>
  <c r="H33" i="20"/>
  <c r="J38" i="5"/>
  <c r="J41" i="5" s="1"/>
  <c r="N15" i="21"/>
  <c r="K41" i="5"/>
  <c r="B56" i="63"/>
  <c r="M35" i="63"/>
  <c r="B59" i="63"/>
  <c r="A37" i="63"/>
  <c r="M38" i="63"/>
  <c r="N38" i="5"/>
  <c r="N25" i="21"/>
  <c r="P27" i="21" s="1"/>
  <c r="I41" i="5"/>
  <c r="N37" i="5"/>
  <c r="F25" i="21"/>
  <c r="H27" i="21" s="1"/>
  <c r="F33" i="20"/>
  <c r="H126" i="64"/>
  <c r="H127" i="64" s="1"/>
  <c r="H17" i="21"/>
  <c r="P41" i="5"/>
  <c r="P44" i="5" s="1"/>
  <c r="D62" i="63"/>
  <c r="S41" i="63"/>
  <c r="D60" i="63"/>
  <c r="S39" i="63"/>
  <c r="D57" i="63"/>
  <c r="S36" i="63"/>
  <c r="Q29" i="5"/>
  <c r="T94" i="64"/>
  <c r="K44" i="5" l="1"/>
  <c r="J61" i="63"/>
  <c r="O61" i="63" s="1"/>
  <c r="P27" i="63"/>
  <c r="H17" i="64"/>
  <c r="H28" i="64" s="1"/>
  <c r="P50" i="21"/>
  <c r="P25" i="63"/>
  <c r="J59" i="63"/>
  <c r="O59" i="63" s="1"/>
  <c r="P30" i="63"/>
  <c r="J64" i="63"/>
  <c r="P29" i="63"/>
  <c r="J63" i="63"/>
  <c r="J65" i="63"/>
  <c r="P31" i="63"/>
  <c r="J58" i="63"/>
  <c r="O58" i="63" s="1"/>
  <c r="P24" i="63"/>
  <c r="P94" i="64"/>
  <c r="X18" i="63"/>
  <c r="D22" i="63"/>
  <c r="K34" i="5"/>
  <c r="K36" i="5" s="1"/>
  <c r="F49" i="21"/>
  <c r="I63" i="20"/>
  <c r="I24" i="5"/>
  <c r="L51" i="5"/>
  <c r="M51" i="5" s="1"/>
  <c r="N51" i="5" s="1"/>
  <c r="I61" i="20"/>
  <c r="N61" i="20" s="1"/>
  <c r="H94" i="21"/>
  <c r="P17" i="21"/>
  <c r="P28" i="21" s="1"/>
  <c r="V28" i="21" s="1"/>
  <c r="P23" i="20"/>
  <c r="S36" i="20" s="1"/>
  <c r="N60" i="20"/>
  <c r="P25" i="20"/>
  <c r="S38" i="20" s="1"/>
  <c r="I59" i="20"/>
  <c r="N59" i="20" s="1"/>
  <c r="I62" i="20"/>
  <c r="N62" i="20" s="1"/>
  <c r="T127" i="64"/>
  <c r="H127" i="21"/>
  <c r="T127" i="21" s="1"/>
  <c r="V94" i="21"/>
  <c r="P30" i="20"/>
  <c r="S43" i="20" s="1"/>
  <c r="I64" i="20"/>
  <c r="L34" i="5"/>
  <c r="L36" i="5" s="1"/>
  <c r="L44" i="5" s="1"/>
  <c r="F50" i="21"/>
  <c r="F58" i="21"/>
  <c r="H60" i="21" s="1"/>
  <c r="R24" i="20"/>
  <c r="G20" i="5" s="1"/>
  <c r="I20" i="5" s="1"/>
  <c r="I34" i="5"/>
  <c r="X9" i="20"/>
  <c r="D24" i="20" s="1"/>
  <c r="F46" i="21"/>
  <c r="J34" i="5"/>
  <c r="J36" i="5" s="1"/>
  <c r="J44" i="5" s="1"/>
  <c r="F48" i="21"/>
  <c r="T160" i="21"/>
  <c r="B44" i="5"/>
  <c r="P26" i="20"/>
  <c r="S39" i="20" s="1"/>
  <c r="T94" i="21" s="1"/>
  <c r="P61" i="21"/>
  <c r="N41" i="5"/>
  <c r="N44" i="5" s="1"/>
  <c r="L50" i="5"/>
  <c r="M50" i="5" s="1"/>
  <c r="N50" i="5" s="1"/>
  <c r="I56" i="20"/>
  <c r="P22" i="20"/>
  <c r="H28" i="21"/>
  <c r="Q31" i="5"/>
  <c r="L54" i="5"/>
  <c r="L56" i="5" s="1"/>
  <c r="I29" i="5" l="1"/>
  <c r="M48" i="5" s="1"/>
  <c r="D65" i="63"/>
  <c r="S44" i="63"/>
  <c r="V160" i="64" s="1"/>
  <c r="V94" i="64"/>
  <c r="D64" i="63"/>
  <c r="S43" i="63"/>
  <c r="T160" i="64" s="1"/>
  <c r="D33" i="63"/>
  <c r="J56" i="63"/>
  <c r="P22" i="63"/>
  <c r="D63" i="63"/>
  <c r="S42" i="63"/>
  <c r="V127" i="64" s="1"/>
  <c r="S38" i="63"/>
  <c r="V61" i="64" s="1"/>
  <c r="D59" i="63"/>
  <c r="D58" i="63"/>
  <c r="S37" i="63"/>
  <c r="T61" i="64" s="1"/>
  <c r="D61" i="63"/>
  <c r="S40" i="63"/>
  <c r="X18" i="20"/>
  <c r="V61" i="21"/>
  <c r="I58" i="20"/>
  <c r="N58" i="20" s="1"/>
  <c r="P24" i="20"/>
  <c r="S37" i="20" s="1"/>
  <c r="I36" i="5"/>
  <c r="I44" i="5" s="1"/>
  <c r="L52" i="5"/>
  <c r="Q44" i="5"/>
  <c r="D33" i="20"/>
  <c r="G29" i="5"/>
  <c r="H50" i="21"/>
  <c r="H61" i="21" s="1"/>
  <c r="T61" i="21" s="1"/>
  <c r="L49" i="5"/>
  <c r="M49" i="5" s="1"/>
  <c r="M52" i="5" s="1"/>
  <c r="S35" i="20"/>
  <c r="T28" i="21" s="1"/>
  <c r="N56" i="20"/>
  <c r="O56" i="63" l="1"/>
  <c r="O67" i="63" s="1"/>
  <c r="J67" i="63"/>
  <c r="N67" i="20"/>
  <c r="D56" i="63"/>
  <c r="D67" i="63" s="1"/>
  <c r="P33" i="63"/>
  <c r="P46" i="63" s="1"/>
  <c r="S35" i="63"/>
  <c r="T28" i="64" s="1"/>
  <c r="I67" i="20"/>
  <c r="P33" i="20"/>
  <c r="P46" i="20" s="1"/>
  <c r="N52" i="5"/>
  <c r="L48" i="5"/>
  <c r="N48" i="5" s="1"/>
  <c r="N4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0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 Pc</author>
  </authors>
  <commentList>
    <comment ref="M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home Pc:</t>
        </r>
        <r>
          <rPr>
            <sz val="9"/>
            <color indexed="81"/>
            <rFont val="Tahoma"/>
            <family val="2"/>
          </rPr>
          <t xml:space="preserve">
was 2</t>
        </r>
      </text>
    </comment>
  </commentList>
</comments>
</file>

<file path=xl/sharedStrings.xml><?xml version="1.0" encoding="utf-8"?>
<sst xmlns="http://schemas.openxmlformats.org/spreadsheetml/2006/main" count="2083" uniqueCount="295">
  <si>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</si>
  <si>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</si>
  <si>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</si>
  <si>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</si>
  <si>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</si>
  <si>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</si>
  <si>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</si>
  <si>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</si>
  <si>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</si>
  <si>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</si>
  <si>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</si>
  <si>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</si>
  <si>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</si>
  <si>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</si>
  <si>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</si>
  <si>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</si>
  <si>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</si>
  <si>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</si>
  <si>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</si>
  <si>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</si>
  <si>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</si>
  <si>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</si>
  <si>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</si>
  <si>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</si>
  <si>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</si>
  <si>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</si>
  <si>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</si>
  <si>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</si>
  <si>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</si>
  <si>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</si>
  <si>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</si>
  <si>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</si>
  <si>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</si>
  <si>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</si>
  <si>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</si>
  <si>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</si>
  <si>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</si>
  <si>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</si>
  <si>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</si>
  <si>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</si>
  <si>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</si>
  <si>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</si>
  <si>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</si>
  <si>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</si>
  <si>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</si>
  <si>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</si>
  <si>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</si>
  <si>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</si>
  <si>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</si>
  <si>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</si>
  <si>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</si>
  <si>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</si>
  <si>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</si>
  <si>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</si>
  <si>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</si>
  <si>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</si>
  <si>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</si>
  <si>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</si>
  <si>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</si>
  <si>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</si>
  <si>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</si>
  <si>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</si>
  <si>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</si>
  <si>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</si>
  <si>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</si>
  <si>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</si>
  <si>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</si>
  <si>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</si>
  <si>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</si>
  <si>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</si>
  <si>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</si>
  <si>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</si>
  <si>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</si>
  <si>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</si>
  <si>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</si>
  <si>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</si>
  <si>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</si>
  <si>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</si>
  <si>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</si>
  <si>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</si>
  <si>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</si>
  <si>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</si>
  <si>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</si>
  <si>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</si>
  <si>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</si>
  <si>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</si>
  <si>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</si>
  <si>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</si>
  <si>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</si>
  <si>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</si>
  <si>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</si>
  <si>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</si>
  <si>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</si>
  <si>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</si>
  <si>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</si>
  <si>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</si>
  <si>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</si>
  <si>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</si>
  <si>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</si>
  <si>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</si>
  <si>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</si>
  <si>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</si>
  <si>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</si>
  <si>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</si>
  <si>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</si>
  <si>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</si>
  <si>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</si>
  <si>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</si>
  <si>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</si>
  <si>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</si>
  <si>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</si>
  <si>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</si>
  <si>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</si>
  <si>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</si>
  <si>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</si>
  <si>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</si>
  <si>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</si>
  <si>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</si>
  <si>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</si>
  <si>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</si>
  <si>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</si>
  <si>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</si>
  <si>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</si>
  <si>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</si>
  <si>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</si>
  <si>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</si>
  <si>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</si>
  <si>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</si>
  <si>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</si>
  <si>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</si>
  <si>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</si>
  <si>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</si>
  <si>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</si>
  <si>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</si>
  <si>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</si>
  <si>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</si>
  <si>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</si>
  <si>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</si>
  <si>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</si>
  <si>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</si>
  <si>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</si>
  <si>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</si>
  <si>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</si>
  <si>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</si>
  <si>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</si>
  <si>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</si>
  <si>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</si>
  <si>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</si>
  <si>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</si>
  <si>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</si>
  <si>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</si>
  <si>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</si>
  <si>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</si>
  <si>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</si>
  <si>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</si>
  <si>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</si>
  <si>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</si>
  <si>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</si>
  <si>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</si>
  <si>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</si>
  <si>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</si>
  <si>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</si>
  <si>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</si>
  <si>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</si>
  <si>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</si>
  <si>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</si>
  <si>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</si>
  <si>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</si>
  <si>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</si>
  <si>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</si>
  <si>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</si>
  <si>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</si>
  <si>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</si>
  <si>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</si>
  <si>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</si>
  <si>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</si>
  <si>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</si>
  <si>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</si>
  <si>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</si>
  <si>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</si>
  <si>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</si>
  <si>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</si>
  <si>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</si>
  <si>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</si>
  <si>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</si>
  <si>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</si>
  <si>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</si>
  <si>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</si>
  <si>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</si>
  <si>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</si>
  <si>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</si>
  <si>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</si>
  <si>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</si>
  <si>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</si>
  <si>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</si>
  <si>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</si>
  <si>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</si>
  <si>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</si>
  <si>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</si>
  <si>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</si>
  <si>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</si>
  <si>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</si>
  <si>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</si>
  <si>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</si>
  <si>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</si>
  <si>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</si>
  <si>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</si>
  <si>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</si>
  <si>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</si>
  <si>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</si>
  <si>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</si>
  <si>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</si>
  <si>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</si>
  <si>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</si>
  <si>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</si>
  <si>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</si>
  <si>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</si>
  <si>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</si>
  <si>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</si>
  <si>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</si>
  <si>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</si>
  <si>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</si>
  <si>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</si>
  <si>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</si>
  <si>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</si>
  <si>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</si>
  <si>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</si>
  <si>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</si>
  <si>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</si>
  <si>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</si>
  <si>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</si>
  <si>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</si>
  <si>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</si>
  <si>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</si>
  <si>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</si>
  <si>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</si>
  <si>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</si>
  <si>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</si>
  <si>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</si>
  <si>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</si>
  <si>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</si>
  <si>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</si>
  <si>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</si>
  <si>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</si>
  <si>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</si>
  <si>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</si>
  <si>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</si>
  <si>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</si>
  <si>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</si>
  <si>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</si>
  <si>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</si>
  <si>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</si>
  <si>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</si>
  <si>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</si>
  <si>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</si>
  <si>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</si>
  <si>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</si>
  <si>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</si>
  <si>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</si>
  <si>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</si>
  <si>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</si>
  <si>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</si>
  <si>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</si>
  <si>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</si>
  <si>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</si>
  <si>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</si>
  <si>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</si>
  <si>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</si>
  <si>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</si>
  <si>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</si>
  <si>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</si>
  <si>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</si>
  <si>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</si>
  <si>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</si>
  <si>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</si>
  <si>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</si>
  <si>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</si>
  <si>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</si>
  <si>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</si>
  <si>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</si>
  <si>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</si>
  <si>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</si>
  <si>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</si>
  <si>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</si>
  <si>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</si>
  <si>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</si>
  <si>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</si>
  <si>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</si>
  <si>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</si>
  <si>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</si>
  <si>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</si>
  <si>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VL</t>
  </si>
  <si>
    <t>APE</t>
  </si>
  <si>
    <t>February 11-25,2019</t>
  </si>
  <si>
    <t>APE 3 OF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</si>
</sst>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7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63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10" fillId="4" borderId="5" xfId="1" applyFont="1" applyFill="1" applyBorder="1"/>
    <xf numFmtId="43" fontId="6" fillId="0" borderId="100" xfId="1" applyFont="1" applyFill="1" applyBorder="1" applyAlignment="1" applyProtection="1">
      <alignment horizontal="center"/>
    </xf>
    <xf numFmtId="43" fontId="6" fillId="0" borderId="101" xfId="1" applyFont="1" applyFill="1" applyBorder="1" applyAlignment="1" applyProtection="1">
      <alignment horizontal="center"/>
    </xf>
    <xf numFmtId="43" fontId="6" fillId="0" borderId="102" xfId="1" applyFont="1" applyFill="1" applyBorder="1" applyAlignment="1" applyProtection="1">
      <alignment horizontal="center"/>
    </xf>
    <xf numFmtId="43" fontId="2" fillId="13" borderId="2" xfId="1" applyFont="1" applyFill="1" applyBorder="1" applyAlignment="1" applyProtection="1">
      <protection locked="0"/>
    </xf>
    <xf numFmtId="43" fontId="2" fillId="0" borderId="103" xfId="1" applyFont="1" applyFill="1" applyBorder="1" applyAlignment="1" applyProtection="1">
      <alignment horizontal="center"/>
    </xf>
    <xf numFmtId="43" fontId="2" fillId="0" borderId="22" xfId="1" applyFont="1" applyFill="1" applyBorder="1" applyAlignment="1" applyProtection="1"/>
    <xf numFmtId="43" fontId="7" fillId="0" borderId="22" xfId="1" applyFont="1" applyFill="1" applyBorder="1" applyAlignment="1" applyProtection="1"/>
    <xf numFmtId="43" fontId="2" fillId="0" borderId="73" xfId="1" applyFont="1" applyFill="1" applyBorder="1" applyAlignment="1" applyProtection="1"/>
    <xf numFmtId="43" fontId="2" fillId="0" borderId="1" xfId="1" applyFont="1" applyFill="1" applyBorder="1" applyAlignment="1" applyProtection="1"/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 xr:uid="{00000000-0005-0000-0000-000001000000}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3" xfId="6" xr:uid="{00000000-0005-0000-0000-000005000000}"/>
    <cellStyle name="Comma 2 4" xfId="7" xr:uid="{00000000-0005-0000-0000-000006000000}"/>
    <cellStyle name="Comma 2 5" xfId="8" xr:uid="{00000000-0005-0000-0000-000007000000}"/>
    <cellStyle name="Comma 2_Antipolo Payroll November '12" xfId="9" xr:uid="{00000000-0005-0000-0000-000008000000}"/>
    <cellStyle name="Comma 3" xfId="10" xr:uid="{00000000-0005-0000-0000-000009000000}"/>
    <cellStyle name="Comma 4" xfId="11" xr:uid="{00000000-0005-0000-0000-00000A000000}"/>
    <cellStyle name="Comma 4 2" xfId="12" xr:uid="{00000000-0005-0000-0000-00000B000000}"/>
    <cellStyle name="Comma 4 2 2" xfId="13" xr:uid="{00000000-0005-0000-0000-00000C000000}"/>
    <cellStyle name="Comma 5" xfId="14" xr:uid="{00000000-0005-0000-0000-00000D000000}"/>
    <cellStyle name="Comma 5 2" xfId="15" xr:uid="{00000000-0005-0000-0000-00000E000000}"/>
    <cellStyle name="Comma 5 2 2" xfId="16" xr:uid="{00000000-0005-0000-0000-00000F000000}"/>
    <cellStyle name="Comma 5 2 3" xfId="17" xr:uid="{00000000-0005-0000-0000-000010000000}"/>
    <cellStyle name="Comma 5 2 3 2" xfId="18" xr:uid="{00000000-0005-0000-0000-000011000000}"/>
    <cellStyle name="Comma 5 2 3 4" xfId="19" xr:uid="{00000000-0005-0000-0000-000012000000}"/>
    <cellStyle name="Comma 5 2 3 6" xfId="20" xr:uid="{00000000-0005-0000-0000-000013000000}"/>
    <cellStyle name="Comma 5 2 3 6 2" xfId="21" xr:uid="{00000000-0005-0000-0000-000014000000}"/>
    <cellStyle name="Comma 5 2 4" xfId="22" xr:uid="{00000000-0005-0000-0000-000015000000}"/>
    <cellStyle name="Comma 5 3" xfId="23" xr:uid="{00000000-0005-0000-0000-000016000000}"/>
    <cellStyle name="Comma 7" xfId="24" xr:uid="{00000000-0005-0000-0000-000017000000}"/>
    <cellStyle name="Currency 2" xfId="25" xr:uid="{00000000-0005-0000-0000-000018000000}"/>
    <cellStyle name="Excel Built-in Comma" xfId="26" xr:uid="{00000000-0005-0000-0000-000019000000}"/>
    <cellStyle name="Excel Built-in Comma 2" xfId="27" xr:uid="{00000000-0005-0000-0000-00001A000000}"/>
    <cellStyle name="Excel Built-in Normal" xfId="28" xr:uid="{00000000-0005-0000-0000-00001B000000}"/>
    <cellStyle name="Grey" xfId="29" xr:uid="{00000000-0005-0000-0000-00001C000000}"/>
    <cellStyle name="Input [yellow]" xfId="30" xr:uid="{00000000-0005-0000-0000-00001D000000}"/>
    <cellStyle name="ITEM" xfId="31" xr:uid="{00000000-0005-0000-0000-00001E000000}"/>
    <cellStyle name="ITEM DETAILS" xfId="32" xr:uid="{00000000-0005-0000-0000-00001F000000}"/>
    <cellStyle name="Normal" xfId="0" builtinId="0"/>
    <cellStyle name="Normal - Style1" xfId="33" xr:uid="{00000000-0005-0000-0000-000021000000}"/>
    <cellStyle name="Normal 10" xfId="34" xr:uid="{00000000-0005-0000-0000-000022000000}"/>
    <cellStyle name="Normal 11" xfId="35" xr:uid="{00000000-0005-0000-0000-000023000000}"/>
    <cellStyle name="Normal 12" xfId="36" xr:uid="{00000000-0005-0000-0000-000024000000}"/>
    <cellStyle name="Normal 12 2" xfId="37" xr:uid="{00000000-0005-0000-0000-000025000000}"/>
    <cellStyle name="Normal 12 4" xfId="38" xr:uid="{00000000-0005-0000-0000-000026000000}"/>
    <cellStyle name="Normal 12 4 2" xfId="39" xr:uid="{00000000-0005-0000-0000-000027000000}"/>
    <cellStyle name="Normal 12 4 3" xfId="40" xr:uid="{00000000-0005-0000-0000-000028000000}"/>
    <cellStyle name="Normal 13" xfId="41" xr:uid="{00000000-0005-0000-0000-000029000000}"/>
    <cellStyle name="Normal 14" xfId="42" xr:uid="{00000000-0005-0000-0000-00002A000000}"/>
    <cellStyle name="Normal 15" xfId="43" xr:uid="{00000000-0005-0000-0000-00002B000000}"/>
    <cellStyle name="Normal 16" xfId="44" xr:uid="{00000000-0005-0000-0000-00002C000000}"/>
    <cellStyle name="Normal 16 2" xfId="45" xr:uid="{00000000-0005-0000-0000-00002D000000}"/>
    <cellStyle name="Normal 17" xfId="46" xr:uid="{00000000-0005-0000-0000-00002E000000}"/>
    <cellStyle name="Normal 18" xfId="47" xr:uid="{00000000-0005-0000-0000-00002F000000}"/>
    <cellStyle name="Normal 19" xfId="48" xr:uid="{00000000-0005-0000-0000-000030000000}"/>
    <cellStyle name="Normal 19 2" xfId="49" xr:uid="{00000000-0005-0000-0000-000031000000}"/>
    <cellStyle name="Normal 19 3" xfId="50" xr:uid="{00000000-0005-0000-0000-000032000000}"/>
    <cellStyle name="Normal 19 4" xfId="51" xr:uid="{00000000-0005-0000-0000-000033000000}"/>
    <cellStyle name="Normal 19 5" xfId="52" xr:uid="{00000000-0005-0000-0000-000034000000}"/>
    <cellStyle name="Normal 19 6" xfId="53" xr:uid="{00000000-0005-0000-0000-000035000000}"/>
    <cellStyle name="Normal 2" xfId="54" xr:uid="{00000000-0005-0000-0000-000036000000}"/>
    <cellStyle name="Normal 2 2" xfId="55" xr:uid="{00000000-0005-0000-0000-000037000000}"/>
    <cellStyle name="Normal 2 3" xfId="56" xr:uid="{00000000-0005-0000-0000-000038000000}"/>
    <cellStyle name="Normal 2 4" xfId="57" xr:uid="{00000000-0005-0000-0000-000039000000}"/>
    <cellStyle name="Normal 2 5" xfId="58" xr:uid="{00000000-0005-0000-0000-00003A000000}"/>
    <cellStyle name="Normal 2 6" xfId="59" xr:uid="{00000000-0005-0000-0000-00003B000000}"/>
    <cellStyle name="Normal 2_Antipolo Payroll November '12" xfId="60" xr:uid="{00000000-0005-0000-0000-00003C000000}"/>
    <cellStyle name="Normal 20" xfId="61" xr:uid="{00000000-0005-0000-0000-00003D000000}"/>
    <cellStyle name="Normal 21" xfId="62" xr:uid="{00000000-0005-0000-0000-00003E000000}"/>
    <cellStyle name="Normal 21 2" xfId="63" xr:uid="{00000000-0005-0000-0000-00003F000000}"/>
    <cellStyle name="Normal 21 3" xfId="64" xr:uid="{00000000-0005-0000-0000-000040000000}"/>
    <cellStyle name="Normal 21 4" xfId="65" xr:uid="{00000000-0005-0000-0000-000041000000}"/>
    <cellStyle name="Normal 22" xfId="66" xr:uid="{00000000-0005-0000-0000-000042000000}"/>
    <cellStyle name="Normal 23" xfId="67" xr:uid="{00000000-0005-0000-0000-000043000000}"/>
    <cellStyle name="Normal 24" xfId="68" xr:uid="{00000000-0005-0000-0000-000044000000}"/>
    <cellStyle name="Normal 25" xfId="69" xr:uid="{00000000-0005-0000-0000-000045000000}"/>
    <cellStyle name="Normal 26" xfId="70" xr:uid="{00000000-0005-0000-0000-000046000000}"/>
    <cellStyle name="Normal 27" xfId="71" xr:uid="{00000000-0005-0000-0000-000047000000}"/>
    <cellStyle name="Normal 28" xfId="72" xr:uid="{00000000-0005-0000-0000-000048000000}"/>
    <cellStyle name="Normal 29" xfId="73" xr:uid="{00000000-0005-0000-0000-000049000000}"/>
    <cellStyle name="Normal 3" xfId="74" xr:uid="{00000000-0005-0000-0000-00004A000000}"/>
    <cellStyle name="Normal 3 2" xfId="75" xr:uid="{00000000-0005-0000-0000-00004B000000}"/>
    <cellStyle name="Normal 3 2 2" xfId="76" xr:uid="{00000000-0005-0000-0000-00004C000000}"/>
    <cellStyle name="Normal 3 3" xfId="77" xr:uid="{00000000-0005-0000-0000-00004D000000}"/>
    <cellStyle name="Normal 30" xfId="78" xr:uid="{00000000-0005-0000-0000-00004E000000}"/>
    <cellStyle name="Normal 31" xfId="79" xr:uid="{00000000-0005-0000-0000-00004F000000}"/>
    <cellStyle name="Normal 32" xfId="80" xr:uid="{00000000-0005-0000-0000-000050000000}"/>
    <cellStyle name="Normal 33" xfId="81" xr:uid="{00000000-0005-0000-0000-000051000000}"/>
    <cellStyle name="Normal 34" xfId="82" xr:uid="{00000000-0005-0000-0000-000052000000}"/>
    <cellStyle name="Normal 35" xfId="83" xr:uid="{00000000-0005-0000-0000-000053000000}"/>
    <cellStyle name="Normal 36" xfId="84" xr:uid="{00000000-0005-0000-0000-000054000000}"/>
    <cellStyle name="Normal 37" xfId="85" xr:uid="{00000000-0005-0000-0000-000055000000}"/>
    <cellStyle name="Normal 38" xfId="86" xr:uid="{00000000-0005-0000-0000-000056000000}"/>
    <cellStyle name="Normal 39" xfId="87" xr:uid="{00000000-0005-0000-0000-000057000000}"/>
    <cellStyle name="Normal 4" xfId="88" xr:uid="{00000000-0005-0000-0000-000058000000}"/>
    <cellStyle name="Normal 40" xfId="89" xr:uid="{00000000-0005-0000-0000-000059000000}"/>
    <cellStyle name="Normal 41" xfId="90" xr:uid="{00000000-0005-0000-0000-00005A000000}"/>
    <cellStyle name="Normal 42" xfId="91" xr:uid="{00000000-0005-0000-0000-00005B000000}"/>
    <cellStyle name="Normal 43" xfId="92" xr:uid="{00000000-0005-0000-0000-00005C000000}"/>
    <cellStyle name="Normal 44" xfId="93" xr:uid="{00000000-0005-0000-0000-00005D000000}"/>
    <cellStyle name="Normal 45" xfId="94" xr:uid="{00000000-0005-0000-0000-00005E000000}"/>
    <cellStyle name="Normal 46" xfId="95" xr:uid="{00000000-0005-0000-0000-00005F000000}"/>
    <cellStyle name="Normal 47" xfId="96" xr:uid="{00000000-0005-0000-0000-000060000000}"/>
    <cellStyle name="Normal 5" xfId="97" xr:uid="{00000000-0005-0000-0000-000061000000}"/>
    <cellStyle name="Normal 5 2" xfId="98" xr:uid="{00000000-0005-0000-0000-000062000000}"/>
    <cellStyle name="Normal 52" xfId="99" xr:uid="{00000000-0005-0000-0000-000063000000}"/>
    <cellStyle name="Normal 6" xfId="100" xr:uid="{00000000-0005-0000-0000-000064000000}"/>
    <cellStyle name="Normal 7" xfId="101" xr:uid="{00000000-0005-0000-0000-000065000000}"/>
    <cellStyle name="Normal 8" xfId="102" xr:uid="{00000000-0005-0000-0000-000066000000}"/>
    <cellStyle name="Normal 8 2" xfId="103" xr:uid="{00000000-0005-0000-0000-000067000000}"/>
    <cellStyle name="Normal 9" xfId="104" xr:uid="{00000000-0005-0000-0000-000068000000}"/>
    <cellStyle name="Normal_Antipolo Payroll November '12" xfId="105" xr:uid="{00000000-0005-0000-0000-000069000000}"/>
    <cellStyle name="Percent [2]" xfId="106" xr:uid="{00000000-0005-0000-0000-00006A000000}"/>
    <cellStyle name="Percent 2" xfId="107" xr:uid="{00000000-0005-0000-0000-00006B000000}"/>
    <cellStyle name="SUB ITEM" xfId="108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787400</xdr:colOff>
      <xdr:row>35</xdr:row>
      <xdr:rowOff>38100</xdr:rowOff>
    </xdr:from>
    <xdr:to>
      <xdr:col>8</xdr:col>
      <xdr:colOff>213360</xdr:colOff>
      <xdr:row>38</xdr:row>
      <xdr:rowOff>137160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05400" y="5727700"/>
          <a:ext cx="949960" cy="594360"/>
        </a:xfrm>
        <a:prstGeom prst="rect">
          <a:avLst/>
        </a:prstGeom>
        <a:noFill/>
      </xdr:spPr>
    </xdr:pic>
    <xdr:clientData/>
  </xdr:twoCellAnchor>
  <xdr:oneCellAnchor>
    <xdr:from>
      <xdr:col>7</xdr:col>
      <xdr:colOff>58420</xdr:colOff>
      <xdr:row>36</xdr:row>
      <xdr:rowOff>129540</xdr:rowOff>
    </xdr:from>
    <xdr:ext cx="715645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189220" y="5984240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>
          <a:extLst>
            <a:ext uri="{FF2B5EF4-FFF2-40B4-BE49-F238E27FC236}">
              <a16:creationId xmlns:a16="http://schemas.microsoft.com/office/drawing/2014/main" id="{00000000-0008-0000-0300-00001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>
          <a:extLst>
            <a:ext uri="{FF2B5EF4-FFF2-40B4-BE49-F238E27FC236}">
              <a16:creationId xmlns:a16="http://schemas.microsoft.com/office/drawing/2014/main" id="{00000000-0008-0000-0300-00001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>
          <a:extLst>
            <a:ext uri="{FF2B5EF4-FFF2-40B4-BE49-F238E27FC236}">
              <a16:creationId xmlns:a16="http://schemas.microsoft.com/office/drawing/2014/main" id="{00000000-0008-0000-0300-00001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>
          <a:extLst>
            <a:ext uri="{FF2B5EF4-FFF2-40B4-BE49-F238E27FC236}">
              <a16:creationId xmlns:a16="http://schemas.microsoft.com/office/drawing/2014/main" id="{00000000-0008-0000-0300-00001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>
          <a:extLst>
            <a:ext uri="{FF2B5EF4-FFF2-40B4-BE49-F238E27FC236}">
              <a16:creationId xmlns:a16="http://schemas.microsoft.com/office/drawing/2014/main" id="{00000000-0008-0000-0300-00001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>
          <a:extLst>
            <a:ext uri="{FF2B5EF4-FFF2-40B4-BE49-F238E27FC236}">
              <a16:creationId xmlns:a16="http://schemas.microsoft.com/office/drawing/2014/main" id="{00000000-0008-0000-0300-00001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>
          <a:extLst>
            <a:ext uri="{FF2B5EF4-FFF2-40B4-BE49-F238E27FC236}">
              <a16:creationId xmlns:a16="http://schemas.microsoft.com/office/drawing/2014/main" id="{00000000-0008-0000-0300-00001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>
          <a:extLst>
            <a:ext uri="{FF2B5EF4-FFF2-40B4-BE49-F238E27FC236}">
              <a16:creationId xmlns:a16="http://schemas.microsoft.com/office/drawing/2014/main" id="{00000000-0008-0000-0300-00002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>
          <a:extLst>
            <a:ext uri="{FF2B5EF4-FFF2-40B4-BE49-F238E27FC236}">
              <a16:creationId xmlns:a16="http://schemas.microsoft.com/office/drawing/2014/main" id="{00000000-0008-0000-0300-00002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>
          <a:extLst>
            <a:ext uri="{FF2B5EF4-FFF2-40B4-BE49-F238E27FC236}">
              <a16:creationId xmlns:a16="http://schemas.microsoft.com/office/drawing/2014/main" id="{00000000-0008-0000-0300-00002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>
          <a:extLst>
            <a:ext uri="{FF2B5EF4-FFF2-40B4-BE49-F238E27FC236}">
              <a16:creationId xmlns:a16="http://schemas.microsoft.com/office/drawing/2014/main" id="{00000000-0008-0000-0300-00002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>
          <a:extLst>
            <a:ext uri="{FF2B5EF4-FFF2-40B4-BE49-F238E27FC236}">
              <a16:creationId xmlns:a16="http://schemas.microsoft.com/office/drawing/2014/main" id="{00000000-0008-0000-0300-00002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>
          <a:extLst>
            <a:ext uri="{FF2B5EF4-FFF2-40B4-BE49-F238E27FC236}">
              <a16:creationId xmlns:a16="http://schemas.microsoft.com/office/drawing/2014/main" id="{00000000-0008-0000-0300-00002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>
          <a:extLst>
            <a:ext uri="{FF2B5EF4-FFF2-40B4-BE49-F238E27FC236}">
              <a16:creationId xmlns:a16="http://schemas.microsoft.com/office/drawing/2014/main" id="{00000000-0008-0000-0300-00002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>
          <a:extLst>
            <a:ext uri="{FF2B5EF4-FFF2-40B4-BE49-F238E27FC236}">
              <a16:creationId xmlns:a16="http://schemas.microsoft.com/office/drawing/2014/main" id="{00000000-0008-0000-0300-00002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>
          <a:extLst>
            <a:ext uri="{FF2B5EF4-FFF2-40B4-BE49-F238E27FC236}">
              <a16:creationId xmlns:a16="http://schemas.microsoft.com/office/drawing/2014/main" id="{00000000-0008-0000-0300-00002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>
          <a:extLst>
            <a:ext uri="{FF2B5EF4-FFF2-40B4-BE49-F238E27FC236}">
              <a16:creationId xmlns:a16="http://schemas.microsoft.com/office/drawing/2014/main" id="{00000000-0008-0000-0300-00002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>
          <a:extLst>
            <a:ext uri="{FF2B5EF4-FFF2-40B4-BE49-F238E27FC236}">
              <a16:creationId xmlns:a16="http://schemas.microsoft.com/office/drawing/2014/main" id="{00000000-0008-0000-0300-00002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>
          <a:extLst>
            <a:ext uri="{FF2B5EF4-FFF2-40B4-BE49-F238E27FC236}">
              <a16:creationId xmlns:a16="http://schemas.microsoft.com/office/drawing/2014/main" id="{00000000-0008-0000-0300-00002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>
          <a:extLst>
            <a:ext uri="{FF2B5EF4-FFF2-40B4-BE49-F238E27FC236}">
              <a16:creationId xmlns:a16="http://schemas.microsoft.com/office/drawing/2014/main" id="{00000000-0008-0000-0300-00002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>
          <a:extLst>
            <a:ext uri="{FF2B5EF4-FFF2-40B4-BE49-F238E27FC236}">
              <a16:creationId xmlns:a16="http://schemas.microsoft.com/office/drawing/2014/main" id="{00000000-0008-0000-0300-00002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>
          <a:extLst>
            <a:ext uri="{FF2B5EF4-FFF2-40B4-BE49-F238E27FC236}">
              <a16:creationId xmlns:a16="http://schemas.microsoft.com/office/drawing/2014/main" id="{00000000-0008-0000-0300-00002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>
          <a:extLst>
            <a:ext uri="{FF2B5EF4-FFF2-40B4-BE49-F238E27FC236}">
              <a16:creationId xmlns:a16="http://schemas.microsoft.com/office/drawing/2014/main" id="{00000000-0008-0000-0300-00002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>
          <a:extLst>
            <a:ext uri="{FF2B5EF4-FFF2-40B4-BE49-F238E27FC236}">
              <a16:creationId xmlns:a16="http://schemas.microsoft.com/office/drawing/2014/main" id="{00000000-0008-0000-0300-00003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>
          <a:extLst>
            <a:ext uri="{FF2B5EF4-FFF2-40B4-BE49-F238E27FC236}">
              <a16:creationId xmlns:a16="http://schemas.microsoft.com/office/drawing/2014/main" id="{00000000-0008-0000-0300-00003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>
          <a:extLst>
            <a:ext uri="{FF2B5EF4-FFF2-40B4-BE49-F238E27FC236}">
              <a16:creationId xmlns:a16="http://schemas.microsoft.com/office/drawing/2014/main" id="{00000000-0008-0000-0300-00003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>
          <a:extLst>
            <a:ext uri="{FF2B5EF4-FFF2-40B4-BE49-F238E27FC236}">
              <a16:creationId xmlns:a16="http://schemas.microsoft.com/office/drawing/2014/main" id="{00000000-0008-0000-0300-00003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>
          <a:extLst>
            <a:ext uri="{FF2B5EF4-FFF2-40B4-BE49-F238E27FC236}">
              <a16:creationId xmlns:a16="http://schemas.microsoft.com/office/drawing/2014/main" id="{00000000-0008-0000-0300-00003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>
          <a:extLst>
            <a:ext uri="{FF2B5EF4-FFF2-40B4-BE49-F238E27FC236}">
              <a16:creationId xmlns:a16="http://schemas.microsoft.com/office/drawing/2014/main" id="{00000000-0008-0000-0300-00003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>
          <a:extLst>
            <a:ext uri="{FF2B5EF4-FFF2-40B4-BE49-F238E27FC236}">
              <a16:creationId xmlns:a16="http://schemas.microsoft.com/office/drawing/2014/main" id="{00000000-0008-0000-0300-00003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>
          <a:extLst>
            <a:ext uri="{FF2B5EF4-FFF2-40B4-BE49-F238E27FC236}">
              <a16:creationId xmlns:a16="http://schemas.microsoft.com/office/drawing/2014/main" id="{00000000-0008-0000-0300-00003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>
          <a:extLst>
            <a:ext uri="{FF2B5EF4-FFF2-40B4-BE49-F238E27FC236}">
              <a16:creationId xmlns:a16="http://schemas.microsoft.com/office/drawing/2014/main" id="{00000000-0008-0000-0300-00003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>
          <a:extLst>
            <a:ext uri="{FF2B5EF4-FFF2-40B4-BE49-F238E27FC236}">
              <a16:creationId xmlns:a16="http://schemas.microsoft.com/office/drawing/2014/main" id="{00000000-0008-0000-0300-00003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>
          <a:extLst>
            <a:ext uri="{FF2B5EF4-FFF2-40B4-BE49-F238E27FC236}">
              <a16:creationId xmlns:a16="http://schemas.microsoft.com/office/drawing/2014/main" id="{00000000-0008-0000-0300-00003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>
          <a:extLst>
            <a:ext uri="{FF2B5EF4-FFF2-40B4-BE49-F238E27FC236}">
              <a16:creationId xmlns:a16="http://schemas.microsoft.com/office/drawing/2014/main" id="{00000000-0008-0000-0300-00003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>
          <a:extLst>
            <a:ext uri="{FF2B5EF4-FFF2-40B4-BE49-F238E27FC236}">
              <a16:creationId xmlns:a16="http://schemas.microsoft.com/office/drawing/2014/main" id="{00000000-0008-0000-0300-00003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>
          <a:extLst>
            <a:ext uri="{FF2B5EF4-FFF2-40B4-BE49-F238E27FC236}">
              <a16:creationId xmlns:a16="http://schemas.microsoft.com/office/drawing/2014/main" id="{00000000-0008-0000-0300-00003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>
          <a:extLst>
            <a:ext uri="{FF2B5EF4-FFF2-40B4-BE49-F238E27FC236}">
              <a16:creationId xmlns:a16="http://schemas.microsoft.com/office/drawing/2014/main" id="{00000000-0008-0000-0300-00003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>
          <a:extLst>
            <a:ext uri="{FF2B5EF4-FFF2-40B4-BE49-F238E27FC236}">
              <a16:creationId xmlns:a16="http://schemas.microsoft.com/office/drawing/2014/main" id="{00000000-0008-0000-0300-00003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>
          <a:extLst>
            <a:ext uri="{FF2B5EF4-FFF2-40B4-BE49-F238E27FC236}">
              <a16:creationId xmlns:a16="http://schemas.microsoft.com/office/drawing/2014/main" id="{00000000-0008-0000-0300-00004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>
          <a:extLst>
            <a:ext uri="{FF2B5EF4-FFF2-40B4-BE49-F238E27FC236}">
              <a16:creationId xmlns:a16="http://schemas.microsoft.com/office/drawing/2014/main" id="{00000000-0008-0000-0300-00004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>
          <a:extLst>
            <a:ext uri="{FF2B5EF4-FFF2-40B4-BE49-F238E27FC236}">
              <a16:creationId xmlns:a16="http://schemas.microsoft.com/office/drawing/2014/main" id="{00000000-0008-0000-0300-00004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>
          <a:extLst>
            <a:ext uri="{FF2B5EF4-FFF2-40B4-BE49-F238E27FC236}">
              <a16:creationId xmlns:a16="http://schemas.microsoft.com/office/drawing/2014/main" id="{00000000-0008-0000-0300-00004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>
          <a:extLst>
            <a:ext uri="{FF2B5EF4-FFF2-40B4-BE49-F238E27FC236}">
              <a16:creationId xmlns:a16="http://schemas.microsoft.com/office/drawing/2014/main" id="{00000000-0008-0000-0300-00004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>
          <a:extLst>
            <a:ext uri="{FF2B5EF4-FFF2-40B4-BE49-F238E27FC236}">
              <a16:creationId xmlns:a16="http://schemas.microsoft.com/office/drawing/2014/main" id="{00000000-0008-0000-0300-00004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>
          <a:extLst>
            <a:ext uri="{FF2B5EF4-FFF2-40B4-BE49-F238E27FC236}">
              <a16:creationId xmlns:a16="http://schemas.microsoft.com/office/drawing/2014/main" id="{00000000-0008-0000-0300-00004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>
          <a:extLst>
            <a:ext uri="{FF2B5EF4-FFF2-40B4-BE49-F238E27FC236}">
              <a16:creationId xmlns:a16="http://schemas.microsoft.com/office/drawing/2014/main" id="{00000000-0008-0000-0300-00004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>
          <a:extLst>
            <a:ext uri="{FF2B5EF4-FFF2-40B4-BE49-F238E27FC236}">
              <a16:creationId xmlns:a16="http://schemas.microsoft.com/office/drawing/2014/main" id="{00000000-0008-0000-0300-00004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>
          <a:extLst>
            <a:ext uri="{FF2B5EF4-FFF2-40B4-BE49-F238E27FC236}">
              <a16:creationId xmlns:a16="http://schemas.microsoft.com/office/drawing/2014/main" id="{00000000-0008-0000-0300-00004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>
          <a:extLst>
            <a:ext uri="{FF2B5EF4-FFF2-40B4-BE49-F238E27FC236}">
              <a16:creationId xmlns:a16="http://schemas.microsoft.com/office/drawing/2014/main" id="{00000000-0008-0000-0300-00004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>
          <a:extLst>
            <a:ext uri="{FF2B5EF4-FFF2-40B4-BE49-F238E27FC236}">
              <a16:creationId xmlns:a16="http://schemas.microsoft.com/office/drawing/2014/main" id="{00000000-0008-0000-0300-00004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>
          <a:extLst>
            <a:ext uri="{FF2B5EF4-FFF2-40B4-BE49-F238E27FC236}">
              <a16:creationId xmlns:a16="http://schemas.microsoft.com/office/drawing/2014/main" id="{00000000-0008-0000-0300-00004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>
          <a:extLst>
            <a:ext uri="{FF2B5EF4-FFF2-40B4-BE49-F238E27FC236}">
              <a16:creationId xmlns:a16="http://schemas.microsoft.com/office/drawing/2014/main" id="{00000000-0008-0000-0300-00004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>
          <a:extLst>
            <a:ext uri="{FF2B5EF4-FFF2-40B4-BE49-F238E27FC236}">
              <a16:creationId xmlns:a16="http://schemas.microsoft.com/office/drawing/2014/main" id="{00000000-0008-0000-0300-00004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>
          <a:extLst>
            <a:ext uri="{FF2B5EF4-FFF2-40B4-BE49-F238E27FC236}">
              <a16:creationId xmlns:a16="http://schemas.microsoft.com/office/drawing/2014/main" id="{00000000-0008-0000-0300-00004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>
          <a:extLst>
            <a:ext uri="{FF2B5EF4-FFF2-40B4-BE49-F238E27FC236}">
              <a16:creationId xmlns:a16="http://schemas.microsoft.com/office/drawing/2014/main" id="{00000000-0008-0000-0300-00005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>
          <a:extLst>
            <a:ext uri="{FF2B5EF4-FFF2-40B4-BE49-F238E27FC236}">
              <a16:creationId xmlns:a16="http://schemas.microsoft.com/office/drawing/2014/main" id="{00000000-0008-0000-0300-00005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>
          <a:extLst>
            <a:ext uri="{FF2B5EF4-FFF2-40B4-BE49-F238E27FC236}">
              <a16:creationId xmlns:a16="http://schemas.microsoft.com/office/drawing/2014/main" id="{00000000-0008-0000-0300-00005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>
          <a:extLst>
            <a:ext uri="{FF2B5EF4-FFF2-40B4-BE49-F238E27FC236}">
              <a16:creationId xmlns:a16="http://schemas.microsoft.com/office/drawing/2014/main" id="{00000000-0008-0000-0300-00005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>
          <a:extLst>
            <a:ext uri="{FF2B5EF4-FFF2-40B4-BE49-F238E27FC236}">
              <a16:creationId xmlns:a16="http://schemas.microsoft.com/office/drawing/2014/main" id="{00000000-0008-0000-0300-00005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>
          <a:extLst>
            <a:ext uri="{FF2B5EF4-FFF2-40B4-BE49-F238E27FC236}">
              <a16:creationId xmlns:a16="http://schemas.microsoft.com/office/drawing/2014/main" id="{00000000-0008-0000-0300-00005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>
          <a:extLst>
            <a:ext uri="{FF2B5EF4-FFF2-40B4-BE49-F238E27FC236}">
              <a16:creationId xmlns:a16="http://schemas.microsoft.com/office/drawing/2014/main" id="{00000000-0008-0000-0300-00005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>
          <a:extLst>
            <a:ext uri="{FF2B5EF4-FFF2-40B4-BE49-F238E27FC236}">
              <a16:creationId xmlns:a16="http://schemas.microsoft.com/office/drawing/2014/main" id="{00000000-0008-0000-0300-00005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>
          <a:extLst>
            <a:ext uri="{FF2B5EF4-FFF2-40B4-BE49-F238E27FC236}">
              <a16:creationId xmlns:a16="http://schemas.microsoft.com/office/drawing/2014/main" id="{00000000-0008-0000-0300-00005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>
          <a:extLst>
            <a:ext uri="{FF2B5EF4-FFF2-40B4-BE49-F238E27FC236}">
              <a16:creationId xmlns:a16="http://schemas.microsoft.com/office/drawing/2014/main" id="{00000000-0008-0000-0300-00005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>
          <a:extLst>
            <a:ext uri="{FF2B5EF4-FFF2-40B4-BE49-F238E27FC236}">
              <a16:creationId xmlns:a16="http://schemas.microsoft.com/office/drawing/2014/main" id="{00000000-0008-0000-0300-00005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>
          <a:extLst>
            <a:ext uri="{FF2B5EF4-FFF2-40B4-BE49-F238E27FC236}">
              <a16:creationId xmlns:a16="http://schemas.microsoft.com/office/drawing/2014/main" id="{00000000-0008-0000-0300-00005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>
          <a:extLst>
            <a:ext uri="{FF2B5EF4-FFF2-40B4-BE49-F238E27FC236}">
              <a16:creationId xmlns:a16="http://schemas.microsoft.com/office/drawing/2014/main" id="{00000000-0008-0000-0300-00005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>
          <a:extLst>
            <a:ext uri="{FF2B5EF4-FFF2-40B4-BE49-F238E27FC236}">
              <a16:creationId xmlns:a16="http://schemas.microsoft.com/office/drawing/2014/main" id="{00000000-0008-0000-0300-00005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>
          <a:extLst>
            <a:ext uri="{FF2B5EF4-FFF2-40B4-BE49-F238E27FC236}">
              <a16:creationId xmlns:a16="http://schemas.microsoft.com/office/drawing/2014/main" id="{00000000-0008-0000-0300-00005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>
          <a:extLst>
            <a:ext uri="{FF2B5EF4-FFF2-40B4-BE49-F238E27FC236}">
              <a16:creationId xmlns:a16="http://schemas.microsoft.com/office/drawing/2014/main" id="{00000000-0008-0000-0300-00005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>
          <a:extLst>
            <a:ext uri="{FF2B5EF4-FFF2-40B4-BE49-F238E27FC236}">
              <a16:creationId xmlns:a16="http://schemas.microsoft.com/office/drawing/2014/main" id="{00000000-0008-0000-0300-00006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>
          <a:extLst>
            <a:ext uri="{FF2B5EF4-FFF2-40B4-BE49-F238E27FC236}">
              <a16:creationId xmlns:a16="http://schemas.microsoft.com/office/drawing/2014/main" id="{00000000-0008-0000-0300-00006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>
          <a:extLst>
            <a:ext uri="{FF2B5EF4-FFF2-40B4-BE49-F238E27FC236}">
              <a16:creationId xmlns:a16="http://schemas.microsoft.com/office/drawing/2014/main" id="{00000000-0008-0000-0300-00006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>
          <a:extLst>
            <a:ext uri="{FF2B5EF4-FFF2-40B4-BE49-F238E27FC236}">
              <a16:creationId xmlns:a16="http://schemas.microsoft.com/office/drawing/2014/main" id="{00000000-0008-0000-0300-00006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>
          <a:extLst>
            <a:ext uri="{FF2B5EF4-FFF2-40B4-BE49-F238E27FC236}">
              <a16:creationId xmlns:a16="http://schemas.microsoft.com/office/drawing/2014/main" id="{00000000-0008-0000-0300-00006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>
          <a:extLst>
            <a:ext uri="{FF2B5EF4-FFF2-40B4-BE49-F238E27FC236}">
              <a16:creationId xmlns:a16="http://schemas.microsoft.com/office/drawing/2014/main" id="{00000000-0008-0000-0300-00006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>
          <a:extLst>
            <a:ext uri="{FF2B5EF4-FFF2-40B4-BE49-F238E27FC236}">
              <a16:creationId xmlns:a16="http://schemas.microsoft.com/office/drawing/2014/main" id="{00000000-0008-0000-0300-00006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>
          <a:extLst>
            <a:ext uri="{FF2B5EF4-FFF2-40B4-BE49-F238E27FC236}">
              <a16:creationId xmlns:a16="http://schemas.microsoft.com/office/drawing/2014/main" id="{00000000-0008-0000-0300-00006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>
          <a:extLst>
            <a:ext uri="{FF2B5EF4-FFF2-40B4-BE49-F238E27FC236}">
              <a16:creationId xmlns:a16="http://schemas.microsoft.com/office/drawing/2014/main" id="{00000000-0008-0000-0300-00006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>
          <a:extLst>
            <a:ext uri="{FF2B5EF4-FFF2-40B4-BE49-F238E27FC236}">
              <a16:creationId xmlns:a16="http://schemas.microsoft.com/office/drawing/2014/main" id="{00000000-0008-0000-0300-00006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>
          <a:extLst>
            <a:ext uri="{FF2B5EF4-FFF2-40B4-BE49-F238E27FC236}">
              <a16:creationId xmlns:a16="http://schemas.microsoft.com/office/drawing/2014/main" id="{00000000-0008-0000-0300-00006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>
          <a:extLst>
            <a:ext uri="{FF2B5EF4-FFF2-40B4-BE49-F238E27FC236}">
              <a16:creationId xmlns:a16="http://schemas.microsoft.com/office/drawing/2014/main" id="{00000000-0008-0000-0300-00006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>
          <a:extLst>
            <a:ext uri="{FF2B5EF4-FFF2-40B4-BE49-F238E27FC236}">
              <a16:creationId xmlns:a16="http://schemas.microsoft.com/office/drawing/2014/main" id="{00000000-0008-0000-0300-00006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>
          <a:extLst>
            <a:ext uri="{FF2B5EF4-FFF2-40B4-BE49-F238E27FC236}">
              <a16:creationId xmlns:a16="http://schemas.microsoft.com/office/drawing/2014/main" id="{00000000-0008-0000-0300-00006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>
          <a:extLst>
            <a:ext uri="{FF2B5EF4-FFF2-40B4-BE49-F238E27FC236}">
              <a16:creationId xmlns:a16="http://schemas.microsoft.com/office/drawing/2014/main" id="{00000000-0008-0000-0300-00006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>
          <a:extLst>
            <a:ext uri="{FF2B5EF4-FFF2-40B4-BE49-F238E27FC236}">
              <a16:creationId xmlns:a16="http://schemas.microsoft.com/office/drawing/2014/main" id="{00000000-0008-0000-0300-00006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>
          <a:extLst>
            <a:ext uri="{FF2B5EF4-FFF2-40B4-BE49-F238E27FC236}">
              <a16:creationId xmlns:a16="http://schemas.microsoft.com/office/drawing/2014/main" id="{00000000-0008-0000-0300-00007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>
          <a:extLst>
            <a:ext uri="{FF2B5EF4-FFF2-40B4-BE49-F238E27FC236}">
              <a16:creationId xmlns:a16="http://schemas.microsoft.com/office/drawing/2014/main" id="{00000000-0008-0000-0300-00007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>
          <a:extLst>
            <a:ext uri="{FF2B5EF4-FFF2-40B4-BE49-F238E27FC236}">
              <a16:creationId xmlns:a16="http://schemas.microsoft.com/office/drawing/2014/main" id="{00000000-0008-0000-0300-00007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>
          <a:extLst>
            <a:ext uri="{FF2B5EF4-FFF2-40B4-BE49-F238E27FC236}">
              <a16:creationId xmlns:a16="http://schemas.microsoft.com/office/drawing/2014/main" id="{00000000-0008-0000-0300-00007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>
          <a:extLst>
            <a:ext uri="{FF2B5EF4-FFF2-40B4-BE49-F238E27FC236}">
              <a16:creationId xmlns:a16="http://schemas.microsoft.com/office/drawing/2014/main" id="{00000000-0008-0000-0300-00007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>
          <a:extLst>
            <a:ext uri="{FF2B5EF4-FFF2-40B4-BE49-F238E27FC236}">
              <a16:creationId xmlns:a16="http://schemas.microsoft.com/office/drawing/2014/main" id="{00000000-0008-0000-0300-00007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>
          <a:extLst>
            <a:ext uri="{FF2B5EF4-FFF2-40B4-BE49-F238E27FC236}">
              <a16:creationId xmlns:a16="http://schemas.microsoft.com/office/drawing/2014/main" id="{00000000-0008-0000-0300-00007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>
          <a:extLst>
            <a:ext uri="{FF2B5EF4-FFF2-40B4-BE49-F238E27FC236}">
              <a16:creationId xmlns:a16="http://schemas.microsoft.com/office/drawing/2014/main" id="{00000000-0008-0000-0300-00007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>
          <a:extLst>
            <a:ext uri="{FF2B5EF4-FFF2-40B4-BE49-F238E27FC236}">
              <a16:creationId xmlns:a16="http://schemas.microsoft.com/office/drawing/2014/main" id="{00000000-0008-0000-0300-00007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>
          <a:extLst>
            <a:ext uri="{FF2B5EF4-FFF2-40B4-BE49-F238E27FC236}">
              <a16:creationId xmlns:a16="http://schemas.microsoft.com/office/drawing/2014/main" id="{00000000-0008-0000-0300-00007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>
          <a:extLst>
            <a:ext uri="{FF2B5EF4-FFF2-40B4-BE49-F238E27FC236}">
              <a16:creationId xmlns:a16="http://schemas.microsoft.com/office/drawing/2014/main" id="{00000000-0008-0000-0300-00007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>
          <a:extLst>
            <a:ext uri="{FF2B5EF4-FFF2-40B4-BE49-F238E27FC236}">
              <a16:creationId xmlns:a16="http://schemas.microsoft.com/office/drawing/2014/main" id="{00000000-0008-0000-0300-00007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>
          <a:extLst>
            <a:ext uri="{FF2B5EF4-FFF2-40B4-BE49-F238E27FC236}">
              <a16:creationId xmlns:a16="http://schemas.microsoft.com/office/drawing/2014/main" id="{00000000-0008-0000-0300-00007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>
          <a:extLst>
            <a:ext uri="{FF2B5EF4-FFF2-40B4-BE49-F238E27FC236}">
              <a16:creationId xmlns:a16="http://schemas.microsoft.com/office/drawing/2014/main" id="{00000000-0008-0000-0300-00007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>
          <a:extLst>
            <a:ext uri="{FF2B5EF4-FFF2-40B4-BE49-F238E27FC236}">
              <a16:creationId xmlns:a16="http://schemas.microsoft.com/office/drawing/2014/main" id="{00000000-0008-0000-0300-00007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>
          <a:extLst>
            <a:ext uri="{FF2B5EF4-FFF2-40B4-BE49-F238E27FC236}">
              <a16:creationId xmlns:a16="http://schemas.microsoft.com/office/drawing/2014/main" id="{00000000-0008-0000-0300-00007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>
          <a:extLst>
            <a:ext uri="{FF2B5EF4-FFF2-40B4-BE49-F238E27FC236}">
              <a16:creationId xmlns:a16="http://schemas.microsoft.com/office/drawing/2014/main" id="{00000000-0008-0000-0300-00008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>
          <a:extLst>
            <a:ext uri="{FF2B5EF4-FFF2-40B4-BE49-F238E27FC236}">
              <a16:creationId xmlns:a16="http://schemas.microsoft.com/office/drawing/2014/main" id="{00000000-0008-0000-0300-00008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>
          <a:extLst>
            <a:ext uri="{FF2B5EF4-FFF2-40B4-BE49-F238E27FC236}">
              <a16:creationId xmlns:a16="http://schemas.microsoft.com/office/drawing/2014/main" id="{00000000-0008-0000-0300-00008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>
          <a:extLst>
            <a:ext uri="{FF2B5EF4-FFF2-40B4-BE49-F238E27FC236}">
              <a16:creationId xmlns:a16="http://schemas.microsoft.com/office/drawing/2014/main" id="{00000000-0008-0000-0300-00008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>
          <a:extLst>
            <a:ext uri="{FF2B5EF4-FFF2-40B4-BE49-F238E27FC236}">
              <a16:creationId xmlns:a16="http://schemas.microsoft.com/office/drawing/2014/main" id="{00000000-0008-0000-0300-00008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>
          <a:extLst>
            <a:ext uri="{FF2B5EF4-FFF2-40B4-BE49-F238E27FC236}">
              <a16:creationId xmlns:a16="http://schemas.microsoft.com/office/drawing/2014/main" id="{00000000-0008-0000-0300-00008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>
          <a:extLst>
            <a:ext uri="{FF2B5EF4-FFF2-40B4-BE49-F238E27FC236}">
              <a16:creationId xmlns:a16="http://schemas.microsoft.com/office/drawing/2014/main" id="{00000000-0008-0000-0300-00008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>
          <a:extLst>
            <a:ext uri="{FF2B5EF4-FFF2-40B4-BE49-F238E27FC236}">
              <a16:creationId xmlns:a16="http://schemas.microsoft.com/office/drawing/2014/main" id="{00000000-0008-0000-0300-00008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>
          <a:extLst>
            <a:ext uri="{FF2B5EF4-FFF2-40B4-BE49-F238E27FC236}">
              <a16:creationId xmlns:a16="http://schemas.microsoft.com/office/drawing/2014/main" id="{00000000-0008-0000-0300-00008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>
          <a:extLst>
            <a:ext uri="{FF2B5EF4-FFF2-40B4-BE49-F238E27FC236}">
              <a16:creationId xmlns:a16="http://schemas.microsoft.com/office/drawing/2014/main" id="{00000000-0008-0000-0300-00008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>
          <a:extLst>
            <a:ext uri="{FF2B5EF4-FFF2-40B4-BE49-F238E27FC236}">
              <a16:creationId xmlns:a16="http://schemas.microsoft.com/office/drawing/2014/main" id="{00000000-0008-0000-0300-00008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>
          <a:extLst>
            <a:ext uri="{FF2B5EF4-FFF2-40B4-BE49-F238E27FC236}">
              <a16:creationId xmlns:a16="http://schemas.microsoft.com/office/drawing/2014/main" id="{00000000-0008-0000-0300-00008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>
          <a:extLst>
            <a:ext uri="{FF2B5EF4-FFF2-40B4-BE49-F238E27FC236}">
              <a16:creationId xmlns:a16="http://schemas.microsoft.com/office/drawing/2014/main" id="{00000000-0008-0000-0300-00008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>
          <a:extLst>
            <a:ext uri="{FF2B5EF4-FFF2-40B4-BE49-F238E27FC236}">
              <a16:creationId xmlns:a16="http://schemas.microsoft.com/office/drawing/2014/main" id="{00000000-0008-0000-0300-00008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>
          <a:extLst>
            <a:ext uri="{FF2B5EF4-FFF2-40B4-BE49-F238E27FC236}">
              <a16:creationId xmlns:a16="http://schemas.microsoft.com/office/drawing/2014/main" id="{00000000-0008-0000-0300-00008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>
          <a:extLst>
            <a:ext uri="{FF2B5EF4-FFF2-40B4-BE49-F238E27FC236}">
              <a16:creationId xmlns:a16="http://schemas.microsoft.com/office/drawing/2014/main" id="{00000000-0008-0000-0300-00008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>
          <a:extLst>
            <a:ext uri="{FF2B5EF4-FFF2-40B4-BE49-F238E27FC236}">
              <a16:creationId xmlns:a16="http://schemas.microsoft.com/office/drawing/2014/main" id="{00000000-0008-0000-0300-00009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>
          <a:extLst>
            <a:ext uri="{FF2B5EF4-FFF2-40B4-BE49-F238E27FC236}">
              <a16:creationId xmlns:a16="http://schemas.microsoft.com/office/drawing/2014/main" id="{00000000-0008-0000-0300-00009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>
          <a:extLst>
            <a:ext uri="{FF2B5EF4-FFF2-40B4-BE49-F238E27FC236}">
              <a16:creationId xmlns:a16="http://schemas.microsoft.com/office/drawing/2014/main" id="{00000000-0008-0000-0300-00009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>
          <a:extLst>
            <a:ext uri="{FF2B5EF4-FFF2-40B4-BE49-F238E27FC236}">
              <a16:creationId xmlns:a16="http://schemas.microsoft.com/office/drawing/2014/main" id="{00000000-0008-0000-0300-00009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>
          <a:extLst>
            <a:ext uri="{FF2B5EF4-FFF2-40B4-BE49-F238E27FC236}">
              <a16:creationId xmlns:a16="http://schemas.microsoft.com/office/drawing/2014/main" id="{00000000-0008-0000-0300-00009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>
          <a:extLst>
            <a:ext uri="{FF2B5EF4-FFF2-40B4-BE49-F238E27FC236}">
              <a16:creationId xmlns:a16="http://schemas.microsoft.com/office/drawing/2014/main" id="{00000000-0008-0000-0300-00009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>
          <a:extLst>
            <a:ext uri="{FF2B5EF4-FFF2-40B4-BE49-F238E27FC236}">
              <a16:creationId xmlns:a16="http://schemas.microsoft.com/office/drawing/2014/main" id="{00000000-0008-0000-0300-00009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>
          <a:extLst>
            <a:ext uri="{FF2B5EF4-FFF2-40B4-BE49-F238E27FC236}">
              <a16:creationId xmlns:a16="http://schemas.microsoft.com/office/drawing/2014/main" id="{00000000-0008-0000-0300-00009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>
          <a:extLst>
            <a:ext uri="{FF2B5EF4-FFF2-40B4-BE49-F238E27FC236}">
              <a16:creationId xmlns:a16="http://schemas.microsoft.com/office/drawing/2014/main" id="{00000000-0008-0000-0300-00009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>
          <a:extLst>
            <a:ext uri="{FF2B5EF4-FFF2-40B4-BE49-F238E27FC236}">
              <a16:creationId xmlns:a16="http://schemas.microsoft.com/office/drawing/2014/main" id="{00000000-0008-0000-0300-00009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>
          <a:extLst>
            <a:ext uri="{FF2B5EF4-FFF2-40B4-BE49-F238E27FC236}">
              <a16:creationId xmlns:a16="http://schemas.microsoft.com/office/drawing/2014/main" id="{00000000-0008-0000-0300-00009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>
          <a:extLst>
            <a:ext uri="{FF2B5EF4-FFF2-40B4-BE49-F238E27FC236}">
              <a16:creationId xmlns:a16="http://schemas.microsoft.com/office/drawing/2014/main" id="{00000000-0008-0000-0300-00009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>
          <a:extLst>
            <a:ext uri="{FF2B5EF4-FFF2-40B4-BE49-F238E27FC236}">
              <a16:creationId xmlns:a16="http://schemas.microsoft.com/office/drawing/2014/main" id="{00000000-0008-0000-0300-00009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>
          <a:extLst>
            <a:ext uri="{FF2B5EF4-FFF2-40B4-BE49-F238E27FC236}">
              <a16:creationId xmlns:a16="http://schemas.microsoft.com/office/drawing/2014/main" id="{00000000-0008-0000-0300-00009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>
          <a:extLst>
            <a:ext uri="{FF2B5EF4-FFF2-40B4-BE49-F238E27FC236}">
              <a16:creationId xmlns:a16="http://schemas.microsoft.com/office/drawing/2014/main" id="{00000000-0008-0000-0300-00009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>
          <a:extLst>
            <a:ext uri="{FF2B5EF4-FFF2-40B4-BE49-F238E27FC236}">
              <a16:creationId xmlns:a16="http://schemas.microsoft.com/office/drawing/2014/main" id="{00000000-0008-0000-0300-00009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>
          <a:extLst>
            <a:ext uri="{FF2B5EF4-FFF2-40B4-BE49-F238E27FC236}">
              <a16:creationId xmlns:a16="http://schemas.microsoft.com/office/drawing/2014/main" id="{00000000-0008-0000-0300-0000A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>
          <a:extLst>
            <a:ext uri="{FF2B5EF4-FFF2-40B4-BE49-F238E27FC236}">
              <a16:creationId xmlns:a16="http://schemas.microsoft.com/office/drawing/2014/main" id="{00000000-0008-0000-0300-0000A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>
          <a:extLst>
            <a:ext uri="{FF2B5EF4-FFF2-40B4-BE49-F238E27FC236}">
              <a16:creationId xmlns:a16="http://schemas.microsoft.com/office/drawing/2014/main" id="{00000000-0008-0000-0300-0000A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>
          <a:extLst>
            <a:ext uri="{FF2B5EF4-FFF2-40B4-BE49-F238E27FC236}">
              <a16:creationId xmlns:a16="http://schemas.microsoft.com/office/drawing/2014/main" id="{00000000-0008-0000-0300-0000A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>
          <a:extLst>
            <a:ext uri="{FF2B5EF4-FFF2-40B4-BE49-F238E27FC236}">
              <a16:creationId xmlns:a16="http://schemas.microsoft.com/office/drawing/2014/main" id="{00000000-0008-0000-0300-0000A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>
          <a:extLst>
            <a:ext uri="{FF2B5EF4-FFF2-40B4-BE49-F238E27FC236}">
              <a16:creationId xmlns:a16="http://schemas.microsoft.com/office/drawing/2014/main" id="{00000000-0008-0000-0300-0000A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>
          <a:extLst>
            <a:ext uri="{FF2B5EF4-FFF2-40B4-BE49-F238E27FC236}">
              <a16:creationId xmlns:a16="http://schemas.microsoft.com/office/drawing/2014/main" id="{00000000-0008-0000-0300-0000A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>
          <a:extLst>
            <a:ext uri="{FF2B5EF4-FFF2-40B4-BE49-F238E27FC236}">
              <a16:creationId xmlns:a16="http://schemas.microsoft.com/office/drawing/2014/main" id="{00000000-0008-0000-0300-0000A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>
          <a:extLst>
            <a:ext uri="{FF2B5EF4-FFF2-40B4-BE49-F238E27FC236}">
              <a16:creationId xmlns:a16="http://schemas.microsoft.com/office/drawing/2014/main" id="{00000000-0008-0000-0300-0000A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>
          <a:extLst>
            <a:ext uri="{FF2B5EF4-FFF2-40B4-BE49-F238E27FC236}">
              <a16:creationId xmlns:a16="http://schemas.microsoft.com/office/drawing/2014/main" id="{00000000-0008-0000-0300-0000A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>
          <a:extLst>
            <a:ext uri="{FF2B5EF4-FFF2-40B4-BE49-F238E27FC236}">
              <a16:creationId xmlns:a16="http://schemas.microsoft.com/office/drawing/2014/main" id="{00000000-0008-0000-0300-0000A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>
          <a:extLst>
            <a:ext uri="{FF2B5EF4-FFF2-40B4-BE49-F238E27FC236}">
              <a16:creationId xmlns:a16="http://schemas.microsoft.com/office/drawing/2014/main" id="{00000000-0008-0000-0300-0000A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>
          <a:extLst>
            <a:ext uri="{FF2B5EF4-FFF2-40B4-BE49-F238E27FC236}">
              <a16:creationId xmlns:a16="http://schemas.microsoft.com/office/drawing/2014/main" id="{00000000-0008-0000-0300-0000A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>
          <a:extLst>
            <a:ext uri="{FF2B5EF4-FFF2-40B4-BE49-F238E27FC236}">
              <a16:creationId xmlns:a16="http://schemas.microsoft.com/office/drawing/2014/main" id="{00000000-0008-0000-0300-0000A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>
          <a:extLst>
            <a:ext uri="{FF2B5EF4-FFF2-40B4-BE49-F238E27FC236}">
              <a16:creationId xmlns:a16="http://schemas.microsoft.com/office/drawing/2014/main" id="{00000000-0008-0000-0300-0000A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>
          <a:extLst>
            <a:ext uri="{FF2B5EF4-FFF2-40B4-BE49-F238E27FC236}">
              <a16:creationId xmlns:a16="http://schemas.microsoft.com/office/drawing/2014/main" id="{00000000-0008-0000-0300-0000A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>
          <a:extLst>
            <a:ext uri="{FF2B5EF4-FFF2-40B4-BE49-F238E27FC236}">
              <a16:creationId xmlns:a16="http://schemas.microsoft.com/office/drawing/2014/main" id="{00000000-0008-0000-0300-0000B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>
          <a:extLst>
            <a:ext uri="{FF2B5EF4-FFF2-40B4-BE49-F238E27FC236}">
              <a16:creationId xmlns:a16="http://schemas.microsoft.com/office/drawing/2014/main" id="{00000000-0008-0000-0300-0000B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>
          <a:extLst>
            <a:ext uri="{FF2B5EF4-FFF2-40B4-BE49-F238E27FC236}">
              <a16:creationId xmlns:a16="http://schemas.microsoft.com/office/drawing/2014/main" id="{00000000-0008-0000-0300-0000B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>
          <a:extLst>
            <a:ext uri="{FF2B5EF4-FFF2-40B4-BE49-F238E27FC236}">
              <a16:creationId xmlns:a16="http://schemas.microsoft.com/office/drawing/2014/main" id="{00000000-0008-0000-0300-0000B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>
          <a:extLst>
            <a:ext uri="{FF2B5EF4-FFF2-40B4-BE49-F238E27FC236}">
              <a16:creationId xmlns:a16="http://schemas.microsoft.com/office/drawing/2014/main" id="{00000000-0008-0000-0300-0000B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>
          <a:extLst>
            <a:ext uri="{FF2B5EF4-FFF2-40B4-BE49-F238E27FC236}">
              <a16:creationId xmlns:a16="http://schemas.microsoft.com/office/drawing/2014/main" id="{00000000-0008-0000-0300-0000B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>
          <a:extLst>
            <a:ext uri="{FF2B5EF4-FFF2-40B4-BE49-F238E27FC236}">
              <a16:creationId xmlns:a16="http://schemas.microsoft.com/office/drawing/2014/main" id="{00000000-0008-0000-0300-0000B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>
          <a:extLst>
            <a:ext uri="{FF2B5EF4-FFF2-40B4-BE49-F238E27FC236}">
              <a16:creationId xmlns:a16="http://schemas.microsoft.com/office/drawing/2014/main" id="{00000000-0008-0000-0300-0000B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>
          <a:extLst>
            <a:ext uri="{FF2B5EF4-FFF2-40B4-BE49-F238E27FC236}">
              <a16:creationId xmlns:a16="http://schemas.microsoft.com/office/drawing/2014/main" id="{00000000-0008-0000-0300-0000B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>
          <a:extLst>
            <a:ext uri="{FF2B5EF4-FFF2-40B4-BE49-F238E27FC236}">
              <a16:creationId xmlns:a16="http://schemas.microsoft.com/office/drawing/2014/main" id="{00000000-0008-0000-0300-0000B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>
          <a:extLst>
            <a:ext uri="{FF2B5EF4-FFF2-40B4-BE49-F238E27FC236}">
              <a16:creationId xmlns:a16="http://schemas.microsoft.com/office/drawing/2014/main" id="{00000000-0008-0000-0300-0000B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>
          <a:extLst>
            <a:ext uri="{FF2B5EF4-FFF2-40B4-BE49-F238E27FC236}">
              <a16:creationId xmlns:a16="http://schemas.microsoft.com/office/drawing/2014/main" id="{00000000-0008-0000-0300-0000B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>
          <a:extLst>
            <a:ext uri="{FF2B5EF4-FFF2-40B4-BE49-F238E27FC236}">
              <a16:creationId xmlns:a16="http://schemas.microsoft.com/office/drawing/2014/main" id="{00000000-0008-0000-0300-0000B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>
          <a:extLst>
            <a:ext uri="{FF2B5EF4-FFF2-40B4-BE49-F238E27FC236}">
              <a16:creationId xmlns:a16="http://schemas.microsoft.com/office/drawing/2014/main" id="{00000000-0008-0000-0300-0000B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>
          <a:extLst>
            <a:ext uri="{FF2B5EF4-FFF2-40B4-BE49-F238E27FC236}">
              <a16:creationId xmlns:a16="http://schemas.microsoft.com/office/drawing/2014/main" id="{00000000-0008-0000-0300-0000B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>
          <a:extLst>
            <a:ext uri="{FF2B5EF4-FFF2-40B4-BE49-F238E27FC236}">
              <a16:creationId xmlns:a16="http://schemas.microsoft.com/office/drawing/2014/main" id="{00000000-0008-0000-0300-0000B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>
          <a:extLst>
            <a:ext uri="{FF2B5EF4-FFF2-40B4-BE49-F238E27FC236}">
              <a16:creationId xmlns:a16="http://schemas.microsoft.com/office/drawing/2014/main" id="{00000000-0008-0000-0300-0000C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>
          <a:extLst>
            <a:ext uri="{FF2B5EF4-FFF2-40B4-BE49-F238E27FC236}">
              <a16:creationId xmlns:a16="http://schemas.microsoft.com/office/drawing/2014/main" id="{00000000-0008-0000-0300-0000C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>
          <a:extLst>
            <a:ext uri="{FF2B5EF4-FFF2-40B4-BE49-F238E27FC236}">
              <a16:creationId xmlns:a16="http://schemas.microsoft.com/office/drawing/2014/main" id="{00000000-0008-0000-0300-0000C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>
          <a:extLst>
            <a:ext uri="{FF2B5EF4-FFF2-40B4-BE49-F238E27FC236}">
              <a16:creationId xmlns:a16="http://schemas.microsoft.com/office/drawing/2014/main" id="{00000000-0008-0000-0500-00008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>
          <a:extLst>
            <a:ext uri="{FF2B5EF4-FFF2-40B4-BE49-F238E27FC236}">
              <a16:creationId xmlns:a16="http://schemas.microsoft.com/office/drawing/2014/main" id="{00000000-0008-0000-0500-00008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>
          <a:extLst>
            <a:ext uri="{FF2B5EF4-FFF2-40B4-BE49-F238E27FC236}">
              <a16:creationId xmlns:a16="http://schemas.microsoft.com/office/drawing/2014/main" id="{00000000-0008-0000-0500-00008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>
          <a:extLst>
            <a:ext uri="{FF2B5EF4-FFF2-40B4-BE49-F238E27FC236}">
              <a16:creationId xmlns:a16="http://schemas.microsoft.com/office/drawing/2014/main" id="{00000000-0008-0000-0500-00008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>
          <a:extLst>
            <a:ext uri="{FF2B5EF4-FFF2-40B4-BE49-F238E27FC236}">
              <a16:creationId xmlns:a16="http://schemas.microsoft.com/office/drawing/2014/main" id="{00000000-0008-0000-0500-00008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>
          <a:extLst>
            <a:ext uri="{FF2B5EF4-FFF2-40B4-BE49-F238E27FC236}">
              <a16:creationId xmlns:a16="http://schemas.microsoft.com/office/drawing/2014/main" id="{00000000-0008-0000-0500-00008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>
          <a:extLst>
            <a:ext uri="{FF2B5EF4-FFF2-40B4-BE49-F238E27FC236}">
              <a16:creationId xmlns:a16="http://schemas.microsoft.com/office/drawing/2014/main" id="{00000000-0008-0000-0500-00008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>
          <a:extLst>
            <a:ext uri="{FF2B5EF4-FFF2-40B4-BE49-F238E27FC236}">
              <a16:creationId xmlns:a16="http://schemas.microsoft.com/office/drawing/2014/main" id="{00000000-0008-0000-0500-00009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>
          <a:extLst>
            <a:ext uri="{FF2B5EF4-FFF2-40B4-BE49-F238E27FC236}">
              <a16:creationId xmlns:a16="http://schemas.microsoft.com/office/drawing/2014/main" id="{00000000-0008-0000-0500-00009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>
          <a:extLst>
            <a:ext uri="{FF2B5EF4-FFF2-40B4-BE49-F238E27FC236}">
              <a16:creationId xmlns:a16="http://schemas.microsoft.com/office/drawing/2014/main" id="{00000000-0008-0000-0500-00009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>
          <a:extLst>
            <a:ext uri="{FF2B5EF4-FFF2-40B4-BE49-F238E27FC236}">
              <a16:creationId xmlns:a16="http://schemas.microsoft.com/office/drawing/2014/main" id="{00000000-0008-0000-0500-00009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>
          <a:extLst>
            <a:ext uri="{FF2B5EF4-FFF2-40B4-BE49-F238E27FC236}">
              <a16:creationId xmlns:a16="http://schemas.microsoft.com/office/drawing/2014/main" id="{00000000-0008-0000-0500-00009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>
          <a:extLst>
            <a:ext uri="{FF2B5EF4-FFF2-40B4-BE49-F238E27FC236}">
              <a16:creationId xmlns:a16="http://schemas.microsoft.com/office/drawing/2014/main" id="{00000000-0008-0000-0500-00009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>
          <a:extLst>
            <a:ext uri="{FF2B5EF4-FFF2-40B4-BE49-F238E27FC236}">
              <a16:creationId xmlns:a16="http://schemas.microsoft.com/office/drawing/2014/main" id="{00000000-0008-0000-0500-00009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>
          <a:extLst>
            <a:ext uri="{FF2B5EF4-FFF2-40B4-BE49-F238E27FC236}">
              <a16:creationId xmlns:a16="http://schemas.microsoft.com/office/drawing/2014/main" id="{00000000-0008-0000-0500-00009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>
          <a:extLst>
            <a:ext uri="{FF2B5EF4-FFF2-40B4-BE49-F238E27FC236}">
              <a16:creationId xmlns:a16="http://schemas.microsoft.com/office/drawing/2014/main" id="{00000000-0008-0000-0500-00009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>
          <a:extLst>
            <a:ext uri="{FF2B5EF4-FFF2-40B4-BE49-F238E27FC236}">
              <a16:creationId xmlns:a16="http://schemas.microsoft.com/office/drawing/2014/main" id="{00000000-0008-0000-0500-00009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>
          <a:extLst>
            <a:ext uri="{FF2B5EF4-FFF2-40B4-BE49-F238E27FC236}">
              <a16:creationId xmlns:a16="http://schemas.microsoft.com/office/drawing/2014/main" id="{00000000-0008-0000-0500-00009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>
          <a:extLst>
            <a:ext uri="{FF2B5EF4-FFF2-40B4-BE49-F238E27FC236}">
              <a16:creationId xmlns:a16="http://schemas.microsoft.com/office/drawing/2014/main" id="{00000000-0008-0000-0500-00009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>
          <a:extLst>
            <a:ext uri="{FF2B5EF4-FFF2-40B4-BE49-F238E27FC236}">
              <a16:creationId xmlns:a16="http://schemas.microsoft.com/office/drawing/2014/main" id="{00000000-0008-0000-0500-00009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>
          <a:extLst>
            <a:ext uri="{FF2B5EF4-FFF2-40B4-BE49-F238E27FC236}">
              <a16:creationId xmlns:a16="http://schemas.microsoft.com/office/drawing/2014/main" id="{00000000-0008-0000-0500-00009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>
          <a:extLst>
            <a:ext uri="{FF2B5EF4-FFF2-40B4-BE49-F238E27FC236}">
              <a16:creationId xmlns:a16="http://schemas.microsoft.com/office/drawing/2014/main" id="{00000000-0008-0000-0500-00009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>
          <a:extLst>
            <a:ext uri="{FF2B5EF4-FFF2-40B4-BE49-F238E27FC236}">
              <a16:creationId xmlns:a16="http://schemas.microsoft.com/office/drawing/2014/main" id="{00000000-0008-0000-0500-00009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>
          <a:extLst>
            <a:ext uri="{FF2B5EF4-FFF2-40B4-BE49-F238E27FC236}">
              <a16:creationId xmlns:a16="http://schemas.microsoft.com/office/drawing/2014/main" id="{00000000-0008-0000-0500-0000A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>
          <a:extLst>
            <a:ext uri="{FF2B5EF4-FFF2-40B4-BE49-F238E27FC236}">
              <a16:creationId xmlns:a16="http://schemas.microsoft.com/office/drawing/2014/main" id="{00000000-0008-0000-0500-0000A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>
          <a:extLst>
            <a:ext uri="{FF2B5EF4-FFF2-40B4-BE49-F238E27FC236}">
              <a16:creationId xmlns:a16="http://schemas.microsoft.com/office/drawing/2014/main" id="{00000000-0008-0000-0500-0000A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>
          <a:extLst>
            <a:ext uri="{FF2B5EF4-FFF2-40B4-BE49-F238E27FC236}">
              <a16:creationId xmlns:a16="http://schemas.microsoft.com/office/drawing/2014/main" id="{00000000-0008-0000-0500-0000A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>
          <a:extLst>
            <a:ext uri="{FF2B5EF4-FFF2-40B4-BE49-F238E27FC236}">
              <a16:creationId xmlns:a16="http://schemas.microsoft.com/office/drawing/2014/main" id="{00000000-0008-0000-0500-0000A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>
          <a:extLst>
            <a:ext uri="{FF2B5EF4-FFF2-40B4-BE49-F238E27FC236}">
              <a16:creationId xmlns:a16="http://schemas.microsoft.com/office/drawing/2014/main" id="{00000000-0008-0000-0500-0000A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>
          <a:extLst>
            <a:ext uri="{FF2B5EF4-FFF2-40B4-BE49-F238E27FC236}">
              <a16:creationId xmlns:a16="http://schemas.microsoft.com/office/drawing/2014/main" id="{00000000-0008-0000-0500-0000A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>
          <a:extLst>
            <a:ext uri="{FF2B5EF4-FFF2-40B4-BE49-F238E27FC236}">
              <a16:creationId xmlns:a16="http://schemas.microsoft.com/office/drawing/2014/main" id="{00000000-0008-0000-0500-0000A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>
          <a:extLst>
            <a:ext uri="{FF2B5EF4-FFF2-40B4-BE49-F238E27FC236}">
              <a16:creationId xmlns:a16="http://schemas.microsoft.com/office/drawing/2014/main" id="{00000000-0008-0000-0500-0000A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>
          <a:extLst>
            <a:ext uri="{FF2B5EF4-FFF2-40B4-BE49-F238E27FC236}">
              <a16:creationId xmlns:a16="http://schemas.microsoft.com/office/drawing/2014/main" id="{00000000-0008-0000-0500-0000A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>
          <a:extLst>
            <a:ext uri="{FF2B5EF4-FFF2-40B4-BE49-F238E27FC236}">
              <a16:creationId xmlns:a16="http://schemas.microsoft.com/office/drawing/2014/main" id="{00000000-0008-0000-0500-0000A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>
          <a:extLst>
            <a:ext uri="{FF2B5EF4-FFF2-40B4-BE49-F238E27FC236}">
              <a16:creationId xmlns:a16="http://schemas.microsoft.com/office/drawing/2014/main" id="{00000000-0008-0000-0500-0000A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>
          <a:extLst>
            <a:ext uri="{FF2B5EF4-FFF2-40B4-BE49-F238E27FC236}">
              <a16:creationId xmlns:a16="http://schemas.microsoft.com/office/drawing/2014/main" id="{00000000-0008-0000-0500-0000A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>
          <a:extLst>
            <a:ext uri="{FF2B5EF4-FFF2-40B4-BE49-F238E27FC236}">
              <a16:creationId xmlns:a16="http://schemas.microsoft.com/office/drawing/2014/main" id="{00000000-0008-0000-0500-0000A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>
          <a:extLst>
            <a:ext uri="{FF2B5EF4-FFF2-40B4-BE49-F238E27FC236}">
              <a16:creationId xmlns:a16="http://schemas.microsoft.com/office/drawing/2014/main" id="{00000000-0008-0000-0500-0000A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>
          <a:extLst>
            <a:ext uri="{FF2B5EF4-FFF2-40B4-BE49-F238E27FC236}">
              <a16:creationId xmlns:a16="http://schemas.microsoft.com/office/drawing/2014/main" id="{00000000-0008-0000-0500-0000A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>
          <a:extLst>
            <a:ext uri="{FF2B5EF4-FFF2-40B4-BE49-F238E27FC236}">
              <a16:creationId xmlns:a16="http://schemas.microsoft.com/office/drawing/2014/main" id="{00000000-0008-0000-0500-0000B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>
          <a:extLst>
            <a:ext uri="{FF2B5EF4-FFF2-40B4-BE49-F238E27FC236}">
              <a16:creationId xmlns:a16="http://schemas.microsoft.com/office/drawing/2014/main" id="{00000000-0008-0000-0500-0000B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>
          <a:extLst>
            <a:ext uri="{FF2B5EF4-FFF2-40B4-BE49-F238E27FC236}">
              <a16:creationId xmlns:a16="http://schemas.microsoft.com/office/drawing/2014/main" id="{00000000-0008-0000-0500-0000B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>
          <a:extLst>
            <a:ext uri="{FF2B5EF4-FFF2-40B4-BE49-F238E27FC236}">
              <a16:creationId xmlns:a16="http://schemas.microsoft.com/office/drawing/2014/main" id="{00000000-0008-0000-0500-0000B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>
          <a:extLst>
            <a:ext uri="{FF2B5EF4-FFF2-40B4-BE49-F238E27FC236}">
              <a16:creationId xmlns:a16="http://schemas.microsoft.com/office/drawing/2014/main" id="{00000000-0008-0000-0500-0000B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>
          <a:extLst>
            <a:ext uri="{FF2B5EF4-FFF2-40B4-BE49-F238E27FC236}">
              <a16:creationId xmlns:a16="http://schemas.microsoft.com/office/drawing/2014/main" id="{00000000-0008-0000-0500-0000B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>
          <a:extLst>
            <a:ext uri="{FF2B5EF4-FFF2-40B4-BE49-F238E27FC236}">
              <a16:creationId xmlns:a16="http://schemas.microsoft.com/office/drawing/2014/main" id="{00000000-0008-0000-0500-0000B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>
          <a:extLst>
            <a:ext uri="{FF2B5EF4-FFF2-40B4-BE49-F238E27FC236}">
              <a16:creationId xmlns:a16="http://schemas.microsoft.com/office/drawing/2014/main" id="{00000000-0008-0000-0500-0000B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>
          <a:extLst>
            <a:ext uri="{FF2B5EF4-FFF2-40B4-BE49-F238E27FC236}">
              <a16:creationId xmlns:a16="http://schemas.microsoft.com/office/drawing/2014/main" id="{00000000-0008-0000-0500-0000B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>
          <a:extLst>
            <a:ext uri="{FF2B5EF4-FFF2-40B4-BE49-F238E27FC236}">
              <a16:creationId xmlns:a16="http://schemas.microsoft.com/office/drawing/2014/main" id="{00000000-0008-0000-0500-0000B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>
          <a:extLst>
            <a:ext uri="{FF2B5EF4-FFF2-40B4-BE49-F238E27FC236}">
              <a16:creationId xmlns:a16="http://schemas.microsoft.com/office/drawing/2014/main" id="{00000000-0008-0000-0500-0000B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>
          <a:extLst>
            <a:ext uri="{FF2B5EF4-FFF2-40B4-BE49-F238E27FC236}">
              <a16:creationId xmlns:a16="http://schemas.microsoft.com/office/drawing/2014/main" id="{00000000-0008-0000-0500-0000B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>
          <a:extLst>
            <a:ext uri="{FF2B5EF4-FFF2-40B4-BE49-F238E27FC236}">
              <a16:creationId xmlns:a16="http://schemas.microsoft.com/office/drawing/2014/main" id="{00000000-0008-0000-0500-0000B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>
          <a:extLst>
            <a:ext uri="{FF2B5EF4-FFF2-40B4-BE49-F238E27FC236}">
              <a16:creationId xmlns:a16="http://schemas.microsoft.com/office/drawing/2014/main" id="{00000000-0008-0000-0500-0000B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>
          <a:extLst>
            <a:ext uri="{FF2B5EF4-FFF2-40B4-BE49-F238E27FC236}">
              <a16:creationId xmlns:a16="http://schemas.microsoft.com/office/drawing/2014/main" id="{00000000-0008-0000-0500-0000B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>
          <a:extLst>
            <a:ext uri="{FF2B5EF4-FFF2-40B4-BE49-F238E27FC236}">
              <a16:creationId xmlns:a16="http://schemas.microsoft.com/office/drawing/2014/main" id="{00000000-0008-0000-0500-0000B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>
          <a:extLst>
            <a:ext uri="{FF2B5EF4-FFF2-40B4-BE49-F238E27FC236}">
              <a16:creationId xmlns:a16="http://schemas.microsoft.com/office/drawing/2014/main" id="{00000000-0008-0000-0500-0000C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>
          <a:extLst>
            <a:ext uri="{FF2B5EF4-FFF2-40B4-BE49-F238E27FC236}">
              <a16:creationId xmlns:a16="http://schemas.microsoft.com/office/drawing/2014/main" id="{00000000-0008-0000-0500-0000C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>
          <a:extLst>
            <a:ext uri="{FF2B5EF4-FFF2-40B4-BE49-F238E27FC236}">
              <a16:creationId xmlns:a16="http://schemas.microsoft.com/office/drawing/2014/main" id="{00000000-0008-0000-0500-0000C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>
          <a:extLst>
            <a:ext uri="{FF2B5EF4-FFF2-40B4-BE49-F238E27FC236}">
              <a16:creationId xmlns:a16="http://schemas.microsoft.com/office/drawing/2014/main" id="{00000000-0008-0000-0500-0000C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>
          <a:extLst>
            <a:ext uri="{FF2B5EF4-FFF2-40B4-BE49-F238E27FC236}">
              <a16:creationId xmlns:a16="http://schemas.microsoft.com/office/drawing/2014/main" id="{00000000-0008-0000-0500-0000C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>
          <a:extLst>
            <a:ext uri="{FF2B5EF4-FFF2-40B4-BE49-F238E27FC236}">
              <a16:creationId xmlns:a16="http://schemas.microsoft.com/office/drawing/2014/main" id="{00000000-0008-0000-0500-0000C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>
          <a:extLst>
            <a:ext uri="{FF2B5EF4-FFF2-40B4-BE49-F238E27FC236}">
              <a16:creationId xmlns:a16="http://schemas.microsoft.com/office/drawing/2014/main" id="{00000000-0008-0000-0500-0000C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>
          <a:extLst>
            <a:ext uri="{FF2B5EF4-FFF2-40B4-BE49-F238E27FC236}">
              <a16:creationId xmlns:a16="http://schemas.microsoft.com/office/drawing/2014/main" id="{00000000-0008-0000-0500-0000C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>
          <a:extLst>
            <a:ext uri="{FF2B5EF4-FFF2-40B4-BE49-F238E27FC236}">
              <a16:creationId xmlns:a16="http://schemas.microsoft.com/office/drawing/2014/main" id="{00000000-0008-0000-0500-0000C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>
          <a:extLst>
            <a:ext uri="{FF2B5EF4-FFF2-40B4-BE49-F238E27FC236}">
              <a16:creationId xmlns:a16="http://schemas.microsoft.com/office/drawing/2014/main" id="{00000000-0008-0000-0500-0000C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>
          <a:extLst>
            <a:ext uri="{FF2B5EF4-FFF2-40B4-BE49-F238E27FC236}">
              <a16:creationId xmlns:a16="http://schemas.microsoft.com/office/drawing/2014/main" id="{00000000-0008-0000-0500-0000C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>
          <a:extLst>
            <a:ext uri="{FF2B5EF4-FFF2-40B4-BE49-F238E27FC236}">
              <a16:creationId xmlns:a16="http://schemas.microsoft.com/office/drawing/2014/main" id="{00000000-0008-0000-0500-0000C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>
          <a:extLst>
            <a:ext uri="{FF2B5EF4-FFF2-40B4-BE49-F238E27FC236}">
              <a16:creationId xmlns:a16="http://schemas.microsoft.com/office/drawing/2014/main" id="{00000000-0008-0000-0500-0000C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>
          <a:extLst>
            <a:ext uri="{FF2B5EF4-FFF2-40B4-BE49-F238E27FC236}">
              <a16:creationId xmlns:a16="http://schemas.microsoft.com/office/drawing/2014/main" id="{00000000-0008-0000-0500-0000C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>
          <a:extLst>
            <a:ext uri="{FF2B5EF4-FFF2-40B4-BE49-F238E27FC236}">
              <a16:creationId xmlns:a16="http://schemas.microsoft.com/office/drawing/2014/main" id="{00000000-0008-0000-0500-0000C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>
          <a:extLst>
            <a:ext uri="{FF2B5EF4-FFF2-40B4-BE49-F238E27FC236}">
              <a16:creationId xmlns:a16="http://schemas.microsoft.com/office/drawing/2014/main" id="{00000000-0008-0000-0500-0000C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>
          <a:extLst>
            <a:ext uri="{FF2B5EF4-FFF2-40B4-BE49-F238E27FC236}">
              <a16:creationId xmlns:a16="http://schemas.microsoft.com/office/drawing/2014/main" id="{00000000-0008-0000-0500-0000D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>
          <a:extLst>
            <a:ext uri="{FF2B5EF4-FFF2-40B4-BE49-F238E27FC236}">
              <a16:creationId xmlns:a16="http://schemas.microsoft.com/office/drawing/2014/main" id="{00000000-0008-0000-0500-0000D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>
          <a:extLst>
            <a:ext uri="{FF2B5EF4-FFF2-40B4-BE49-F238E27FC236}">
              <a16:creationId xmlns:a16="http://schemas.microsoft.com/office/drawing/2014/main" id="{00000000-0008-0000-0500-0000D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>
          <a:extLst>
            <a:ext uri="{FF2B5EF4-FFF2-40B4-BE49-F238E27FC236}">
              <a16:creationId xmlns:a16="http://schemas.microsoft.com/office/drawing/2014/main" id="{00000000-0008-0000-0500-0000D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>
          <a:extLst>
            <a:ext uri="{FF2B5EF4-FFF2-40B4-BE49-F238E27FC236}">
              <a16:creationId xmlns:a16="http://schemas.microsoft.com/office/drawing/2014/main" id="{00000000-0008-0000-0500-0000D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>
          <a:extLst>
            <a:ext uri="{FF2B5EF4-FFF2-40B4-BE49-F238E27FC236}">
              <a16:creationId xmlns:a16="http://schemas.microsoft.com/office/drawing/2014/main" id="{00000000-0008-0000-0500-0000D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>
          <a:extLst>
            <a:ext uri="{FF2B5EF4-FFF2-40B4-BE49-F238E27FC236}">
              <a16:creationId xmlns:a16="http://schemas.microsoft.com/office/drawing/2014/main" id="{00000000-0008-0000-0500-0000D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>
          <a:extLst>
            <a:ext uri="{FF2B5EF4-FFF2-40B4-BE49-F238E27FC236}">
              <a16:creationId xmlns:a16="http://schemas.microsoft.com/office/drawing/2014/main" id="{00000000-0008-0000-0500-0000D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>
          <a:extLst>
            <a:ext uri="{FF2B5EF4-FFF2-40B4-BE49-F238E27FC236}">
              <a16:creationId xmlns:a16="http://schemas.microsoft.com/office/drawing/2014/main" id="{00000000-0008-0000-0500-0000D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>
          <a:extLst>
            <a:ext uri="{FF2B5EF4-FFF2-40B4-BE49-F238E27FC236}">
              <a16:creationId xmlns:a16="http://schemas.microsoft.com/office/drawing/2014/main" id="{00000000-0008-0000-0500-0000D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>
          <a:extLst>
            <a:ext uri="{FF2B5EF4-FFF2-40B4-BE49-F238E27FC236}">
              <a16:creationId xmlns:a16="http://schemas.microsoft.com/office/drawing/2014/main" id="{00000000-0008-0000-0500-0000D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>
          <a:extLst>
            <a:ext uri="{FF2B5EF4-FFF2-40B4-BE49-F238E27FC236}">
              <a16:creationId xmlns:a16="http://schemas.microsoft.com/office/drawing/2014/main" id="{00000000-0008-0000-0500-0000D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>
          <a:extLst>
            <a:ext uri="{FF2B5EF4-FFF2-40B4-BE49-F238E27FC236}">
              <a16:creationId xmlns:a16="http://schemas.microsoft.com/office/drawing/2014/main" id="{00000000-0008-0000-0500-0000D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>
          <a:extLst>
            <a:ext uri="{FF2B5EF4-FFF2-40B4-BE49-F238E27FC236}">
              <a16:creationId xmlns:a16="http://schemas.microsoft.com/office/drawing/2014/main" id="{00000000-0008-0000-0500-0000D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>
          <a:extLst>
            <a:ext uri="{FF2B5EF4-FFF2-40B4-BE49-F238E27FC236}">
              <a16:creationId xmlns:a16="http://schemas.microsoft.com/office/drawing/2014/main" id="{00000000-0008-0000-0500-0000D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>
          <a:extLst>
            <a:ext uri="{FF2B5EF4-FFF2-40B4-BE49-F238E27FC236}">
              <a16:creationId xmlns:a16="http://schemas.microsoft.com/office/drawing/2014/main" id="{00000000-0008-0000-0500-0000D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>
          <a:extLst>
            <a:ext uri="{FF2B5EF4-FFF2-40B4-BE49-F238E27FC236}">
              <a16:creationId xmlns:a16="http://schemas.microsoft.com/office/drawing/2014/main" id="{00000000-0008-0000-0500-0000E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>
          <a:extLst>
            <a:ext uri="{FF2B5EF4-FFF2-40B4-BE49-F238E27FC236}">
              <a16:creationId xmlns:a16="http://schemas.microsoft.com/office/drawing/2014/main" id="{00000000-0008-0000-0500-0000E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>
          <a:extLst>
            <a:ext uri="{FF2B5EF4-FFF2-40B4-BE49-F238E27FC236}">
              <a16:creationId xmlns:a16="http://schemas.microsoft.com/office/drawing/2014/main" id="{00000000-0008-0000-0500-0000E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>
          <a:extLst>
            <a:ext uri="{FF2B5EF4-FFF2-40B4-BE49-F238E27FC236}">
              <a16:creationId xmlns:a16="http://schemas.microsoft.com/office/drawing/2014/main" id="{00000000-0008-0000-0500-0000E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>
          <a:extLst>
            <a:ext uri="{FF2B5EF4-FFF2-40B4-BE49-F238E27FC236}">
              <a16:creationId xmlns:a16="http://schemas.microsoft.com/office/drawing/2014/main" id="{00000000-0008-0000-0500-0000E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>
          <a:extLst>
            <a:ext uri="{FF2B5EF4-FFF2-40B4-BE49-F238E27FC236}">
              <a16:creationId xmlns:a16="http://schemas.microsoft.com/office/drawing/2014/main" id="{00000000-0008-0000-0500-0000E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>
          <a:extLst>
            <a:ext uri="{FF2B5EF4-FFF2-40B4-BE49-F238E27FC236}">
              <a16:creationId xmlns:a16="http://schemas.microsoft.com/office/drawing/2014/main" id="{00000000-0008-0000-0500-0000E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>
          <a:extLst>
            <a:ext uri="{FF2B5EF4-FFF2-40B4-BE49-F238E27FC236}">
              <a16:creationId xmlns:a16="http://schemas.microsoft.com/office/drawing/2014/main" id="{00000000-0008-0000-0500-0000E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>
          <a:extLst>
            <a:ext uri="{FF2B5EF4-FFF2-40B4-BE49-F238E27FC236}">
              <a16:creationId xmlns:a16="http://schemas.microsoft.com/office/drawing/2014/main" id="{00000000-0008-0000-0500-0000E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>
          <a:extLst>
            <a:ext uri="{FF2B5EF4-FFF2-40B4-BE49-F238E27FC236}">
              <a16:creationId xmlns:a16="http://schemas.microsoft.com/office/drawing/2014/main" id="{00000000-0008-0000-0500-0000E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>
          <a:extLst>
            <a:ext uri="{FF2B5EF4-FFF2-40B4-BE49-F238E27FC236}">
              <a16:creationId xmlns:a16="http://schemas.microsoft.com/office/drawing/2014/main" id="{00000000-0008-0000-0500-0000E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>
          <a:extLst>
            <a:ext uri="{FF2B5EF4-FFF2-40B4-BE49-F238E27FC236}">
              <a16:creationId xmlns:a16="http://schemas.microsoft.com/office/drawing/2014/main" id="{00000000-0008-0000-0500-0000E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>
          <a:extLst>
            <a:ext uri="{FF2B5EF4-FFF2-40B4-BE49-F238E27FC236}">
              <a16:creationId xmlns:a16="http://schemas.microsoft.com/office/drawing/2014/main" id="{00000000-0008-0000-0500-0000E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>
          <a:extLst>
            <a:ext uri="{FF2B5EF4-FFF2-40B4-BE49-F238E27FC236}">
              <a16:creationId xmlns:a16="http://schemas.microsoft.com/office/drawing/2014/main" id="{00000000-0008-0000-0500-0000E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>
          <a:extLst>
            <a:ext uri="{FF2B5EF4-FFF2-40B4-BE49-F238E27FC236}">
              <a16:creationId xmlns:a16="http://schemas.microsoft.com/office/drawing/2014/main" id="{00000000-0008-0000-0500-0000E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>
          <a:extLst>
            <a:ext uri="{FF2B5EF4-FFF2-40B4-BE49-F238E27FC236}">
              <a16:creationId xmlns:a16="http://schemas.microsoft.com/office/drawing/2014/main" id="{00000000-0008-0000-0500-0000E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>
          <a:extLst>
            <a:ext uri="{FF2B5EF4-FFF2-40B4-BE49-F238E27FC236}">
              <a16:creationId xmlns:a16="http://schemas.microsoft.com/office/drawing/2014/main" id="{00000000-0008-0000-0500-0000F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>
          <a:extLst>
            <a:ext uri="{FF2B5EF4-FFF2-40B4-BE49-F238E27FC236}">
              <a16:creationId xmlns:a16="http://schemas.microsoft.com/office/drawing/2014/main" id="{00000000-0008-0000-0500-0000F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>
          <a:extLst>
            <a:ext uri="{FF2B5EF4-FFF2-40B4-BE49-F238E27FC236}">
              <a16:creationId xmlns:a16="http://schemas.microsoft.com/office/drawing/2014/main" id="{00000000-0008-0000-0500-0000F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>
          <a:extLst>
            <a:ext uri="{FF2B5EF4-FFF2-40B4-BE49-F238E27FC236}">
              <a16:creationId xmlns:a16="http://schemas.microsoft.com/office/drawing/2014/main" id="{00000000-0008-0000-0500-0000F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>
          <a:extLst>
            <a:ext uri="{FF2B5EF4-FFF2-40B4-BE49-F238E27FC236}">
              <a16:creationId xmlns:a16="http://schemas.microsoft.com/office/drawing/2014/main" id="{00000000-0008-0000-0500-0000F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>
          <a:extLst>
            <a:ext uri="{FF2B5EF4-FFF2-40B4-BE49-F238E27FC236}">
              <a16:creationId xmlns:a16="http://schemas.microsoft.com/office/drawing/2014/main" id="{00000000-0008-0000-0500-0000F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>
          <a:extLst>
            <a:ext uri="{FF2B5EF4-FFF2-40B4-BE49-F238E27FC236}">
              <a16:creationId xmlns:a16="http://schemas.microsoft.com/office/drawing/2014/main" id="{00000000-0008-0000-0500-0000F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>
          <a:extLst>
            <a:ext uri="{FF2B5EF4-FFF2-40B4-BE49-F238E27FC236}">
              <a16:creationId xmlns:a16="http://schemas.microsoft.com/office/drawing/2014/main" id="{00000000-0008-0000-0500-0000F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>
          <a:extLst>
            <a:ext uri="{FF2B5EF4-FFF2-40B4-BE49-F238E27FC236}">
              <a16:creationId xmlns:a16="http://schemas.microsoft.com/office/drawing/2014/main" id="{00000000-0008-0000-0500-0000F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>
          <a:extLst>
            <a:ext uri="{FF2B5EF4-FFF2-40B4-BE49-F238E27FC236}">
              <a16:creationId xmlns:a16="http://schemas.microsoft.com/office/drawing/2014/main" id="{00000000-0008-0000-0500-0000F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>
          <a:extLst>
            <a:ext uri="{FF2B5EF4-FFF2-40B4-BE49-F238E27FC236}">
              <a16:creationId xmlns:a16="http://schemas.microsoft.com/office/drawing/2014/main" id="{00000000-0008-0000-0500-0000F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>
          <a:extLst>
            <a:ext uri="{FF2B5EF4-FFF2-40B4-BE49-F238E27FC236}">
              <a16:creationId xmlns:a16="http://schemas.microsoft.com/office/drawing/2014/main" id="{00000000-0008-0000-0500-0000F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>
          <a:extLst>
            <a:ext uri="{FF2B5EF4-FFF2-40B4-BE49-F238E27FC236}">
              <a16:creationId xmlns:a16="http://schemas.microsoft.com/office/drawing/2014/main" id="{00000000-0008-0000-0500-0000F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>
          <a:extLst>
            <a:ext uri="{FF2B5EF4-FFF2-40B4-BE49-F238E27FC236}">
              <a16:creationId xmlns:a16="http://schemas.microsoft.com/office/drawing/2014/main" id="{00000000-0008-0000-0500-0000F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>
          <a:extLst>
            <a:ext uri="{FF2B5EF4-FFF2-40B4-BE49-F238E27FC236}">
              <a16:creationId xmlns:a16="http://schemas.microsoft.com/office/drawing/2014/main" id="{00000000-0008-0000-0500-0000F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>
          <a:extLst>
            <a:ext uri="{FF2B5EF4-FFF2-40B4-BE49-F238E27FC236}">
              <a16:creationId xmlns:a16="http://schemas.microsoft.com/office/drawing/2014/main" id="{00000000-0008-0000-0500-0000F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>
          <a:extLst>
            <a:ext uri="{FF2B5EF4-FFF2-40B4-BE49-F238E27FC236}">
              <a16:creationId xmlns:a16="http://schemas.microsoft.com/office/drawing/2014/main" id="{00000000-0008-0000-0500-00000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>
          <a:extLst>
            <a:ext uri="{FF2B5EF4-FFF2-40B4-BE49-F238E27FC236}">
              <a16:creationId xmlns:a16="http://schemas.microsoft.com/office/drawing/2014/main" id="{00000000-0008-0000-0500-00000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>
          <a:extLst>
            <a:ext uri="{FF2B5EF4-FFF2-40B4-BE49-F238E27FC236}">
              <a16:creationId xmlns:a16="http://schemas.microsoft.com/office/drawing/2014/main" id="{00000000-0008-0000-0500-00000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>
          <a:extLst>
            <a:ext uri="{FF2B5EF4-FFF2-40B4-BE49-F238E27FC236}">
              <a16:creationId xmlns:a16="http://schemas.microsoft.com/office/drawing/2014/main" id="{00000000-0008-0000-0500-00000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>
          <a:extLst>
            <a:ext uri="{FF2B5EF4-FFF2-40B4-BE49-F238E27FC236}">
              <a16:creationId xmlns:a16="http://schemas.microsoft.com/office/drawing/2014/main" id="{00000000-0008-0000-0500-00000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>
          <a:extLst>
            <a:ext uri="{FF2B5EF4-FFF2-40B4-BE49-F238E27FC236}">
              <a16:creationId xmlns:a16="http://schemas.microsoft.com/office/drawing/2014/main" id="{00000000-0008-0000-0500-00000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>
          <a:extLst>
            <a:ext uri="{FF2B5EF4-FFF2-40B4-BE49-F238E27FC236}">
              <a16:creationId xmlns:a16="http://schemas.microsoft.com/office/drawing/2014/main" id="{00000000-0008-0000-0500-00000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>
          <a:extLst>
            <a:ext uri="{FF2B5EF4-FFF2-40B4-BE49-F238E27FC236}">
              <a16:creationId xmlns:a16="http://schemas.microsoft.com/office/drawing/2014/main" id="{00000000-0008-0000-0500-00000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>
          <a:extLst>
            <a:ext uri="{FF2B5EF4-FFF2-40B4-BE49-F238E27FC236}">
              <a16:creationId xmlns:a16="http://schemas.microsoft.com/office/drawing/2014/main" id="{00000000-0008-0000-0500-00000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>
          <a:extLst>
            <a:ext uri="{FF2B5EF4-FFF2-40B4-BE49-F238E27FC236}">
              <a16:creationId xmlns:a16="http://schemas.microsoft.com/office/drawing/2014/main" id="{00000000-0008-0000-0500-00000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>
          <a:extLst>
            <a:ext uri="{FF2B5EF4-FFF2-40B4-BE49-F238E27FC236}">
              <a16:creationId xmlns:a16="http://schemas.microsoft.com/office/drawing/2014/main" id="{00000000-0008-0000-0500-00000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>
          <a:extLst>
            <a:ext uri="{FF2B5EF4-FFF2-40B4-BE49-F238E27FC236}">
              <a16:creationId xmlns:a16="http://schemas.microsoft.com/office/drawing/2014/main" id="{00000000-0008-0000-0500-00000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>
          <a:extLst>
            <a:ext uri="{FF2B5EF4-FFF2-40B4-BE49-F238E27FC236}">
              <a16:creationId xmlns:a16="http://schemas.microsoft.com/office/drawing/2014/main" id="{00000000-0008-0000-0500-00000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>
          <a:extLst>
            <a:ext uri="{FF2B5EF4-FFF2-40B4-BE49-F238E27FC236}">
              <a16:creationId xmlns:a16="http://schemas.microsoft.com/office/drawing/2014/main" id="{00000000-0008-0000-0500-00000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>
          <a:extLst>
            <a:ext uri="{FF2B5EF4-FFF2-40B4-BE49-F238E27FC236}">
              <a16:creationId xmlns:a16="http://schemas.microsoft.com/office/drawing/2014/main" id="{00000000-0008-0000-0500-00000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>
          <a:extLst>
            <a:ext uri="{FF2B5EF4-FFF2-40B4-BE49-F238E27FC236}">
              <a16:creationId xmlns:a16="http://schemas.microsoft.com/office/drawing/2014/main" id="{00000000-0008-0000-0500-00000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>
          <a:extLst>
            <a:ext uri="{FF2B5EF4-FFF2-40B4-BE49-F238E27FC236}">
              <a16:creationId xmlns:a16="http://schemas.microsoft.com/office/drawing/2014/main" id="{00000000-0008-0000-0500-00001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>
          <a:extLst>
            <a:ext uri="{FF2B5EF4-FFF2-40B4-BE49-F238E27FC236}">
              <a16:creationId xmlns:a16="http://schemas.microsoft.com/office/drawing/2014/main" id="{00000000-0008-0000-0500-00001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>
          <a:extLst>
            <a:ext uri="{FF2B5EF4-FFF2-40B4-BE49-F238E27FC236}">
              <a16:creationId xmlns:a16="http://schemas.microsoft.com/office/drawing/2014/main" id="{00000000-0008-0000-0500-00001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>
          <a:extLst>
            <a:ext uri="{FF2B5EF4-FFF2-40B4-BE49-F238E27FC236}">
              <a16:creationId xmlns:a16="http://schemas.microsoft.com/office/drawing/2014/main" id="{00000000-0008-0000-0500-00001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>
          <a:extLst>
            <a:ext uri="{FF2B5EF4-FFF2-40B4-BE49-F238E27FC236}">
              <a16:creationId xmlns:a16="http://schemas.microsoft.com/office/drawing/2014/main" id="{00000000-0008-0000-0500-00001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>
          <a:extLst>
            <a:ext uri="{FF2B5EF4-FFF2-40B4-BE49-F238E27FC236}">
              <a16:creationId xmlns:a16="http://schemas.microsoft.com/office/drawing/2014/main" id="{00000000-0008-0000-0500-00001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>
          <a:extLst>
            <a:ext uri="{FF2B5EF4-FFF2-40B4-BE49-F238E27FC236}">
              <a16:creationId xmlns:a16="http://schemas.microsoft.com/office/drawing/2014/main" id="{00000000-0008-0000-0500-00001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>
          <a:extLst>
            <a:ext uri="{FF2B5EF4-FFF2-40B4-BE49-F238E27FC236}">
              <a16:creationId xmlns:a16="http://schemas.microsoft.com/office/drawing/2014/main" id="{00000000-0008-0000-0500-00001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>
          <a:extLst>
            <a:ext uri="{FF2B5EF4-FFF2-40B4-BE49-F238E27FC236}">
              <a16:creationId xmlns:a16="http://schemas.microsoft.com/office/drawing/2014/main" id="{00000000-0008-0000-0500-00001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>
          <a:extLst>
            <a:ext uri="{FF2B5EF4-FFF2-40B4-BE49-F238E27FC236}">
              <a16:creationId xmlns:a16="http://schemas.microsoft.com/office/drawing/2014/main" id="{00000000-0008-0000-0500-00001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>
          <a:extLst>
            <a:ext uri="{FF2B5EF4-FFF2-40B4-BE49-F238E27FC236}">
              <a16:creationId xmlns:a16="http://schemas.microsoft.com/office/drawing/2014/main" id="{00000000-0008-0000-0500-00001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>
          <a:extLst>
            <a:ext uri="{FF2B5EF4-FFF2-40B4-BE49-F238E27FC236}">
              <a16:creationId xmlns:a16="http://schemas.microsoft.com/office/drawing/2014/main" id="{00000000-0008-0000-0500-00001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>
          <a:extLst>
            <a:ext uri="{FF2B5EF4-FFF2-40B4-BE49-F238E27FC236}">
              <a16:creationId xmlns:a16="http://schemas.microsoft.com/office/drawing/2014/main" id="{00000000-0008-0000-0500-00001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>
          <a:extLst>
            <a:ext uri="{FF2B5EF4-FFF2-40B4-BE49-F238E27FC236}">
              <a16:creationId xmlns:a16="http://schemas.microsoft.com/office/drawing/2014/main" id="{00000000-0008-0000-0500-00001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>
          <a:extLst>
            <a:ext uri="{FF2B5EF4-FFF2-40B4-BE49-F238E27FC236}">
              <a16:creationId xmlns:a16="http://schemas.microsoft.com/office/drawing/2014/main" id="{00000000-0008-0000-0500-00001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>
          <a:extLst>
            <a:ext uri="{FF2B5EF4-FFF2-40B4-BE49-F238E27FC236}">
              <a16:creationId xmlns:a16="http://schemas.microsoft.com/office/drawing/2014/main" id="{00000000-0008-0000-0500-00001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>
          <a:extLst>
            <a:ext uri="{FF2B5EF4-FFF2-40B4-BE49-F238E27FC236}">
              <a16:creationId xmlns:a16="http://schemas.microsoft.com/office/drawing/2014/main" id="{00000000-0008-0000-0500-00002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>
          <a:extLst>
            <a:ext uri="{FF2B5EF4-FFF2-40B4-BE49-F238E27FC236}">
              <a16:creationId xmlns:a16="http://schemas.microsoft.com/office/drawing/2014/main" id="{00000000-0008-0000-0500-00002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>
          <a:extLst>
            <a:ext uri="{FF2B5EF4-FFF2-40B4-BE49-F238E27FC236}">
              <a16:creationId xmlns:a16="http://schemas.microsoft.com/office/drawing/2014/main" id="{00000000-0008-0000-0500-00002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>
          <a:extLst>
            <a:ext uri="{FF2B5EF4-FFF2-40B4-BE49-F238E27FC236}">
              <a16:creationId xmlns:a16="http://schemas.microsoft.com/office/drawing/2014/main" id="{00000000-0008-0000-0500-00002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>
          <a:extLst>
            <a:ext uri="{FF2B5EF4-FFF2-40B4-BE49-F238E27FC236}">
              <a16:creationId xmlns:a16="http://schemas.microsoft.com/office/drawing/2014/main" id="{00000000-0008-0000-0500-00002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>
          <a:extLst>
            <a:ext uri="{FF2B5EF4-FFF2-40B4-BE49-F238E27FC236}">
              <a16:creationId xmlns:a16="http://schemas.microsoft.com/office/drawing/2014/main" id="{00000000-0008-0000-0500-00002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>
          <a:extLst>
            <a:ext uri="{FF2B5EF4-FFF2-40B4-BE49-F238E27FC236}">
              <a16:creationId xmlns:a16="http://schemas.microsoft.com/office/drawing/2014/main" id="{00000000-0008-0000-0500-00002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>
          <a:extLst>
            <a:ext uri="{FF2B5EF4-FFF2-40B4-BE49-F238E27FC236}">
              <a16:creationId xmlns:a16="http://schemas.microsoft.com/office/drawing/2014/main" id="{00000000-0008-0000-0500-00002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>
          <a:extLst>
            <a:ext uri="{FF2B5EF4-FFF2-40B4-BE49-F238E27FC236}">
              <a16:creationId xmlns:a16="http://schemas.microsoft.com/office/drawing/2014/main" id="{00000000-0008-0000-0500-00002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>
          <a:extLst>
            <a:ext uri="{FF2B5EF4-FFF2-40B4-BE49-F238E27FC236}">
              <a16:creationId xmlns:a16="http://schemas.microsoft.com/office/drawing/2014/main" id="{00000000-0008-0000-0500-00002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>
          <a:extLst>
            <a:ext uri="{FF2B5EF4-FFF2-40B4-BE49-F238E27FC236}">
              <a16:creationId xmlns:a16="http://schemas.microsoft.com/office/drawing/2014/main" id="{00000000-0008-0000-0500-00002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>
          <a:extLst>
            <a:ext uri="{FF2B5EF4-FFF2-40B4-BE49-F238E27FC236}">
              <a16:creationId xmlns:a16="http://schemas.microsoft.com/office/drawing/2014/main" id="{00000000-0008-0000-0500-00002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>
          <a:extLst>
            <a:ext uri="{FF2B5EF4-FFF2-40B4-BE49-F238E27FC236}">
              <a16:creationId xmlns:a16="http://schemas.microsoft.com/office/drawing/2014/main" id="{00000000-0008-0000-0500-00002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>
          <a:extLst>
            <a:ext uri="{FF2B5EF4-FFF2-40B4-BE49-F238E27FC236}">
              <a16:creationId xmlns:a16="http://schemas.microsoft.com/office/drawing/2014/main" id="{00000000-0008-0000-0500-00002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>
          <a:extLst>
            <a:ext uri="{FF2B5EF4-FFF2-40B4-BE49-F238E27FC236}">
              <a16:creationId xmlns:a16="http://schemas.microsoft.com/office/drawing/2014/main" id="{00000000-0008-0000-0500-00002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>
          <a:extLst>
            <a:ext uri="{FF2B5EF4-FFF2-40B4-BE49-F238E27FC236}">
              <a16:creationId xmlns:a16="http://schemas.microsoft.com/office/drawing/2014/main" id="{00000000-0008-0000-0500-00002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>
          <a:extLst>
            <a:ext uri="{FF2B5EF4-FFF2-40B4-BE49-F238E27FC236}">
              <a16:creationId xmlns:a16="http://schemas.microsoft.com/office/drawing/2014/main" id="{00000000-0008-0000-0500-00003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>
          <a:extLst>
            <a:ext uri="{FF2B5EF4-FFF2-40B4-BE49-F238E27FC236}">
              <a16:creationId xmlns:a16="http://schemas.microsoft.com/office/drawing/2014/main" id="{00000000-0008-0000-0500-00003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>
          <a:extLst>
            <a:ext uri="{FF2B5EF4-FFF2-40B4-BE49-F238E27FC236}">
              <a16:creationId xmlns:a16="http://schemas.microsoft.com/office/drawing/2014/main" id="{00000000-0008-0000-0500-00003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>
        <row r="1">
          <cell r="A1" t="str">
            <v>THE OLD SPAGHETTI HOUSE</v>
          </cell>
        </row>
      </sheetData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P9">
            <v>0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  <cell r="R12">
            <v>0</v>
          </cell>
          <cell r="T12">
            <v>0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>
            <v>0</v>
          </cell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M22">
            <v>0</v>
          </cell>
          <cell r="O22">
            <v>0</v>
          </cell>
        </row>
        <row r="23">
          <cell r="J23">
            <v>490.5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B24" t="str">
            <v>Dino, Joyce</v>
          </cell>
          <cell r="J24">
            <v>581.29999999999995</v>
          </cell>
          <cell r="M24">
            <v>0</v>
          </cell>
          <cell r="N24">
            <v>0</v>
          </cell>
        </row>
        <row r="25">
          <cell r="K25">
            <v>600</v>
          </cell>
          <cell r="M25">
            <v>0</v>
          </cell>
          <cell r="N25">
            <v>567</v>
          </cell>
        </row>
        <row r="26">
          <cell r="K26">
            <v>969.04</v>
          </cell>
          <cell r="M26">
            <v>0</v>
          </cell>
          <cell r="N26">
            <v>0</v>
          </cell>
          <cell r="O26">
            <v>0</v>
          </cell>
        </row>
        <row r="27">
          <cell r="M27">
            <v>0</v>
          </cell>
          <cell r="N27">
            <v>432.98</v>
          </cell>
          <cell r="O27">
            <v>0</v>
          </cell>
        </row>
        <row r="28">
          <cell r="M28">
            <v>0</v>
          </cell>
          <cell r="N28">
            <v>0</v>
          </cell>
          <cell r="O28">
            <v>0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1601.39</v>
          </cell>
          <cell r="I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1537.34</v>
          </cell>
          <cell r="I59">
            <v>0</v>
          </cell>
        </row>
        <row r="60">
          <cell r="E60">
            <v>0</v>
          </cell>
        </row>
        <row r="61">
          <cell r="E61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71" t="s">
        <v>152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1"/>
    </row>
    <row r="2" spans="1:27" s="277" customFormat="1" ht="26.25" x14ac:dyDescent="0.2">
      <c r="A2" s="371" t="s">
        <v>214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/>
      <c r="S2" s="371"/>
      <c r="T2" s="371"/>
      <c r="U2" s="371"/>
      <c r="V2" s="371"/>
      <c r="W2" s="371"/>
      <c r="X2" s="371"/>
      <c r="Y2" s="371"/>
      <c r="Z2" s="371"/>
      <c r="AA2" s="371"/>
    </row>
    <row r="3" spans="1:27" s="277" customFormat="1" ht="26.25" x14ac:dyDescent="0.2">
      <c r="A3" s="371" t="s">
        <v>215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371"/>
      <c r="Z3" s="371"/>
      <c r="AA3" s="371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72" t="s">
        <v>153</v>
      </c>
      <c r="I4" s="372"/>
      <c r="J4" s="372"/>
      <c r="K4" s="372"/>
      <c r="L4" s="372"/>
      <c r="M4" s="372"/>
      <c r="N4" s="372"/>
      <c r="O4" s="372"/>
      <c r="P4" s="372"/>
      <c r="Q4" s="372"/>
      <c r="R4" s="372"/>
      <c r="S4" s="372"/>
      <c r="T4" s="372"/>
      <c r="U4" s="372"/>
      <c r="V4" s="372"/>
      <c r="W4" s="372"/>
      <c r="X4" s="372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3" t="s">
        <v>91</v>
      </c>
      <c r="I5" s="374"/>
      <c r="J5" s="374"/>
      <c r="K5" s="375"/>
      <c r="L5" s="376" t="s">
        <v>90</v>
      </c>
      <c r="M5" s="378" t="s">
        <v>157</v>
      </c>
      <c r="N5" s="378" t="s">
        <v>158</v>
      </c>
      <c r="O5" s="380" t="s">
        <v>159</v>
      </c>
      <c r="P5" s="381"/>
      <c r="Q5" s="382"/>
      <c r="R5" s="378" t="s">
        <v>160</v>
      </c>
      <c r="S5" s="380" t="s">
        <v>19</v>
      </c>
      <c r="T5" s="381"/>
      <c r="U5" s="382"/>
      <c r="V5" s="378" t="s">
        <v>124</v>
      </c>
      <c r="W5" s="378" t="s">
        <v>125</v>
      </c>
      <c r="X5" s="367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7"/>
      <c r="M6" s="379"/>
      <c r="N6" s="379"/>
      <c r="O6" s="285" t="s">
        <v>167</v>
      </c>
      <c r="P6" s="285" t="s">
        <v>168</v>
      </c>
      <c r="Q6" s="316" t="s">
        <v>125</v>
      </c>
      <c r="R6" s="379"/>
      <c r="S6" s="285" t="s">
        <v>167</v>
      </c>
      <c r="T6" s="285" t="s">
        <v>168</v>
      </c>
      <c r="U6" s="316" t="s">
        <v>125</v>
      </c>
      <c r="V6" s="379"/>
      <c r="W6" s="379"/>
      <c r="X6" s="368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9" t="s">
        <v>174</v>
      </c>
      <c r="G11" s="369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70" t="s">
        <v>221</v>
      </c>
      <c r="G12" s="370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70" t="s">
        <v>224</v>
      </c>
      <c r="G14" s="37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9" t="s">
        <v>224</v>
      </c>
      <c r="G15" s="369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9" t="s">
        <v>173</v>
      </c>
      <c r="G19" s="369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70" t="s">
        <v>235</v>
      </c>
      <c r="G22" s="370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9" t="s">
        <v>235</v>
      </c>
      <c r="G23" s="369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70" t="s">
        <v>235</v>
      </c>
      <c r="G24" s="370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3" t="s">
        <v>91</v>
      </c>
      <c r="I27" s="374"/>
      <c r="J27" s="374"/>
      <c r="K27" s="375"/>
      <c r="L27" s="376" t="s">
        <v>90</v>
      </c>
      <c r="M27" s="378" t="s">
        <v>157</v>
      </c>
      <c r="N27" s="378" t="s">
        <v>158</v>
      </c>
      <c r="O27" s="380" t="s">
        <v>159</v>
      </c>
      <c r="P27" s="381"/>
      <c r="Q27" s="382"/>
      <c r="R27" s="378" t="s">
        <v>160</v>
      </c>
      <c r="S27" s="380" t="s">
        <v>19</v>
      </c>
      <c r="T27" s="381"/>
      <c r="U27" s="382"/>
      <c r="V27" s="378" t="s">
        <v>124</v>
      </c>
      <c r="W27" s="378" t="s">
        <v>125</v>
      </c>
      <c r="X27" s="367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7"/>
      <c r="M28" s="379"/>
      <c r="N28" s="379"/>
      <c r="O28" s="285" t="s">
        <v>167</v>
      </c>
      <c r="P28" s="285" t="s">
        <v>168</v>
      </c>
      <c r="Q28" s="316" t="s">
        <v>125</v>
      </c>
      <c r="R28" s="379"/>
      <c r="S28" s="285" t="s">
        <v>167</v>
      </c>
      <c r="T28" s="285" t="s">
        <v>168</v>
      </c>
      <c r="U28" s="316" t="s">
        <v>125</v>
      </c>
      <c r="V28" s="379"/>
      <c r="W28" s="379"/>
      <c r="X28" s="368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9" t="s">
        <v>173</v>
      </c>
      <c r="G33" s="369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70" t="s">
        <v>173</v>
      </c>
      <c r="G34" s="370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9" t="s">
        <v>224</v>
      </c>
      <c r="G37" s="369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70" t="s">
        <v>224</v>
      </c>
      <c r="G38" s="370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9" t="s">
        <v>173</v>
      </c>
      <c r="G43" s="369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70" t="s">
        <v>173</v>
      </c>
      <c r="G44" s="370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83" t="s">
        <v>238</v>
      </c>
      <c r="G47" s="383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70" t="s">
        <v>239</v>
      </c>
      <c r="G48" s="370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9" t="s">
        <v>239</v>
      </c>
      <c r="G49" s="369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70" t="s">
        <v>239</v>
      </c>
      <c r="G50" s="370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3" t="s">
        <v>91</v>
      </c>
      <c r="I53" s="374"/>
      <c r="J53" s="374"/>
      <c r="K53" s="375"/>
      <c r="L53" s="376" t="s">
        <v>90</v>
      </c>
      <c r="M53" s="378" t="s">
        <v>157</v>
      </c>
      <c r="N53" s="378" t="s">
        <v>158</v>
      </c>
      <c r="O53" s="380" t="s">
        <v>159</v>
      </c>
      <c r="P53" s="381"/>
      <c r="Q53" s="382"/>
      <c r="R53" s="378" t="s">
        <v>160</v>
      </c>
      <c r="S53" s="380" t="s">
        <v>19</v>
      </c>
      <c r="T53" s="381"/>
      <c r="U53" s="382"/>
      <c r="V53" s="378" t="s">
        <v>124</v>
      </c>
      <c r="W53" s="378" t="s">
        <v>125</v>
      </c>
      <c r="X53" s="367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7"/>
      <c r="M54" s="379"/>
      <c r="N54" s="379"/>
      <c r="O54" s="285" t="s">
        <v>167</v>
      </c>
      <c r="P54" s="285" t="s">
        <v>168</v>
      </c>
      <c r="Q54" s="316" t="s">
        <v>125</v>
      </c>
      <c r="R54" s="379"/>
      <c r="S54" s="285" t="s">
        <v>167</v>
      </c>
      <c r="T54" s="285" t="s">
        <v>168</v>
      </c>
      <c r="U54" s="316" t="s">
        <v>125</v>
      </c>
      <c r="V54" s="379"/>
      <c r="W54" s="379"/>
      <c r="X54" s="368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84" t="s">
        <v>177</v>
      </c>
      <c r="G56" s="370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9" t="s">
        <v>173</v>
      </c>
      <c r="G57" s="369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70" t="s">
        <v>224</v>
      </c>
      <c r="G60" s="370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9" t="s">
        <v>224</v>
      </c>
      <c r="G61" s="369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70" t="s">
        <v>174</v>
      </c>
      <c r="G64" s="370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9" t="s">
        <v>173</v>
      </c>
      <c r="G65" s="369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9" t="s">
        <v>165</v>
      </c>
      <c r="G67" s="369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70" t="s">
        <v>244</v>
      </c>
      <c r="G68" s="370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9" t="s">
        <v>244</v>
      </c>
      <c r="G69" s="369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70" t="s">
        <v>244</v>
      </c>
      <c r="G70" s="370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3" t="s">
        <v>91</v>
      </c>
      <c r="I73" s="374"/>
      <c r="J73" s="374"/>
      <c r="K73" s="375"/>
      <c r="L73" s="376" t="s">
        <v>90</v>
      </c>
      <c r="M73" s="378" t="s">
        <v>157</v>
      </c>
      <c r="N73" s="378" t="s">
        <v>158</v>
      </c>
      <c r="O73" s="380" t="s">
        <v>159</v>
      </c>
      <c r="P73" s="381"/>
      <c r="Q73" s="382"/>
      <c r="R73" s="378" t="s">
        <v>160</v>
      </c>
      <c r="S73" s="380" t="s">
        <v>19</v>
      </c>
      <c r="T73" s="381"/>
      <c r="U73" s="382"/>
      <c r="V73" s="378" t="s">
        <v>124</v>
      </c>
      <c r="W73" s="378" t="s">
        <v>125</v>
      </c>
      <c r="X73" s="367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7"/>
      <c r="M74" s="379"/>
      <c r="N74" s="379"/>
      <c r="O74" s="285" t="s">
        <v>167</v>
      </c>
      <c r="P74" s="285" t="s">
        <v>168</v>
      </c>
      <c r="Q74" s="316" t="s">
        <v>125</v>
      </c>
      <c r="R74" s="379"/>
      <c r="S74" s="285" t="s">
        <v>167</v>
      </c>
      <c r="T74" s="285" t="s">
        <v>168</v>
      </c>
      <c r="U74" s="316" t="s">
        <v>125</v>
      </c>
      <c r="V74" s="379"/>
      <c r="W74" s="379"/>
      <c r="X74" s="368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9" t="s">
        <v>173</v>
      </c>
      <c r="G79" s="369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70" t="s">
        <v>173</v>
      </c>
      <c r="G80" s="370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9" t="s">
        <v>224</v>
      </c>
      <c r="G83" s="369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70" t="s">
        <v>224</v>
      </c>
      <c r="G84" s="370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9"/>
      <c r="G91" s="369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9" t="s">
        <v>239</v>
      </c>
      <c r="G95" s="369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9" t="s">
        <v>239</v>
      </c>
      <c r="G96" s="369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9" t="s">
        <v>239</v>
      </c>
      <c r="G97" s="369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3" t="s">
        <v>91</v>
      </c>
      <c r="I100" s="374"/>
      <c r="J100" s="374"/>
      <c r="K100" s="375"/>
      <c r="L100" s="376" t="s">
        <v>90</v>
      </c>
      <c r="M100" s="378" t="s">
        <v>157</v>
      </c>
      <c r="N100" s="378" t="s">
        <v>158</v>
      </c>
      <c r="O100" s="380" t="s">
        <v>159</v>
      </c>
      <c r="P100" s="381"/>
      <c r="Q100" s="382"/>
      <c r="R100" s="378" t="s">
        <v>160</v>
      </c>
      <c r="S100" s="380" t="s">
        <v>19</v>
      </c>
      <c r="T100" s="381"/>
      <c r="U100" s="382"/>
      <c r="V100" s="378" t="s">
        <v>124</v>
      </c>
      <c r="W100" s="378" t="s">
        <v>125</v>
      </c>
      <c r="X100" s="367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7"/>
      <c r="M101" s="379"/>
      <c r="N101" s="379"/>
      <c r="O101" s="285" t="s">
        <v>167</v>
      </c>
      <c r="P101" s="285" t="s">
        <v>168</v>
      </c>
      <c r="Q101" s="316" t="s">
        <v>125</v>
      </c>
      <c r="R101" s="379"/>
      <c r="S101" s="285" t="s">
        <v>167</v>
      </c>
      <c r="T101" s="285" t="s">
        <v>168</v>
      </c>
      <c r="U101" s="316" t="s">
        <v>125</v>
      </c>
      <c r="V101" s="379"/>
      <c r="W101" s="379"/>
      <c r="X101" s="368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70" t="s">
        <v>173</v>
      </c>
      <c r="G105" s="370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9" t="s">
        <v>173</v>
      </c>
      <c r="G106" s="369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9" t="s">
        <v>224</v>
      </c>
      <c r="G108" s="369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70" t="s">
        <v>224</v>
      </c>
      <c r="G109" s="370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9" t="s">
        <v>173</v>
      </c>
      <c r="G112" s="369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70" t="s">
        <v>173</v>
      </c>
      <c r="G113" s="370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85" t="s">
        <v>235</v>
      </c>
      <c r="G115" s="385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9" t="s">
        <v>248</v>
      </c>
      <c r="G116" s="369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85" t="s">
        <v>235</v>
      </c>
      <c r="G117" s="385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9" t="s">
        <v>248</v>
      </c>
      <c r="G118" s="369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3" t="s">
        <v>91</v>
      </c>
      <c r="I121" s="374"/>
      <c r="J121" s="374"/>
      <c r="K121" s="375"/>
      <c r="L121" s="376" t="s">
        <v>90</v>
      </c>
      <c r="M121" s="378" t="s">
        <v>157</v>
      </c>
      <c r="N121" s="378" t="s">
        <v>158</v>
      </c>
      <c r="O121" s="380" t="s">
        <v>159</v>
      </c>
      <c r="P121" s="381"/>
      <c r="Q121" s="382"/>
      <c r="R121" s="378" t="s">
        <v>160</v>
      </c>
      <c r="S121" s="380" t="s">
        <v>19</v>
      </c>
      <c r="T121" s="381"/>
      <c r="U121" s="382"/>
      <c r="V121" s="378" t="s">
        <v>124</v>
      </c>
      <c r="W121" s="378" t="s">
        <v>125</v>
      </c>
      <c r="X121" s="367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7"/>
      <c r="M122" s="379"/>
      <c r="N122" s="379"/>
      <c r="O122" s="285" t="s">
        <v>167</v>
      </c>
      <c r="P122" s="285" t="s">
        <v>168</v>
      </c>
      <c r="Q122" s="316" t="s">
        <v>125</v>
      </c>
      <c r="R122" s="379"/>
      <c r="S122" s="285" t="s">
        <v>167</v>
      </c>
      <c r="T122" s="285" t="s">
        <v>168</v>
      </c>
      <c r="U122" s="316" t="s">
        <v>125</v>
      </c>
      <c r="V122" s="379"/>
      <c r="W122" s="379"/>
      <c r="X122" s="368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9" t="s">
        <v>173</v>
      </c>
      <c r="G129" s="369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9" t="s">
        <v>224</v>
      </c>
      <c r="G132" s="369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70" t="s">
        <v>224</v>
      </c>
      <c r="G133" s="370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70" t="s">
        <v>173</v>
      </c>
      <c r="G138" s="370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9" t="s">
        <v>173</v>
      </c>
      <c r="G139" s="369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70" t="s">
        <v>239</v>
      </c>
      <c r="G142" s="370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9" t="s">
        <v>249</v>
      </c>
      <c r="G143" s="369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70" t="s">
        <v>239</v>
      </c>
      <c r="G144" s="370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9" t="s">
        <v>249</v>
      </c>
      <c r="G145" s="369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3" t="s">
        <v>91</v>
      </c>
      <c r="I148" s="374"/>
      <c r="J148" s="374"/>
      <c r="K148" s="375"/>
      <c r="L148" s="376" t="s">
        <v>90</v>
      </c>
      <c r="M148" s="378" t="s">
        <v>157</v>
      </c>
      <c r="N148" s="378" t="s">
        <v>158</v>
      </c>
      <c r="O148" s="380" t="s">
        <v>159</v>
      </c>
      <c r="P148" s="381"/>
      <c r="Q148" s="382"/>
      <c r="R148" s="378" t="s">
        <v>160</v>
      </c>
      <c r="S148" s="380" t="s">
        <v>19</v>
      </c>
      <c r="T148" s="381"/>
      <c r="U148" s="382"/>
      <c r="V148" s="378" t="s">
        <v>124</v>
      </c>
      <c r="W148" s="378" t="s">
        <v>125</v>
      </c>
      <c r="X148" s="367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7"/>
      <c r="M149" s="379"/>
      <c r="N149" s="379"/>
      <c r="O149" s="285" t="s">
        <v>167</v>
      </c>
      <c r="P149" s="285" t="s">
        <v>168</v>
      </c>
      <c r="Q149" s="316" t="s">
        <v>125</v>
      </c>
      <c r="R149" s="379"/>
      <c r="S149" s="285" t="s">
        <v>167</v>
      </c>
      <c r="T149" s="285" t="s">
        <v>168</v>
      </c>
      <c r="U149" s="316" t="s">
        <v>125</v>
      </c>
      <c r="V149" s="379"/>
      <c r="W149" s="379"/>
      <c r="X149" s="368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70" t="s">
        <v>173</v>
      </c>
      <c r="G157" s="370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9" t="s">
        <v>224</v>
      </c>
      <c r="G160" s="369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70" t="s">
        <v>224</v>
      </c>
      <c r="G161" s="370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9" t="s">
        <v>22</v>
      </c>
      <c r="G164" s="369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70" t="s">
        <v>173</v>
      </c>
      <c r="G165" s="370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9" t="s">
        <v>173</v>
      </c>
      <c r="G166" s="369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85" t="s">
        <v>239</v>
      </c>
      <c r="G169" s="385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9" t="s">
        <v>239</v>
      </c>
      <c r="G170" s="369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85" t="s">
        <v>239</v>
      </c>
      <c r="G171" s="385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9" t="s">
        <v>239</v>
      </c>
      <c r="G172" s="369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3" t="s">
        <v>91</v>
      </c>
      <c r="I175" s="374"/>
      <c r="J175" s="374"/>
      <c r="K175" s="375"/>
      <c r="L175" s="376" t="s">
        <v>90</v>
      </c>
      <c r="M175" s="378" t="s">
        <v>157</v>
      </c>
      <c r="N175" s="378" t="s">
        <v>158</v>
      </c>
      <c r="O175" s="380" t="s">
        <v>159</v>
      </c>
      <c r="P175" s="381"/>
      <c r="Q175" s="382"/>
      <c r="R175" s="378" t="s">
        <v>160</v>
      </c>
      <c r="S175" s="380" t="s">
        <v>19</v>
      </c>
      <c r="T175" s="381"/>
      <c r="U175" s="382"/>
      <c r="V175" s="378" t="s">
        <v>124</v>
      </c>
      <c r="W175" s="378" t="s">
        <v>125</v>
      </c>
      <c r="X175" s="367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7"/>
      <c r="M176" s="379"/>
      <c r="N176" s="379"/>
      <c r="O176" s="285" t="s">
        <v>167</v>
      </c>
      <c r="P176" s="285" t="s">
        <v>168</v>
      </c>
      <c r="Q176" s="316" t="s">
        <v>125</v>
      </c>
      <c r="R176" s="379"/>
      <c r="S176" s="285" t="s">
        <v>167</v>
      </c>
      <c r="T176" s="285" t="s">
        <v>168</v>
      </c>
      <c r="U176" s="316" t="s">
        <v>125</v>
      </c>
      <c r="V176" s="379"/>
      <c r="W176" s="379"/>
      <c r="X176" s="368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70" t="s">
        <v>173</v>
      </c>
      <c r="G182" s="370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9" t="s">
        <v>224</v>
      </c>
      <c r="G185" s="369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70" t="s">
        <v>224</v>
      </c>
      <c r="G186" s="370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9" t="s">
        <v>173</v>
      </c>
      <c r="G193" s="369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83"/>
      <c r="G196" s="383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86" t="s">
        <v>251</v>
      </c>
      <c r="G197" s="385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84" t="s">
        <v>251</v>
      </c>
      <c r="G198" s="370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87" t="s">
        <v>251</v>
      </c>
      <c r="G199" s="369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84" t="s">
        <v>251</v>
      </c>
      <c r="G200" s="370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3" t="s">
        <v>91</v>
      </c>
      <c r="I203" s="374"/>
      <c r="J203" s="374"/>
      <c r="K203" s="375"/>
      <c r="L203" s="376" t="s">
        <v>90</v>
      </c>
      <c r="M203" s="378" t="s">
        <v>157</v>
      </c>
      <c r="N203" s="378" t="s">
        <v>158</v>
      </c>
      <c r="O203" s="380" t="s">
        <v>159</v>
      </c>
      <c r="P203" s="381"/>
      <c r="Q203" s="382"/>
      <c r="R203" s="378" t="s">
        <v>160</v>
      </c>
      <c r="S203" s="380" t="s">
        <v>19</v>
      </c>
      <c r="T203" s="381"/>
      <c r="U203" s="382"/>
      <c r="V203" s="378" t="s">
        <v>124</v>
      </c>
      <c r="W203" s="378" t="s">
        <v>125</v>
      </c>
      <c r="X203" s="367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7"/>
      <c r="M204" s="379"/>
      <c r="N204" s="379"/>
      <c r="O204" s="285" t="s">
        <v>167</v>
      </c>
      <c r="P204" s="285" t="s">
        <v>168</v>
      </c>
      <c r="Q204" s="316" t="s">
        <v>125</v>
      </c>
      <c r="R204" s="379"/>
      <c r="S204" s="285" t="s">
        <v>167</v>
      </c>
      <c r="T204" s="285" t="s">
        <v>168</v>
      </c>
      <c r="U204" s="316" t="s">
        <v>125</v>
      </c>
      <c r="V204" s="379"/>
      <c r="W204" s="379"/>
      <c r="X204" s="368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70" t="s">
        <v>173</v>
      </c>
      <c r="G210" s="370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9" t="s">
        <v>224</v>
      </c>
      <c r="G213" s="369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70" t="s">
        <v>224</v>
      </c>
      <c r="G214" s="370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9" t="s">
        <v>173</v>
      </c>
      <c r="G221" s="369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83"/>
      <c r="G224" s="383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86" t="s">
        <v>177</v>
      </c>
      <c r="G225" s="385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84" t="s">
        <v>177</v>
      </c>
      <c r="G226" s="370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87" t="s">
        <v>177</v>
      </c>
      <c r="G227" s="369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84" t="s">
        <v>177</v>
      </c>
      <c r="G228" s="370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3" t="s">
        <v>91</v>
      </c>
      <c r="I231" s="374"/>
      <c r="J231" s="374"/>
      <c r="K231" s="375"/>
      <c r="L231" s="376" t="s">
        <v>90</v>
      </c>
      <c r="M231" s="378" t="s">
        <v>157</v>
      </c>
      <c r="N231" s="378" t="s">
        <v>158</v>
      </c>
      <c r="O231" s="380" t="s">
        <v>159</v>
      </c>
      <c r="P231" s="381"/>
      <c r="Q231" s="382"/>
      <c r="R231" s="378" t="s">
        <v>160</v>
      </c>
      <c r="S231" s="380" t="s">
        <v>19</v>
      </c>
      <c r="T231" s="381"/>
      <c r="U231" s="382"/>
      <c r="V231" s="378" t="s">
        <v>124</v>
      </c>
      <c r="W231" s="378" t="s">
        <v>125</v>
      </c>
      <c r="X231" s="367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7"/>
      <c r="M232" s="379"/>
      <c r="N232" s="379"/>
      <c r="O232" s="285" t="s">
        <v>167</v>
      </c>
      <c r="P232" s="285" t="s">
        <v>168</v>
      </c>
      <c r="Q232" s="316" t="s">
        <v>125</v>
      </c>
      <c r="R232" s="379"/>
      <c r="S232" s="285" t="s">
        <v>167</v>
      </c>
      <c r="T232" s="285" t="s">
        <v>168</v>
      </c>
      <c r="U232" s="316" t="s">
        <v>125</v>
      </c>
      <c r="V232" s="379"/>
      <c r="W232" s="379"/>
      <c r="X232" s="368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9" t="s">
        <v>173</v>
      </c>
      <c r="G237" s="369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9" t="s">
        <v>224</v>
      </c>
      <c r="G239" s="369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70" t="s">
        <v>224</v>
      </c>
      <c r="G240" s="370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9" t="s">
        <v>165</v>
      </c>
      <c r="G241" s="369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9" t="s">
        <v>174</v>
      </c>
      <c r="G243" s="369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70" t="s">
        <v>173</v>
      </c>
      <c r="G244" s="370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83" t="s">
        <v>255</v>
      </c>
      <c r="G245" s="383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85" t="s">
        <v>255</v>
      </c>
      <c r="G246" s="385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83" t="s">
        <v>255</v>
      </c>
      <c r="G247" s="383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85" t="s">
        <v>255</v>
      </c>
      <c r="G248" s="385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83" t="s">
        <v>255</v>
      </c>
      <c r="G249" s="383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3" t="s">
        <v>91</v>
      </c>
      <c r="I252" s="374"/>
      <c r="J252" s="374"/>
      <c r="K252" s="375"/>
      <c r="L252" s="376" t="s">
        <v>90</v>
      </c>
      <c r="M252" s="378" t="s">
        <v>157</v>
      </c>
      <c r="N252" s="378" t="s">
        <v>158</v>
      </c>
      <c r="O252" s="380" t="s">
        <v>159</v>
      </c>
      <c r="P252" s="381"/>
      <c r="Q252" s="382"/>
      <c r="R252" s="378" t="s">
        <v>160</v>
      </c>
      <c r="S252" s="380" t="s">
        <v>19</v>
      </c>
      <c r="T252" s="381"/>
      <c r="U252" s="382"/>
      <c r="V252" s="378" t="s">
        <v>124</v>
      </c>
      <c r="W252" s="378" t="s">
        <v>125</v>
      </c>
      <c r="X252" s="367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7"/>
      <c r="M253" s="379"/>
      <c r="N253" s="379"/>
      <c r="O253" s="285" t="s">
        <v>167</v>
      </c>
      <c r="P253" s="285" t="s">
        <v>168</v>
      </c>
      <c r="Q253" s="316" t="s">
        <v>125</v>
      </c>
      <c r="R253" s="379"/>
      <c r="S253" s="285" t="s">
        <v>167</v>
      </c>
      <c r="T253" s="285" t="s">
        <v>168</v>
      </c>
      <c r="U253" s="316" t="s">
        <v>125</v>
      </c>
      <c r="V253" s="379"/>
      <c r="W253" s="379"/>
      <c r="X253" s="368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9" t="s">
        <v>173</v>
      </c>
      <c r="G258" s="369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70" t="s">
        <v>173</v>
      </c>
      <c r="G259" s="370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9" t="s">
        <v>224</v>
      </c>
      <c r="G262" s="369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70" t="s">
        <v>224</v>
      </c>
      <c r="G263" s="370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9" t="s">
        <v>173</v>
      </c>
      <c r="G268" s="369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70" t="s">
        <v>173</v>
      </c>
      <c r="G269" s="370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85"/>
      <c r="G272" s="385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88" t="s">
        <v>177</v>
      </c>
      <c r="G273" s="383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87" t="s">
        <v>177</v>
      </c>
      <c r="G274" s="369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84" t="s">
        <v>177</v>
      </c>
      <c r="G275" s="370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87" t="s">
        <v>177</v>
      </c>
      <c r="G276" s="369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3" t="s">
        <v>91</v>
      </c>
      <c r="I279" s="374"/>
      <c r="J279" s="374"/>
      <c r="K279" s="375"/>
      <c r="L279" s="376" t="s">
        <v>90</v>
      </c>
      <c r="M279" s="378" t="s">
        <v>157</v>
      </c>
      <c r="N279" s="378" t="s">
        <v>158</v>
      </c>
      <c r="O279" s="380" t="s">
        <v>159</v>
      </c>
      <c r="P279" s="381"/>
      <c r="Q279" s="382"/>
      <c r="R279" s="378" t="s">
        <v>160</v>
      </c>
      <c r="S279" s="380" t="s">
        <v>19</v>
      </c>
      <c r="T279" s="381"/>
      <c r="U279" s="382"/>
      <c r="V279" s="378" t="s">
        <v>124</v>
      </c>
      <c r="W279" s="378" t="s">
        <v>125</v>
      </c>
      <c r="X279" s="367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7"/>
      <c r="M280" s="379"/>
      <c r="N280" s="379"/>
      <c r="O280" s="285" t="s">
        <v>167</v>
      </c>
      <c r="P280" s="285" t="s">
        <v>168</v>
      </c>
      <c r="Q280" s="316" t="s">
        <v>125</v>
      </c>
      <c r="R280" s="379"/>
      <c r="S280" s="285" t="s">
        <v>167</v>
      </c>
      <c r="T280" s="285" t="s">
        <v>168</v>
      </c>
      <c r="U280" s="316" t="s">
        <v>125</v>
      </c>
      <c r="V280" s="379"/>
      <c r="W280" s="379"/>
      <c r="X280" s="368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70" t="s">
        <v>173</v>
      </c>
      <c r="G284" s="370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9" t="s">
        <v>173</v>
      </c>
      <c r="G285" s="369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83"/>
      <c r="G288" s="383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9" t="s">
        <v>224</v>
      </c>
      <c r="G289" s="369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70" t="s">
        <v>224</v>
      </c>
      <c r="G290" s="370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9" t="s">
        <v>173</v>
      </c>
      <c r="G297" s="369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83"/>
      <c r="G298" s="383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86" t="s">
        <v>257</v>
      </c>
      <c r="G299" s="385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86" t="s">
        <v>257</v>
      </c>
      <c r="G300" s="385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87" t="s">
        <v>257</v>
      </c>
      <c r="G301" s="369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86" t="s">
        <v>257</v>
      </c>
      <c r="G302" s="385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87" t="s">
        <v>257</v>
      </c>
      <c r="G303" s="369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71" t="s">
        <v>258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1"/>
    </row>
    <row r="2" spans="1:27" s="277" customFormat="1" ht="26.25" x14ac:dyDescent="0.2">
      <c r="A2" s="371" t="s">
        <v>214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/>
      <c r="S2" s="371"/>
      <c r="T2" s="371"/>
      <c r="U2" s="371"/>
      <c r="V2" s="371"/>
      <c r="W2" s="371"/>
      <c r="X2" s="371"/>
      <c r="Y2" s="371"/>
      <c r="Z2" s="371"/>
      <c r="AA2" s="371"/>
    </row>
    <row r="3" spans="1:27" s="277" customFormat="1" ht="26.25" x14ac:dyDescent="0.2">
      <c r="A3" s="371" t="s">
        <v>215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371"/>
      <c r="Z3" s="371"/>
      <c r="AA3" s="371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72" t="s">
        <v>153</v>
      </c>
      <c r="I4" s="372"/>
      <c r="J4" s="372"/>
      <c r="K4" s="372"/>
      <c r="L4" s="372"/>
      <c r="M4" s="372"/>
      <c r="N4" s="372"/>
      <c r="O4" s="372"/>
      <c r="P4" s="372"/>
      <c r="Q4" s="372"/>
      <c r="R4" s="372"/>
      <c r="S4" s="372"/>
      <c r="T4" s="372"/>
      <c r="U4" s="372"/>
      <c r="V4" s="372"/>
      <c r="W4" s="372"/>
      <c r="X4" s="372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3" t="s">
        <v>91</v>
      </c>
      <c r="I5" s="374"/>
      <c r="J5" s="374"/>
      <c r="K5" s="375"/>
      <c r="L5" s="376" t="s">
        <v>90</v>
      </c>
      <c r="M5" s="378" t="s">
        <v>157</v>
      </c>
      <c r="N5" s="378" t="s">
        <v>158</v>
      </c>
      <c r="O5" s="380" t="s">
        <v>159</v>
      </c>
      <c r="P5" s="381"/>
      <c r="Q5" s="382"/>
      <c r="R5" s="378" t="s">
        <v>160</v>
      </c>
      <c r="S5" s="380" t="s">
        <v>19</v>
      </c>
      <c r="T5" s="381"/>
      <c r="U5" s="382"/>
      <c r="V5" s="378" t="s">
        <v>124</v>
      </c>
      <c r="W5" s="378" t="s">
        <v>125</v>
      </c>
      <c r="X5" s="367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7"/>
      <c r="M6" s="379"/>
      <c r="N6" s="379"/>
      <c r="O6" s="285" t="s">
        <v>167</v>
      </c>
      <c r="P6" s="285" t="s">
        <v>168</v>
      </c>
      <c r="Q6" s="316" t="s">
        <v>125</v>
      </c>
      <c r="R6" s="379"/>
      <c r="S6" s="285" t="s">
        <v>167</v>
      </c>
      <c r="T6" s="285" t="s">
        <v>168</v>
      </c>
      <c r="U6" s="316" t="s">
        <v>125</v>
      </c>
      <c r="V6" s="379"/>
      <c r="W6" s="379"/>
      <c r="X6" s="368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70"/>
      <c r="G14" s="37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70" t="s">
        <v>224</v>
      </c>
      <c r="G16" s="370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9" t="s">
        <v>224</v>
      </c>
      <c r="G17" s="369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70" t="s">
        <v>173</v>
      </c>
      <c r="G22" s="370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9" t="s">
        <v>235</v>
      </c>
      <c r="G25" s="369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70" t="s">
        <v>235</v>
      </c>
      <c r="G26" s="370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9" t="s">
        <v>235</v>
      </c>
      <c r="G27" s="369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73" t="s">
        <v>91</v>
      </c>
      <c r="I30" s="374"/>
      <c r="J30" s="374"/>
      <c r="K30" s="375"/>
      <c r="L30" s="376" t="s">
        <v>90</v>
      </c>
      <c r="M30" s="378" t="s">
        <v>157</v>
      </c>
      <c r="N30" s="378" t="s">
        <v>158</v>
      </c>
      <c r="O30" s="380" t="s">
        <v>159</v>
      </c>
      <c r="P30" s="381"/>
      <c r="Q30" s="382"/>
      <c r="R30" s="378" t="s">
        <v>160</v>
      </c>
      <c r="S30" s="380" t="s">
        <v>19</v>
      </c>
      <c r="T30" s="381"/>
      <c r="U30" s="382"/>
      <c r="V30" s="378" t="s">
        <v>124</v>
      </c>
      <c r="W30" s="378" t="s">
        <v>125</v>
      </c>
      <c r="X30" s="367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7"/>
      <c r="M31" s="379"/>
      <c r="N31" s="379"/>
      <c r="O31" s="285" t="s">
        <v>167</v>
      </c>
      <c r="P31" s="285" t="s">
        <v>168</v>
      </c>
      <c r="Q31" s="316" t="s">
        <v>125</v>
      </c>
      <c r="R31" s="379"/>
      <c r="S31" s="285" t="s">
        <v>167</v>
      </c>
      <c r="T31" s="285" t="s">
        <v>168</v>
      </c>
      <c r="U31" s="316" t="s">
        <v>125</v>
      </c>
      <c r="V31" s="379"/>
      <c r="W31" s="379"/>
      <c r="X31" s="368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9" t="s">
        <v>263</v>
      </c>
      <c r="G32" s="369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4" t="s">
        <v>207</v>
      </c>
      <c r="G33" s="384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9" t="s">
        <v>173</v>
      </c>
      <c r="G34" s="369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70" t="s">
        <v>173</v>
      </c>
      <c r="G35" s="370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87" t="s">
        <v>201</v>
      </c>
      <c r="G36" s="369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70" t="s">
        <v>224</v>
      </c>
      <c r="G37" s="370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70" t="s">
        <v>224</v>
      </c>
      <c r="G38" s="370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4" t="s">
        <v>201</v>
      </c>
      <c r="G39" s="370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87" t="s">
        <v>201</v>
      </c>
      <c r="G40" s="369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70" t="s">
        <v>173</v>
      </c>
      <c r="G41" s="370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9" t="s">
        <v>173</v>
      </c>
      <c r="G42" s="369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4" t="s">
        <v>201</v>
      </c>
      <c r="G43" s="370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87" t="s">
        <v>201</v>
      </c>
      <c r="G44" s="369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84" t="s">
        <v>201</v>
      </c>
      <c r="G45" s="370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87" t="s">
        <v>201</v>
      </c>
      <c r="G46" s="369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84" t="s">
        <v>201</v>
      </c>
      <c r="G47" s="370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73" t="s">
        <v>91</v>
      </c>
      <c r="I50" s="374"/>
      <c r="J50" s="374"/>
      <c r="K50" s="375"/>
      <c r="L50" s="376" t="s">
        <v>90</v>
      </c>
      <c r="M50" s="378" t="s">
        <v>157</v>
      </c>
      <c r="N50" s="378" t="s">
        <v>158</v>
      </c>
      <c r="O50" s="380" t="s">
        <v>159</v>
      </c>
      <c r="P50" s="381"/>
      <c r="Q50" s="382"/>
      <c r="R50" s="378" t="s">
        <v>160</v>
      </c>
      <c r="S50" s="380" t="s">
        <v>19</v>
      </c>
      <c r="T50" s="381"/>
      <c r="U50" s="382"/>
      <c r="V50" s="378" t="s">
        <v>124</v>
      </c>
      <c r="W50" s="378" t="s">
        <v>125</v>
      </c>
      <c r="X50" s="367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7"/>
      <c r="M51" s="379"/>
      <c r="N51" s="379"/>
      <c r="O51" s="285" t="s">
        <v>167</v>
      </c>
      <c r="P51" s="285" t="s">
        <v>168</v>
      </c>
      <c r="Q51" s="316" t="s">
        <v>125</v>
      </c>
      <c r="R51" s="379"/>
      <c r="S51" s="285" t="s">
        <v>167</v>
      </c>
      <c r="T51" s="285" t="s">
        <v>168</v>
      </c>
      <c r="U51" s="316" t="s">
        <v>125</v>
      </c>
      <c r="V51" s="379"/>
      <c r="W51" s="379"/>
      <c r="X51" s="368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87" t="s">
        <v>201</v>
      </c>
      <c r="G52" s="369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4" t="s">
        <v>201</v>
      </c>
      <c r="G53" s="384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9" t="s">
        <v>173</v>
      </c>
      <c r="G54" s="369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70" t="s">
        <v>173</v>
      </c>
      <c r="G55" s="370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87" t="s">
        <v>201</v>
      </c>
      <c r="G56" s="369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70" t="s">
        <v>224</v>
      </c>
      <c r="G57" s="370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9" t="s">
        <v>224</v>
      </c>
      <c r="G58" s="369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4" t="s">
        <v>201</v>
      </c>
      <c r="G59" s="370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87" t="s">
        <v>201</v>
      </c>
      <c r="G60" s="369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70" t="s">
        <v>173</v>
      </c>
      <c r="G61" s="370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9" t="s">
        <v>173</v>
      </c>
      <c r="G62" s="369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4" t="s">
        <v>201</v>
      </c>
      <c r="G63" s="370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87" t="s">
        <v>201</v>
      </c>
      <c r="G64" s="369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84" t="s">
        <v>201</v>
      </c>
      <c r="G65" s="370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87" t="s">
        <v>201</v>
      </c>
      <c r="G66" s="369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84" t="s">
        <v>201</v>
      </c>
      <c r="G67" s="370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6600"/>
  </sheetPr>
  <dimension ref="A1:Z70"/>
  <sheetViews>
    <sheetView view="pageBreakPreview" zoomScaleSheetLayoutView="100" workbookViewId="0">
      <pane ySplit="6" topLeftCell="A51" activePane="bottomLeft" state="frozen"/>
      <selection pane="bottomLeft" activeCell="N67" sqref="N67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10.7109375" style="126" bestFit="1" customWidth="1"/>
    <col min="6" max="6" width="8.140625" style="126" customWidth="1"/>
    <col min="7" max="7" width="11.7109375" style="126" bestFit="1" customWidth="1"/>
    <col min="8" max="8" width="10.425781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1.42578125" style="126" bestFit="1" customWidth="1"/>
    <col min="17" max="17" width="9.42578125" style="126" bestFit="1" customWidth="1"/>
    <col min="18" max="18" width="10.28515625" style="126" bestFit="1" customWidth="1"/>
    <col min="19" max="19" width="10.28515625" style="126" customWidth="1"/>
    <col min="20" max="20" width="9.5703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293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x14ac:dyDescent="0.2">
      <c r="A5" s="437"/>
      <c r="B5" s="439" t="s">
        <v>0</v>
      </c>
      <c r="C5" s="410" t="s">
        <v>1</v>
      </c>
      <c r="D5" s="389" t="s">
        <v>13</v>
      </c>
      <c r="E5" s="410" t="s">
        <v>14</v>
      </c>
      <c r="F5" s="389"/>
      <c r="G5" s="410" t="s">
        <v>16</v>
      </c>
      <c r="H5" s="389" t="s">
        <v>44</v>
      </c>
      <c r="I5" s="406" t="s">
        <v>118</v>
      </c>
      <c r="J5" s="414" t="s">
        <v>91</v>
      </c>
      <c r="K5" s="415"/>
      <c r="L5" s="416"/>
      <c r="M5" s="426" t="s">
        <v>108</v>
      </c>
      <c r="N5" s="427"/>
      <c r="O5" s="427"/>
      <c r="P5" s="410" t="s">
        <v>2</v>
      </c>
      <c r="Q5" s="389" t="s">
        <v>17</v>
      </c>
      <c r="R5" s="410" t="s">
        <v>2</v>
      </c>
      <c r="S5" s="389" t="s">
        <v>18</v>
      </c>
      <c r="T5" s="410" t="s">
        <v>2</v>
      </c>
      <c r="U5" s="389" t="s">
        <v>19</v>
      </c>
      <c r="V5" s="410" t="s">
        <v>2</v>
      </c>
      <c r="W5" s="389" t="s">
        <v>20</v>
      </c>
      <c r="X5" s="391" t="s">
        <v>3</v>
      </c>
    </row>
    <row r="6" spans="1:26" s="138" customFormat="1" ht="27" customHeight="1" thickBot="1" x14ac:dyDescent="0.25">
      <c r="A6" s="438"/>
      <c r="B6" s="411"/>
      <c r="C6" s="411"/>
      <c r="D6" s="425"/>
      <c r="E6" s="430"/>
      <c r="F6" s="425"/>
      <c r="G6" s="430"/>
      <c r="H6" s="390"/>
      <c r="I6" s="407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1"/>
      <c r="Q6" s="425"/>
      <c r="R6" s="411"/>
      <c r="S6" s="425"/>
      <c r="T6" s="411"/>
      <c r="U6" s="425"/>
      <c r="V6" s="411"/>
      <c r="W6" s="390"/>
      <c r="X6" s="392"/>
    </row>
    <row r="7" spans="1:26" s="138" customFormat="1" ht="12" customHeight="1" x14ac:dyDescent="0.2">
      <c r="A7" s="129">
        <v>1</v>
      </c>
      <c r="B7" s="22" t="s">
        <v>120</v>
      </c>
      <c r="C7" s="123" t="s">
        <v>266</v>
      </c>
      <c r="D7" s="73">
        <v>6851</v>
      </c>
      <c r="E7" s="130">
        <f>+D7/13</f>
        <v>527</v>
      </c>
      <c r="F7" s="134">
        <v>12</v>
      </c>
      <c r="G7" s="132">
        <f>+D7</f>
        <v>6851</v>
      </c>
      <c r="H7" s="365">
        <f>(F7+J7+K7+L7+Q7)*10</f>
        <v>120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133">
        <v>2</v>
      </c>
      <c r="V7" s="21">
        <f>(E7/8/10)*U7</f>
        <v>13.175000000000001</v>
      </c>
      <c r="W7" s="136"/>
      <c r="X7" s="137">
        <f>+G7+H7+P7+R7+T7+V7+W7+I7</f>
        <v>6984.1750000000002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v>6851</v>
      </c>
      <c r="E8" s="130">
        <f>+D8/13</f>
        <v>527</v>
      </c>
      <c r="F8" s="73">
        <v>11</v>
      </c>
      <c r="G8" s="362">
        <f>+D8</f>
        <v>6851</v>
      </c>
      <c r="H8" s="366">
        <f t="shared" ref="H8:H14" si="0">(F8+J8+K8+L8+Q8)*10</f>
        <v>120</v>
      </c>
      <c r="I8" s="363"/>
      <c r="J8" s="73">
        <v>1</v>
      </c>
      <c r="K8" s="73">
        <f>+'10.26-11.10'!I229</f>
        <v>0</v>
      </c>
      <c r="L8" s="73">
        <v>0</v>
      </c>
      <c r="M8" s="73">
        <v>2</v>
      </c>
      <c r="N8" s="73">
        <f>+'10.26-11.10'!P229</f>
        <v>0</v>
      </c>
      <c r="O8" s="73">
        <f>+'10.26-11.10'!Q229</f>
        <v>0</v>
      </c>
      <c r="P8" s="233">
        <f t="shared" ref="P8:P16" si="1">(((E8/8)*1.25)*M8)+((((E8/8)*N8)*200%)*130%)+((((E8/8)*130%)*130%)*O8)</f>
        <v>164.6875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73">
        <v>7</v>
      </c>
      <c r="V8" s="21">
        <f t="shared" ref="V8:V16" si="4">(E8/8/10)*U8</f>
        <v>46.112500000000004</v>
      </c>
      <c r="W8" s="15"/>
      <c r="X8" s="137">
        <f t="shared" ref="X8:X16" si="5">+G8+H8+P8+R8+T8+V8+W8+I8</f>
        <v>7181.8</v>
      </c>
      <c r="Y8" s="142"/>
      <c r="Z8" s="142"/>
    </row>
    <row r="9" spans="1:26" s="138" customFormat="1" ht="12" customHeight="1" x14ac:dyDescent="0.2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73">
        <v>11</v>
      </c>
      <c r="G9" s="362">
        <f>D9</f>
        <v>10273</v>
      </c>
      <c r="H9" s="366">
        <f t="shared" si="0"/>
        <v>120</v>
      </c>
      <c r="I9" s="363">
        <f>50</f>
        <v>50</v>
      </c>
      <c r="J9" s="73">
        <v>1</v>
      </c>
      <c r="K9" s="73">
        <v>0</v>
      </c>
      <c r="L9" s="73">
        <f>+'10.26-11.10'!J71</f>
        <v>0</v>
      </c>
      <c r="M9" s="73">
        <f>+'10.26-11.10'!O71</f>
        <v>0</v>
      </c>
      <c r="N9" s="73">
        <f>+'10.26-11.10'!P71</f>
        <v>0</v>
      </c>
      <c r="O9" s="73">
        <f>+'10.26-11.10'!Q71</f>
        <v>0</v>
      </c>
      <c r="P9" s="233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73">
        <v>7</v>
      </c>
      <c r="V9" s="21">
        <f t="shared" si="4"/>
        <v>69.145192307692312</v>
      </c>
      <c r="W9" s="15"/>
      <c r="X9" s="137">
        <f t="shared" si="5"/>
        <v>10512.145192307693</v>
      </c>
      <c r="Y9" s="142"/>
      <c r="Z9" s="142"/>
    </row>
    <row r="10" spans="1:26" s="138" customFormat="1" ht="12" customHeight="1" x14ac:dyDescent="0.2">
      <c r="A10" s="139">
        <v>4</v>
      </c>
      <c r="B10" s="22" t="s">
        <v>123</v>
      </c>
      <c r="C10" s="72" t="s">
        <v>265</v>
      </c>
      <c r="D10" s="73">
        <v>6851</v>
      </c>
      <c r="E10" s="130">
        <f>+D10/13</f>
        <v>527</v>
      </c>
      <c r="F10" s="73">
        <v>11</v>
      </c>
      <c r="G10" s="362">
        <f t="shared" ref="G10:G16" si="6">+D10</f>
        <v>6851</v>
      </c>
      <c r="H10" s="366">
        <f t="shared" si="0"/>
        <v>120</v>
      </c>
      <c r="I10" s="363"/>
      <c r="J10" s="73">
        <v>1</v>
      </c>
      <c r="K10" s="73">
        <v>0</v>
      </c>
      <c r="L10" s="73">
        <f>+'10.26-11.10'!J250</f>
        <v>0</v>
      </c>
      <c r="M10" s="73">
        <f>+'10.26-11.10'!O250</f>
        <v>0</v>
      </c>
      <c r="N10" s="73">
        <f>+'10.26-11.10'!P250</f>
        <v>0</v>
      </c>
      <c r="O10" s="73">
        <f>+'10.26-11.10'!Q250</f>
        <v>0</v>
      </c>
      <c r="P10" s="233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73">
        <v>2</v>
      </c>
      <c r="V10" s="21">
        <f t="shared" si="4"/>
        <v>13.175000000000001</v>
      </c>
      <c r="W10" s="15"/>
      <c r="X10" s="137">
        <f t="shared" si="5"/>
        <v>6984.1750000000002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272</v>
      </c>
      <c r="C11" s="72" t="s">
        <v>204</v>
      </c>
      <c r="D11" s="73">
        <v>6851</v>
      </c>
      <c r="E11" s="130">
        <f t="shared" ref="E11:E16" si="7">+D11/13</f>
        <v>527</v>
      </c>
      <c r="F11" s="73">
        <v>10</v>
      </c>
      <c r="G11" s="362">
        <f>E11*F11</f>
        <v>5270</v>
      </c>
      <c r="H11" s="366">
        <f t="shared" si="0"/>
        <v>120</v>
      </c>
      <c r="I11" s="363"/>
      <c r="J11" s="73">
        <v>2</v>
      </c>
      <c r="K11" s="73">
        <f>+'10.26-11.10(SI)'!I28</f>
        <v>0</v>
      </c>
      <c r="L11" s="73">
        <f>+'10.26-11.10(SI)'!J28</f>
        <v>0</v>
      </c>
      <c r="M11" s="73">
        <v>4</v>
      </c>
      <c r="N11" s="73">
        <f>+'10.26-11.10(SI)'!P28</f>
        <v>0</v>
      </c>
      <c r="O11" s="73">
        <f>+'10.26-11.10(SI)'!Q28</f>
        <v>0</v>
      </c>
      <c r="P11" s="233">
        <f t="shared" si="1"/>
        <v>329.375</v>
      </c>
      <c r="Q11" s="73"/>
      <c r="R11" s="21">
        <f t="shared" si="2"/>
        <v>0</v>
      </c>
      <c r="S11" s="73">
        <f>+'10.26-11.10(SI)'!W28</f>
        <v>0</v>
      </c>
      <c r="T11" s="21">
        <f t="shared" si="3"/>
        <v>0</v>
      </c>
      <c r="U11" s="73">
        <v>3</v>
      </c>
      <c r="V11" s="21">
        <f t="shared" si="4"/>
        <v>19.762500000000003</v>
      </c>
      <c r="W11" s="15"/>
      <c r="X11" s="137">
        <f t="shared" si="5"/>
        <v>5739.1374999999998</v>
      </c>
    </row>
    <row r="12" spans="1:26" s="138" customFormat="1" ht="12" customHeight="1" x14ac:dyDescent="0.2">
      <c r="A12" s="139">
        <v>6</v>
      </c>
      <c r="B12" s="22" t="s">
        <v>267</v>
      </c>
      <c r="C12" s="72" t="s">
        <v>268</v>
      </c>
      <c r="D12" s="73">
        <v>6851</v>
      </c>
      <c r="E12" s="130">
        <f t="shared" si="7"/>
        <v>527</v>
      </c>
      <c r="F12" s="73">
        <v>12</v>
      </c>
      <c r="G12" s="362">
        <f t="shared" ref="G12:G13" si="8">E12*F12</f>
        <v>6324</v>
      </c>
      <c r="H12" s="366">
        <f t="shared" si="0"/>
        <v>120</v>
      </c>
      <c r="I12" s="363"/>
      <c r="J12" s="73">
        <v>0</v>
      </c>
      <c r="K12" s="73">
        <f>+'10.26-11.10(SI)'!I29</f>
        <v>0</v>
      </c>
      <c r="L12" s="73">
        <f>+'10.26-11.10(SI)'!J29</f>
        <v>0</v>
      </c>
      <c r="M12" s="73">
        <v>5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411.71875</v>
      </c>
      <c r="Q12" s="73"/>
      <c r="R12" s="21">
        <f>+Q12*E12</f>
        <v>0</v>
      </c>
      <c r="S12" s="73"/>
      <c r="T12" s="21">
        <f>(+S12*E12)*0.3</f>
        <v>0</v>
      </c>
      <c r="U12" s="73">
        <v>5</v>
      </c>
      <c r="V12" s="21">
        <f>(E12/8/10)*U12</f>
        <v>32.9375</v>
      </c>
      <c r="W12" s="15"/>
      <c r="X12" s="137">
        <f>+G12+H12+P12+R12+T12+V12+W12+I12</f>
        <v>6888.65625</v>
      </c>
    </row>
    <row r="13" spans="1:26" s="138" customFormat="1" ht="12" customHeight="1" x14ac:dyDescent="0.2">
      <c r="A13" s="139">
        <v>7</v>
      </c>
      <c r="B13" s="22" t="s">
        <v>269</v>
      </c>
      <c r="C13" s="72" t="s">
        <v>270</v>
      </c>
      <c r="D13" s="73">
        <v>6851</v>
      </c>
      <c r="E13" s="130">
        <f t="shared" si="7"/>
        <v>527</v>
      </c>
      <c r="F13" s="73">
        <v>12</v>
      </c>
      <c r="G13" s="362">
        <f t="shared" si="8"/>
        <v>6324</v>
      </c>
      <c r="H13" s="366">
        <f t="shared" si="0"/>
        <v>120</v>
      </c>
      <c r="I13" s="363"/>
      <c r="J13" s="73">
        <v>0</v>
      </c>
      <c r="K13" s="73">
        <f>+'10.26-11.10(SI)'!I30</f>
        <v>0</v>
      </c>
      <c r="L13" s="73">
        <f>+'10.26-11.10(SI)'!J30</f>
        <v>0</v>
      </c>
      <c r="M13" s="73">
        <v>0</v>
      </c>
      <c r="N13" s="73">
        <f>+'10.26-11.10(SI)'!P30</f>
        <v>0</v>
      </c>
      <c r="O13" s="73">
        <f>+'10.26-11.10(SI)'!Q30</f>
        <v>0</v>
      </c>
      <c r="P13" s="233">
        <f t="shared" si="1"/>
        <v>0</v>
      </c>
      <c r="Q13" s="73"/>
      <c r="R13" s="21">
        <f t="shared" si="2"/>
        <v>0</v>
      </c>
      <c r="S13" s="73"/>
      <c r="T13" s="21">
        <f t="shared" si="3"/>
        <v>0</v>
      </c>
      <c r="U13" s="73">
        <v>10</v>
      </c>
      <c r="V13" s="21">
        <f t="shared" si="4"/>
        <v>65.875</v>
      </c>
      <c r="W13" s="15"/>
      <c r="X13" s="137">
        <f t="shared" si="5"/>
        <v>6509.875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7"/>
        <v>0</v>
      </c>
      <c r="F14" s="140"/>
      <c r="G14" s="362">
        <f t="shared" si="6"/>
        <v>0</v>
      </c>
      <c r="H14" s="366">
        <f t="shared" si="0"/>
        <v>0</v>
      </c>
      <c r="I14" s="364"/>
      <c r="J14" s="73"/>
      <c r="K14" s="73"/>
      <c r="L14" s="73"/>
      <c r="M14" s="73"/>
      <c r="N14" s="73"/>
      <c r="O14" s="73"/>
      <c r="P14" s="233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135">
        <f t="shared" ref="H15:H16" si="9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9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48744</v>
      </c>
      <c r="H18" s="3">
        <f>SUM(H7:H16)</f>
        <v>840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905.78125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260.18269230769232</v>
      </c>
      <c r="W18" s="4"/>
      <c r="X18" s="3">
        <f>SUM(X7:X16)</f>
        <v>50799.963942307695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3"/>
      <c r="B20" s="395" t="s">
        <v>0</v>
      </c>
      <c r="C20" s="397" t="s">
        <v>1</v>
      </c>
      <c r="D20" s="399" t="s">
        <v>3</v>
      </c>
      <c r="E20" s="401" t="s">
        <v>22</v>
      </c>
      <c r="F20" s="408" t="s">
        <v>2</v>
      </c>
      <c r="G20" s="412" t="s">
        <v>21</v>
      </c>
      <c r="H20" s="399" t="s">
        <v>2</v>
      </c>
      <c r="I20" s="404" t="s">
        <v>126</v>
      </c>
      <c r="J20" s="421" t="s">
        <v>4</v>
      </c>
      <c r="K20" s="423" t="s">
        <v>23</v>
      </c>
      <c r="L20" s="399" t="s">
        <v>5</v>
      </c>
      <c r="M20" s="399" t="s">
        <v>6</v>
      </c>
      <c r="N20" s="399" t="s">
        <v>24</v>
      </c>
      <c r="O20" s="399" t="s">
        <v>7</v>
      </c>
      <c r="P20" s="419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4"/>
      <c r="B21" s="396"/>
      <c r="C21" s="398"/>
      <c r="D21" s="400"/>
      <c r="E21" s="402"/>
      <c r="F21" s="409"/>
      <c r="G21" s="413"/>
      <c r="H21" s="403"/>
      <c r="I21" s="405"/>
      <c r="J21" s="422"/>
      <c r="K21" s="424"/>
      <c r="L21" s="403"/>
      <c r="M21" s="403"/>
      <c r="N21" s="400"/>
      <c r="O21" s="403"/>
      <c r="P21" s="420"/>
      <c r="R21" s="250" t="str">
        <f>D3</f>
        <v>February 11-25,2019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0">+X7</f>
        <v>6984.1750000000002</v>
      </c>
      <c r="E22" s="353">
        <f>+'10.26-11.10'!R25</f>
        <v>0</v>
      </c>
      <c r="F22" s="354">
        <f>+E22*E7</f>
        <v>0</v>
      </c>
      <c r="G22" s="353">
        <v>0</v>
      </c>
      <c r="H22" s="354">
        <f>(+E7/8)*G22</f>
        <v>0</v>
      </c>
      <c r="I22" s="353"/>
      <c r="J22" s="155">
        <v>490.5</v>
      </c>
      <c r="K22" s="17">
        <v>622.96</v>
      </c>
      <c r="L22" s="15">
        <v>187.5</v>
      </c>
      <c r="M22" s="156"/>
      <c r="N22" s="17">
        <v>579.05999999999995</v>
      </c>
      <c r="O22" s="156"/>
      <c r="P22" s="158">
        <f>+D22-F22-H22-J22-K22-L22-M22-N22-O22-I22</f>
        <v>5104.1550000000007</v>
      </c>
      <c r="R22" s="71">
        <f t="shared" ref="R22:R31" si="11">G7+H7+P7+R7+T7+V7+W7-F22-H22</f>
        <v>6984.1750000000002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0"/>
        <v>7181.8</v>
      </c>
      <c r="E23" s="352">
        <f>+'10.26-11.10'!R229</f>
        <v>0</v>
      </c>
      <c r="F23" s="355">
        <f t="shared" ref="F23:F31" si="12">+E23*E8</f>
        <v>0</v>
      </c>
      <c r="G23" s="352">
        <v>0.15</v>
      </c>
      <c r="H23" s="355">
        <f t="shared" ref="H23:H31" si="13">(+E8/8)*G23</f>
        <v>9.8812499999999996</v>
      </c>
      <c r="I23" s="352"/>
      <c r="J23" s="15">
        <v>490.5</v>
      </c>
      <c r="K23" s="15"/>
      <c r="L23" s="15">
        <v>187.5</v>
      </c>
      <c r="M23" s="18"/>
      <c r="N23" s="15"/>
      <c r="O23" s="18"/>
      <c r="P23" s="158">
        <f>+D23-F23-H23-J23-K23-L23-M23-N23-O23-I23</f>
        <v>6493.9187499999998</v>
      </c>
      <c r="R23" s="71">
        <f t="shared" si="11"/>
        <v>7171.9187499999998</v>
      </c>
    </row>
    <row r="24" spans="1:24" s="138" customFormat="1" ht="11.25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0"/>
        <v>10512.145192307693</v>
      </c>
      <c r="E24" s="352">
        <v>0</v>
      </c>
      <c r="F24" s="355">
        <f t="shared" si="12"/>
        <v>0</v>
      </c>
      <c r="G24" s="352">
        <v>3.53</v>
      </c>
      <c r="H24" s="355">
        <f>(+E9/8)*G24</f>
        <v>348.68932692307692</v>
      </c>
      <c r="I24" s="352">
        <v>7.25</v>
      </c>
      <c r="J24" s="15">
        <v>581.29999999999995</v>
      </c>
      <c r="K24" s="361">
        <v>1476.64</v>
      </c>
      <c r="L24" s="15">
        <v>275</v>
      </c>
      <c r="M24" s="18"/>
      <c r="N24" s="361">
        <v>1962.61</v>
      </c>
      <c r="O24" s="18"/>
      <c r="P24" s="158">
        <f t="shared" ref="P24:P28" si="14">+D24-F24-H24-J24-K24-L24-M24-N24-O24-I24</f>
        <v>5860.6558653846168</v>
      </c>
      <c r="R24" s="71">
        <f t="shared" si="11"/>
        <v>10113.455865384616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0"/>
        <v>6984.1750000000002</v>
      </c>
      <c r="E25" s="352">
        <v>0</v>
      </c>
      <c r="F25" s="355">
        <f t="shared" si="12"/>
        <v>0</v>
      </c>
      <c r="G25" s="352">
        <v>0.28000000000000003</v>
      </c>
      <c r="H25" s="355">
        <f t="shared" ref="H25" si="15">(+E10/8)*G25</f>
        <v>18.445</v>
      </c>
      <c r="I25" s="352"/>
      <c r="J25" s="15">
        <v>417.8</v>
      </c>
      <c r="K25" s="15">
        <v>600</v>
      </c>
      <c r="L25" s="15">
        <v>175</v>
      </c>
      <c r="M25" s="18"/>
      <c r="N25" s="15">
        <v>567</v>
      </c>
      <c r="O25" s="18"/>
      <c r="P25" s="158">
        <f t="shared" si="14"/>
        <v>5205.93</v>
      </c>
      <c r="R25" s="71">
        <f t="shared" si="11"/>
        <v>6965.7300000000005</v>
      </c>
    </row>
    <row r="26" spans="1:24" s="138" customFormat="1" ht="12" customHeight="1" x14ac:dyDescent="0.2">
      <c r="A26" s="139">
        <v>5</v>
      </c>
      <c r="B26" s="22" t="str">
        <f t="shared" ref="B26:B31" si="16">+B11</f>
        <v>Briones, Christian Joy</v>
      </c>
      <c r="C26" s="248" t="str">
        <f t="shared" ref="C26:C31" si="17">C11</f>
        <v>Asst. Cook</v>
      </c>
      <c r="D26" s="141">
        <f t="shared" si="10"/>
        <v>5739.1374999999998</v>
      </c>
      <c r="E26" s="352">
        <v>0</v>
      </c>
      <c r="F26" s="355">
        <f t="shared" si="12"/>
        <v>0</v>
      </c>
      <c r="G26" s="73">
        <v>3.16</v>
      </c>
      <c r="H26" s="355">
        <f t="shared" si="13"/>
        <v>208.16500000000002</v>
      </c>
      <c r="I26" s="352"/>
      <c r="J26" s="15">
        <v>454.2</v>
      </c>
      <c r="K26" s="15">
        <v>969.04</v>
      </c>
      <c r="L26" s="15">
        <v>175</v>
      </c>
      <c r="M26" s="18"/>
      <c r="N26" s="15"/>
      <c r="O26" s="18"/>
      <c r="P26" s="158">
        <f t="shared" si="14"/>
        <v>3932.7325000000001</v>
      </c>
      <c r="R26" s="71">
        <f t="shared" si="11"/>
        <v>5530.9724999999999</v>
      </c>
    </row>
    <row r="27" spans="1:24" s="138" customFormat="1" ht="12" customHeight="1" x14ac:dyDescent="0.2">
      <c r="A27" s="139">
        <v>6</v>
      </c>
      <c r="B27" s="22" t="str">
        <f t="shared" si="16"/>
        <v>Cahilig,Benzen</v>
      </c>
      <c r="C27" s="248" t="str">
        <f t="shared" si="17"/>
        <v>Cook</v>
      </c>
      <c r="D27" s="141">
        <f>+X12</f>
        <v>6888.65625</v>
      </c>
      <c r="E27" s="352">
        <v>0</v>
      </c>
      <c r="F27" s="355">
        <f t="shared" si="12"/>
        <v>0</v>
      </c>
      <c r="G27" s="73">
        <v>0</v>
      </c>
      <c r="H27" s="355">
        <f t="shared" ref="H27" si="18">(+E12/8)*G27</f>
        <v>0</v>
      </c>
      <c r="I27" s="352"/>
      <c r="J27" s="15">
        <v>436</v>
      </c>
      <c r="K27" s="15">
        <v>507.6</v>
      </c>
      <c r="L27" s="15">
        <v>182.5</v>
      </c>
      <c r="M27" s="18"/>
      <c r="N27" s="15">
        <v>432.98</v>
      </c>
      <c r="O27" s="18"/>
      <c r="P27" s="158">
        <f>+D27-F27-H27-J27-K27-L27-M27-N27-O27-I27</f>
        <v>5329.5762500000001</v>
      </c>
      <c r="R27" s="71">
        <f>G12+H12+P12+R12+T12+V12+W12-F27-H27</f>
        <v>6888.65625</v>
      </c>
    </row>
    <row r="28" spans="1:24" s="138" customFormat="1" ht="12" customHeight="1" x14ac:dyDescent="0.2">
      <c r="A28" s="139">
        <v>7</v>
      </c>
      <c r="B28" s="22" t="str">
        <f t="shared" si="16"/>
        <v>Pantoja,Nancy</v>
      </c>
      <c r="C28" s="248" t="str">
        <f t="shared" si="17"/>
        <v>Cashier</v>
      </c>
      <c r="D28" s="141">
        <f t="shared" si="10"/>
        <v>6509.875</v>
      </c>
      <c r="E28" s="352">
        <v>0</v>
      </c>
      <c r="F28" s="355">
        <f t="shared" si="12"/>
        <v>0</v>
      </c>
      <c r="G28" s="73">
        <v>3.66</v>
      </c>
      <c r="H28" s="355">
        <f>(+E13/8)*G28</f>
        <v>241.10250000000002</v>
      </c>
      <c r="I28" s="352"/>
      <c r="J28" s="15">
        <v>490.5</v>
      </c>
      <c r="K28" s="15"/>
      <c r="L28" s="15">
        <v>162.5</v>
      </c>
      <c r="M28" s="18"/>
      <c r="N28" s="15"/>
      <c r="O28" s="18"/>
      <c r="P28" s="158">
        <f t="shared" si="14"/>
        <v>5615.7725</v>
      </c>
      <c r="R28" s="71">
        <f t="shared" si="11"/>
        <v>6268.7725</v>
      </c>
    </row>
    <row r="29" spans="1:24" s="138" customFormat="1" ht="12" customHeight="1" x14ac:dyDescent="0.2">
      <c r="A29" s="139">
        <v>8</v>
      </c>
      <c r="B29" s="22">
        <f t="shared" si="16"/>
        <v>0</v>
      </c>
      <c r="C29" s="248">
        <f t="shared" si="17"/>
        <v>0</v>
      </c>
      <c r="D29" s="141">
        <f t="shared" si="10"/>
        <v>0</v>
      </c>
      <c r="E29" s="352"/>
      <c r="F29" s="355">
        <f t="shared" si="12"/>
        <v>0</v>
      </c>
      <c r="G29" s="73">
        <v>0</v>
      </c>
      <c r="H29" s="355">
        <f t="shared" si="13"/>
        <v>0</v>
      </c>
      <c r="I29" s="352"/>
      <c r="J29" s="15"/>
      <c r="K29" s="15"/>
      <c r="L29" s="15"/>
      <c r="M29" s="18"/>
      <c r="N29" s="15"/>
      <c r="O29" s="18"/>
      <c r="P29" s="158">
        <f t="shared" ref="P29:P31" si="19">+D29-F29-H29-J29-K29-L29-M29-N29-O29-I29</f>
        <v>0</v>
      </c>
      <c r="R29" s="71">
        <f t="shared" si="11"/>
        <v>0</v>
      </c>
    </row>
    <row r="30" spans="1:24" s="138" customFormat="1" ht="12" customHeight="1" x14ac:dyDescent="0.2">
      <c r="A30" s="139">
        <v>9</v>
      </c>
      <c r="B30" s="22">
        <f t="shared" si="16"/>
        <v>0</v>
      </c>
      <c r="C30" s="248">
        <f t="shared" si="17"/>
        <v>0</v>
      </c>
      <c r="D30" s="141">
        <f t="shared" si="10"/>
        <v>0</v>
      </c>
      <c r="E30" s="352"/>
      <c r="F30" s="355">
        <f t="shared" si="12"/>
        <v>0</v>
      </c>
      <c r="G30" s="352"/>
      <c r="H30" s="355">
        <f t="shared" si="13"/>
        <v>0</v>
      </c>
      <c r="I30" s="352"/>
      <c r="J30" s="15"/>
      <c r="K30" s="15"/>
      <c r="L30" s="15"/>
      <c r="M30" s="18"/>
      <c r="N30" s="15"/>
      <c r="O30" s="18"/>
      <c r="P30" s="158">
        <f t="shared" si="19"/>
        <v>0</v>
      </c>
      <c r="R30" s="71">
        <f t="shared" si="11"/>
        <v>0</v>
      </c>
    </row>
    <row r="31" spans="1:24" s="138" customFormat="1" ht="12" customHeight="1" x14ac:dyDescent="0.2">
      <c r="A31" s="139">
        <v>10</v>
      </c>
      <c r="B31" s="22">
        <f t="shared" si="16"/>
        <v>0</v>
      </c>
      <c r="C31" s="248">
        <f t="shared" si="17"/>
        <v>0</v>
      </c>
      <c r="D31" s="141">
        <f t="shared" si="10"/>
        <v>0</v>
      </c>
      <c r="E31" s="15"/>
      <c r="F31" s="21">
        <f t="shared" si="12"/>
        <v>0</v>
      </c>
      <c r="G31" s="159"/>
      <c r="H31" s="21">
        <f t="shared" si="13"/>
        <v>0</v>
      </c>
      <c r="I31" s="122"/>
      <c r="J31" s="15"/>
      <c r="K31" s="15"/>
      <c r="L31" s="15"/>
      <c r="M31" s="18"/>
      <c r="N31" s="15"/>
      <c r="O31" s="18"/>
      <c r="P31" s="158">
        <f t="shared" si="19"/>
        <v>0</v>
      </c>
      <c r="R31" s="71">
        <f t="shared" si="11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50799.963942307695</v>
      </c>
      <c r="E33" s="4">
        <f>+SUM(E22:E32)</f>
        <v>0</v>
      </c>
      <c r="F33" s="3">
        <f>SUM(F22:F32)</f>
        <v>0</v>
      </c>
      <c r="G33" s="4"/>
      <c r="H33" s="3">
        <f>SUM(H22:H32)</f>
        <v>826.28307692307703</v>
      </c>
      <c r="I33" s="3">
        <f>+SUM(I22:I32)</f>
        <v>7.25</v>
      </c>
      <c r="J33" s="3">
        <f t="shared" ref="J33:O33" si="20">+SUM(J22:J32)</f>
        <v>3360.7999999999997</v>
      </c>
      <c r="K33" s="3">
        <f t="shared" si="20"/>
        <v>4176.2400000000007</v>
      </c>
      <c r="L33" s="3">
        <f t="shared" si="20"/>
        <v>1345</v>
      </c>
      <c r="M33" s="3">
        <f t="shared" si="20"/>
        <v>0</v>
      </c>
      <c r="N33" s="3">
        <f t="shared" si="20"/>
        <v>3541.65</v>
      </c>
      <c r="O33" s="3">
        <f t="shared" si="20"/>
        <v>0</v>
      </c>
      <c r="P33" s="5">
        <f>+SUM(P22:P32)</f>
        <v>37542.740865384614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1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22">+P22+(SUM(O35:Q35))</f>
        <v>6138.1550000000007</v>
      </c>
    </row>
    <row r="36" spans="1:25" x14ac:dyDescent="0.2">
      <c r="M36" s="16" t="str">
        <f t="shared" si="21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2"/>
        <v>6993.9187499999998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M37" s="16" t="str">
        <f t="shared" si="21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2"/>
        <v>7110.6558653846168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/>
      <c r="I38" s="167"/>
      <c r="M38" s="16" t="str">
        <f t="shared" si="21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22"/>
        <v>6239.93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21"/>
        <v>Briones, Christian Joy</v>
      </c>
      <c r="O39" s="16">
        <v>0</v>
      </c>
      <c r="P39" s="16">
        <v>0</v>
      </c>
      <c r="Q39" s="16">
        <v>0</v>
      </c>
      <c r="S39" s="166">
        <f t="shared" si="22"/>
        <v>3932.7325000000001</v>
      </c>
      <c r="T39" s="334"/>
      <c r="U39" s="334"/>
      <c r="V39" s="334"/>
      <c r="W39" s="334"/>
      <c r="X39" s="334"/>
      <c r="Y39" s="334"/>
    </row>
    <row r="40" spans="1:25" x14ac:dyDescent="0.2">
      <c r="M40" s="16" t="str">
        <f t="shared" si="21"/>
        <v>Cahilig,Benzen</v>
      </c>
      <c r="O40" s="16">
        <v>0</v>
      </c>
      <c r="P40" s="16">
        <v>0</v>
      </c>
      <c r="Q40" s="16">
        <v>0</v>
      </c>
      <c r="S40" s="166">
        <f t="shared" si="22"/>
        <v>5329.5762500000001</v>
      </c>
    </row>
    <row r="41" spans="1:25" x14ac:dyDescent="0.2">
      <c r="M41" s="16" t="str">
        <f t="shared" si="21"/>
        <v>Pantoja,Nancy</v>
      </c>
      <c r="O41" s="16">
        <v>0</v>
      </c>
      <c r="P41" s="16">
        <v>0</v>
      </c>
      <c r="Q41" s="16">
        <v>0</v>
      </c>
      <c r="S41" s="166">
        <f t="shared" si="22"/>
        <v>5615.7725</v>
      </c>
    </row>
    <row r="42" spans="1:25" x14ac:dyDescent="0.2">
      <c r="M42" s="16">
        <f t="shared" si="21"/>
        <v>0</v>
      </c>
      <c r="O42" s="16">
        <v>0</v>
      </c>
      <c r="P42" s="16">
        <v>0</v>
      </c>
      <c r="Q42" s="16">
        <v>0</v>
      </c>
      <c r="S42" s="166">
        <f t="shared" si="22"/>
        <v>0</v>
      </c>
    </row>
    <row r="43" spans="1:25" x14ac:dyDescent="0.2">
      <c r="M43" s="16">
        <f t="shared" si="21"/>
        <v>0</v>
      </c>
      <c r="O43" s="16">
        <v>0</v>
      </c>
      <c r="P43" s="16">
        <v>0</v>
      </c>
      <c r="Q43" s="16">
        <v>0</v>
      </c>
      <c r="S43" s="166">
        <f t="shared" si="22"/>
        <v>0</v>
      </c>
    </row>
    <row r="44" spans="1:25" x14ac:dyDescent="0.2">
      <c r="M44" s="16">
        <f t="shared" si="21"/>
        <v>0</v>
      </c>
      <c r="O44" s="16">
        <v>0</v>
      </c>
      <c r="P44" s="16">
        <v>0</v>
      </c>
      <c r="Q44" s="16">
        <v>0</v>
      </c>
      <c r="S44" s="166">
        <f t="shared" si="22"/>
        <v>0</v>
      </c>
    </row>
    <row r="46" spans="1:25" x14ac:dyDescent="0.2">
      <c r="P46" s="169">
        <f>+P33+(SUM(O35:Q44))</f>
        <v>41360.740865384614</v>
      </c>
    </row>
    <row r="53" spans="1:14" ht="13.5" thickBot="1" x14ac:dyDescent="0.25"/>
    <row r="54" spans="1:14" ht="13.5" thickBot="1" x14ac:dyDescent="0.25">
      <c r="A54" s="393"/>
      <c r="B54" s="395" t="s">
        <v>0</v>
      </c>
      <c r="C54" s="397" t="s">
        <v>1</v>
      </c>
      <c r="D54" s="399" t="s">
        <v>45</v>
      </c>
      <c r="E54" s="434" t="s">
        <v>151</v>
      </c>
      <c r="F54" s="431" t="s">
        <v>112</v>
      </c>
      <c r="G54" s="432"/>
      <c r="H54" s="417" t="s">
        <v>294</v>
      </c>
      <c r="I54" s="419" t="s">
        <v>3</v>
      </c>
      <c r="J54" s="433" t="s">
        <v>114</v>
      </c>
      <c r="K54" s="429" t="s">
        <v>115</v>
      </c>
      <c r="L54" s="429" t="s">
        <v>116</v>
      </c>
      <c r="N54" s="428" t="s">
        <v>102</v>
      </c>
    </row>
    <row r="55" spans="1:14" ht="13.5" thickBot="1" x14ac:dyDescent="0.25">
      <c r="A55" s="394"/>
      <c r="B55" s="396"/>
      <c r="C55" s="398"/>
      <c r="D55" s="436"/>
      <c r="E55" s="435"/>
      <c r="F55" s="245" t="s">
        <v>113</v>
      </c>
      <c r="G55" s="246" t="s">
        <v>148</v>
      </c>
      <c r="H55" s="418"/>
      <c r="I55" s="420"/>
      <c r="J55" s="433"/>
      <c r="K55" s="429"/>
      <c r="L55" s="429"/>
      <c r="N55" s="428"/>
    </row>
    <row r="56" spans="1:14" ht="13.5" thickBot="1" x14ac:dyDescent="0.25">
      <c r="A56" s="153">
        <v>1</v>
      </c>
      <c r="B56" s="49" t="str">
        <f t="shared" ref="B56:C65" si="23">+B22</f>
        <v>Biarcal, Ronald Glenn</v>
      </c>
      <c r="C56" s="49" t="str">
        <f t="shared" si="23"/>
        <v>M.T.Purchaser</v>
      </c>
      <c r="D56" s="133"/>
      <c r="E56" s="157"/>
      <c r="F56" s="236"/>
      <c r="G56" s="236">
        <v>0</v>
      </c>
      <c r="H56" s="157">
        <v>300</v>
      </c>
      <c r="I56" s="158">
        <f>+D22-F22-H22-D56-J22-K22-L22-M22-N22-O22-E56-H56-F56-G56-I22</f>
        <v>4804.1550000000007</v>
      </c>
      <c r="J56" s="274">
        <f>+O35</f>
        <v>150</v>
      </c>
      <c r="K56" s="274">
        <f t="shared" ref="K56:L60" si="24">+P35</f>
        <v>884</v>
      </c>
      <c r="L56" s="274">
        <f t="shared" si="24"/>
        <v>0</v>
      </c>
      <c r="N56" s="165">
        <f t="shared" ref="N56" si="25">+I56+J56+K56</f>
        <v>5838.1550000000007</v>
      </c>
    </row>
    <row r="57" spans="1:14" ht="13.5" thickBot="1" x14ac:dyDescent="0.25">
      <c r="A57" s="139">
        <v>2</v>
      </c>
      <c r="B57" s="22" t="str">
        <f t="shared" si="23"/>
        <v>Sanchez, Angelo</v>
      </c>
      <c r="C57" s="248" t="str">
        <f t="shared" si="23"/>
        <v>Head Cook</v>
      </c>
      <c r="D57" s="73"/>
      <c r="E57" s="122"/>
      <c r="F57" s="122"/>
      <c r="G57" s="122"/>
      <c r="H57" s="157">
        <v>300</v>
      </c>
      <c r="I57" s="158">
        <f t="shared" ref="I57:I59" si="26">+D23-F23-H23-D57-J23-K23-L23-M23-N23-O23-E57-H57-F57-G57-I23</f>
        <v>6193.9187499999998</v>
      </c>
      <c r="J57" s="274">
        <f>+O36</f>
        <v>0</v>
      </c>
      <c r="K57" s="274">
        <f t="shared" si="24"/>
        <v>500</v>
      </c>
      <c r="L57" s="274">
        <f t="shared" si="24"/>
        <v>0</v>
      </c>
      <c r="N57" s="165">
        <f t="shared" ref="N57:N62" si="27">+I57+J57+K57</f>
        <v>6693.9187499999998</v>
      </c>
    </row>
    <row r="58" spans="1:14" ht="13.5" thickBot="1" x14ac:dyDescent="0.25">
      <c r="A58" s="139">
        <v>3</v>
      </c>
      <c r="B58" s="22" t="str">
        <f t="shared" si="23"/>
        <v>Dino, Joyce</v>
      </c>
      <c r="C58" s="248" t="str">
        <f t="shared" si="23"/>
        <v>Store Manager</v>
      </c>
      <c r="D58" s="73"/>
      <c r="E58" s="122"/>
      <c r="F58" s="18"/>
      <c r="G58" s="18">
        <f>3202.78/2</f>
        <v>1601.39</v>
      </c>
      <c r="H58" s="157">
        <v>300</v>
      </c>
      <c r="I58" s="158">
        <f t="shared" si="26"/>
        <v>3959.2658653846165</v>
      </c>
      <c r="J58" s="274">
        <f>+O37</f>
        <v>250</v>
      </c>
      <c r="K58" s="274">
        <f t="shared" si="24"/>
        <v>1000</v>
      </c>
      <c r="L58" s="274">
        <f t="shared" si="24"/>
        <v>0</v>
      </c>
      <c r="N58" s="165">
        <f t="shared" si="27"/>
        <v>5209.2658653846165</v>
      </c>
    </row>
    <row r="59" spans="1:14" ht="13.5" thickBot="1" x14ac:dyDescent="0.25">
      <c r="A59" s="139">
        <v>4</v>
      </c>
      <c r="B59" s="22" t="str">
        <f t="shared" si="23"/>
        <v xml:space="preserve">Sosa, Anna Marie </v>
      </c>
      <c r="C59" s="248" t="str">
        <f t="shared" si="23"/>
        <v>M.T.Bookkeeper</v>
      </c>
      <c r="D59" s="73"/>
      <c r="E59" s="122"/>
      <c r="F59" s="122"/>
      <c r="G59" s="122">
        <f>3074.67/2</f>
        <v>1537.335</v>
      </c>
      <c r="H59" s="157">
        <v>300</v>
      </c>
      <c r="I59" s="158">
        <f t="shared" si="26"/>
        <v>3368.5950000000003</v>
      </c>
      <c r="J59" s="274">
        <f>+O38</f>
        <v>150</v>
      </c>
      <c r="K59" s="274">
        <f t="shared" si="24"/>
        <v>884</v>
      </c>
      <c r="L59" s="274">
        <f t="shared" si="24"/>
        <v>0</v>
      </c>
      <c r="N59" s="165">
        <f t="shared" si="27"/>
        <v>4402.5950000000003</v>
      </c>
    </row>
    <row r="60" spans="1:14" ht="13.5" thickBot="1" x14ac:dyDescent="0.25">
      <c r="A60" s="139">
        <v>5</v>
      </c>
      <c r="B60" s="22" t="str">
        <f t="shared" si="23"/>
        <v>Briones, Christian Joy</v>
      </c>
      <c r="C60" s="248" t="str">
        <f t="shared" si="23"/>
        <v>Asst. Cook</v>
      </c>
      <c r="D60" s="73"/>
      <c r="E60" s="122"/>
      <c r="F60" s="122"/>
      <c r="G60" s="122"/>
      <c r="H60" s="157">
        <v>300</v>
      </c>
      <c r="I60" s="158">
        <f>+D26-F26-H26-D60-J26-K26-L26-M26-N26-O26-E60-H60-F60-G60-I26</f>
        <v>3632.7325000000001</v>
      </c>
      <c r="J60" s="274">
        <f>+O39</f>
        <v>0</v>
      </c>
      <c r="K60" s="274">
        <f t="shared" si="24"/>
        <v>0</v>
      </c>
      <c r="L60" s="274">
        <f t="shared" si="24"/>
        <v>0</v>
      </c>
      <c r="N60" s="165">
        <f t="shared" si="27"/>
        <v>3632.7325000000001</v>
      </c>
    </row>
    <row r="61" spans="1:14" ht="13.5" thickBot="1" x14ac:dyDescent="0.25">
      <c r="A61" s="139">
        <v>6</v>
      </c>
      <c r="B61" s="22" t="str">
        <f t="shared" si="23"/>
        <v>Cahilig,Benzen</v>
      </c>
      <c r="C61" s="248" t="str">
        <f t="shared" si="23"/>
        <v>Cook</v>
      </c>
      <c r="D61" s="73"/>
      <c r="E61" s="122"/>
      <c r="F61" s="122"/>
      <c r="G61" s="122"/>
      <c r="H61" s="157">
        <v>300</v>
      </c>
      <c r="I61" s="158">
        <f>+D27-F27-H27-D61-J27-K27-L27-M27-N27-O27-E60-H61-F61-G61-I27</f>
        <v>5029.5762500000001</v>
      </c>
      <c r="N61" s="165">
        <f t="shared" si="27"/>
        <v>5029.5762500000001</v>
      </c>
    </row>
    <row r="62" spans="1:14" x14ac:dyDescent="0.2">
      <c r="A62" s="139">
        <v>7</v>
      </c>
      <c r="B62" s="22" t="str">
        <f t="shared" si="23"/>
        <v>Pantoja,Nancy</v>
      </c>
      <c r="C62" s="248" t="str">
        <f t="shared" si="23"/>
        <v>Cashier</v>
      </c>
      <c r="D62" s="73"/>
      <c r="E62" s="122"/>
      <c r="F62" s="122"/>
      <c r="G62" s="122"/>
      <c r="H62" s="157">
        <v>300</v>
      </c>
      <c r="I62" s="158">
        <f>+D28-F28-H28-D62-J28-K28-L28-M28-N28-O28-E61-H62-F62-G62-I28</f>
        <v>5315.7725</v>
      </c>
      <c r="N62" s="165">
        <f t="shared" si="27"/>
        <v>5315.7725</v>
      </c>
    </row>
    <row r="63" spans="1:14" x14ac:dyDescent="0.2">
      <c r="A63" s="139">
        <v>8</v>
      </c>
      <c r="B63" s="22">
        <f t="shared" si="23"/>
        <v>0</v>
      </c>
      <c r="C63" s="248">
        <f t="shared" si="23"/>
        <v>0</v>
      </c>
      <c r="D63" s="73"/>
      <c r="E63" s="122"/>
      <c r="F63" s="122"/>
      <c r="G63" s="122"/>
      <c r="H63" s="15">
        <v>0</v>
      </c>
      <c r="I63" s="158">
        <f>+D29-F29-H29-D63-J29-K29-L29-M29-N29-O29-E62-H63-F63-G63-I29</f>
        <v>0</v>
      </c>
    </row>
    <row r="64" spans="1:14" x14ac:dyDescent="0.2">
      <c r="A64" s="139">
        <v>9</v>
      </c>
      <c r="B64" s="22">
        <f t="shared" si="23"/>
        <v>0</v>
      </c>
      <c r="C64" s="248">
        <f t="shared" si="23"/>
        <v>0</v>
      </c>
      <c r="D64" s="73"/>
      <c r="E64" s="122"/>
      <c r="F64" s="122"/>
      <c r="G64" s="122"/>
      <c r="H64" s="15">
        <v>0</v>
      </c>
      <c r="I64" s="158">
        <f>+D30-F30-H30-D64-J30-K30-L30-M30-N30-O30-E63-H64-F64-G64-I30</f>
        <v>0</v>
      </c>
    </row>
    <row r="65" spans="1:14" x14ac:dyDescent="0.2">
      <c r="A65" s="139">
        <v>10</v>
      </c>
      <c r="B65" s="22">
        <f t="shared" si="23"/>
        <v>0</v>
      </c>
      <c r="C65" s="248">
        <f t="shared" si="23"/>
        <v>0</v>
      </c>
      <c r="D65" s="22"/>
      <c r="E65" s="15"/>
      <c r="F65" s="122"/>
      <c r="G65" s="122"/>
      <c r="H65" s="15">
        <v>0</v>
      </c>
      <c r="I65" s="158">
        <f>+D31-F31-H31-D65-J31-K31-L31-M31-N31-O31-E64-H65-F65-G65-I31</f>
        <v>0</v>
      </c>
    </row>
    <row r="66" spans="1:14" x14ac:dyDescent="0.2">
      <c r="A66" s="160"/>
      <c r="B66" s="143"/>
      <c r="C66" s="144"/>
      <c r="D66" s="22"/>
      <c r="E66" s="360">
        <f>+SUM(E56:E65)</f>
        <v>0</v>
      </c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58">
        <f>SUM(D56:D66)</f>
        <v>0</v>
      </c>
      <c r="E67" s="358">
        <f>SUM(E56:E66)</f>
        <v>0</v>
      </c>
      <c r="F67" s="359">
        <f>+SUM(F56:F66)</f>
        <v>0</v>
      </c>
      <c r="G67" s="3">
        <f>+SUM(G56:G66)</f>
        <v>3138.7250000000004</v>
      </c>
      <c r="H67" s="3">
        <f>+SUM(H56:H66)</f>
        <v>2100</v>
      </c>
      <c r="I67" s="5">
        <f>+SUM(I56:I66)</f>
        <v>32304.015865384616</v>
      </c>
      <c r="N67" s="275">
        <f>SUM(N56:N66)</f>
        <v>36122.015865384616</v>
      </c>
    </row>
    <row r="70" spans="1:14" x14ac:dyDescent="0.2">
      <c r="G70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32767" scale="57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4" t="str">
        <f>'26-10 payroll'!A1</f>
        <v>THE OLD SPAGHETTI HOUSE</v>
      </c>
      <c r="C2" s="445"/>
      <c r="D2" s="445"/>
      <c r="E2" s="445"/>
      <c r="F2" s="445"/>
      <c r="G2" s="445"/>
      <c r="H2" s="446"/>
      <c r="I2" s="178"/>
      <c r="J2" s="444" t="str">
        <f>'26-10 payroll'!A1</f>
        <v>THE OLD SPAGHETTI HOUSE</v>
      </c>
      <c r="K2" s="445"/>
      <c r="L2" s="445"/>
      <c r="M2" s="445"/>
      <c r="N2" s="445"/>
      <c r="O2" s="445"/>
      <c r="P2" s="446"/>
    </row>
    <row r="3" spans="1:22" s="179" customFormat="1" x14ac:dyDescent="0.2">
      <c r="A3" s="170"/>
      <c r="B3" s="447" t="str">
        <f>'26-10 payroll'!D2</f>
        <v>VALERO</v>
      </c>
      <c r="C3" s="448"/>
      <c r="D3" s="448"/>
      <c r="E3" s="448"/>
      <c r="F3" s="448"/>
      <c r="G3" s="448"/>
      <c r="H3" s="449"/>
      <c r="I3" s="178"/>
      <c r="J3" s="447" t="str">
        <f>'26-10 payroll'!D2</f>
        <v>VALERO</v>
      </c>
      <c r="K3" s="448"/>
      <c r="L3" s="448"/>
      <c r="M3" s="448"/>
      <c r="N3" s="448"/>
      <c r="O3" s="448"/>
      <c r="P3" s="449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50" t="s">
        <v>25</v>
      </c>
      <c r="C5" s="451"/>
      <c r="D5" s="451"/>
      <c r="E5" s="451"/>
      <c r="F5" s="451"/>
      <c r="G5" s="451"/>
      <c r="H5" s="452"/>
      <c r="I5" s="178"/>
      <c r="J5" s="450" t="s">
        <v>25</v>
      </c>
      <c r="K5" s="451"/>
      <c r="L5" s="451"/>
      <c r="M5" s="451"/>
      <c r="N5" s="451"/>
      <c r="O5" s="451"/>
      <c r="P5" s="452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1" t="str">
        <f>'26-10 payroll'!B7</f>
        <v>Biarcal, Ronald Glenn</v>
      </c>
      <c r="E7" s="441"/>
      <c r="F7" s="441"/>
      <c r="G7" s="55"/>
      <c r="H7" s="194"/>
      <c r="I7" s="195"/>
      <c r="J7" s="192" t="s">
        <v>26</v>
      </c>
      <c r="K7" s="193" t="s">
        <v>27</v>
      </c>
      <c r="L7" s="441" t="str">
        <f>'26-10 payroll'!B8</f>
        <v>Sanchez, Angelo</v>
      </c>
      <c r="M7" s="441"/>
      <c r="N7" s="441"/>
      <c r="O7" s="9"/>
      <c r="P7" s="194"/>
    </row>
    <row r="8" spans="1:22" x14ac:dyDescent="0.2">
      <c r="B8" s="192" t="s">
        <v>28</v>
      </c>
      <c r="C8" s="193" t="s">
        <v>27</v>
      </c>
      <c r="D8" s="442">
        <f>'26-10 payroll'!E7</f>
        <v>527</v>
      </c>
      <c r="E8" s="442"/>
      <c r="F8" s="442"/>
      <c r="G8" s="55"/>
      <c r="H8" s="196"/>
      <c r="I8" s="195"/>
      <c r="J8" s="192" t="s">
        <v>28</v>
      </c>
      <c r="K8" s="193" t="s">
        <v>27</v>
      </c>
      <c r="L8" s="442">
        <f>'26-10 payroll'!E8</f>
        <v>527</v>
      </c>
      <c r="M8" s="442"/>
      <c r="N8" s="442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3" t="str">
        <f>'26-10 payroll'!D3</f>
        <v>February 11-25,2019</v>
      </c>
      <c r="E9" s="443"/>
      <c r="F9" s="443"/>
      <c r="G9" s="55"/>
      <c r="H9" s="194"/>
      <c r="I9" s="195"/>
      <c r="J9" s="192" t="s">
        <v>29</v>
      </c>
      <c r="K9" s="193" t="s">
        <v>27</v>
      </c>
      <c r="L9" s="443" t="str">
        <f>'26-10 payroll'!D3</f>
        <v>February 11-25,2019</v>
      </c>
      <c r="M9" s="443"/>
      <c r="N9" s="443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11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164.6875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1047.175</v>
      </c>
      <c r="G17" s="55"/>
      <c r="H17" s="56">
        <f>SUM(F13:F17)</f>
        <v>1167.175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546.11249999999995</v>
      </c>
      <c r="O17" s="9"/>
      <c r="P17" s="10">
        <f>SUM(N13:N17)</f>
        <v>830.8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490.5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187.5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187.5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300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300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9.8812499999999996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579.05999999999995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-2180.02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-987.88125000000002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5838.1550000000007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6693.9187499999998</v>
      </c>
      <c r="R28" s="215"/>
      <c r="T28" s="216">
        <f>+H28-'26-10 payroll'!S35</f>
        <v>-300</v>
      </c>
      <c r="U28" s="217"/>
      <c r="V28" s="218">
        <f>+P28-'26-10 payroll'!S36</f>
        <v>-300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4" t="str">
        <f>'26-10 payroll'!A1</f>
        <v>THE OLD SPAGHETTI HOUSE</v>
      </c>
      <c r="C35" s="445"/>
      <c r="D35" s="445"/>
      <c r="E35" s="445"/>
      <c r="F35" s="445"/>
      <c r="G35" s="445"/>
      <c r="H35" s="446"/>
      <c r="I35" s="178"/>
      <c r="J35" s="444" t="str">
        <f>'26-10 payroll'!A1</f>
        <v>THE OLD SPAGHETTI HOUSE</v>
      </c>
      <c r="K35" s="445"/>
      <c r="L35" s="445"/>
      <c r="M35" s="445"/>
      <c r="N35" s="445"/>
      <c r="O35" s="445"/>
      <c r="P35" s="446"/>
    </row>
    <row r="36" spans="2:17" x14ac:dyDescent="0.2">
      <c r="B36" s="447" t="str">
        <f>'26-10 payroll'!D2</f>
        <v>VALERO</v>
      </c>
      <c r="C36" s="448"/>
      <c r="D36" s="448"/>
      <c r="E36" s="448"/>
      <c r="F36" s="448"/>
      <c r="G36" s="448"/>
      <c r="H36" s="449"/>
      <c r="I36" s="178"/>
      <c r="J36" s="447" t="str">
        <f>'26-10 payroll'!D2</f>
        <v>VALERO</v>
      </c>
      <c r="K36" s="448"/>
      <c r="L36" s="448"/>
      <c r="M36" s="448"/>
      <c r="N36" s="448"/>
      <c r="O36" s="448"/>
      <c r="P36" s="449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50" t="s">
        <v>25</v>
      </c>
      <c r="C38" s="451"/>
      <c r="D38" s="451"/>
      <c r="E38" s="451"/>
      <c r="F38" s="451"/>
      <c r="G38" s="451"/>
      <c r="H38" s="452"/>
      <c r="I38" s="178"/>
      <c r="J38" s="450" t="s">
        <v>25</v>
      </c>
      <c r="K38" s="451"/>
      <c r="L38" s="451"/>
      <c r="M38" s="451"/>
      <c r="N38" s="451"/>
      <c r="O38" s="451"/>
      <c r="P38" s="452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1" t="str">
        <f>'26-10 payroll'!B24</f>
        <v>Dino, Joyce</v>
      </c>
      <c r="E40" s="441"/>
      <c r="F40" s="441"/>
      <c r="G40" s="55"/>
      <c r="H40" s="194"/>
      <c r="I40" s="195"/>
      <c r="J40" s="192" t="s">
        <v>26</v>
      </c>
      <c r="K40" s="193" t="s">
        <v>27</v>
      </c>
      <c r="L40" s="440" t="str">
        <f>'26-10 payroll'!B10</f>
        <v xml:space="preserve">Sosa, Anna Marie </v>
      </c>
      <c r="M40" s="441"/>
      <c r="N40" s="441"/>
      <c r="O40" s="9"/>
      <c r="P40" s="194"/>
    </row>
    <row r="41" spans="2:17" x14ac:dyDescent="0.2">
      <c r="B41" s="192" t="s">
        <v>28</v>
      </c>
      <c r="C41" s="193" t="s">
        <v>27</v>
      </c>
      <c r="D41" s="442">
        <f>'26-10 payroll'!E9</f>
        <v>790.23076923076928</v>
      </c>
      <c r="E41" s="442"/>
      <c r="F41" s="442"/>
      <c r="G41" s="55"/>
      <c r="H41" s="196"/>
      <c r="I41" s="195"/>
      <c r="J41" s="192" t="s">
        <v>28</v>
      </c>
      <c r="K41" s="193" t="s">
        <v>27</v>
      </c>
      <c r="L41" s="442">
        <f>'26-10 payroll'!E10</f>
        <v>527</v>
      </c>
      <c r="M41" s="442"/>
      <c r="N41" s="442"/>
      <c r="O41" s="9"/>
      <c r="P41" s="196"/>
    </row>
    <row r="42" spans="2:17" x14ac:dyDescent="0.2">
      <c r="B42" s="192" t="s">
        <v>29</v>
      </c>
      <c r="C42" s="193" t="s">
        <v>27</v>
      </c>
      <c r="D42" s="443" t="str">
        <f>'26-10 payroll'!D3</f>
        <v>February 11-25,2019</v>
      </c>
      <c r="E42" s="443"/>
      <c r="F42" s="443"/>
      <c r="G42" s="55"/>
      <c r="H42" s="194"/>
      <c r="I42" s="195"/>
      <c r="J42" s="192" t="s">
        <v>29</v>
      </c>
      <c r="K42" s="193" t="s">
        <v>27</v>
      </c>
      <c r="L42" s="443" t="str">
        <f>'26-10 payroll'!D3</f>
        <v>February 11-25,2019</v>
      </c>
      <c r="M42" s="443"/>
      <c r="N42" s="443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11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11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1319.1451923076922</v>
      </c>
      <c r="G50" s="55"/>
      <c r="H50" s="56">
        <f>SUM(F46:F50)</f>
        <v>1439.1451923076922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1047.175</v>
      </c>
      <c r="O50" s="9"/>
      <c r="P50" s="10">
        <f>SUM(N46:N50)</f>
        <v>1167.175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417.8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275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175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1901.39</v>
      </c>
      <c r="G56" s="55"/>
      <c r="H56" s="207"/>
      <c r="I56" s="195"/>
      <c r="J56" s="192"/>
      <c r="K56" s="198"/>
      <c r="L56" s="206" t="s">
        <v>98</v>
      </c>
      <c r="M56" s="205"/>
      <c r="N56" s="9" t="e">
        <f>+'26-10 payroll'!#REF!+'26-10 payroll'!F59+'26-10 payroll'!G59+'26-10 payroll'!H59</f>
        <v>#REF!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348.68932692307692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18.445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1962.61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567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-6545.6293269230764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 t="e">
        <f>-SUM(N52:N60)</f>
        <v>#REF!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5166.5158653846165</v>
      </c>
      <c r="I61" s="214"/>
      <c r="J61" s="197" t="s">
        <v>40</v>
      </c>
      <c r="K61" s="212"/>
      <c r="L61" s="212"/>
      <c r="M61" s="212"/>
      <c r="N61" s="12"/>
      <c r="O61" s="12"/>
      <c r="P61" s="213" t="e">
        <f>SUM(P43:P60)</f>
        <v>#REF!</v>
      </c>
      <c r="Q61" s="174"/>
      <c r="T61" s="216">
        <f>+H61-'26-10 payroll'!S37</f>
        <v>-1944.1400000000003</v>
      </c>
      <c r="V61" s="237" t="e">
        <f>+P61-'26-10 payroll'!S38</f>
        <v>#REF!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4" t="str">
        <f>'26-10 payroll'!A1</f>
        <v>THE OLD SPAGHETTI HOUSE</v>
      </c>
      <c r="C68" s="445"/>
      <c r="D68" s="445"/>
      <c r="E68" s="445"/>
      <c r="F68" s="445"/>
      <c r="G68" s="445"/>
      <c r="H68" s="446"/>
      <c r="I68" s="178"/>
      <c r="J68" s="444" t="str">
        <f>'26-10 payroll'!A1</f>
        <v>THE OLD SPAGHETTI HOUSE</v>
      </c>
      <c r="K68" s="445"/>
      <c r="L68" s="445"/>
      <c r="M68" s="445"/>
      <c r="N68" s="445"/>
      <c r="O68" s="445"/>
      <c r="P68" s="446"/>
    </row>
    <row r="69" spans="2:17" x14ac:dyDescent="0.2">
      <c r="B69" s="447" t="str">
        <f>'26-10 payroll'!D2</f>
        <v>VALERO</v>
      </c>
      <c r="C69" s="448"/>
      <c r="D69" s="448"/>
      <c r="E69" s="448"/>
      <c r="F69" s="448"/>
      <c r="G69" s="448"/>
      <c r="H69" s="449"/>
      <c r="I69" s="178"/>
      <c r="J69" s="447" t="str">
        <f>'26-10 payroll'!D2</f>
        <v>VALERO</v>
      </c>
      <c r="K69" s="448"/>
      <c r="L69" s="448"/>
      <c r="M69" s="448"/>
      <c r="N69" s="448"/>
      <c r="O69" s="448"/>
      <c r="P69" s="449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50" t="s">
        <v>25</v>
      </c>
      <c r="C71" s="451"/>
      <c r="D71" s="451"/>
      <c r="E71" s="451"/>
      <c r="F71" s="451"/>
      <c r="G71" s="451"/>
      <c r="H71" s="452"/>
      <c r="I71" s="178"/>
      <c r="J71" s="450" t="s">
        <v>25</v>
      </c>
      <c r="K71" s="451"/>
      <c r="L71" s="451"/>
      <c r="M71" s="451"/>
      <c r="N71" s="451"/>
      <c r="O71" s="451"/>
      <c r="P71" s="452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0" t="str">
        <f>'26-10 payroll'!B11</f>
        <v>Briones, Christian Joy</v>
      </c>
      <c r="E73" s="441"/>
      <c r="F73" s="441"/>
      <c r="G73" s="55"/>
      <c r="H73" s="194"/>
      <c r="I73" s="195"/>
      <c r="J73" s="192" t="s">
        <v>26</v>
      </c>
      <c r="K73" s="193" t="s">
        <v>27</v>
      </c>
      <c r="L73" s="440" t="str">
        <f>'26-10 payroll'!B12</f>
        <v>Cahilig,Benzen</v>
      </c>
      <c r="M73" s="441"/>
      <c r="N73" s="441"/>
      <c r="O73" s="9"/>
      <c r="P73" s="194"/>
    </row>
    <row r="74" spans="2:17" x14ac:dyDescent="0.2">
      <c r="B74" s="192" t="s">
        <v>28</v>
      </c>
      <c r="C74" s="193" t="s">
        <v>27</v>
      </c>
      <c r="D74" s="442">
        <f>'26-10 payroll'!E11</f>
        <v>527</v>
      </c>
      <c r="E74" s="442"/>
      <c r="F74" s="442"/>
      <c r="G74" s="55"/>
      <c r="H74" s="196"/>
      <c r="I74" s="195"/>
      <c r="J74" s="192" t="s">
        <v>28</v>
      </c>
      <c r="K74" s="193" t="s">
        <v>27</v>
      </c>
      <c r="L74" s="442">
        <f>'26-10 payroll'!E12</f>
        <v>527</v>
      </c>
      <c r="M74" s="442"/>
      <c r="N74" s="442"/>
      <c r="O74" s="9"/>
      <c r="P74" s="196"/>
    </row>
    <row r="75" spans="2:17" x14ac:dyDescent="0.2">
      <c r="B75" s="192" t="s">
        <v>29</v>
      </c>
      <c r="C75" s="193" t="s">
        <v>27</v>
      </c>
      <c r="D75" s="443" t="str">
        <f>'26-10 payroll'!D3</f>
        <v>February 11-25,2019</v>
      </c>
      <c r="E75" s="443"/>
      <c r="F75" s="443"/>
      <c r="G75" s="55"/>
      <c r="H75" s="194"/>
      <c r="I75" s="195"/>
      <c r="J75" s="192" t="s">
        <v>29</v>
      </c>
      <c r="K75" s="193" t="s">
        <v>27</v>
      </c>
      <c r="L75" s="443" t="str">
        <f>'26-10 payroll'!D3</f>
        <v>February 11-25,2019</v>
      </c>
      <c r="M75" s="443"/>
      <c r="N75" s="443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5270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6324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10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12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329.375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411.71875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120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19.762500000000003</v>
      </c>
      <c r="G83" s="55"/>
      <c r="H83" s="56">
        <f>SUM(F79:F83)</f>
        <v>469.13749999999999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32.9375</v>
      </c>
      <c r="O83" s="9"/>
      <c r="P83" s="10">
        <f>SUM(N79:N83)</f>
        <v>564.65625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454.2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436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175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182.5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payroll'!E59+'26-10 payroll'!F60+'26-10 payroll'!G60+'26-10 payroll'!H60</f>
        <v>300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payroll'!E60+'26-10 payroll'!F61+'26-10 payroll'!G61+'26-10 payroll'!H61</f>
        <v>300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208.16500000000002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432.98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-2106.4050000000002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-1859.08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3632.7324999999996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5029.5762500000001</v>
      </c>
      <c r="Q94" s="174"/>
      <c r="T94" s="216">
        <f>+H94-'26-10 payroll'!S39</f>
        <v>-300.00000000000045</v>
      </c>
      <c r="V94" s="237">
        <f>+P94-'26-10 payroll'!S40</f>
        <v>-300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4" t="str">
        <f>'26-10 payroll'!A1</f>
        <v>THE OLD SPAGHETTI HOUSE</v>
      </c>
      <c r="C101" s="445"/>
      <c r="D101" s="445"/>
      <c r="E101" s="445"/>
      <c r="F101" s="445"/>
      <c r="G101" s="445"/>
      <c r="H101" s="446"/>
      <c r="I101" s="178"/>
      <c r="J101" s="444" t="str">
        <f>'26-10 payroll'!A1</f>
        <v>THE OLD SPAGHETTI HOUSE</v>
      </c>
      <c r="K101" s="445"/>
      <c r="L101" s="445"/>
      <c r="M101" s="445"/>
      <c r="N101" s="445"/>
      <c r="O101" s="445"/>
      <c r="P101" s="446"/>
    </row>
    <row r="102" spans="2:17" x14ac:dyDescent="0.2">
      <c r="B102" s="447" t="str">
        <f>'26-10 payroll'!D2</f>
        <v>VALERO</v>
      </c>
      <c r="C102" s="448"/>
      <c r="D102" s="448"/>
      <c r="E102" s="448"/>
      <c r="F102" s="448"/>
      <c r="G102" s="448"/>
      <c r="H102" s="449"/>
      <c r="I102" s="178"/>
      <c r="J102" s="447" t="str">
        <f>'26-10 payroll'!D2</f>
        <v>VALERO</v>
      </c>
      <c r="K102" s="448"/>
      <c r="L102" s="448"/>
      <c r="M102" s="448"/>
      <c r="N102" s="448"/>
      <c r="O102" s="448"/>
      <c r="P102" s="449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50" t="s">
        <v>25</v>
      </c>
      <c r="C104" s="451"/>
      <c r="D104" s="451"/>
      <c r="E104" s="451"/>
      <c r="F104" s="451"/>
      <c r="G104" s="451"/>
      <c r="H104" s="452"/>
      <c r="I104" s="178"/>
      <c r="J104" s="450" t="s">
        <v>25</v>
      </c>
      <c r="K104" s="451"/>
      <c r="L104" s="451"/>
      <c r="M104" s="451"/>
      <c r="N104" s="451"/>
      <c r="O104" s="451"/>
      <c r="P104" s="452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0" t="str">
        <f>'26-10 payroll'!B13</f>
        <v>Pantoja,Nancy</v>
      </c>
      <c r="E106" s="441"/>
      <c r="F106" s="441"/>
      <c r="G106" s="55"/>
      <c r="H106" s="194"/>
      <c r="I106" s="195"/>
      <c r="J106" s="192" t="s">
        <v>26</v>
      </c>
      <c r="K106" s="193" t="s">
        <v>27</v>
      </c>
      <c r="L106" s="440">
        <f>'26-10 payroll'!B29</f>
        <v>0</v>
      </c>
      <c r="M106" s="441"/>
      <c r="N106" s="441"/>
      <c r="O106" s="9"/>
      <c r="P106" s="194"/>
    </row>
    <row r="107" spans="2:17" x14ac:dyDescent="0.2">
      <c r="B107" s="192" t="s">
        <v>28</v>
      </c>
      <c r="C107" s="193" t="s">
        <v>27</v>
      </c>
      <c r="D107" s="442">
        <f>'26-10 payroll'!E13</f>
        <v>527</v>
      </c>
      <c r="E107" s="442"/>
      <c r="F107" s="442"/>
      <c r="G107" s="55"/>
      <c r="H107" s="196"/>
      <c r="I107" s="195"/>
      <c r="J107" s="192" t="s">
        <v>28</v>
      </c>
      <c r="K107" s="193" t="s">
        <v>27</v>
      </c>
      <c r="L107" s="442">
        <f>'26-10 payroll'!E14</f>
        <v>0</v>
      </c>
      <c r="M107" s="442"/>
      <c r="N107" s="442"/>
      <c r="O107" s="9"/>
      <c r="P107" s="196"/>
    </row>
    <row r="108" spans="2:17" x14ac:dyDescent="0.2">
      <c r="B108" s="192" t="s">
        <v>29</v>
      </c>
      <c r="C108" s="193" t="s">
        <v>27</v>
      </c>
      <c r="D108" s="443" t="str">
        <f>'26-10 payroll'!D3</f>
        <v>February 11-25,2019</v>
      </c>
      <c r="E108" s="443"/>
      <c r="F108" s="443"/>
      <c r="G108" s="55"/>
      <c r="H108" s="194"/>
      <c r="I108" s="195"/>
      <c r="J108" s="192" t="s">
        <v>29</v>
      </c>
      <c r="K108" s="193" t="s">
        <v>27</v>
      </c>
      <c r="L108" s="443" t="str">
        <f>'26-10 payroll'!D3</f>
        <v>February 11-25,2019</v>
      </c>
      <c r="M108" s="443"/>
      <c r="N108" s="443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6324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120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65.875</v>
      </c>
      <c r="G116" s="55"/>
      <c r="H116" s="56">
        <f>SUM(F112:F116)</f>
        <v>185.875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490.5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162.5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payroll'!E61+'26-10 payroll'!F62+'26-10 payroll'!G62+'26-10 payroll'!H62</f>
        <v>300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payroll'!E62+'26-10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241.10250000000002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-1194.1025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5315.7725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-300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4" t="str">
        <f>'26-10 payroll'!A1</f>
        <v>THE OLD SPAGHETTI HOUSE</v>
      </c>
      <c r="C134" s="445"/>
      <c r="D134" s="445"/>
      <c r="E134" s="445"/>
      <c r="F134" s="445"/>
      <c r="G134" s="445"/>
      <c r="H134" s="446"/>
      <c r="I134" s="178"/>
      <c r="J134" s="444" t="str">
        <f>'26-10 payroll'!A1</f>
        <v>THE OLD SPAGHETTI HOUSE</v>
      </c>
      <c r="K134" s="445"/>
      <c r="L134" s="445"/>
      <c r="M134" s="445"/>
      <c r="N134" s="445"/>
      <c r="O134" s="445"/>
      <c r="P134" s="446"/>
    </row>
    <row r="135" spans="2:17" x14ac:dyDescent="0.2">
      <c r="B135" s="447" t="str">
        <f>'26-10 payroll'!D2</f>
        <v>VALERO</v>
      </c>
      <c r="C135" s="448"/>
      <c r="D135" s="448"/>
      <c r="E135" s="448"/>
      <c r="F135" s="448"/>
      <c r="G135" s="448"/>
      <c r="H135" s="449"/>
      <c r="I135" s="178"/>
      <c r="J135" s="447" t="str">
        <f>'26-10 payroll'!D2</f>
        <v>VALERO</v>
      </c>
      <c r="K135" s="448"/>
      <c r="L135" s="448"/>
      <c r="M135" s="448"/>
      <c r="N135" s="448"/>
      <c r="O135" s="448"/>
      <c r="P135" s="449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50" t="s">
        <v>25</v>
      </c>
      <c r="C137" s="451"/>
      <c r="D137" s="451"/>
      <c r="E137" s="451"/>
      <c r="F137" s="451"/>
      <c r="G137" s="451"/>
      <c r="H137" s="452"/>
      <c r="I137" s="178"/>
      <c r="J137" s="450" t="s">
        <v>25</v>
      </c>
      <c r="K137" s="451"/>
      <c r="L137" s="451"/>
      <c r="M137" s="451"/>
      <c r="N137" s="451"/>
      <c r="O137" s="451"/>
      <c r="P137" s="452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0">
        <f>'26-10 payroll'!B15</f>
        <v>0</v>
      </c>
      <c r="E139" s="441"/>
      <c r="F139" s="441"/>
      <c r="G139" s="55"/>
      <c r="H139" s="194"/>
      <c r="I139" s="195"/>
      <c r="J139" s="192" t="s">
        <v>26</v>
      </c>
      <c r="K139" s="193" t="s">
        <v>27</v>
      </c>
      <c r="L139" s="441">
        <f>'26-10 payroll'!C112</f>
        <v>0</v>
      </c>
      <c r="M139" s="441"/>
      <c r="N139" s="441"/>
      <c r="O139" s="9"/>
      <c r="P139" s="194"/>
    </row>
    <row r="140" spans="2:17" x14ac:dyDescent="0.2">
      <c r="B140" s="192" t="s">
        <v>28</v>
      </c>
      <c r="C140" s="193" t="s">
        <v>27</v>
      </c>
      <c r="D140" s="442">
        <f>'26-10 payroll'!E15</f>
        <v>0</v>
      </c>
      <c r="E140" s="442"/>
      <c r="F140" s="442"/>
      <c r="G140" s="55"/>
      <c r="H140" s="196"/>
      <c r="I140" s="195"/>
      <c r="J140" s="192" t="s">
        <v>28</v>
      </c>
      <c r="K140" s="193" t="s">
        <v>27</v>
      </c>
      <c r="L140" s="442">
        <f>'26-10 payroll'!E111</f>
        <v>0</v>
      </c>
      <c r="M140" s="442"/>
      <c r="N140" s="442"/>
      <c r="O140" s="9"/>
      <c r="P140" s="196"/>
    </row>
    <row r="141" spans="2:17" x14ac:dyDescent="0.2">
      <c r="B141" s="192" t="s">
        <v>29</v>
      </c>
      <c r="C141" s="193" t="s">
        <v>27</v>
      </c>
      <c r="D141" s="443" t="str">
        <f>'26-10 payroll'!D3</f>
        <v>February 11-25,2019</v>
      </c>
      <c r="E141" s="443"/>
      <c r="F141" s="443"/>
      <c r="G141" s="55"/>
      <c r="H141" s="194"/>
      <c r="I141" s="195"/>
      <c r="J141" s="192" t="s">
        <v>29</v>
      </c>
      <c r="K141" s="193" t="s">
        <v>27</v>
      </c>
      <c r="L141" s="443">
        <f>'26-10 payroll'!D105</f>
        <v>0</v>
      </c>
      <c r="M141" s="443"/>
      <c r="N141" s="443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payroll'!E63+'26-10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payroll'!E64+'26-10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7"/>
      <c r="B5" s="439" t="s">
        <v>0</v>
      </c>
      <c r="C5" s="410" t="s">
        <v>1</v>
      </c>
      <c r="D5" s="389" t="s">
        <v>13</v>
      </c>
      <c r="E5" s="410" t="s">
        <v>14</v>
      </c>
      <c r="F5" s="389" t="s">
        <v>15</v>
      </c>
      <c r="G5" s="410" t="s">
        <v>16</v>
      </c>
      <c r="H5" s="389" t="s">
        <v>44</v>
      </c>
      <c r="I5" s="406" t="s">
        <v>118</v>
      </c>
      <c r="J5" s="414" t="s">
        <v>91</v>
      </c>
      <c r="K5" s="415"/>
      <c r="L5" s="416"/>
      <c r="M5" s="426" t="s">
        <v>108</v>
      </c>
      <c r="N5" s="427"/>
      <c r="O5" s="427"/>
      <c r="P5" s="410" t="s">
        <v>2</v>
      </c>
      <c r="Q5" s="389" t="s">
        <v>17</v>
      </c>
      <c r="R5" s="410" t="s">
        <v>2</v>
      </c>
      <c r="S5" s="389" t="s">
        <v>18</v>
      </c>
      <c r="T5" s="410" t="s">
        <v>2</v>
      </c>
      <c r="U5" s="389" t="s">
        <v>19</v>
      </c>
      <c r="V5" s="410" t="s">
        <v>2</v>
      </c>
      <c r="W5" s="389" t="s">
        <v>20</v>
      </c>
      <c r="X5" s="391" t="s">
        <v>3</v>
      </c>
    </row>
    <row r="6" spans="1:26" s="138" customFormat="1" ht="27" customHeight="1" thickBot="1" x14ac:dyDescent="0.25">
      <c r="A6" s="438"/>
      <c r="B6" s="411"/>
      <c r="C6" s="411"/>
      <c r="D6" s="425"/>
      <c r="E6" s="430"/>
      <c r="F6" s="425"/>
      <c r="G6" s="430"/>
      <c r="H6" s="390"/>
      <c r="I6" s="407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1"/>
      <c r="Q6" s="425"/>
      <c r="R6" s="411"/>
      <c r="S6" s="425"/>
      <c r="T6" s="411"/>
      <c r="U6" s="425"/>
      <c r="V6" s="411"/>
      <c r="W6" s="390"/>
      <c r="X6" s="392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3"/>
      <c r="B20" s="395" t="s">
        <v>0</v>
      </c>
      <c r="C20" s="397" t="s">
        <v>1</v>
      </c>
      <c r="D20" s="399" t="s">
        <v>3</v>
      </c>
      <c r="E20" s="401" t="s">
        <v>22</v>
      </c>
      <c r="F20" s="408" t="s">
        <v>2</v>
      </c>
      <c r="G20" s="397" t="s">
        <v>21</v>
      </c>
      <c r="H20" s="399" t="s">
        <v>2</v>
      </c>
      <c r="I20" s="404" t="s">
        <v>126</v>
      </c>
      <c r="J20" s="421" t="s">
        <v>4</v>
      </c>
      <c r="K20" s="423" t="s">
        <v>23</v>
      </c>
      <c r="L20" s="399" t="s">
        <v>5</v>
      </c>
      <c r="M20" s="399" t="s">
        <v>6</v>
      </c>
      <c r="N20" s="399" t="s">
        <v>24</v>
      </c>
      <c r="O20" s="399" t="s">
        <v>7</v>
      </c>
      <c r="P20" s="419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4"/>
      <c r="B21" s="396"/>
      <c r="C21" s="398"/>
      <c r="D21" s="400"/>
      <c r="E21" s="402"/>
      <c r="F21" s="409"/>
      <c r="G21" s="453"/>
      <c r="H21" s="403"/>
      <c r="I21" s="405"/>
      <c r="J21" s="422"/>
      <c r="K21" s="424"/>
      <c r="L21" s="403"/>
      <c r="M21" s="403"/>
      <c r="N21" s="400"/>
      <c r="O21" s="403"/>
      <c r="P21" s="420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3"/>
      <c r="B54" s="395" t="s">
        <v>0</v>
      </c>
      <c r="C54" s="397" t="s">
        <v>1</v>
      </c>
      <c r="D54" s="399" t="s">
        <v>3</v>
      </c>
      <c r="E54" s="399" t="s">
        <v>45</v>
      </c>
      <c r="F54" s="434" t="s">
        <v>151</v>
      </c>
      <c r="G54" s="431" t="s">
        <v>112</v>
      </c>
      <c r="H54" s="432"/>
      <c r="I54" s="417"/>
      <c r="J54" s="419" t="s">
        <v>3</v>
      </c>
      <c r="K54" s="433" t="s">
        <v>114</v>
      </c>
      <c r="L54" s="429" t="s">
        <v>115</v>
      </c>
      <c r="M54" s="429" t="s">
        <v>116</v>
      </c>
      <c r="O54" s="428" t="s">
        <v>102</v>
      </c>
    </row>
    <row r="55" spans="1:15" ht="13.5" thickBot="1" x14ac:dyDescent="0.25">
      <c r="A55" s="394"/>
      <c r="B55" s="396"/>
      <c r="C55" s="398"/>
      <c r="D55" s="400"/>
      <c r="E55" s="436"/>
      <c r="F55" s="435"/>
      <c r="G55" s="245" t="s">
        <v>113</v>
      </c>
      <c r="H55" s="246" t="s">
        <v>148</v>
      </c>
      <c r="I55" s="418"/>
      <c r="J55" s="420"/>
      <c r="K55" s="433"/>
      <c r="L55" s="429"/>
      <c r="M55" s="429"/>
      <c r="O55" s="428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4" t="str">
        <f>'11-25 payroll'!A1</f>
        <v>THE OLD SPAGHETTI HOUSE</v>
      </c>
      <c r="C2" s="445"/>
      <c r="D2" s="445"/>
      <c r="E2" s="445"/>
      <c r="F2" s="445"/>
      <c r="G2" s="445"/>
      <c r="H2" s="446"/>
      <c r="I2" s="178"/>
      <c r="J2" s="444" t="str">
        <f>'11-25 payroll'!A1</f>
        <v>THE OLD SPAGHETTI HOUSE</v>
      </c>
      <c r="K2" s="445"/>
      <c r="L2" s="445"/>
      <c r="M2" s="445"/>
      <c r="N2" s="445"/>
      <c r="O2" s="445"/>
      <c r="P2" s="446"/>
    </row>
    <row r="3" spans="1:22" s="179" customFormat="1" x14ac:dyDescent="0.2">
      <c r="A3" s="170"/>
      <c r="B3" s="447" t="str">
        <f>'11-25 payroll'!D2</f>
        <v>VALERO</v>
      </c>
      <c r="C3" s="448"/>
      <c r="D3" s="448"/>
      <c r="E3" s="448"/>
      <c r="F3" s="448"/>
      <c r="G3" s="448"/>
      <c r="H3" s="449"/>
      <c r="I3" s="178"/>
      <c r="J3" s="447" t="str">
        <f>'11-25 payroll'!D2</f>
        <v>VALERO</v>
      </c>
      <c r="K3" s="448"/>
      <c r="L3" s="448"/>
      <c r="M3" s="448"/>
      <c r="N3" s="448"/>
      <c r="O3" s="448"/>
      <c r="P3" s="449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50" t="s">
        <v>25</v>
      </c>
      <c r="C5" s="451"/>
      <c r="D5" s="451"/>
      <c r="E5" s="451"/>
      <c r="F5" s="451"/>
      <c r="G5" s="451"/>
      <c r="H5" s="452"/>
      <c r="I5" s="178"/>
      <c r="J5" s="450" t="s">
        <v>25</v>
      </c>
      <c r="K5" s="451"/>
      <c r="L5" s="451"/>
      <c r="M5" s="451"/>
      <c r="N5" s="451"/>
      <c r="O5" s="451"/>
      <c r="P5" s="452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1" t="str">
        <f>'11-25 payroll'!B7</f>
        <v>Biarcal, Ronald Glenn</v>
      </c>
      <c r="E7" s="441"/>
      <c r="F7" s="441"/>
      <c r="G7" s="55"/>
      <c r="H7" s="194"/>
      <c r="I7" s="195"/>
      <c r="J7" s="192" t="s">
        <v>26</v>
      </c>
      <c r="K7" s="193" t="s">
        <v>27</v>
      </c>
      <c r="L7" s="441" t="str">
        <f>'11-25 payroll'!B8</f>
        <v>Sanchez, Angelo</v>
      </c>
      <c r="M7" s="441"/>
      <c r="N7" s="441"/>
      <c r="O7" s="9"/>
      <c r="P7" s="194"/>
    </row>
    <row r="8" spans="1:22" x14ac:dyDescent="0.2">
      <c r="B8" s="192" t="s">
        <v>28</v>
      </c>
      <c r="C8" s="193" t="s">
        <v>27</v>
      </c>
      <c r="D8" s="442">
        <f>'11-25 payroll'!E7</f>
        <v>502</v>
      </c>
      <c r="E8" s="442"/>
      <c r="F8" s="442"/>
      <c r="G8" s="55"/>
      <c r="H8" s="235"/>
      <c r="I8" s="195"/>
      <c r="J8" s="192" t="s">
        <v>28</v>
      </c>
      <c r="K8" s="193" t="s">
        <v>27</v>
      </c>
      <c r="L8" s="442">
        <f>'11-25 payroll'!E8</f>
        <v>502</v>
      </c>
      <c r="M8" s="442"/>
      <c r="N8" s="442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3" t="str">
        <f>'11-25 payroll'!D3</f>
        <v>August 11-25</v>
      </c>
      <c r="E9" s="443"/>
      <c r="F9" s="443"/>
      <c r="G9" s="55"/>
      <c r="H9" s="194"/>
      <c r="I9" s="195"/>
      <c r="J9" s="192" t="s">
        <v>29</v>
      </c>
      <c r="K9" s="193" t="s">
        <v>27</v>
      </c>
      <c r="L9" s="443" t="str">
        <f>'11-25 payroll'!D3</f>
        <v>August 11-25</v>
      </c>
      <c r="M9" s="443"/>
      <c r="N9" s="443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4" t="str">
        <f>'11-25 payroll'!A1</f>
        <v>THE OLD SPAGHETTI HOUSE</v>
      </c>
      <c r="C35" s="445"/>
      <c r="D35" s="445"/>
      <c r="E35" s="445"/>
      <c r="F35" s="445"/>
      <c r="G35" s="445"/>
      <c r="H35" s="446"/>
      <c r="I35" s="178"/>
      <c r="J35" s="444" t="str">
        <f>'11-25 payroll'!A1</f>
        <v>THE OLD SPAGHETTI HOUSE</v>
      </c>
      <c r="K35" s="445"/>
      <c r="L35" s="445"/>
      <c r="M35" s="445"/>
      <c r="N35" s="445"/>
      <c r="O35" s="445"/>
      <c r="P35" s="446"/>
    </row>
    <row r="36" spans="2:17" x14ac:dyDescent="0.2">
      <c r="B36" s="447" t="str">
        <f>'11-25 payroll'!D2</f>
        <v>VALERO</v>
      </c>
      <c r="C36" s="448"/>
      <c r="D36" s="448"/>
      <c r="E36" s="448"/>
      <c r="F36" s="448"/>
      <c r="G36" s="448"/>
      <c r="H36" s="449"/>
      <c r="I36" s="178"/>
      <c r="J36" s="447" t="str">
        <f>'11-25 payroll'!D2</f>
        <v>VALERO</v>
      </c>
      <c r="K36" s="448"/>
      <c r="L36" s="448"/>
      <c r="M36" s="448"/>
      <c r="N36" s="448"/>
      <c r="O36" s="448"/>
      <c r="P36" s="449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50" t="s">
        <v>25</v>
      </c>
      <c r="C38" s="451"/>
      <c r="D38" s="451"/>
      <c r="E38" s="451"/>
      <c r="F38" s="451"/>
      <c r="G38" s="451"/>
      <c r="H38" s="452"/>
      <c r="I38" s="178"/>
      <c r="J38" s="450" t="s">
        <v>25</v>
      </c>
      <c r="K38" s="451"/>
      <c r="L38" s="451"/>
      <c r="M38" s="451"/>
      <c r="N38" s="451"/>
      <c r="O38" s="451"/>
      <c r="P38" s="452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1" t="str">
        <f>'11-25 payroll'!B24</f>
        <v>Dino, Joyce</v>
      </c>
      <c r="E40" s="441"/>
      <c r="F40" s="441"/>
      <c r="G40" s="55"/>
      <c r="H40" s="194"/>
      <c r="I40" s="195"/>
      <c r="J40" s="192" t="s">
        <v>26</v>
      </c>
      <c r="K40" s="193" t="s">
        <v>27</v>
      </c>
      <c r="L40" s="440" t="str">
        <f>'11-25 payroll'!B10</f>
        <v xml:space="preserve">Sosa, Anna Marie </v>
      </c>
      <c r="M40" s="441"/>
      <c r="N40" s="441"/>
      <c r="O40" s="9"/>
      <c r="P40" s="194"/>
    </row>
    <row r="41" spans="2:17" x14ac:dyDescent="0.2">
      <c r="B41" s="192" t="s">
        <v>28</v>
      </c>
      <c r="C41" s="193" t="s">
        <v>27</v>
      </c>
      <c r="D41" s="442">
        <f>'11-25 payroll'!E9</f>
        <v>790.23076923076928</v>
      </c>
      <c r="E41" s="442"/>
      <c r="F41" s="442"/>
      <c r="G41" s="55"/>
      <c r="H41" s="235"/>
      <c r="I41" s="195"/>
      <c r="J41" s="192" t="s">
        <v>28</v>
      </c>
      <c r="K41" s="193" t="s">
        <v>27</v>
      </c>
      <c r="L41" s="442">
        <f>'11-25 payroll'!E10</f>
        <v>502</v>
      </c>
      <c r="M41" s="442"/>
      <c r="N41" s="442"/>
      <c r="O41" s="9"/>
      <c r="P41" s="235"/>
    </row>
    <row r="42" spans="2:17" x14ac:dyDescent="0.2">
      <c r="B42" s="192" t="s">
        <v>29</v>
      </c>
      <c r="C42" s="193" t="s">
        <v>27</v>
      </c>
      <c r="D42" s="443" t="str">
        <f>'11-25 payroll'!D3</f>
        <v>August 11-25</v>
      </c>
      <c r="E42" s="443"/>
      <c r="F42" s="443"/>
      <c r="G42" s="55"/>
      <c r="H42" s="194"/>
      <c r="I42" s="195"/>
      <c r="J42" s="192" t="s">
        <v>29</v>
      </c>
      <c r="K42" s="193" t="s">
        <v>27</v>
      </c>
      <c r="L42" s="443" t="str">
        <f>'11-25 payroll'!D3</f>
        <v>August 11-25</v>
      </c>
      <c r="M42" s="443"/>
      <c r="N42" s="443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4" t="str">
        <f>'11-25 payroll'!A1</f>
        <v>THE OLD SPAGHETTI HOUSE</v>
      </c>
      <c r="C68" s="445"/>
      <c r="D68" s="445"/>
      <c r="E68" s="445"/>
      <c r="F68" s="445"/>
      <c r="G68" s="445"/>
      <c r="H68" s="446"/>
      <c r="I68" s="178"/>
      <c r="J68" s="444" t="str">
        <f>'11-25 payroll'!A1</f>
        <v>THE OLD SPAGHETTI HOUSE</v>
      </c>
      <c r="K68" s="445"/>
      <c r="L68" s="445"/>
      <c r="M68" s="445"/>
      <c r="N68" s="445"/>
      <c r="O68" s="445"/>
      <c r="P68" s="446"/>
    </row>
    <row r="69" spans="2:17" x14ac:dyDescent="0.2">
      <c r="B69" s="447" t="str">
        <f>'11-25 payroll'!D2</f>
        <v>VALERO</v>
      </c>
      <c r="C69" s="448"/>
      <c r="D69" s="448"/>
      <c r="E69" s="448"/>
      <c r="F69" s="448"/>
      <c r="G69" s="448"/>
      <c r="H69" s="449"/>
      <c r="I69" s="178"/>
      <c r="J69" s="447" t="str">
        <f>'11-25 payroll'!D2</f>
        <v>VALERO</v>
      </c>
      <c r="K69" s="448"/>
      <c r="L69" s="448"/>
      <c r="M69" s="448"/>
      <c r="N69" s="448"/>
      <c r="O69" s="448"/>
      <c r="P69" s="449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50" t="s">
        <v>25</v>
      </c>
      <c r="C71" s="451"/>
      <c r="D71" s="451"/>
      <c r="E71" s="451"/>
      <c r="F71" s="451"/>
      <c r="G71" s="451"/>
      <c r="H71" s="452"/>
      <c r="I71" s="178"/>
      <c r="J71" s="450" t="s">
        <v>25</v>
      </c>
      <c r="K71" s="451"/>
      <c r="L71" s="451"/>
      <c r="M71" s="451"/>
      <c r="N71" s="451"/>
      <c r="O71" s="451"/>
      <c r="P71" s="452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0" t="str">
        <f>'11-25 payroll'!B11</f>
        <v>Briones, Christain Joy</v>
      </c>
      <c r="E73" s="441"/>
      <c r="F73" s="441"/>
      <c r="G73" s="55"/>
      <c r="H73" s="194"/>
      <c r="I73" s="195"/>
      <c r="J73" s="192" t="s">
        <v>26</v>
      </c>
      <c r="K73" s="193" t="s">
        <v>27</v>
      </c>
      <c r="L73" s="440">
        <f>'11-25 payroll'!B12</f>
        <v>0</v>
      </c>
      <c r="M73" s="441"/>
      <c r="N73" s="441"/>
      <c r="O73" s="9"/>
      <c r="P73" s="194"/>
    </row>
    <row r="74" spans="2:17" x14ac:dyDescent="0.2">
      <c r="B74" s="192" t="s">
        <v>28</v>
      </c>
      <c r="C74" s="193" t="s">
        <v>27</v>
      </c>
      <c r="D74" s="442">
        <f>'11-25 payroll'!E11</f>
        <v>502</v>
      </c>
      <c r="E74" s="442"/>
      <c r="F74" s="442"/>
      <c r="G74" s="55"/>
      <c r="H74" s="235"/>
      <c r="I74" s="195"/>
      <c r="J74" s="192" t="s">
        <v>28</v>
      </c>
      <c r="K74" s="193" t="s">
        <v>27</v>
      </c>
      <c r="L74" s="442">
        <f>'11-25 payroll'!E12</f>
        <v>0</v>
      </c>
      <c r="M74" s="442"/>
      <c r="N74" s="442"/>
      <c r="O74" s="9"/>
      <c r="P74" s="235"/>
    </row>
    <row r="75" spans="2:17" x14ac:dyDescent="0.2">
      <c r="B75" s="192" t="s">
        <v>29</v>
      </c>
      <c r="C75" s="193" t="s">
        <v>27</v>
      </c>
      <c r="D75" s="443" t="str">
        <f>'11-25 payroll'!D3</f>
        <v>August 11-25</v>
      </c>
      <c r="E75" s="443"/>
      <c r="F75" s="443"/>
      <c r="G75" s="55"/>
      <c r="H75" s="194"/>
      <c r="I75" s="195"/>
      <c r="J75" s="192" t="s">
        <v>29</v>
      </c>
      <c r="K75" s="193" t="s">
        <v>27</v>
      </c>
      <c r="L75" s="443" t="str">
        <f>'11-25 payroll'!D3</f>
        <v>August 11-25</v>
      </c>
      <c r="M75" s="443"/>
      <c r="N75" s="443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4" t="str">
        <f>'11-25 payroll'!A1</f>
        <v>THE OLD SPAGHETTI HOUSE</v>
      </c>
      <c r="C101" s="445"/>
      <c r="D101" s="445"/>
      <c r="E101" s="445"/>
      <c r="F101" s="445"/>
      <c r="G101" s="445"/>
      <c r="H101" s="446"/>
      <c r="I101" s="178"/>
      <c r="J101" s="444" t="str">
        <f>'11-25 payroll'!A1</f>
        <v>THE OLD SPAGHETTI HOUSE</v>
      </c>
      <c r="K101" s="445"/>
      <c r="L101" s="445"/>
      <c r="M101" s="445"/>
      <c r="N101" s="445"/>
      <c r="O101" s="445"/>
      <c r="P101" s="446"/>
    </row>
    <row r="102" spans="2:17" x14ac:dyDescent="0.2">
      <c r="B102" s="447" t="str">
        <f>'11-25 payroll'!D2</f>
        <v>VALERO</v>
      </c>
      <c r="C102" s="448"/>
      <c r="D102" s="448"/>
      <c r="E102" s="448"/>
      <c r="F102" s="448"/>
      <c r="G102" s="448"/>
      <c r="H102" s="449"/>
      <c r="I102" s="178"/>
      <c r="J102" s="447" t="str">
        <f>'11-25 payroll'!D2</f>
        <v>VALERO</v>
      </c>
      <c r="K102" s="448"/>
      <c r="L102" s="448"/>
      <c r="M102" s="448"/>
      <c r="N102" s="448"/>
      <c r="O102" s="448"/>
      <c r="P102" s="449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50" t="s">
        <v>25</v>
      </c>
      <c r="C104" s="451"/>
      <c r="D104" s="451"/>
      <c r="E104" s="451"/>
      <c r="F104" s="451"/>
      <c r="G104" s="451"/>
      <c r="H104" s="452"/>
      <c r="I104" s="178"/>
      <c r="J104" s="450" t="s">
        <v>25</v>
      </c>
      <c r="K104" s="451"/>
      <c r="L104" s="451"/>
      <c r="M104" s="451"/>
      <c r="N104" s="451"/>
      <c r="O104" s="451"/>
      <c r="P104" s="452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0">
        <f>'11-25 payroll'!B13</f>
        <v>0</v>
      </c>
      <c r="E106" s="441"/>
      <c r="F106" s="441"/>
      <c r="G106" s="55"/>
      <c r="H106" s="194"/>
      <c r="I106" s="195"/>
      <c r="J106" s="192" t="s">
        <v>26</v>
      </c>
      <c r="K106" s="193" t="s">
        <v>27</v>
      </c>
      <c r="L106" s="440">
        <f>'11-25 payroll'!B29</f>
        <v>0</v>
      </c>
      <c r="M106" s="441"/>
      <c r="N106" s="441"/>
      <c r="O106" s="9"/>
      <c r="P106" s="194"/>
    </row>
    <row r="107" spans="2:17" x14ac:dyDescent="0.2">
      <c r="B107" s="192" t="s">
        <v>28</v>
      </c>
      <c r="C107" s="193" t="s">
        <v>27</v>
      </c>
      <c r="D107" s="442">
        <f>'11-25 payroll'!E13</f>
        <v>0</v>
      </c>
      <c r="E107" s="442"/>
      <c r="F107" s="442"/>
      <c r="G107" s="55"/>
      <c r="H107" s="235"/>
      <c r="I107" s="195"/>
      <c r="J107" s="192" t="s">
        <v>28</v>
      </c>
      <c r="K107" s="193" t="s">
        <v>27</v>
      </c>
      <c r="L107" s="442">
        <f>'11-25 payroll'!E14</f>
        <v>0</v>
      </c>
      <c r="M107" s="442"/>
      <c r="N107" s="442"/>
      <c r="O107" s="9"/>
      <c r="P107" s="235"/>
    </row>
    <row r="108" spans="2:17" x14ac:dyDescent="0.2">
      <c r="B108" s="192" t="s">
        <v>29</v>
      </c>
      <c r="C108" s="193" t="s">
        <v>27</v>
      </c>
      <c r="D108" s="443" t="str">
        <f>'11-25 payroll'!D3</f>
        <v>August 11-25</v>
      </c>
      <c r="E108" s="443"/>
      <c r="F108" s="443"/>
      <c r="G108" s="55"/>
      <c r="H108" s="194"/>
      <c r="I108" s="195"/>
      <c r="J108" s="192" t="s">
        <v>29</v>
      </c>
      <c r="K108" s="193" t="s">
        <v>27</v>
      </c>
      <c r="L108" s="443" t="str">
        <f>'11-25 payroll'!D3</f>
        <v>August 11-25</v>
      </c>
      <c r="M108" s="443"/>
      <c r="N108" s="443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4" t="str">
        <f>'11-25 payroll'!A1</f>
        <v>THE OLD SPAGHETTI HOUSE</v>
      </c>
      <c r="C134" s="445"/>
      <c r="D134" s="445"/>
      <c r="E134" s="445"/>
      <c r="F134" s="445"/>
      <c r="G134" s="445"/>
      <c r="H134" s="446"/>
      <c r="I134" s="178"/>
      <c r="J134" s="444" t="str">
        <f>'11-25 payroll'!A1</f>
        <v>THE OLD SPAGHETTI HOUSE</v>
      </c>
      <c r="K134" s="445"/>
      <c r="L134" s="445"/>
      <c r="M134" s="445"/>
      <c r="N134" s="445"/>
      <c r="O134" s="445"/>
      <c r="P134" s="446"/>
    </row>
    <row r="135" spans="2:17" x14ac:dyDescent="0.2">
      <c r="B135" s="447" t="str">
        <f>'11-25 payroll'!D2</f>
        <v>VALERO</v>
      </c>
      <c r="C135" s="448"/>
      <c r="D135" s="448"/>
      <c r="E135" s="448"/>
      <c r="F135" s="448"/>
      <c r="G135" s="448"/>
      <c r="H135" s="449"/>
      <c r="I135" s="178"/>
      <c r="J135" s="447" t="str">
        <f>'11-25 payroll'!D2</f>
        <v>VALERO</v>
      </c>
      <c r="K135" s="448"/>
      <c r="L135" s="448"/>
      <c r="M135" s="448"/>
      <c r="N135" s="448"/>
      <c r="O135" s="448"/>
      <c r="P135" s="449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50" t="s">
        <v>25</v>
      </c>
      <c r="C137" s="451"/>
      <c r="D137" s="451"/>
      <c r="E137" s="451"/>
      <c r="F137" s="451"/>
      <c r="G137" s="451"/>
      <c r="H137" s="452"/>
      <c r="I137" s="178"/>
      <c r="J137" s="450" t="s">
        <v>25</v>
      </c>
      <c r="K137" s="451"/>
      <c r="L137" s="451"/>
      <c r="M137" s="451"/>
      <c r="N137" s="451"/>
      <c r="O137" s="451"/>
      <c r="P137" s="452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0">
        <f>'11-25 payroll'!B15</f>
        <v>0</v>
      </c>
      <c r="E139" s="441"/>
      <c r="F139" s="441"/>
      <c r="G139" s="55"/>
      <c r="H139" s="194"/>
      <c r="I139" s="195"/>
      <c r="J139" s="192" t="s">
        <v>26</v>
      </c>
      <c r="K139" s="193" t="s">
        <v>27</v>
      </c>
      <c r="L139" s="441">
        <f>'11-25 payroll'!C112</f>
        <v>0</v>
      </c>
      <c r="M139" s="441"/>
      <c r="N139" s="441"/>
      <c r="O139" s="9"/>
      <c r="P139" s="194"/>
    </row>
    <row r="140" spans="2:17" x14ac:dyDescent="0.2">
      <c r="B140" s="192" t="s">
        <v>28</v>
      </c>
      <c r="C140" s="193" t="s">
        <v>27</v>
      </c>
      <c r="D140" s="442">
        <f>'11-25 payroll'!E15</f>
        <v>0</v>
      </c>
      <c r="E140" s="442"/>
      <c r="F140" s="442"/>
      <c r="G140" s="55"/>
      <c r="H140" s="235"/>
      <c r="I140" s="195"/>
      <c r="J140" s="192" t="s">
        <v>28</v>
      </c>
      <c r="K140" s="193" t="s">
        <v>27</v>
      </c>
      <c r="L140" s="442">
        <f>'11-25 payroll'!E112</f>
        <v>0</v>
      </c>
      <c r="M140" s="442"/>
      <c r="N140" s="442"/>
      <c r="O140" s="9"/>
      <c r="P140" s="235"/>
    </row>
    <row r="141" spans="2:17" x14ac:dyDescent="0.2">
      <c r="B141" s="192" t="s">
        <v>29</v>
      </c>
      <c r="C141" s="193" t="s">
        <v>27</v>
      </c>
      <c r="D141" s="443" t="str">
        <f>'11-25 payroll'!D3</f>
        <v>August 11-25</v>
      </c>
      <c r="E141" s="443"/>
      <c r="F141" s="443"/>
      <c r="G141" s="55"/>
      <c r="H141" s="194"/>
      <c r="I141" s="195"/>
      <c r="J141" s="192" t="s">
        <v>29</v>
      </c>
      <c r="K141" s="193" t="s">
        <v>27</v>
      </c>
      <c r="L141" s="443">
        <f>'11-25 payroll'!D105</f>
        <v>0</v>
      </c>
      <c r="M141" s="443"/>
      <c r="N141" s="443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indexed="10"/>
  </sheetPr>
  <dimension ref="A1:X57"/>
  <sheetViews>
    <sheetView tabSelected="1" topLeftCell="A11" zoomScale="85" workbookViewId="0">
      <selection activeCell="P29" sqref="P29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February 11-25,2019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8" t="s">
        <v>65</v>
      </c>
      <c r="H15" s="458"/>
      <c r="J15" s="459" t="s">
        <v>66</v>
      </c>
      <c r="K15" s="459"/>
      <c r="L15" s="459"/>
      <c r="M15" s="459" t="s">
        <v>67</v>
      </c>
      <c r="N15" s="459"/>
      <c r="O15" s="458" t="s">
        <v>68</v>
      </c>
      <c r="P15" s="458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6" t="s">
        <v>70</v>
      </c>
      <c r="H16" s="456"/>
      <c r="I16" s="70" t="s">
        <v>71</v>
      </c>
      <c r="J16" s="460" t="s">
        <v>72</v>
      </c>
      <c r="K16" s="460"/>
      <c r="L16" s="460"/>
      <c r="M16" s="460" t="s">
        <v>73</v>
      </c>
      <c r="N16" s="460"/>
      <c r="O16" s="456" t="s">
        <v>74</v>
      </c>
      <c r="P16" s="456"/>
      <c r="Q16" s="251" t="s">
        <v>75</v>
      </c>
      <c r="R16" s="455" t="s">
        <v>117</v>
      </c>
      <c r="S16" s="456"/>
      <c r="T16" s="456"/>
      <c r="U16" s="457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6984.1750000000002</v>
      </c>
      <c r="H18" s="80">
        <f>'11-25 payroll'!R22</f>
        <v>6526</v>
      </c>
      <c r="I18" s="81">
        <f>G18+H18</f>
        <v>13510.174999999999</v>
      </c>
      <c r="J18" s="82">
        <f>+'26-10 payroll'!J22+'11-25 payroll'!J22</f>
        <v>962.8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337.5</v>
      </c>
      <c r="N18" s="83">
        <f>M18</f>
        <v>337.5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1322.73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1158.32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7171.9187499999998</v>
      </c>
      <c r="H19" s="80">
        <f>'11-25 payroll'!R23</f>
        <v>6526</v>
      </c>
      <c r="I19" s="81">
        <f t="shared" ref="I19:I27" si="0">G19+H19</f>
        <v>13697.918750000001</v>
      </c>
      <c r="J19" s="82">
        <f>+'26-10 payroll'!J23+'11-25 payroll'!J23</f>
        <v>962.8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337.5</v>
      </c>
      <c r="N19" s="83">
        <f t="shared" ref="N19:N27" si="1">M19</f>
        <v>337.5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10113.455865384616</v>
      </c>
      <c r="H20" s="80">
        <f>'11-25 payroll'!R24</f>
        <v>10273</v>
      </c>
      <c r="I20" s="81">
        <f t="shared" si="0"/>
        <v>20386.455865384618</v>
      </c>
      <c r="J20" s="82">
        <f>+'26-10 payroll'!J24+'11-25 payroll'!J24</f>
        <v>1162.5999999999999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475</v>
      </c>
      <c r="N20" s="83">
        <f t="shared" si="1"/>
        <v>475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2953.28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1962.61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6965.7300000000005</v>
      </c>
      <c r="H21" s="80">
        <f>'11-25 payroll'!R25</f>
        <v>6526</v>
      </c>
      <c r="I21" s="81">
        <f t="shared" si="0"/>
        <v>13491.73</v>
      </c>
      <c r="J21" s="82">
        <f>+'26-10 payroll'!J25+'11-25 payroll'!J25</f>
        <v>908.3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325</v>
      </c>
      <c r="N21" s="83">
        <f>M21</f>
        <v>325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1015.73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5530.9724999999999</v>
      </c>
      <c r="H22" s="80">
        <f>'11-25 payroll'!R26</f>
        <v>6526</v>
      </c>
      <c r="I22" s="81">
        <f t="shared" si="0"/>
        <v>12056.9725</v>
      </c>
      <c r="J22" s="82">
        <f>+'26-10 payroll'!J26+'11-25 payroll'!J26</f>
        <v>926.5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325</v>
      </c>
      <c r="N22" s="83">
        <f>M22</f>
        <v>325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1938.08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6888.65625</v>
      </c>
      <c r="H23" s="80">
        <f>'11-25 payroll'!R27</f>
        <v>0</v>
      </c>
      <c r="I23" s="93">
        <f t="shared" si="0"/>
        <v>6888.65625</v>
      </c>
      <c r="J23" s="82">
        <f>+'26-10 payroll'!J27+'11-25 payroll'!J27</f>
        <v>436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182.5</v>
      </c>
      <c r="N23" s="83">
        <f>M23</f>
        <v>182.5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432.98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6268.7725</v>
      </c>
      <c r="H24" s="80">
        <f>'11-25 payroll'!R28</f>
        <v>0</v>
      </c>
      <c r="I24" s="81">
        <f t="shared" si="0"/>
        <v>6268.7725</v>
      </c>
      <c r="J24" s="82">
        <f>+'26-10 payroll'!J28+'11-25 payroll'!J28</f>
        <v>490.5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162.5</v>
      </c>
      <c r="N24" s="83">
        <f t="shared" si="1"/>
        <v>162.5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49923.680865384616</v>
      </c>
      <c r="H29" s="103">
        <f t="shared" ref="H29:O29" si="3">SUM(H18:H27)</f>
        <v>36377</v>
      </c>
      <c r="I29" s="103">
        <f t="shared" si="3"/>
        <v>86300.680865384624</v>
      </c>
      <c r="J29" s="103">
        <f t="shared" si="3"/>
        <v>5849.5</v>
      </c>
      <c r="K29" s="103">
        <f t="shared" si="3"/>
        <v>5046.3</v>
      </c>
      <c r="L29" s="103">
        <f t="shared" si="3"/>
        <v>70</v>
      </c>
      <c r="M29" s="103">
        <f t="shared" si="3"/>
        <v>2145</v>
      </c>
      <c r="N29" s="103">
        <f t="shared" si="3"/>
        <v>2145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7321.6900000000005</v>
      </c>
      <c r="S29" s="103">
        <f t="shared" si="4"/>
        <v>7664.9500000000007</v>
      </c>
      <c r="T29" s="103">
        <f t="shared" si="4"/>
        <v>0</v>
      </c>
      <c r="U29" s="260">
        <f t="shared" si="4"/>
        <v>4569.6399999999994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10965.8</v>
      </c>
      <c r="L31" s="115"/>
      <c r="M31" s="115">
        <f>M29+N29</f>
        <v>4290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120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69.145192307692312</v>
      </c>
      <c r="M34" s="109">
        <f>+'26-10 payroll'!W9+'11-25 payroll'!W9</f>
        <v>0</v>
      </c>
      <c r="N34" s="109">
        <f>+'26-10 payroll'!F24+'26-10 payroll'!H24+'11-25 payroll'!F24+'11-25 payroll'!H24</f>
        <v>348.68932692307692</v>
      </c>
      <c r="O34" s="109">
        <f>+'26-10 payroll'!I24+'11-25 payroll'!I24</f>
        <v>7.25</v>
      </c>
      <c r="P34" s="109">
        <f>SUM('26-10 payroll'!O37:Q37,'11-25 payroll'!O37:Q37)</f>
        <v>2500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120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69.145192307692312</v>
      </c>
      <c r="M36" s="264">
        <f t="shared" si="5"/>
        <v>0</v>
      </c>
      <c r="N36" s="264">
        <f t="shared" si="5"/>
        <v>348.68932692307692</v>
      </c>
      <c r="O36" s="264">
        <f t="shared" si="5"/>
        <v>7.25</v>
      </c>
      <c r="P36" s="264">
        <f t="shared" si="5"/>
        <v>2500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13377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120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13.175000000000001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13377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120</v>
      </c>
      <c r="I38" s="263">
        <f>+'26-10 payroll'!P8+'11-25 payroll'!P8</f>
        <v>164.6875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46.112500000000004</v>
      </c>
      <c r="M38" s="109">
        <f>+'26-10 payroll'!W8+'11-25 payroll'!W8</f>
        <v>0</v>
      </c>
      <c r="N38" s="109">
        <f>+'26-10 payroll'!F23+'26-10 payroll'!H23+'11-25 payroll'!F23+'11-25 payroll'!H23</f>
        <v>9.8812499999999996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13377</v>
      </c>
      <c r="C39" s="106"/>
      <c r="E39" s="106"/>
      <c r="G39" s="263">
        <f>+'26-10 payroll'!I10+'11-25 payroll'!I10</f>
        <v>0</v>
      </c>
      <c r="H39" s="263">
        <f>+'26-10 payroll'!H10+'11-25 payroll'!H10</f>
        <v>120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13.175000000000001</v>
      </c>
      <c r="M39" s="109">
        <f>+'26-10 payroll'!W10+'11-25 payroll'!W10</f>
        <v>0</v>
      </c>
      <c r="N39" s="109">
        <f>+'26-10 payroll'!F25+'26-10 payroll'!H25+'11-25 payroll'!F25+'11-25 payroll'!H25</f>
        <v>18.445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360</v>
      </c>
      <c r="I41" s="268">
        <f t="shared" si="6"/>
        <v>164.6875</v>
      </c>
      <c r="J41" s="268">
        <f t="shared" si="6"/>
        <v>0</v>
      </c>
      <c r="K41" s="268">
        <f t="shared" si="6"/>
        <v>0</v>
      </c>
      <c r="L41" s="268">
        <f t="shared" si="6"/>
        <v>72.462500000000006</v>
      </c>
      <c r="M41" s="268">
        <f t="shared" si="6"/>
        <v>0</v>
      </c>
      <c r="N41" s="268">
        <f t="shared" si="6"/>
        <v>28.326250000000002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60677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480</v>
      </c>
      <c r="I44" s="263">
        <f t="shared" si="7"/>
        <v>164.6875</v>
      </c>
      <c r="J44" s="263">
        <f t="shared" si="7"/>
        <v>0</v>
      </c>
      <c r="K44" s="263">
        <f t="shared" si="7"/>
        <v>0</v>
      </c>
      <c r="L44" s="263">
        <f t="shared" si="7"/>
        <v>141.60769230769233</v>
      </c>
      <c r="M44" s="263">
        <f t="shared" si="7"/>
        <v>0</v>
      </c>
      <c r="N44" s="263">
        <f t="shared" si="7"/>
        <v>377.01557692307694</v>
      </c>
      <c r="O44" s="263">
        <f t="shared" si="7"/>
        <v>7.25</v>
      </c>
      <c r="P44" s="263">
        <f t="shared" si="7"/>
        <v>7636</v>
      </c>
      <c r="Q44" s="263">
        <f>SUM(B44:P44)</f>
        <v>69483.560769230768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4" t="s">
        <v>133</v>
      </c>
      <c r="B46" s="454"/>
      <c r="C46" s="454"/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4"/>
      <c r="Q46" s="110"/>
      <c r="U46" s="109"/>
    </row>
    <row r="47" spans="1:22" s="105" customFormat="1" x14ac:dyDescent="0.2">
      <c r="A47" s="454"/>
      <c r="B47" s="454"/>
      <c r="C47" s="454"/>
      <c r="D47" s="454"/>
      <c r="E47" s="454"/>
      <c r="F47" s="454"/>
      <c r="G47" s="454"/>
      <c r="H47" s="454"/>
      <c r="I47" s="454"/>
      <c r="J47" s="454"/>
      <c r="K47" s="454"/>
      <c r="L47" s="454"/>
      <c r="M47" s="454"/>
      <c r="N47" s="454"/>
      <c r="O47" s="454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71338.029615384614</v>
      </c>
      <c r="M48" s="263">
        <f>+I29+P36+P41-(O36+O41)+G36</f>
        <v>94029.430865384624</v>
      </c>
      <c r="N48" s="109">
        <f>+L48-M48</f>
        <v>-22691.40125000001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36268.773749999993</v>
      </c>
      <c r="M49" s="263">
        <f>+L49</f>
        <v>36268.773749999993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237.15</v>
      </c>
      <c r="M50" s="263">
        <f>+L50</f>
        <v>237.15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16110.5</v>
      </c>
      <c r="M51" s="263">
        <f>+L51</f>
        <v>16110.5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18721.605865384616</v>
      </c>
      <c r="M52" s="263">
        <f>+M48-M49-M50-M51</f>
        <v>41413.007115384629</v>
      </c>
      <c r="N52" s="109">
        <f>+L52-M52</f>
        <v>-22691.401250000014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workbookViewId="0">
      <selection activeCell="D27" sqref="D27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61" t="s">
        <v>283</v>
      </c>
      <c r="E18" s="462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61"/>
      <c r="E19" s="462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65"/>
  <sheetViews>
    <sheetView topLeftCell="A73" workbookViewId="0">
      <selection activeCell="N78" sqref="N78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4" t="str">
        <f>'[2]11-25 payroll'!A1</f>
        <v>THE OLD SPAGHETTI HOUSE</v>
      </c>
      <c r="C2" s="445"/>
      <c r="D2" s="445"/>
      <c r="E2" s="445"/>
      <c r="F2" s="445"/>
      <c r="G2" s="445"/>
      <c r="H2" s="446"/>
      <c r="I2" s="178"/>
      <c r="J2" s="444" t="str">
        <f>'[2]11-25 payroll'!A1</f>
        <v>THE OLD SPAGHETTI HOUSE</v>
      </c>
      <c r="K2" s="445"/>
      <c r="L2" s="445"/>
      <c r="M2" s="445"/>
      <c r="N2" s="445"/>
      <c r="O2" s="445"/>
      <c r="P2" s="446"/>
    </row>
    <row r="3" spans="1:22" s="179" customFormat="1" x14ac:dyDescent="0.2">
      <c r="A3" s="170"/>
      <c r="B3" s="447" t="str">
        <f>'[2]11-25 payroll'!D2</f>
        <v>VALERO</v>
      </c>
      <c r="C3" s="448"/>
      <c r="D3" s="448"/>
      <c r="E3" s="448"/>
      <c r="F3" s="448"/>
      <c r="G3" s="448"/>
      <c r="H3" s="449"/>
      <c r="I3" s="178"/>
      <c r="J3" s="447" t="str">
        <f>'[2]11-25 payroll'!D2</f>
        <v>VALERO</v>
      </c>
      <c r="K3" s="448"/>
      <c r="L3" s="448"/>
      <c r="M3" s="448"/>
      <c r="N3" s="448"/>
      <c r="O3" s="448"/>
      <c r="P3" s="449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50" t="s">
        <v>25</v>
      </c>
      <c r="C5" s="451"/>
      <c r="D5" s="451"/>
      <c r="E5" s="451"/>
      <c r="F5" s="451"/>
      <c r="G5" s="451"/>
      <c r="H5" s="452"/>
      <c r="I5" s="178"/>
      <c r="J5" s="450" t="s">
        <v>25</v>
      </c>
      <c r="K5" s="451"/>
      <c r="L5" s="451"/>
      <c r="M5" s="451"/>
      <c r="N5" s="451"/>
      <c r="O5" s="451"/>
      <c r="P5" s="452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1" t="str">
        <f>'[2]11-25 payroll'!B7</f>
        <v>Biarcal, Ronald Glenn</v>
      </c>
      <c r="E7" s="441"/>
      <c r="F7" s="441"/>
      <c r="G7" s="55"/>
      <c r="H7" s="194"/>
      <c r="I7" s="195"/>
      <c r="J7" s="192" t="s">
        <v>26</v>
      </c>
      <c r="K7" s="193" t="s">
        <v>27</v>
      </c>
      <c r="L7" s="441" t="str">
        <f>'[2]11-25 payroll'!B8</f>
        <v>Sanchez, Angelo</v>
      </c>
      <c r="M7" s="441"/>
      <c r="N7" s="441"/>
      <c r="O7" s="9"/>
      <c r="P7" s="194"/>
    </row>
    <row r="8" spans="1:22" x14ac:dyDescent="0.2">
      <c r="B8" s="192" t="s">
        <v>28</v>
      </c>
      <c r="C8" s="193" t="s">
        <v>27</v>
      </c>
      <c r="D8" s="442">
        <v>527</v>
      </c>
      <c r="E8" s="442"/>
      <c r="F8" s="442"/>
      <c r="G8" s="55"/>
      <c r="H8" s="356"/>
      <c r="I8" s="195"/>
      <c r="J8" s="192" t="s">
        <v>28</v>
      </c>
      <c r="K8" s="193" t="s">
        <v>27</v>
      </c>
      <c r="L8" s="442">
        <v>527</v>
      </c>
      <c r="M8" s="442"/>
      <c r="N8" s="442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43" t="str">
        <f>'26-10 payroll'!D3</f>
        <v>February 11-25,2019</v>
      </c>
      <c r="E9" s="443"/>
      <c r="F9" s="443"/>
      <c r="G9" s="55"/>
      <c r="H9" s="194"/>
      <c r="I9" s="195"/>
      <c r="J9" s="192" t="s">
        <v>29</v>
      </c>
      <c r="K9" s="193" t="s">
        <v>27</v>
      </c>
      <c r="L9" s="443" t="str">
        <f>D9</f>
        <v>February 11-25,2019</v>
      </c>
      <c r="M9" s="443"/>
      <c r="N9" s="443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D8*13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L8*13</f>
        <v>6851</v>
      </c>
      <c r="R10" s="187"/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v>13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v>13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E11*10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M11*10</f>
        <v>130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291</v>
      </c>
      <c r="E16" s="205"/>
      <c r="F16" s="55"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'[2]11-25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884+150+26.35</f>
        <v>1060.3499999999999</v>
      </c>
      <c r="G17" s="55"/>
      <c r="H17" s="56">
        <f>SUM(F13:F17)</f>
        <v>1190.3499999999999</v>
      </c>
      <c r="I17" s="195"/>
      <c r="J17" s="192"/>
      <c r="K17" s="193"/>
      <c r="L17" s="204" t="s">
        <v>99</v>
      </c>
      <c r="M17" s="205"/>
      <c r="N17" s="59">
        <f>500+52.7</f>
        <v>552.70000000000005</v>
      </c>
      <c r="O17" s="55"/>
      <c r="P17" s="56">
        <f>SUM(N13:N17)</f>
        <v>682.7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'[2]11-25 payroll'!J23</f>
        <v>490.5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'[2]11-25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187.5</v>
      </c>
      <c r="G21" s="55"/>
      <c r="H21" s="207"/>
      <c r="I21" s="195"/>
      <c r="J21" s="192"/>
      <c r="K21" s="198"/>
      <c r="L21" s="206" t="s">
        <v>37</v>
      </c>
      <c r="M21" s="205"/>
      <c r="N21" s="9">
        <v>187.5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'[2]11-25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'[2]11-25 payroll'!O23</f>
        <v>0</v>
      </c>
      <c r="O22" s="9"/>
      <c r="P22" s="207"/>
    </row>
    <row r="23" spans="1:22" x14ac:dyDescent="0.2">
      <c r="B23" s="192"/>
      <c r="C23" s="198"/>
      <c r="D23" s="206" t="s">
        <v>292</v>
      </c>
      <c r="E23" s="205"/>
      <c r="F23" s="55">
        <v>300</v>
      </c>
      <c r="G23" s="55"/>
      <c r="H23" s="207"/>
      <c r="I23" s="195"/>
      <c r="J23" s="192"/>
      <c r="K23" s="198"/>
      <c r="L23" s="206" t="s">
        <v>292</v>
      </c>
      <c r="M23" s="205"/>
      <c r="N23" s="9">
        <v>300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'[2]11-25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'[2]11-25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v>579.05999999999995</v>
      </c>
      <c r="G26" s="55"/>
      <c r="H26" s="209"/>
      <c r="I26" s="195"/>
      <c r="J26" s="192"/>
      <c r="K26" s="198"/>
      <c r="L26" s="206" t="s">
        <v>97</v>
      </c>
      <c r="M26" s="205"/>
      <c r="N26" s="9">
        <f>'[2]11-25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'[2]11-25 payroll'!M22</f>
        <v>0</v>
      </c>
      <c r="G27" s="55"/>
      <c r="H27" s="211">
        <f>-SUM(F19:F27)</f>
        <v>-2180.02</v>
      </c>
      <c r="I27" s="195"/>
      <c r="J27" s="192"/>
      <c r="K27" s="198"/>
      <c r="L27" s="198" t="s">
        <v>6</v>
      </c>
      <c r="M27" s="205"/>
      <c r="N27" s="9">
        <f>'[2]11-25 payroll'!M23</f>
        <v>0</v>
      </c>
      <c r="O27" s="9"/>
      <c r="P27" s="211">
        <f>-SUM(N19:N27)</f>
        <v>-978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5861.33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6555.7</v>
      </c>
      <c r="R28" s="215"/>
      <c r="T28" s="216">
        <f>+H28-'[2]11-25 payroll'!S35</f>
        <v>93.72485937500096</v>
      </c>
      <c r="U28" s="217"/>
      <c r="V28" s="218">
        <f>+P28-'[2]11-25 payroll'!S36</f>
        <v>42.202046874999724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4" t="str">
        <f>'[2]11-25 payroll'!A1</f>
        <v>THE OLD SPAGHETTI HOUSE</v>
      </c>
      <c r="C35" s="445"/>
      <c r="D35" s="445"/>
      <c r="E35" s="445"/>
      <c r="F35" s="445"/>
      <c r="G35" s="445"/>
      <c r="H35" s="446"/>
      <c r="I35" s="178"/>
      <c r="J35" s="444" t="str">
        <f>'[2]11-25 payroll'!A1</f>
        <v>THE OLD SPAGHETTI HOUSE</v>
      </c>
      <c r="K35" s="445"/>
      <c r="L35" s="445"/>
      <c r="M35" s="445"/>
      <c r="N35" s="445"/>
      <c r="O35" s="445"/>
      <c r="P35" s="446"/>
    </row>
    <row r="36" spans="2:17" x14ac:dyDescent="0.2">
      <c r="B36" s="447" t="str">
        <f>'[2]11-25 payroll'!D2</f>
        <v>VALERO</v>
      </c>
      <c r="C36" s="448"/>
      <c r="D36" s="448"/>
      <c r="E36" s="448"/>
      <c r="F36" s="448"/>
      <c r="G36" s="448"/>
      <c r="H36" s="449"/>
      <c r="I36" s="178"/>
      <c r="J36" s="447" t="str">
        <f>'[2]11-25 payroll'!D2</f>
        <v>VALERO</v>
      </c>
      <c r="K36" s="448"/>
      <c r="L36" s="448"/>
      <c r="M36" s="448"/>
      <c r="N36" s="448"/>
      <c r="O36" s="448"/>
      <c r="P36" s="449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50" t="s">
        <v>25</v>
      </c>
      <c r="C38" s="451"/>
      <c r="D38" s="451"/>
      <c r="E38" s="451"/>
      <c r="F38" s="451"/>
      <c r="G38" s="451"/>
      <c r="H38" s="452"/>
      <c r="I38" s="178"/>
      <c r="J38" s="450" t="s">
        <v>25</v>
      </c>
      <c r="K38" s="451"/>
      <c r="L38" s="451"/>
      <c r="M38" s="451"/>
      <c r="N38" s="451"/>
      <c r="O38" s="451"/>
      <c r="P38" s="452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1" t="str">
        <f>'[2]11-25 payroll'!B24</f>
        <v>Dino, Joyce</v>
      </c>
      <c r="E40" s="441"/>
      <c r="F40" s="441"/>
      <c r="G40" s="55"/>
      <c r="H40" s="194"/>
      <c r="I40" s="195"/>
      <c r="J40" s="192" t="s">
        <v>26</v>
      </c>
      <c r="K40" s="193" t="s">
        <v>27</v>
      </c>
      <c r="L40" s="440" t="str">
        <f>'[2]11-25 payroll'!B10</f>
        <v xml:space="preserve">Sosa, Anna Marie </v>
      </c>
      <c r="M40" s="441"/>
      <c r="N40" s="441"/>
      <c r="O40" s="9"/>
      <c r="P40" s="194"/>
    </row>
    <row r="41" spans="2:17" x14ac:dyDescent="0.2">
      <c r="B41" s="192" t="s">
        <v>28</v>
      </c>
      <c r="C41" s="193" t="s">
        <v>27</v>
      </c>
      <c r="D41" s="442">
        <f>'[2]11-25 payroll'!E9</f>
        <v>790.23076923076928</v>
      </c>
      <c r="E41" s="442"/>
      <c r="F41" s="442"/>
      <c r="G41" s="55"/>
      <c r="H41" s="356"/>
      <c r="I41" s="195"/>
      <c r="J41" s="192" t="s">
        <v>28</v>
      </c>
      <c r="K41" s="193" t="s">
        <v>27</v>
      </c>
      <c r="L41" s="442">
        <v>527</v>
      </c>
      <c r="M41" s="442"/>
      <c r="N41" s="442"/>
      <c r="O41" s="9"/>
      <c r="P41" s="356"/>
    </row>
    <row r="42" spans="2:17" x14ac:dyDescent="0.2">
      <c r="B42" s="192" t="s">
        <v>29</v>
      </c>
      <c r="C42" s="193" t="s">
        <v>27</v>
      </c>
      <c r="D42" s="443" t="str">
        <f>'26-10 payroll'!D3</f>
        <v>February 11-25,2019</v>
      </c>
      <c r="E42" s="443"/>
      <c r="F42" s="443"/>
      <c r="G42" s="55"/>
      <c r="H42" s="194"/>
      <c r="I42" s="195"/>
      <c r="J42" s="192" t="s">
        <v>29</v>
      </c>
      <c r="K42" s="193" t="s">
        <v>27</v>
      </c>
      <c r="L42" s="443" t="str">
        <f>D42</f>
        <v>February 11-25,2019</v>
      </c>
      <c r="M42" s="443"/>
      <c r="N42" s="443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L41*13</f>
        <v>6851</v>
      </c>
      <c r="Q43" s="174"/>
    </row>
    <row r="44" spans="2:17" x14ac:dyDescent="0.2">
      <c r="B44" s="192"/>
      <c r="C44" s="198"/>
      <c r="D44" s="200" t="s">
        <v>31</v>
      </c>
      <c r="E44" s="202">
        <v>13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v>13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'[2]11-25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'[2]11-25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M44*10</f>
        <v>130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250+1000+50+59.27</f>
        <v>1359.27</v>
      </c>
      <c r="G50" s="55"/>
      <c r="H50" s="56">
        <f>SUM(F46:F50)</f>
        <v>1489.27</v>
      </c>
      <c r="I50" s="195"/>
      <c r="J50" s="192"/>
      <c r="K50" s="193"/>
      <c r="L50" s="204" t="s">
        <v>99</v>
      </c>
      <c r="M50" s="205"/>
      <c r="N50" s="11">
        <f>150+884+13.18</f>
        <v>1047.18</v>
      </c>
      <c r="O50" s="9"/>
      <c r="P50" s="357">
        <f>SUM(N46:N50)</f>
        <v>1177.18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'[2]11-25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v>417.8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'[2]11-25 payroll'!K25</f>
        <v>600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275</v>
      </c>
      <c r="G54" s="55"/>
      <c r="H54" s="207"/>
      <c r="I54" s="195"/>
      <c r="J54" s="192"/>
      <c r="K54" s="198"/>
      <c r="L54" s="206" t="s">
        <v>37</v>
      </c>
      <c r="M54" s="205"/>
      <c r="N54" s="9">
        <v>175</v>
      </c>
      <c r="O54" s="9"/>
      <c r="P54" s="207"/>
    </row>
    <row r="55" spans="1:22" x14ac:dyDescent="0.2">
      <c r="B55" s="192"/>
      <c r="C55" s="198"/>
      <c r="D55" s="206" t="s">
        <v>292</v>
      </c>
      <c r="E55" s="205"/>
      <c r="F55" s="55">
        <v>300</v>
      </c>
      <c r="G55" s="55"/>
      <c r="H55" s="207"/>
      <c r="I55" s="195"/>
      <c r="J55" s="192"/>
      <c r="K55" s="198"/>
      <c r="L55" s="206" t="s">
        <v>292</v>
      </c>
      <c r="M55" s="205"/>
      <c r="N55" s="9">
        <v>300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+'[2]11-25 payroll'!F58+'[2]11-25 payroll'!G58+'[2]11-25 payroll'!H58+'[2]11-25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+'[2]11-25 payroll'!F59+'[2]11-25 payroll'!G59+'[2]11-25 payroll'!H59+'[2]11-25 payroll'!I59</f>
        <v>1537.34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'[2]11-25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'[2]11-25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v>267.68</v>
      </c>
      <c r="G58" s="55"/>
      <c r="H58" s="209"/>
      <c r="I58" s="195"/>
      <c r="J58" s="192"/>
      <c r="K58" s="198"/>
      <c r="L58" s="206" t="s">
        <v>39</v>
      </c>
      <c r="M58" s="205"/>
      <c r="N58" s="9">
        <v>90.25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'[2]11-25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'[2]11-25 payroll'!N25</f>
        <v>567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'[2]11-25 payroll'!M24</f>
        <v>0</v>
      </c>
      <c r="G60" s="55"/>
      <c r="H60" s="211">
        <f>-SUM(F52:F60)</f>
        <v>-4502.01</v>
      </c>
      <c r="I60" s="195"/>
      <c r="J60" s="192"/>
      <c r="K60" s="198"/>
      <c r="L60" s="198" t="s">
        <v>6</v>
      </c>
      <c r="M60" s="205"/>
      <c r="N60" s="9">
        <f>'[2]11-25 payroll'!M25</f>
        <v>0</v>
      </c>
      <c r="O60" s="9"/>
      <c r="P60" s="211">
        <f>-SUM(N52:N60)</f>
        <v>-3687.39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7260.26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4340.7900000000009</v>
      </c>
      <c r="Q61" s="174"/>
      <c r="T61" s="216">
        <f>+H61-'[2]11-25 payroll'!S37</f>
        <v>-1547.1306937499994</v>
      </c>
      <c r="V61" s="237">
        <f>+P61-'[2]11-25 payroll'!S38</f>
        <v>-1511.7935010416659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4" t="str">
        <f>'[2]11-25 payroll'!A1</f>
        <v>THE OLD SPAGHETTI HOUSE</v>
      </c>
      <c r="C68" s="445"/>
      <c r="D68" s="445"/>
      <c r="E68" s="445"/>
      <c r="F68" s="445"/>
      <c r="G68" s="445"/>
      <c r="H68" s="446"/>
      <c r="I68" s="178"/>
      <c r="J68" s="444" t="str">
        <f>'[2]11-25 payroll'!A1</f>
        <v>THE OLD SPAGHETTI HOUSE</v>
      </c>
      <c r="K68" s="445"/>
      <c r="L68" s="445"/>
      <c r="M68" s="445"/>
      <c r="N68" s="445"/>
      <c r="O68" s="445"/>
      <c r="P68" s="446"/>
    </row>
    <row r="69" spans="2:17" x14ac:dyDescent="0.2">
      <c r="B69" s="447" t="str">
        <f>'[2]11-25 payroll'!D2</f>
        <v>VALERO</v>
      </c>
      <c r="C69" s="448"/>
      <c r="D69" s="448"/>
      <c r="E69" s="448"/>
      <c r="F69" s="448"/>
      <c r="G69" s="448"/>
      <c r="H69" s="449"/>
      <c r="I69" s="178"/>
      <c r="J69" s="447" t="str">
        <f>'[2]11-25 payroll'!D2</f>
        <v>VALERO</v>
      </c>
      <c r="K69" s="448"/>
      <c r="L69" s="448"/>
      <c r="M69" s="448"/>
      <c r="N69" s="448"/>
      <c r="O69" s="448"/>
      <c r="P69" s="449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50" t="s">
        <v>25</v>
      </c>
      <c r="C71" s="451"/>
      <c r="D71" s="451"/>
      <c r="E71" s="451"/>
      <c r="F71" s="451"/>
      <c r="G71" s="451"/>
      <c r="H71" s="452"/>
      <c r="I71" s="178"/>
      <c r="J71" s="450" t="s">
        <v>25</v>
      </c>
      <c r="K71" s="451"/>
      <c r="L71" s="451"/>
      <c r="M71" s="451"/>
      <c r="N71" s="451"/>
      <c r="O71" s="451"/>
      <c r="P71" s="452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0" t="str">
        <f>'[2]11-25 payroll'!B11</f>
        <v>Briones, Christain Joy</v>
      </c>
      <c r="E73" s="441"/>
      <c r="F73" s="441"/>
      <c r="G73" s="55"/>
      <c r="H73" s="194"/>
      <c r="I73" s="195"/>
      <c r="J73" s="192" t="s">
        <v>26</v>
      </c>
      <c r="K73" s="193" t="s">
        <v>27</v>
      </c>
      <c r="L73" s="440" t="str">
        <f>'[2]11-25 payroll'!B12</f>
        <v>Cahilig,Benzen</v>
      </c>
      <c r="M73" s="441"/>
      <c r="N73" s="441"/>
      <c r="O73" s="9"/>
      <c r="P73" s="194"/>
    </row>
    <row r="74" spans="2:17" x14ac:dyDescent="0.2">
      <c r="B74" s="192" t="s">
        <v>28</v>
      </c>
      <c r="C74" s="193" t="s">
        <v>27</v>
      </c>
      <c r="D74" s="442">
        <v>527</v>
      </c>
      <c r="E74" s="442"/>
      <c r="F74" s="442"/>
      <c r="G74" s="55"/>
      <c r="H74" s="356"/>
      <c r="I74" s="195"/>
      <c r="J74" s="192" t="s">
        <v>28</v>
      </c>
      <c r="K74" s="193" t="s">
        <v>27</v>
      </c>
      <c r="L74" s="442">
        <v>527</v>
      </c>
      <c r="M74" s="442"/>
      <c r="N74" s="442"/>
      <c r="O74" s="9"/>
      <c r="P74" s="356"/>
    </row>
    <row r="75" spans="2:17" x14ac:dyDescent="0.2">
      <c r="B75" s="192" t="s">
        <v>29</v>
      </c>
      <c r="C75" s="193" t="s">
        <v>27</v>
      </c>
      <c r="D75" s="443" t="str">
        <f>'26-10 payroll'!D3</f>
        <v>February 11-25,2019</v>
      </c>
      <c r="E75" s="443"/>
      <c r="F75" s="443"/>
      <c r="G75" s="55"/>
      <c r="H75" s="194"/>
      <c r="I75" s="195"/>
      <c r="J75" s="192" t="s">
        <v>29</v>
      </c>
      <c r="K75" s="193" t="s">
        <v>27</v>
      </c>
      <c r="L75" s="443" t="str">
        <f>D75</f>
        <v>February 11-25,2019</v>
      </c>
      <c r="M75" s="443"/>
      <c r="N75" s="443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D74*E77</f>
        <v>5797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6851</v>
      </c>
      <c r="Q76" s="174"/>
    </row>
    <row r="77" spans="2:17" x14ac:dyDescent="0.2">
      <c r="B77" s="192"/>
      <c r="C77" s="198"/>
      <c r="D77" s="200" t="s">
        <v>31</v>
      </c>
      <c r="E77" s="202"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v>13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v>411.72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v>110</v>
      </c>
      <c r="G80" s="55"/>
      <c r="H80" s="58"/>
      <c r="I80" s="195"/>
      <c r="J80" s="192"/>
      <c r="K80" s="193"/>
      <c r="L80" s="204" t="s">
        <v>95</v>
      </c>
      <c r="M80" s="205"/>
      <c r="N80" s="9">
        <v>110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v>527</v>
      </c>
      <c r="G81" s="55"/>
      <c r="H81" s="58"/>
      <c r="I81" s="195"/>
      <c r="J81" s="192"/>
      <c r="K81" s="193"/>
      <c r="L81" s="204" t="s">
        <v>34</v>
      </c>
      <c r="M81" s="205"/>
      <c r="N81" s="9">
        <f>'[2]11-25 payroll'!R12</f>
        <v>0</v>
      </c>
      <c r="O81" s="9"/>
      <c r="P81" s="10"/>
    </row>
    <row r="82" spans="1:22" x14ac:dyDescent="0.2">
      <c r="B82" s="192"/>
      <c r="C82" s="193"/>
      <c r="D82" s="204" t="s">
        <v>291</v>
      </c>
      <c r="E82" s="205"/>
      <c r="F82" s="55">
        <v>527</v>
      </c>
      <c r="G82" s="55"/>
      <c r="H82" s="58"/>
      <c r="I82" s="195"/>
      <c r="J82" s="192"/>
      <c r="K82" s="193"/>
      <c r="L82" s="204" t="s">
        <v>35</v>
      </c>
      <c r="M82" s="205"/>
      <c r="N82" s="9">
        <f>'[2]11-25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v>32.94</v>
      </c>
      <c r="G83" s="55"/>
      <c r="H83" s="56">
        <f>SUM(F79:F83)</f>
        <v>1196.94</v>
      </c>
      <c r="I83" s="195"/>
      <c r="J83" s="192"/>
      <c r="K83" s="193"/>
      <c r="L83" s="204" t="s">
        <v>99</v>
      </c>
      <c r="M83" s="205"/>
      <c r="N83" s="11">
        <v>39.53</v>
      </c>
      <c r="O83" s="9"/>
      <c r="P83" s="56">
        <f>SUM(N79:N83)</f>
        <v>561.25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v>454.2</v>
      </c>
      <c r="G85" s="55"/>
      <c r="H85" s="207"/>
      <c r="I85" s="195"/>
      <c r="J85" s="192"/>
      <c r="K85" s="198"/>
      <c r="L85" s="206" t="s">
        <v>4</v>
      </c>
      <c r="M85" s="205"/>
      <c r="N85" s="9">
        <v>436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'[2]11-25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175</v>
      </c>
      <c r="G87" s="55"/>
      <c r="H87" s="207"/>
      <c r="I87" s="195"/>
      <c r="J87" s="192"/>
      <c r="K87" s="198"/>
      <c r="L87" s="206" t="s">
        <v>37</v>
      </c>
      <c r="M87" s="205"/>
      <c r="N87" s="9">
        <v>182.5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'[2]11-25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'[2]11-25 payroll'!O27</f>
        <v>0</v>
      </c>
      <c r="O88" s="9"/>
      <c r="P88" s="207"/>
    </row>
    <row r="89" spans="1:22" x14ac:dyDescent="0.2">
      <c r="B89" s="192"/>
      <c r="C89" s="198"/>
      <c r="D89" s="206" t="s">
        <v>292</v>
      </c>
      <c r="E89" s="205"/>
      <c r="F89" s="55">
        <v>300</v>
      </c>
      <c r="G89" s="55"/>
      <c r="H89" s="207"/>
      <c r="I89" s="195"/>
      <c r="J89" s="192"/>
      <c r="K89" s="198"/>
      <c r="L89" s="206" t="s">
        <v>292</v>
      </c>
      <c r="M89" s="205"/>
      <c r="N89" s="9">
        <v>300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'[2]11-25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'[2]11-25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v>65.88</v>
      </c>
      <c r="G91" s="55"/>
      <c r="H91" s="209"/>
      <c r="I91" s="195"/>
      <c r="J91" s="192"/>
      <c r="K91" s="198"/>
      <c r="L91" s="206" t="s">
        <v>39</v>
      </c>
      <c r="M91" s="205"/>
      <c r="N91" s="9"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'[2]11-25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'[2]11-25 payroll'!N27</f>
        <v>432.98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'[2]11-25 payroll'!M26</f>
        <v>0</v>
      </c>
      <c r="G93" s="55"/>
      <c r="H93" s="211">
        <f>-SUM(F85:F93)</f>
        <v>-1964.12</v>
      </c>
      <c r="I93" s="195"/>
      <c r="J93" s="192"/>
      <c r="K93" s="198"/>
      <c r="L93" s="198" t="s">
        <v>6</v>
      </c>
      <c r="M93" s="205"/>
      <c r="N93" s="9">
        <f>'[2]11-25 payroll'!M27</f>
        <v>0</v>
      </c>
      <c r="O93" s="9"/>
      <c r="P93" s="211">
        <f>-SUM(N85:N93)</f>
        <v>-1859.08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5029.8200000000006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5553.17</v>
      </c>
      <c r="Q94" s="174"/>
      <c r="T94" s="216">
        <f>+H94-'[2]11-25 payroll'!S39</f>
        <v>519.92175572916767</v>
      </c>
      <c r="V94" s="237">
        <f>+P94-'[2]11-25 payroll'!S40</f>
        <v>726.96000000000095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4" t="str">
        <f>'[2]11-25 payroll'!A1</f>
        <v>THE OLD SPAGHETTI HOUSE</v>
      </c>
      <c r="C101" s="445"/>
      <c r="D101" s="445"/>
      <c r="E101" s="445"/>
      <c r="F101" s="445"/>
      <c r="G101" s="445"/>
      <c r="H101" s="446"/>
      <c r="I101" s="178"/>
      <c r="J101" s="444" t="str">
        <f>'[2]11-25 payroll'!A1</f>
        <v>THE OLD SPAGHETTI HOUSE</v>
      </c>
      <c r="K101" s="445"/>
      <c r="L101" s="445"/>
      <c r="M101" s="445"/>
      <c r="N101" s="445"/>
      <c r="O101" s="445"/>
      <c r="P101" s="446"/>
    </row>
    <row r="102" spans="2:17" x14ac:dyDescent="0.2">
      <c r="B102" s="447" t="str">
        <f>'[2]11-25 payroll'!D2</f>
        <v>VALERO</v>
      </c>
      <c r="C102" s="448"/>
      <c r="D102" s="448"/>
      <c r="E102" s="448"/>
      <c r="F102" s="448"/>
      <c r="G102" s="448"/>
      <c r="H102" s="449"/>
      <c r="I102" s="178"/>
      <c r="J102" s="447" t="str">
        <f>'[2]11-25 payroll'!D2</f>
        <v>VALERO</v>
      </c>
      <c r="K102" s="448"/>
      <c r="L102" s="448"/>
      <c r="M102" s="448"/>
      <c r="N102" s="448"/>
      <c r="O102" s="448"/>
      <c r="P102" s="449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50" t="s">
        <v>25</v>
      </c>
      <c r="C104" s="451"/>
      <c r="D104" s="451"/>
      <c r="E104" s="451"/>
      <c r="F104" s="451"/>
      <c r="G104" s="451"/>
      <c r="H104" s="452"/>
      <c r="I104" s="178"/>
      <c r="J104" s="450" t="s">
        <v>25</v>
      </c>
      <c r="K104" s="451"/>
      <c r="L104" s="451"/>
      <c r="M104" s="451"/>
      <c r="N104" s="451"/>
      <c r="O104" s="451"/>
      <c r="P104" s="452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0" t="str">
        <f>'[2]11-25 payroll'!B13</f>
        <v>Pantoja,Nancy</v>
      </c>
      <c r="E106" s="441"/>
      <c r="F106" s="441"/>
      <c r="G106" s="55"/>
      <c r="H106" s="194"/>
      <c r="I106" s="195"/>
      <c r="J106" s="192" t="s">
        <v>26</v>
      </c>
      <c r="K106" s="193" t="s">
        <v>27</v>
      </c>
      <c r="L106" s="440">
        <f>'[2]11-25 payroll'!B29</f>
        <v>0</v>
      </c>
      <c r="M106" s="441"/>
      <c r="N106" s="441"/>
      <c r="O106" s="9"/>
      <c r="P106" s="194"/>
    </row>
    <row r="107" spans="2:17" x14ac:dyDescent="0.2">
      <c r="B107" s="192" t="s">
        <v>28</v>
      </c>
      <c r="C107" s="193" t="s">
        <v>27</v>
      </c>
      <c r="D107" s="442">
        <v>527</v>
      </c>
      <c r="E107" s="442"/>
      <c r="F107" s="442"/>
      <c r="G107" s="55"/>
      <c r="H107" s="356"/>
      <c r="I107" s="195"/>
      <c r="J107" s="192" t="s">
        <v>28</v>
      </c>
      <c r="K107" s="193" t="s">
        <v>27</v>
      </c>
      <c r="L107" s="442">
        <f>'[2]11-25 payroll'!E14</f>
        <v>0</v>
      </c>
      <c r="M107" s="442"/>
      <c r="N107" s="442"/>
      <c r="O107" s="9"/>
      <c r="P107" s="356"/>
    </row>
    <row r="108" spans="2:17" x14ac:dyDescent="0.2">
      <c r="B108" s="192" t="s">
        <v>29</v>
      </c>
      <c r="C108" s="193" t="s">
        <v>27</v>
      </c>
      <c r="D108" s="443" t="str">
        <f>'26-10 payroll'!D3</f>
        <v>February 11-25,2019</v>
      </c>
      <c r="E108" s="443"/>
      <c r="F108" s="443"/>
      <c r="G108" s="55"/>
      <c r="H108" s="194"/>
      <c r="I108" s="195"/>
      <c r="J108" s="192" t="s">
        <v>29</v>
      </c>
      <c r="K108" s="193" t="s">
        <v>27</v>
      </c>
      <c r="L108" s="443" t="str">
        <f>'[2]11-25 payroll'!D3</f>
        <v>JULY  11 - 25, 2018</v>
      </c>
      <c r="M108" s="443"/>
      <c r="N108" s="443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6851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v>13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v>110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/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v>527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v>72.459999999999994</v>
      </c>
      <c r="G116" s="55"/>
      <c r="H116" s="56">
        <f>SUM(F112:F116)</f>
        <v>709.46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v>490.5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v>162.5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'[2]11-25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292</v>
      </c>
      <c r="E122" s="205"/>
      <c r="F122" s="55">
        <v>300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v>155.47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'[2]11-25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'[2]11-25 payroll'!M28</f>
        <v>0</v>
      </c>
      <c r="G126" s="55"/>
      <c r="H126" s="211">
        <f>-SUM(F118:F126)</f>
        <v>-1108.47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6451.99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1379.5100000000002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4" t="str">
        <f>'[2]11-25 payroll'!A1</f>
        <v>THE OLD SPAGHETTI HOUSE</v>
      </c>
      <c r="C134" s="445"/>
      <c r="D134" s="445"/>
      <c r="E134" s="445"/>
      <c r="F134" s="445"/>
      <c r="G134" s="445"/>
      <c r="H134" s="446"/>
      <c r="I134" s="178"/>
      <c r="J134" s="444" t="str">
        <f>'[2]11-25 payroll'!A1</f>
        <v>THE OLD SPAGHETTI HOUSE</v>
      </c>
      <c r="K134" s="445"/>
      <c r="L134" s="445"/>
      <c r="M134" s="445"/>
      <c r="N134" s="445"/>
      <c r="O134" s="445"/>
      <c r="P134" s="446"/>
    </row>
    <row r="135" spans="2:17" x14ac:dyDescent="0.2">
      <c r="B135" s="447" t="str">
        <f>'[2]11-25 payroll'!D2</f>
        <v>VALERO</v>
      </c>
      <c r="C135" s="448"/>
      <c r="D135" s="448"/>
      <c r="E135" s="448"/>
      <c r="F135" s="448"/>
      <c r="G135" s="448"/>
      <c r="H135" s="449"/>
      <c r="I135" s="178"/>
      <c r="J135" s="447" t="str">
        <f>'[2]11-25 payroll'!D2</f>
        <v>VALERO</v>
      </c>
      <c r="K135" s="448"/>
      <c r="L135" s="448"/>
      <c r="M135" s="448"/>
      <c r="N135" s="448"/>
      <c r="O135" s="448"/>
      <c r="P135" s="449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50" t="s">
        <v>25</v>
      </c>
      <c r="C137" s="451"/>
      <c r="D137" s="451"/>
      <c r="E137" s="451"/>
      <c r="F137" s="451"/>
      <c r="G137" s="451"/>
      <c r="H137" s="452"/>
      <c r="I137" s="178"/>
      <c r="J137" s="450" t="s">
        <v>25</v>
      </c>
      <c r="K137" s="451"/>
      <c r="L137" s="451"/>
      <c r="M137" s="451"/>
      <c r="N137" s="451"/>
      <c r="O137" s="451"/>
      <c r="P137" s="452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0">
        <f>'[2]11-25 payroll'!B15</f>
        <v>0</v>
      </c>
      <c r="E139" s="441"/>
      <c r="F139" s="441"/>
      <c r="G139" s="55"/>
      <c r="H139" s="194"/>
      <c r="I139" s="195"/>
      <c r="J139" s="192" t="s">
        <v>26</v>
      </c>
      <c r="K139" s="193" t="s">
        <v>27</v>
      </c>
      <c r="L139" s="441">
        <f>'[2]11-25 payroll'!C112</f>
        <v>0</v>
      </c>
      <c r="M139" s="441"/>
      <c r="N139" s="441"/>
      <c r="O139" s="9"/>
      <c r="P139" s="194"/>
    </row>
    <row r="140" spans="2:17" x14ac:dyDescent="0.2">
      <c r="B140" s="192" t="s">
        <v>28</v>
      </c>
      <c r="C140" s="193" t="s">
        <v>27</v>
      </c>
      <c r="D140" s="442">
        <f>'[2]11-25 payroll'!E15</f>
        <v>0</v>
      </c>
      <c r="E140" s="442"/>
      <c r="F140" s="442"/>
      <c r="G140" s="55"/>
      <c r="H140" s="356"/>
      <c r="I140" s="195"/>
      <c r="J140" s="192" t="s">
        <v>28</v>
      </c>
      <c r="K140" s="193" t="s">
        <v>27</v>
      </c>
      <c r="L140" s="442">
        <f>'[2]11-25 payroll'!E112</f>
        <v>0</v>
      </c>
      <c r="M140" s="442"/>
      <c r="N140" s="442"/>
      <c r="O140" s="9"/>
      <c r="P140" s="356"/>
    </row>
    <row r="141" spans="2:17" x14ac:dyDescent="0.2">
      <c r="B141" s="192" t="s">
        <v>29</v>
      </c>
      <c r="C141" s="193" t="s">
        <v>27</v>
      </c>
      <c r="D141" s="443" t="str">
        <f>'[2]11-25 payroll'!D3</f>
        <v>JULY  11 - 25, 2018</v>
      </c>
      <c r="E141" s="443"/>
      <c r="F141" s="443"/>
      <c r="G141" s="55"/>
      <c r="H141" s="194"/>
      <c r="I141" s="195"/>
      <c r="J141" s="192" t="s">
        <v>29</v>
      </c>
      <c r="K141" s="193" t="s">
        <v>27</v>
      </c>
      <c r="L141" s="443">
        <f>'[2]11-25 payroll'!D105</f>
        <v>0</v>
      </c>
      <c r="M141" s="443"/>
      <c r="N141" s="443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'[2]11-25 payroll'!G15</f>
        <v>0</v>
      </c>
      <c r="I142" s="195"/>
      <c r="J142" s="197" t="s">
        <v>16</v>
      </c>
      <c r="K142" s="198"/>
      <c r="L142" s="199">
        <f>'[2]11-25 payroll'!D139</f>
        <v>0</v>
      </c>
      <c r="M142" s="200"/>
      <c r="N142" s="9"/>
      <c r="O142" s="9"/>
      <c r="P142" s="10">
        <f>'[2]11-25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'[2]11-25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'[2]11-25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'[2]11-25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'[2]11-25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'[2]11-25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'[2]11-25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'[2]11-25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'[2]11-25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'[2]11-25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+'[2]11-25 payroll'!F64+'[2]11-25 payroll'!G64+'[2]11-25 payroll'!H64+'[2]11-25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+'[2]11-25 payroll'!F65+'[2]11-25 payroll'!G65+'[2]11-25 payroll'!H65+'[2]11-25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'[2]11-25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'[2]11-25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'[2]11-25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'[2]11-25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+H160-'[2]11-25 payroll'!S43</f>
        <v>0</v>
      </c>
      <c r="V160" s="237">
        <f>+P160-'[2]11-25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9 A62:Q165 A61:O61 Q61 A11:Q60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0.7" right="0.7" top="0.25" bottom="0.75" header="0.3" footer="0.3"/>
  <pageSetup paperSize="5" scale="6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default</cp:lastModifiedBy>
  <cp:lastPrinted>2019-02-26T20:40:11Z</cp:lastPrinted>
  <dcterms:created xsi:type="dcterms:W3CDTF">2010-01-04T12:18:59Z</dcterms:created>
  <dcterms:modified xsi:type="dcterms:W3CDTF">2020-05-30T13:18:05Z</dcterms:modified>
</cp:coreProperties>
</file>