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lvin Cruz Accounting Services\Clients\Corporation\TOSHCO Inc\02 Books of Accounts\2019\19.04 Files\monthlyreportapril2019\"/>
    </mc:Choice>
  </mc:AlternateContent>
  <bookViews>
    <workbookView xWindow="0" yWindow="0" windowWidth="24000" windowHeight="9585"/>
  </bookViews>
  <sheets>
    <sheet name="April" sheetId="58" r:id="rId1"/>
    <sheet name="Food" sheetId="59" r:id="rId2"/>
    <sheet name="Nonfood" sheetId="60" r:id="rId3"/>
  </sheets>
  <externalReferences>
    <externalReference r:id="rId4"/>
    <externalReference r:id="rId5"/>
    <externalReference r:id="rId6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0">April!$A$16:$AF$98</definedName>
  </definedNames>
  <calcPr calcId="162913"/>
</workbook>
</file>

<file path=xl/calcChain.xml><?xml version="1.0" encoding="utf-8"?>
<calcChain xmlns="http://schemas.openxmlformats.org/spreadsheetml/2006/main">
  <c r="N93" i="58" l="1"/>
  <c r="M93" i="58"/>
  <c r="L93" i="58"/>
  <c r="N92" i="58"/>
  <c r="M92" i="58"/>
  <c r="L92" i="58"/>
  <c r="N91" i="58"/>
  <c r="M91" i="58"/>
  <c r="AE91" i="58" s="1"/>
  <c r="AF91" i="58" s="1"/>
  <c r="L91" i="58"/>
  <c r="N90" i="58"/>
  <c r="M90" i="58"/>
  <c r="L90" i="58"/>
  <c r="N89" i="58"/>
  <c r="M89" i="58"/>
  <c r="L89" i="58"/>
  <c r="N88" i="58"/>
  <c r="M88" i="58"/>
  <c r="L88" i="58"/>
  <c r="N87" i="58"/>
  <c r="M87" i="58"/>
  <c r="AE87" i="58" s="1"/>
  <c r="AF87" i="58" s="1"/>
  <c r="L87" i="58"/>
  <c r="N86" i="58"/>
  <c r="M86" i="58"/>
  <c r="L86" i="58"/>
  <c r="N85" i="58"/>
  <c r="M85" i="58"/>
  <c r="L85" i="58"/>
  <c r="N84" i="58"/>
  <c r="M84" i="58"/>
  <c r="L84" i="58"/>
  <c r="N83" i="58"/>
  <c r="M83" i="58"/>
  <c r="AE83" i="58" s="1"/>
  <c r="AF83" i="58" s="1"/>
  <c r="L83" i="58"/>
  <c r="N82" i="58"/>
  <c r="M82" i="58"/>
  <c r="L82" i="58"/>
  <c r="N81" i="58"/>
  <c r="M81" i="58"/>
  <c r="L81" i="58"/>
  <c r="N80" i="58"/>
  <c r="M80" i="58"/>
  <c r="L80" i="58"/>
  <c r="J79" i="58"/>
  <c r="M79" i="58" s="1"/>
  <c r="N78" i="58"/>
  <c r="M78" i="58"/>
  <c r="L78" i="58"/>
  <c r="N77" i="58"/>
  <c r="M77" i="58"/>
  <c r="AE77" i="58" s="1"/>
  <c r="AF77" i="58" s="1"/>
  <c r="L77" i="58"/>
  <c r="N76" i="58"/>
  <c r="M76" i="58"/>
  <c r="L76" i="58"/>
  <c r="N75" i="58"/>
  <c r="M75" i="58"/>
  <c r="L75" i="58"/>
  <c r="N74" i="58"/>
  <c r="M74" i="58"/>
  <c r="L74" i="58"/>
  <c r="N73" i="58"/>
  <c r="M73" i="58"/>
  <c r="AE73" i="58" s="1"/>
  <c r="AF73" i="58" s="1"/>
  <c r="L73" i="58"/>
  <c r="N72" i="58"/>
  <c r="M72" i="58"/>
  <c r="L72" i="58"/>
  <c r="L71" i="58"/>
  <c r="J71" i="58"/>
  <c r="M71" i="58" s="1"/>
  <c r="N70" i="58"/>
  <c r="M70" i="58"/>
  <c r="L70" i="58"/>
  <c r="N69" i="58"/>
  <c r="M69" i="58"/>
  <c r="AE69" i="58" s="1"/>
  <c r="AF69" i="58" s="1"/>
  <c r="L69" i="58"/>
  <c r="N68" i="58"/>
  <c r="M68" i="58"/>
  <c r="L68" i="58"/>
  <c r="N67" i="58"/>
  <c r="M67" i="58"/>
  <c r="AE67" i="58" s="1"/>
  <c r="AF67" i="58" s="1"/>
  <c r="L67" i="58"/>
  <c r="N66" i="58"/>
  <c r="M66" i="58"/>
  <c r="L66" i="58"/>
  <c r="N65" i="58"/>
  <c r="M65" i="58"/>
  <c r="AE65" i="58" s="1"/>
  <c r="AF65" i="58" s="1"/>
  <c r="L65" i="58"/>
  <c r="J64" i="58"/>
  <c r="M64" i="58" s="1"/>
  <c r="N63" i="58"/>
  <c r="M63" i="58"/>
  <c r="AE63" i="58" s="1"/>
  <c r="AF63" i="58" s="1"/>
  <c r="L63" i="58"/>
  <c r="N62" i="58"/>
  <c r="M62" i="58"/>
  <c r="L62" i="58"/>
  <c r="AE75" i="58" l="1"/>
  <c r="AF75" i="58" s="1"/>
  <c r="AE81" i="58"/>
  <c r="AF81" i="58" s="1"/>
  <c r="AE85" i="58"/>
  <c r="AF85" i="58" s="1"/>
  <c r="AE89" i="58"/>
  <c r="AF89" i="58" s="1"/>
  <c r="AE93" i="58"/>
  <c r="AF93" i="58" s="1"/>
  <c r="N64" i="58"/>
  <c r="AE64" i="58" s="1"/>
  <c r="AF64" i="58" s="1"/>
  <c r="AE62" i="58"/>
  <c r="AF62" i="58" s="1"/>
  <c r="L64" i="58"/>
  <c r="AE66" i="58"/>
  <c r="AF66" i="58" s="1"/>
  <c r="AE68" i="58"/>
  <c r="AF68" i="58" s="1"/>
  <c r="AE70" i="58"/>
  <c r="AF70" i="58" s="1"/>
  <c r="N71" i="58"/>
  <c r="AE71" i="58" s="1"/>
  <c r="AF71" i="58" s="1"/>
  <c r="AE72" i="58"/>
  <c r="AF72" i="58" s="1"/>
  <c r="AE74" i="58"/>
  <c r="AF74" i="58" s="1"/>
  <c r="AE76" i="58"/>
  <c r="AF76" i="58" s="1"/>
  <c r="AE78" i="58"/>
  <c r="AF78" i="58" s="1"/>
  <c r="AE80" i="58"/>
  <c r="AF80" i="58" s="1"/>
  <c r="AE82" i="58"/>
  <c r="AF82" i="58" s="1"/>
  <c r="AE84" i="58"/>
  <c r="AF84" i="58" s="1"/>
  <c r="AE86" i="58"/>
  <c r="AF86" i="58" s="1"/>
  <c r="AE88" i="58"/>
  <c r="AF88" i="58" s="1"/>
  <c r="AE90" i="58"/>
  <c r="AF90" i="58" s="1"/>
  <c r="AE92" i="58"/>
  <c r="AF92" i="58" s="1"/>
  <c r="L79" i="58"/>
  <c r="N79" i="58"/>
  <c r="AE79" i="58" s="1"/>
  <c r="AF79" i="58" s="1"/>
  <c r="N61" i="58" l="1"/>
  <c r="M61" i="58"/>
  <c r="L61" i="58"/>
  <c r="N60" i="58"/>
  <c r="M60" i="58"/>
  <c r="AE60" i="58" s="1"/>
  <c r="AF60" i="58" s="1"/>
  <c r="L60" i="58"/>
  <c r="M59" i="58"/>
  <c r="AE59" i="58" s="1"/>
  <c r="AF59" i="58" s="1"/>
  <c r="L59" i="58"/>
  <c r="M58" i="58"/>
  <c r="AE58" i="58" s="1"/>
  <c r="AF58" i="58" s="1"/>
  <c r="L58" i="58"/>
  <c r="M57" i="58"/>
  <c r="AE57" i="58" s="1"/>
  <c r="G57" i="58"/>
  <c r="L57" i="58" s="1"/>
  <c r="N56" i="58"/>
  <c r="M56" i="58"/>
  <c r="L56" i="58"/>
  <c r="M55" i="58"/>
  <c r="AE55" i="58" s="1"/>
  <c r="AF55" i="58" s="1"/>
  <c r="L55" i="58"/>
  <c r="AE54" i="58"/>
  <c r="AF54" i="58" s="1"/>
  <c r="M54" i="58"/>
  <c r="L54" i="58"/>
  <c r="M53" i="58"/>
  <c r="AE53" i="58" s="1"/>
  <c r="AF53" i="58" s="1"/>
  <c r="L53" i="58"/>
  <c r="M52" i="58"/>
  <c r="AE52" i="58" s="1"/>
  <c r="AF52" i="58" s="1"/>
  <c r="L52" i="58"/>
  <c r="M51" i="58"/>
  <c r="AE51" i="58" s="1"/>
  <c r="AF51" i="58" s="1"/>
  <c r="L51" i="58"/>
  <c r="N50" i="58"/>
  <c r="M50" i="58"/>
  <c r="L50" i="58"/>
  <c r="J49" i="58"/>
  <c r="M49" i="58" s="1"/>
  <c r="N48" i="58"/>
  <c r="M48" i="58"/>
  <c r="L48" i="58"/>
  <c r="N47" i="58"/>
  <c r="M47" i="58"/>
  <c r="AE47" i="58" s="1"/>
  <c r="AF47" i="58" s="1"/>
  <c r="L47" i="58"/>
  <c r="J46" i="58"/>
  <c r="M46" i="58" s="1"/>
  <c r="N45" i="58"/>
  <c r="M45" i="58"/>
  <c r="AE45" i="58" s="1"/>
  <c r="AF45" i="58" s="1"/>
  <c r="L45" i="58"/>
  <c r="N44" i="58"/>
  <c r="M44" i="58"/>
  <c r="L44" i="58"/>
  <c r="N43" i="58"/>
  <c r="M43" i="58"/>
  <c r="L43" i="58"/>
  <c r="N42" i="58"/>
  <c r="M42" i="58"/>
  <c r="L42" i="58"/>
  <c r="N41" i="58"/>
  <c r="M41" i="58"/>
  <c r="AE41" i="58" s="1"/>
  <c r="AF41" i="58" s="1"/>
  <c r="L41" i="58"/>
  <c r="N40" i="58"/>
  <c r="M40" i="58"/>
  <c r="L40" i="58"/>
  <c r="N39" i="58"/>
  <c r="M39" i="58"/>
  <c r="L39" i="58"/>
  <c r="N38" i="58"/>
  <c r="M38" i="58"/>
  <c r="L38" i="58"/>
  <c r="N37" i="58"/>
  <c r="M37" i="58"/>
  <c r="AE37" i="58" s="1"/>
  <c r="G37" i="58"/>
  <c r="L37" i="58" s="1"/>
  <c r="N36" i="58"/>
  <c r="M36" i="58"/>
  <c r="AE36" i="58" s="1"/>
  <c r="AF36" i="58" s="1"/>
  <c r="L36" i="58"/>
  <c r="N35" i="58"/>
  <c r="M35" i="58"/>
  <c r="L35" i="58"/>
  <c r="J34" i="58"/>
  <c r="M34" i="58" s="1"/>
  <c r="N33" i="58"/>
  <c r="M33" i="58"/>
  <c r="L33" i="58"/>
  <c r="N32" i="58"/>
  <c r="M32" i="58"/>
  <c r="L32" i="58"/>
  <c r="N31" i="58"/>
  <c r="M31" i="58"/>
  <c r="L31" i="58"/>
  <c r="N30" i="58"/>
  <c r="M30" i="58"/>
  <c r="AE30" i="58" s="1"/>
  <c r="AF30" i="58" s="1"/>
  <c r="L30" i="58"/>
  <c r="N29" i="58"/>
  <c r="M29" i="58"/>
  <c r="L29" i="58"/>
  <c r="L34" i="58" l="1"/>
  <c r="AE32" i="58"/>
  <c r="AF32" i="58" s="1"/>
  <c r="AE39" i="58"/>
  <c r="AF39" i="58" s="1"/>
  <c r="AE43" i="58"/>
  <c r="AF43" i="58" s="1"/>
  <c r="L49" i="58"/>
  <c r="AF37" i="58"/>
  <c r="N46" i="58"/>
  <c r="AE46" i="58" s="1"/>
  <c r="AF46" i="58" s="1"/>
  <c r="AE29" i="58"/>
  <c r="AF29" i="58" s="1"/>
  <c r="AE31" i="58"/>
  <c r="AF31" i="58" s="1"/>
  <c r="AE33" i="58"/>
  <c r="AF33" i="58" s="1"/>
  <c r="N34" i="58"/>
  <c r="AE34" i="58" s="1"/>
  <c r="AF34" i="58" s="1"/>
  <c r="AE35" i="58"/>
  <c r="AF35" i="58" s="1"/>
  <c r="AE38" i="58"/>
  <c r="AF38" i="58" s="1"/>
  <c r="AE40" i="58"/>
  <c r="AF40" i="58" s="1"/>
  <c r="AE42" i="58"/>
  <c r="AF42" i="58" s="1"/>
  <c r="AE44" i="58"/>
  <c r="AF44" i="58" s="1"/>
  <c r="L46" i="58"/>
  <c r="AE48" i="58"/>
  <c r="AF48" i="58" s="1"/>
  <c r="N49" i="58"/>
  <c r="AE49" i="58" s="1"/>
  <c r="AF49" i="58" s="1"/>
  <c r="AE50" i="58"/>
  <c r="AF50" i="58" s="1"/>
  <c r="AE56" i="58"/>
  <c r="AF56" i="58" s="1"/>
  <c r="AF57" i="58"/>
  <c r="AE61" i="58"/>
  <c r="AF61" i="58" s="1"/>
  <c r="AE18" i="60"/>
  <c r="AD18" i="60"/>
  <c r="AC18" i="60"/>
  <c r="AB18" i="60"/>
  <c r="AA18" i="60"/>
  <c r="Z18" i="60"/>
  <c r="Y18" i="60"/>
  <c r="X18" i="60"/>
  <c r="W18" i="60"/>
  <c r="V18" i="60"/>
  <c r="U18" i="60"/>
  <c r="T18" i="60"/>
  <c r="S18" i="60"/>
  <c r="R18" i="60"/>
  <c r="Q18" i="60"/>
  <c r="P18" i="60"/>
  <c r="L18" i="60"/>
  <c r="J18" i="60"/>
  <c r="I18" i="60"/>
  <c r="H18" i="60"/>
  <c r="O17" i="60"/>
  <c r="N17" i="60"/>
  <c r="M17" i="60"/>
  <c r="O16" i="60"/>
  <c r="N16" i="60"/>
  <c r="M16" i="60"/>
  <c r="O15" i="60"/>
  <c r="N15" i="60"/>
  <c r="M15" i="60"/>
  <c r="O14" i="60"/>
  <c r="N14" i="60"/>
  <c r="M14" i="60"/>
  <c r="O13" i="60"/>
  <c r="N13" i="60"/>
  <c r="M13" i="60"/>
  <c r="O12" i="60"/>
  <c r="N12" i="60"/>
  <c r="M12" i="60"/>
  <c r="O11" i="60"/>
  <c r="N11" i="60"/>
  <c r="M11" i="60"/>
  <c r="O10" i="60"/>
  <c r="N10" i="60"/>
  <c r="M10" i="60"/>
  <c r="O9" i="60"/>
  <c r="N9" i="60"/>
  <c r="M9" i="60"/>
  <c r="O8" i="60"/>
  <c r="N8" i="60"/>
  <c r="M8" i="60"/>
  <c r="O7" i="60"/>
  <c r="N7" i="60"/>
  <c r="M7" i="60"/>
  <c r="O6" i="60"/>
  <c r="N6" i="60"/>
  <c r="M6" i="60"/>
  <c r="O5" i="60"/>
  <c r="N5" i="60"/>
  <c r="M5" i="60"/>
  <c r="AE18" i="59"/>
  <c r="AD18" i="59"/>
  <c r="AC18" i="59"/>
  <c r="AB18" i="59"/>
  <c r="AA18" i="59"/>
  <c r="Z18" i="59"/>
  <c r="Y18" i="59"/>
  <c r="X18" i="59"/>
  <c r="W18" i="59"/>
  <c r="V18" i="59"/>
  <c r="U18" i="59"/>
  <c r="T18" i="59"/>
  <c r="S18" i="59"/>
  <c r="R18" i="59"/>
  <c r="Q18" i="59"/>
  <c r="P18" i="59"/>
  <c r="L18" i="59"/>
  <c r="J18" i="59"/>
  <c r="I18" i="59"/>
  <c r="H18" i="59"/>
  <c r="O17" i="59"/>
  <c r="N17" i="59"/>
  <c r="M17" i="59"/>
  <c r="O16" i="59"/>
  <c r="N16" i="59"/>
  <c r="M16" i="59"/>
  <c r="O15" i="59"/>
  <c r="N15" i="59"/>
  <c r="M15" i="59"/>
  <c r="O14" i="59"/>
  <c r="N14" i="59"/>
  <c r="M14" i="59"/>
  <c r="O13" i="59"/>
  <c r="N13" i="59"/>
  <c r="M13" i="59"/>
  <c r="O12" i="59"/>
  <c r="N12" i="59"/>
  <c r="M12" i="59"/>
  <c r="O11" i="59"/>
  <c r="N11" i="59"/>
  <c r="M11" i="59"/>
  <c r="K10" i="59"/>
  <c r="O10" i="59" s="1"/>
  <c r="O9" i="59"/>
  <c r="N9" i="59"/>
  <c r="M9" i="59"/>
  <c r="O8" i="59"/>
  <c r="N8" i="59"/>
  <c r="M8" i="59"/>
  <c r="O7" i="59"/>
  <c r="N7" i="59"/>
  <c r="M7" i="59"/>
  <c r="O6" i="59"/>
  <c r="N6" i="59"/>
  <c r="M6" i="59"/>
  <c r="O5" i="59"/>
  <c r="N5" i="59"/>
  <c r="M5" i="59"/>
  <c r="N28" i="58"/>
  <c r="M28" i="58"/>
  <c r="L28" i="58"/>
  <c r="L26" i="58"/>
  <c r="N21" i="58"/>
  <c r="M21" i="58"/>
  <c r="L21" i="58"/>
  <c r="N22" i="58"/>
  <c r="M22" i="58"/>
  <c r="L22" i="58"/>
  <c r="N20" i="58"/>
  <c r="M20" i="58"/>
  <c r="L20" i="58"/>
  <c r="N19" i="58"/>
  <c r="M19" i="58"/>
  <c r="L19" i="58"/>
  <c r="J14" i="58"/>
  <c r="N12" i="58"/>
  <c r="M12" i="58"/>
  <c r="L12" i="58"/>
  <c r="AE19" i="58" l="1"/>
  <c r="AF19" i="58" s="1"/>
  <c r="AE20" i="58"/>
  <c r="AF20" i="58" s="1"/>
  <c r="AE21" i="58"/>
  <c r="AF21" i="58" s="1"/>
  <c r="AE12" i="58"/>
  <c r="AF12" i="58" s="1"/>
  <c r="AE22" i="58"/>
  <c r="AF22" i="58" s="1"/>
  <c r="AE28" i="58"/>
  <c r="AF28" i="58" s="1"/>
  <c r="AF8" i="59"/>
  <c r="AG8" i="59" s="1"/>
  <c r="AF12" i="59"/>
  <c r="AG12" i="59" s="1"/>
  <c r="AF14" i="59"/>
  <c r="AG14" i="59" s="1"/>
  <c r="AF16" i="59"/>
  <c r="AG16" i="59" s="1"/>
  <c r="AF6" i="59"/>
  <c r="AG6" i="59" s="1"/>
  <c r="AF7" i="59"/>
  <c r="AG7" i="59" s="1"/>
  <c r="AF9" i="59"/>
  <c r="AG9" i="59" s="1"/>
  <c r="AF11" i="59"/>
  <c r="AG11" i="59" s="1"/>
  <c r="AF13" i="59"/>
  <c r="AG13" i="59" s="1"/>
  <c r="AF15" i="59"/>
  <c r="AG15" i="59" s="1"/>
  <c r="AF17" i="59"/>
  <c r="AG17" i="59" s="1"/>
  <c r="AF5" i="60"/>
  <c r="AG5" i="60" s="1"/>
  <c r="AF13" i="60"/>
  <c r="AG13" i="60" s="1"/>
  <c r="AF15" i="60"/>
  <c r="AG15" i="60" s="1"/>
  <c r="AF17" i="60"/>
  <c r="AG17" i="60" s="1"/>
  <c r="AF6" i="60"/>
  <c r="AG6" i="60" s="1"/>
  <c r="AF8" i="60"/>
  <c r="AG8" i="60" s="1"/>
  <c r="AF9" i="60"/>
  <c r="AG9" i="60" s="1"/>
  <c r="AF12" i="60"/>
  <c r="AG12" i="60" s="1"/>
  <c r="AF7" i="60"/>
  <c r="AG7" i="60" s="1"/>
  <c r="AF10" i="60"/>
  <c r="AG10" i="60" s="1"/>
  <c r="AF11" i="60"/>
  <c r="AG11" i="60" s="1"/>
  <c r="AF14" i="60"/>
  <c r="AG14" i="60" s="1"/>
  <c r="AF16" i="60"/>
  <c r="AG16" i="60" s="1"/>
  <c r="K18" i="60"/>
  <c r="K20" i="60" s="1"/>
  <c r="M18" i="60"/>
  <c r="O18" i="60"/>
  <c r="O18" i="59"/>
  <c r="AF5" i="59"/>
  <c r="K18" i="59"/>
  <c r="K20" i="59" s="1"/>
  <c r="N10" i="59"/>
  <c r="AF10" i="59" s="1"/>
  <c r="AG10" i="59" s="1"/>
  <c r="M10" i="59"/>
  <c r="M18" i="59" s="1"/>
  <c r="L94" i="58"/>
  <c r="M94" i="58"/>
  <c r="N94" i="58"/>
  <c r="H95" i="58"/>
  <c r="I95" i="58"/>
  <c r="K95" i="58"/>
  <c r="O95" i="58"/>
  <c r="P95" i="58"/>
  <c r="Q95" i="58"/>
  <c r="R95" i="58"/>
  <c r="S95" i="58"/>
  <c r="T95" i="58"/>
  <c r="U95" i="58"/>
  <c r="V95" i="58"/>
  <c r="W95" i="58"/>
  <c r="X95" i="58"/>
  <c r="Y95" i="58"/>
  <c r="Z95" i="58"/>
  <c r="AA95" i="58"/>
  <c r="AB95" i="58"/>
  <c r="AC95" i="58"/>
  <c r="AD95" i="58"/>
  <c r="AG18" i="60" l="1"/>
  <c r="N18" i="60"/>
  <c r="AF18" i="59"/>
  <c r="AF20" i="59" s="1"/>
  <c r="AG5" i="59"/>
  <c r="AG18" i="59" s="1"/>
  <c r="N18" i="59"/>
  <c r="AE94" i="58"/>
  <c r="AF94" i="58" s="1"/>
  <c r="AF18" i="60" l="1"/>
  <c r="AF20" i="60" s="1"/>
  <c r="G95" i="58"/>
  <c r="N27" i="58" l="1"/>
  <c r="M27" i="58"/>
  <c r="L27" i="58"/>
  <c r="N26" i="58"/>
  <c r="M26" i="58"/>
  <c r="N25" i="58"/>
  <c r="M25" i="58"/>
  <c r="L25" i="58"/>
  <c r="N24" i="58"/>
  <c r="M24" i="58"/>
  <c r="L24" i="58"/>
  <c r="N23" i="58"/>
  <c r="M23" i="58"/>
  <c r="L23" i="58"/>
  <c r="N18" i="58"/>
  <c r="M18" i="58"/>
  <c r="L18" i="58"/>
  <c r="N17" i="58"/>
  <c r="M17" i="58"/>
  <c r="L17" i="58"/>
  <c r="N16" i="58"/>
  <c r="M16" i="58"/>
  <c r="L16" i="58"/>
  <c r="N15" i="58"/>
  <c r="M15" i="58"/>
  <c r="L15" i="58"/>
  <c r="N13" i="58"/>
  <c r="M13" i="58"/>
  <c r="L13" i="58"/>
  <c r="N11" i="58"/>
  <c r="M11" i="58"/>
  <c r="L11" i="58"/>
  <c r="N10" i="58"/>
  <c r="M10" i="58"/>
  <c r="L10" i="58"/>
  <c r="N9" i="58"/>
  <c r="M9" i="58"/>
  <c r="L9" i="58"/>
  <c r="N8" i="58"/>
  <c r="M8" i="58"/>
  <c r="L8" i="58"/>
  <c r="N7" i="58"/>
  <c r="M7" i="58"/>
  <c r="L7" i="58"/>
  <c r="N6" i="58"/>
  <c r="M6" i="58"/>
  <c r="L6" i="58"/>
  <c r="N5" i="58"/>
  <c r="M5" i="58"/>
  <c r="L5" i="58"/>
  <c r="AE6" i="58" l="1"/>
  <c r="AF6" i="58" s="1"/>
  <c r="AE8" i="58"/>
  <c r="AF8" i="58" s="1"/>
  <c r="AE10" i="58"/>
  <c r="AF10" i="58" s="1"/>
  <c r="AE16" i="58"/>
  <c r="AF16" i="58" s="1"/>
  <c r="AE18" i="58"/>
  <c r="AF18" i="58" s="1"/>
  <c r="AE24" i="58"/>
  <c r="AF24" i="58" s="1"/>
  <c r="AE26" i="58"/>
  <c r="AF26" i="58" s="1"/>
  <c r="AE5" i="58"/>
  <c r="M14" i="58"/>
  <c r="M95" i="58" s="1"/>
  <c r="J95" i="58"/>
  <c r="J97" i="58" s="1"/>
  <c r="AE7" i="58"/>
  <c r="AF7" i="58" s="1"/>
  <c r="AE9" i="58"/>
  <c r="AF9" i="58" s="1"/>
  <c r="AE11" i="58"/>
  <c r="AF11" i="58" s="1"/>
  <c r="AE13" i="58"/>
  <c r="AF13" i="58" s="1"/>
  <c r="AE15" i="58"/>
  <c r="AF15" i="58" s="1"/>
  <c r="AE17" i="58"/>
  <c r="AF17" i="58" s="1"/>
  <c r="AE23" i="58"/>
  <c r="AF23" i="58" s="1"/>
  <c r="AE25" i="58"/>
  <c r="AF25" i="58" s="1"/>
  <c r="AE27" i="58"/>
  <c r="AF27" i="58" s="1"/>
  <c r="L14" i="58"/>
  <c r="L95" i="58" s="1"/>
  <c r="N14" i="58"/>
  <c r="N95" i="58" s="1"/>
  <c r="AF5" i="58" l="1"/>
  <c r="AE14" i="58"/>
  <c r="AF14" i="58" s="1"/>
  <c r="AE95" i="58" l="1"/>
  <c r="AE97" i="58" s="1"/>
  <c r="AF95" i="58"/>
</calcChain>
</file>

<file path=xl/sharedStrings.xml><?xml version="1.0" encoding="utf-8"?>
<sst xmlns="http://schemas.openxmlformats.org/spreadsheetml/2006/main" count="499" uniqueCount="163">
  <si>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</si>
  <si>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</si>
  <si>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</si>
  <si>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</si>
  <si>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</si>
  <si>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</si>
  <si>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</si>
  <si>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</si>
  <si>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</si>
  <si>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</si>
  <si>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</si>
  <si>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</si>
  <si>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</si>
  <si>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</si>
  <si>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</si>
  <si>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</si>
  <si>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</si>
  <si>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</si>
  <si>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</si>
  <si>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</si>
  <si>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</si>
  <si>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</si>
  <si>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</si>
  <si>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</si>
  <si>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</si>
  <si>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</si>
  <si>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</si>
  <si>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</si>
  <si>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</si>
  <si>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</si>
  <si>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</si>
  <si>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</si>
  <si>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</si>
  <si>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</si>
  <si>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</si>
  <si>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</si>
  <si>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</si>
  <si>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</si>
  <si>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</si>
  <si>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000-148-285-000</t>
  </si>
  <si>
    <t>Office Warehouse Inc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</si>
  <si>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</si>
  <si>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</si>
  <si>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</si>
  <si>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</si>
  <si>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</si>
  <si>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</si>
  <si>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</si>
  <si>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Joyce Dino</t>
  </si>
  <si>
    <t>201-160-401-002</t>
  </si>
  <si>
    <t>200-492-462-008</t>
  </si>
  <si>
    <t>101-703-221-000</t>
  </si>
  <si>
    <t>Pasay City</t>
  </si>
  <si>
    <t>Camille Espinosa</t>
  </si>
  <si>
    <t>Ministop</t>
  </si>
  <si>
    <t>477-928-673-004</t>
  </si>
  <si>
    <t>Rosette Alcoy</t>
  </si>
  <si>
    <t>Extra Dining Staff</t>
  </si>
  <si>
    <t>For the Month Ended:April 2019</t>
  </si>
  <si>
    <t xml:space="preserve">Black Olives </t>
  </si>
  <si>
    <t>Plastic Labo</t>
  </si>
  <si>
    <t>Harrys Liquor Mart</t>
  </si>
  <si>
    <t>White Wine</t>
  </si>
  <si>
    <t>Transpo purchased wine</t>
  </si>
  <si>
    <t>Taxi Fare going to Mam Aimee</t>
  </si>
  <si>
    <t>Penne Pasta,Elbow Macaroni,Century Tuna,Tomato Paste,APC</t>
  </si>
  <si>
    <t>Pepperoni,Vinegar,Chorizo,Cranberies,Raisin</t>
  </si>
  <si>
    <t>French Beans,Tomato,Dill</t>
  </si>
  <si>
    <t>Check Voucher,Ballpen,Folder</t>
  </si>
  <si>
    <t>Bread Flour,Pinepple Tidbits</t>
  </si>
  <si>
    <t>BBQ Stick</t>
  </si>
  <si>
    <t>Condura Express Service Inc</t>
  </si>
  <si>
    <t>002-284-007-000</t>
  </si>
  <si>
    <t>ACU Cleaning</t>
  </si>
  <si>
    <t>Sugar,Cream Cheese</t>
  </si>
  <si>
    <t>Marie Sosa</t>
  </si>
  <si>
    <t>Photocopy of HDMF Specimen Signiture</t>
  </si>
  <si>
    <t>Pag-ibig Fund</t>
  </si>
  <si>
    <t>Rana Bodega Sales Center</t>
  </si>
  <si>
    <t>100-065-841-000</t>
  </si>
  <si>
    <t>Makati Ave,Makati City</t>
  </si>
  <si>
    <t>Notary Fee of Secretary Cert.</t>
  </si>
  <si>
    <t>Photocopy of Articles of Inc.</t>
  </si>
  <si>
    <t xml:space="preserve">Transpo going to Pag-ibig Branch </t>
  </si>
  <si>
    <t>Bel Air Makati City</t>
  </si>
  <si>
    <t>Mountain Dew c/o Foodpanda order</t>
  </si>
  <si>
    <t>Easwest Bank</t>
  </si>
  <si>
    <t>Fake Money</t>
  </si>
  <si>
    <t>Evarlies Meatshop</t>
  </si>
  <si>
    <t>139-599-310-000</t>
  </si>
  <si>
    <t>San Roque Marikina City</t>
  </si>
  <si>
    <t>Pork Ribs &amp; Bacon</t>
  </si>
  <si>
    <t>Angelo Sanchez</t>
  </si>
  <si>
    <t>Transpo purchased kitchen stock in Marikina</t>
  </si>
  <si>
    <t>Creamer</t>
  </si>
  <si>
    <t>Paprika,Cinnamon,Molo Wrapper,Sardines</t>
  </si>
  <si>
    <t>Cherry Tomato,Orefano Powder</t>
  </si>
  <si>
    <t>Tomato</t>
  </si>
  <si>
    <t>Chef Irene Enriquez</t>
  </si>
  <si>
    <t>1 day duty (March 21,2019)</t>
  </si>
  <si>
    <t>Transpo Allowance</t>
  </si>
  <si>
    <t>Camille Esponosa</t>
  </si>
  <si>
    <t>Tosh Cafe</t>
  </si>
  <si>
    <t>Cakes</t>
  </si>
  <si>
    <t>Transpo going to H.O &amp; Katipunan</t>
  </si>
  <si>
    <t>Lalamove</t>
  </si>
  <si>
    <t>ITR Document transfered by Alvin Cruz</t>
  </si>
  <si>
    <t>Smoked Bangus,Tomato</t>
  </si>
  <si>
    <t>Baking Powder,Confectionet Sugar</t>
  </si>
  <si>
    <t>Transpo going to Commissary to bring check payment</t>
  </si>
  <si>
    <t>VMZ Business Centre</t>
  </si>
  <si>
    <t>0050-650-153-000</t>
  </si>
  <si>
    <t>Guadalupe Makati City</t>
  </si>
  <si>
    <t>Ballpen Refill</t>
  </si>
  <si>
    <t>Earles Delicatessen</t>
  </si>
  <si>
    <t>213-575-918-005</t>
  </si>
  <si>
    <t>BF Ham &amp; Smoked Bavarian</t>
  </si>
  <si>
    <t>Transpo going to Divisoria</t>
  </si>
  <si>
    <t>Continental Glassware</t>
  </si>
  <si>
    <t>109-002-563-000</t>
  </si>
  <si>
    <t>San Nicolas Manila</t>
  </si>
  <si>
    <t>Food Keeper</t>
  </si>
  <si>
    <t>Transpo going to Makati City for for Business Permit 2nd Q Payment</t>
  </si>
  <si>
    <t>JB Mendoza</t>
  </si>
  <si>
    <t>Extra Kitchen Staff</t>
  </si>
  <si>
    <t>Jeffrey Villnueva</t>
  </si>
  <si>
    <t>Extra Kitchen Staff (3days)</t>
  </si>
  <si>
    <t>Ace Hardware</t>
  </si>
  <si>
    <t>200-035-311-017</t>
  </si>
  <si>
    <t>Switch,Electrical Tape</t>
  </si>
  <si>
    <t>Pepperoni,Garlic Longganiza</t>
  </si>
  <si>
    <t>POS Ribbon</t>
  </si>
  <si>
    <t>Camote</t>
  </si>
  <si>
    <t>Penne &amp; Macaroni Pasta</t>
  </si>
  <si>
    <t>Rey Custodio</t>
  </si>
  <si>
    <t>Rewiring of Power Supply</t>
  </si>
  <si>
    <t>Transpo going to Marikina purchased kitchen stocks</t>
  </si>
  <si>
    <t>French Beans</t>
  </si>
  <si>
    <t>Capri Olives,Angel Hair,Spaghetti</t>
  </si>
  <si>
    <t>Marikina City</t>
  </si>
  <si>
    <t>Pork Ribs,Bacon Bits</t>
  </si>
  <si>
    <t>Sinigang Mix (EM)</t>
  </si>
  <si>
    <t>Ace Hardware Phils., Inc</t>
  </si>
  <si>
    <t>200-035-311-021</t>
  </si>
  <si>
    <t>Bulb</t>
  </si>
  <si>
    <t>Solewater Marketing</t>
  </si>
  <si>
    <t>147-183-753-000</t>
  </si>
  <si>
    <t>Filter Housing</t>
  </si>
  <si>
    <t>Cayenne Powder,Pepperoni,Hotdog</t>
  </si>
  <si>
    <t>Cgeddar Cheese</t>
  </si>
  <si>
    <t>Newtech Pest Control</t>
  </si>
  <si>
    <t>230-403-792-000</t>
  </si>
  <si>
    <t>Taguig City</t>
  </si>
  <si>
    <t>Pest Control Services</t>
  </si>
  <si>
    <t>Camille Espinos</t>
  </si>
  <si>
    <t>Mr Quickie</t>
  </si>
  <si>
    <t>005-693-898-102</t>
  </si>
  <si>
    <t>Key Duplicate</t>
  </si>
  <si>
    <t>Elbow Macaroni</t>
  </si>
  <si>
    <t>Transpo purchased Cake</t>
  </si>
  <si>
    <t>Transpo going to KCC office for check signing</t>
  </si>
  <si>
    <t>Spaghetti Pasta</t>
  </si>
  <si>
    <t>Spaghetti,Garlic Longganiza,Vinegar,Soysauce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</si>
</sst>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3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0" fontId="2" fillId="0" borderId="4" xfId="15" applyFont="1" applyFill="1" applyBorder="1" applyAlignment="1">
      <alignment horizontal="center" vertical="center"/>
    </xf>
    <xf numFmtId="0" fontId="2" fillId="3" borderId="4" xfId="15" applyFont="1" applyFill="1" applyBorder="1" applyAlignment="1">
      <alignment horizontal="center" vertical="center" wrapText="1"/>
    </xf>
    <xf numFmtId="0" fontId="2" fillId="3" borderId="4" xfId="15" applyFont="1" applyFill="1" applyBorder="1" applyAlignment="1">
      <alignment horizontal="center" vertical="center"/>
    </xf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3" fontId="3" fillId="0" borderId="0" xfId="2" applyFont="1" applyFill="1" applyBorder="1" applyAlignment="1">
      <alignment horizontal="center"/>
    </xf>
  </cellXfs>
  <cellStyles count="30">
    <cellStyle name="Comma" xfId="1" builtinId="3"/>
    <cellStyle name="Comma 10" xfId="2"/>
    <cellStyle name="Comma 11" xfId="3"/>
    <cellStyle name="Comma 11 3" xfId="4"/>
    <cellStyle name="Comma 11 4" xfId="5"/>
    <cellStyle name="Comma 11 5" xfId="6"/>
    <cellStyle name="Comma 11 5 2" xfId="7"/>
    <cellStyle name="Comma 2" xfId="8"/>
    <cellStyle name="Comma 2 2" xfId="9"/>
    <cellStyle name="Comma 2 2 2" xfId="10"/>
    <cellStyle name="Comma 2 5" xfId="11"/>
    <cellStyle name="Comma 3" xfId="12"/>
    <cellStyle name="Comma 4 2 2" xfId="13"/>
    <cellStyle name="Excel Built-in Normal" xfId="14"/>
    <cellStyle name="Normal" xfId="0" builtinId="0"/>
    <cellStyle name="Normal 10" xfId="15"/>
    <cellStyle name="Normal 2" xfId="16"/>
    <cellStyle name="Normal 2 2" xfId="17"/>
    <cellStyle name="Normal 32" xfId="18"/>
    <cellStyle name="Normal 33" xfId="19"/>
    <cellStyle name="Normal 34" xfId="20"/>
    <cellStyle name="Normal 35" xfId="21"/>
    <cellStyle name="Normal 36" xfId="22"/>
    <cellStyle name="Normal 37" xfId="23"/>
    <cellStyle name="Normal 7 3" xfId="24"/>
    <cellStyle name="Normal 7 4" xfId="25"/>
    <cellStyle name="Normal 7 5" xfId="26"/>
    <cellStyle name="Normal 8" xfId="27"/>
    <cellStyle name="Normal 9" xfId="28"/>
    <cellStyle name="Percent 2" xfId="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Ortigas\Ortigas%202006\Ortigas%20May\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ecy\AppData\Local\Temp\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rosh%20april%202006\ortigas\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0"/>
  <sheetViews>
    <sheetView tabSelected="1" workbookViewId="0">
      <pane ySplit="4" topLeftCell="A86" activePane="bottomLeft" state="frozen"/>
      <selection pane="bottomLeft" activeCell="I95" sqref="I95"/>
    </sheetView>
  </sheetViews>
  <sheetFormatPr defaultRowHeight="11.25" x14ac:dyDescent="0.2"/>
  <cols>
    <col min="1" max="1" width="8.140625" style="7" customWidth="1"/>
    <col min="2" max="2" width="24" style="1" customWidth="1"/>
    <col min="3" max="3" width="14" style="5" customWidth="1"/>
    <col min="4" max="4" width="28" style="5" customWidth="1"/>
    <col min="5" max="5" width="7.85546875" style="4" customWidth="1"/>
    <col min="6" max="6" width="31.5703125" style="1" customWidth="1"/>
    <col min="7" max="7" width="11" style="2" customWidth="1"/>
    <col min="8" max="8" width="8.42578125" style="2" customWidth="1"/>
    <col min="9" max="9" width="9.7109375" style="2" customWidth="1"/>
    <col min="10" max="10" width="10.42578125" style="2" customWidth="1"/>
    <col min="11" max="11" width="7.85546875" style="3" customWidth="1"/>
    <col min="12" max="12" width="9.7109375" style="2" customWidth="1"/>
    <col min="13" max="13" width="8.5703125" style="2" customWidth="1"/>
    <col min="14" max="14" width="9" style="2" customWidth="1"/>
    <col min="15" max="15" width="9.85546875" style="2" customWidth="1"/>
    <col min="16" max="16" width="7.85546875" style="2" customWidth="1"/>
    <col min="17" max="17" width="10.7109375" style="2" customWidth="1"/>
    <col min="18" max="18" width="8.140625" style="2" customWidth="1"/>
    <col min="19" max="20" width="9.140625" style="2" customWidth="1"/>
    <col min="21" max="21" width="10.5703125" style="2" customWidth="1"/>
    <col min="22" max="22" width="8.140625" style="2" customWidth="1"/>
    <col min="23" max="23" width="9.85546875" style="2" customWidth="1"/>
    <col min="24" max="24" width="9.28515625" style="2" customWidth="1"/>
    <col min="25" max="25" width="8.28515625" style="2" customWidth="1"/>
    <col min="26" max="26" width="8.7109375" style="2" customWidth="1"/>
    <col min="27" max="27" width="9.5703125" style="2" customWidth="1"/>
    <col min="28" max="29" width="8" style="2" customWidth="1"/>
    <col min="30" max="30" width="10.140625" style="2" customWidth="1"/>
    <col min="31" max="31" width="10.7109375" style="2" customWidth="1"/>
    <col min="32" max="32" width="10.7109375" style="1" customWidth="1"/>
    <col min="33" max="16384" width="9.140625" style="1"/>
  </cols>
  <sheetData>
    <row r="1" spans="1:32" ht="12" customHeight="1" x14ac:dyDescent="0.2">
      <c r="A1" s="13" t="s">
        <v>30</v>
      </c>
      <c r="B1" s="14"/>
    </row>
    <row r="2" spans="1:32" ht="12" customHeight="1" x14ac:dyDescent="0.2">
      <c r="A2" s="13" t="s">
        <v>26</v>
      </c>
    </row>
    <row r="3" spans="1:32" ht="12" customHeight="1" x14ac:dyDescent="0.2">
      <c r="A3" s="13" t="s">
        <v>58</v>
      </c>
      <c r="B3" s="15"/>
      <c r="M3" s="16">
        <v>1301</v>
      </c>
      <c r="N3" s="16">
        <v>2402</v>
      </c>
      <c r="O3" s="16">
        <v>5001</v>
      </c>
      <c r="P3" s="16">
        <v>5002</v>
      </c>
      <c r="Q3" s="16">
        <v>6220</v>
      </c>
      <c r="R3" s="16">
        <v>6219</v>
      </c>
      <c r="S3" s="16">
        <v>6212</v>
      </c>
      <c r="T3" s="16"/>
      <c r="U3" s="16"/>
      <c r="V3" s="16"/>
      <c r="W3" s="16"/>
      <c r="X3" s="16" t="s">
        <v>25</v>
      </c>
      <c r="Y3" s="16"/>
      <c r="Z3" s="16">
        <v>6230</v>
      </c>
      <c r="AA3" s="16" t="s">
        <v>24</v>
      </c>
      <c r="AB3" s="16">
        <v>6202</v>
      </c>
      <c r="AC3" s="16"/>
      <c r="AD3" s="16">
        <v>6109</v>
      </c>
      <c r="AE3" s="16">
        <v>1002</v>
      </c>
    </row>
    <row r="4" spans="1:32" s="11" customFormat="1" ht="43.5" customHeight="1" x14ac:dyDescent="0.25">
      <c r="A4" s="17" t="s">
        <v>23</v>
      </c>
      <c r="B4" s="19" t="s">
        <v>21</v>
      </c>
      <c r="C4" s="19" t="s">
        <v>20</v>
      </c>
      <c r="D4" s="19" t="s">
        <v>27</v>
      </c>
      <c r="E4" s="19" t="s">
        <v>19</v>
      </c>
      <c r="F4" s="19" t="s">
        <v>18</v>
      </c>
      <c r="G4" s="19" t="s">
        <v>17</v>
      </c>
      <c r="H4" s="19" t="s">
        <v>16</v>
      </c>
      <c r="I4" s="19" t="s">
        <v>15</v>
      </c>
      <c r="J4" s="19" t="s">
        <v>14</v>
      </c>
      <c r="K4" s="20" t="s">
        <v>13</v>
      </c>
      <c r="L4" s="19" t="s">
        <v>12</v>
      </c>
      <c r="M4" s="21" t="s">
        <v>11</v>
      </c>
      <c r="N4" s="21" t="s">
        <v>10</v>
      </c>
      <c r="O4" s="21" t="s">
        <v>9</v>
      </c>
      <c r="P4" s="21" t="s">
        <v>8</v>
      </c>
      <c r="Q4" s="21" t="s">
        <v>31</v>
      </c>
      <c r="R4" s="21" t="s">
        <v>32</v>
      </c>
      <c r="S4" s="21" t="s">
        <v>7</v>
      </c>
      <c r="T4" s="21" t="s">
        <v>28</v>
      </c>
      <c r="U4" s="21" t="s">
        <v>34</v>
      </c>
      <c r="V4" s="21" t="s">
        <v>35</v>
      </c>
      <c r="W4" s="21" t="s">
        <v>36</v>
      </c>
      <c r="X4" s="21" t="s">
        <v>6</v>
      </c>
      <c r="Y4" s="21" t="s">
        <v>29</v>
      </c>
      <c r="Z4" s="21" t="s">
        <v>5</v>
      </c>
      <c r="AA4" s="21" t="s">
        <v>4</v>
      </c>
      <c r="AB4" s="22" t="s">
        <v>3</v>
      </c>
      <c r="AC4" s="21" t="s">
        <v>1</v>
      </c>
      <c r="AD4" s="23" t="s">
        <v>2</v>
      </c>
      <c r="AE4" s="24" t="s">
        <v>0</v>
      </c>
    </row>
    <row r="5" spans="1:32" s="12" customFormat="1" ht="23.25" customHeight="1" x14ac:dyDescent="0.2">
      <c r="A5" s="30">
        <v>43557</v>
      </c>
      <c r="B5" s="25" t="s">
        <v>47</v>
      </c>
      <c r="C5" s="25" t="s">
        <v>49</v>
      </c>
      <c r="D5" s="25" t="s">
        <v>37</v>
      </c>
      <c r="E5" s="26">
        <v>34939</v>
      </c>
      <c r="F5" s="48" t="s">
        <v>59</v>
      </c>
      <c r="G5" s="32"/>
      <c r="H5" s="32"/>
      <c r="I5" s="32"/>
      <c r="J5" s="32">
        <v>98.5</v>
      </c>
      <c r="K5" s="33"/>
      <c r="L5" s="27">
        <f t="shared" ref="L5:L68" si="0">SUM(G5:I5,J5/1.12)</f>
        <v>87.946428571428569</v>
      </c>
      <c r="M5" s="27">
        <f t="shared" ref="M5:M68" si="1">J5/1.12*0.12</f>
        <v>10.553571428571427</v>
      </c>
      <c r="N5" s="27">
        <f t="shared" ref="N5:N68" si="2">-SUM(H5:I5,J5/1.12)*K5</f>
        <v>0</v>
      </c>
      <c r="O5" s="27">
        <v>87.95</v>
      </c>
      <c r="P5" s="34"/>
      <c r="Q5" s="34"/>
      <c r="R5" s="35"/>
      <c r="S5" s="35"/>
      <c r="T5" s="35"/>
      <c r="U5" s="35"/>
      <c r="V5" s="35"/>
      <c r="W5" s="34"/>
      <c r="X5" s="34"/>
      <c r="Y5" s="34"/>
      <c r="Z5" s="34"/>
      <c r="AA5" s="35"/>
      <c r="AB5" s="35"/>
      <c r="AC5" s="34"/>
      <c r="AD5" s="34"/>
      <c r="AE5" s="27">
        <f t="shared" ref="AE5" si="3">-SUM(M5:AD5)</f>
        <v>-98.503571428571433</v>
      </c>
      <c r="AF5" s="28">
        <f t="shared" ref="AF5" si="4">SUM(G5:J5)+AE5+N5</f>
        <v>-3.5714285714334437E-3</v>
      </c>
    </row>
    <row r="6" spans="1:32" s="12" customFormat="1" ht="23.25" customHeight="1" x14ac:dyDescent="0.2">
      <c r="A6" s="30">
        <v>43557</v>
      </c>
      <c r="B6" s="25" t="s">
        <v>47</v>
      </c>
      <c r="C6" s="25" t="s">
        <v>49</v>
      </c>
      <c r="D6" s="25" t="s">
        <v>37</v>
      </c>
      <c r="E6" s="26">
        <v>34939</v>
      </c>
      <c r="F6" s="48" t="s">
        <v>60</v>
      </c>
      <c r="G6" s="32"/>
      <c r="H6" s="32"/>
      <c r="I6" s="32"/>
      <c r="J6" s="32">
        <v>320</v>
      </c>
      <c r="K6" s="33"/>
      <c r="L6" s="27">
        <f t="shared" si="0"/>
        <v>285.71428571428567</v>
      </c>
      <c r="M6" s="27">
        <f t="shared" si="1"/>
        <v>34.285714285714278</v>
      </c>
      <c r="N6" s="27">
        <f t="shared" si="2"/>
        <v>0</v>
      </c>
      <c r="O6" s="27"/>
      <c r="P6" s="34"/>
      <c r="Q6" s="34"/>
      <c r="R6" s="35">
        <v>285.70999999999998</v>
      </c>
      <c r="S6" s="35"/>
      <c r="T6" s="35"/>
      <c r="U6" s="35"/>
      <c r="V6" s="35"/>
      <c r="W6" s="34"/>
      <c r="X6" s="34"/>
      <c r="Y6" s="34"/>
      <c r="Z6" s="34"/>
      <c r="AA6" s="35"/>
      <c r="AB6" s="35"/>
      <c r="AC6" s="34"/>
      <c r="AD6" s="34"/>
      <c r="AE6" s="27">
        <f t="shared" ref="AE6:AE27" si="5">-SUM(M6:AD6)</f>
        <v>-319.99571428571426</v>
      </c>
      <c r="AF6" s="28">
        <f t="shared" ref="AF6:AF27" si="6">SUM(G6:J6)+AE6+N6</f>
        <v>4.2857142857428698E-3</v>
      </c>
    </row>
    <row r="7" spans="1:32" s="12" customFormat="1" ht="23.25" customHeight="1" x14ac:dyDescent="0.2">
      <c r="A7" s="30">
        <v>43557</v>
      </c>
      <c r="B7" s="25" t="s">
        <v>61</v>
      </c>
      <c r="C7" s="25" t="s">
        <v>51</v>
      </c>
      <c r="D7" s="25" t="s">
        <v>52</v>
      </c>
      <c r="E7" s="26">
        <v>113271</v>
      </c>
      <c r="F7" s="48" t="s">
        <v>62</v>
      </c>
      <c r="G7" s="32"/>
      <c r="H7" s="32"/>
      <c r="I7" s="32"/>
      <c r="J7" s="32">
        <v>2360</v>
      </c>
      <c r="K7" s="33"/>
      <c r="L7" s="27">
        <f t="shared" si="0"/>
        <v>2107.1428571428569</v>
      </c>
      <c r="M7" s="27">
        <f t="shared" si="1"/>
        <v>252.8571428571428</v>
      </c>
      <c r="N7" s="27">
        <f t="shared" si="2"/>
        <v>0</v>
      </c>
      <c r="O7" s="27">
        <v>2107.14</v>
      </c>
      <c r="P7" s="34"/>
      <c r="Q7" s="34"/>
      <c r="R7" s="35"/>
      <c r="S7" s="35"/>
      <c r="T7" s="35"/>
      <c r="U7" s="35"/>
      <c r="V7" s="35"/>
      <c r="W7" s="34"/>
      <c r="X7" s="34"/>
      <c r="Y7" s="34"/>
      <c r="Z7" s="34"/>
      <c r="AA7" s="35"/>
      <c r="AB7" s="35"/>
      <c r="AC7" s="34"/>
      <c r="AD7" s="34"/>
      <c r="AE7" s="27">
        <f t="shared" si="5"/>
        <v>-2359.9971428571425</v>
      </c>
      <c r="AF7" s="28">
        <f t="shared" si="6"/>
        <v>2.8571428574650781E-3</v>
      </c>
    </row>
    <row r="8" spans="1:32" s="12" customFormat="1" ht="23.25" customHeight="1" x14ac:dyDescent="0.2">
      <c r="A8" s="30">
        <v>43557</v>
      </c>
      <c r="B8" s="25" t="s">
        <v>42</v>
      </c>
      <c r="C8" s="25"/>
      <c r="D8" s="25"/>
      <c r="E8" s="26"/>
      <c r="F8" s="48" t="s">
        <v>63</v>
      </c>
      <c r="G8" s="32">
        <v>40</v>
      </c>
      <c r="H8" s="32"/>
      <c r="I8" s="32"/>
      <c r="J8" s="32"/>
      <c r="K8" s="33"/>
      <c r="L8" s="27">
        <f t="shared" si="0"/>
        <v>40</v>
      </c>
      <c r="M8" s="27">
        <f t="shared" si="1"/>
        <v>0</v>
      </c>
      <c r="N8" s="27">
        <f t="shared" si="2"/>
        <v>0</v>
      </c>
      <c r="O8" s="27"/>
      <c r="P8" s="34"/>
      <c r="Q8" s="34"/>
      <c r="R8" s="35"/>
      <c r="S8" s="35"/>
      <c r="T8" s="35"/>
      <c r="U8" s="35"/>
      <c r="V8" s="35"/>
      <c r="W8" s="34"/>
      <c r="X8" s="34"/>
      <c r="Y8" s="34"/>
      <c r="Z8" s="34">
        <v>40</v>
      </c>
      <c r="AA8" s="35"/>
      <c r="AB8" s="35"/>
      <c r="AC8" s="34"/>
      <c r="AD8" s="34"/>
      <c r="AE8" s="27">
        <f t="shared" si="5"/>
        <v>-40</v>
      </c>
      <c r="AF8" s="28">
        <f t="shared" si="6"/>
        <v>0</v>
      </c>
    </row>
    <row r="9" spans="1:32" s="12" customFormat="1" ht="23.25" customHeight="1" x14ac:dyDescent="0.2">
      <c r="A9" s="30">
        <v>43557</v>
      </c>
      <c r="B9" s="25" t="s">
        <v>48</v>
      </c>
      <c r="C9" s="25"/>
      <c r="D9" s="25"/>
      <c r="E9" s="26"/>
      <c r="F9" s="48" t="s">
        <v>64</v>
      </c>
      <c r="G9" s="32">
        <v>300</v>
      </c>
      <c r="H9" s="32"/>
      <c r="I9" s="32"/>
      <c r="J9" s="32"/>
      <c r="K9" s="33"/>
      <c r="L9" s="27">
        <f t="shared" si="0"/>
        <v>300</v>
      </c>
      <c r="M9" s="27">
        <f t="shared" si="1"/>
        <v>0</v>
      </c>
      <c r="N9" s="27">
        <f t="shared" si="2"/>
        <v>0</v>
      </c>
      <c r="O9" s="27"/>
      <c r="P9" s="34"/>
      <c r="Q9" s="34"/>
      <c r="R9" s="35"/>
      <c r="S9" s="35"/>
      <c r="T9" s="35"/>
      <c r="U9" s="35"/>
      <c r="V9" s="35"/>
      <c r="W9" s="34"/>
      <c r="X9" s="34"/>
      <c r="Y9" s="34"/>
      <c r="Z9" s="34">
        <v>300</v>
      </c>
      <c r="AA9" s="35"/>
      <c r="AB9" s="35"/>
      <c r="AC9" s="34"/>
      <c r="AD9" s="34"/>
      <c r="AE9" s="27">
        <f t="shared" si="5"/>
        <v>-300</v>
      </c>
      <c r="AF9" s="28">
        <f t="shared" si="6"/>
        <v>0</v>
      </c>
    </row>
    <row r="10" spans="1:32" s="12" customFormat="1" ht="23.25" customHeight="1" x14ac:dyDescent="0.2">
      <c r="A10" s="30">
        <v>43558</v>
      </c>
      <c r="B10" s="25" t="s">
        <v>56</v>
      </c>
      <c r="C10" s="25"/>
      <c r="D10" s="25"/>
      <c r="E10" s="26"/>
      <c r="F10" s="48" t="s">
        <v>57</v>
      </c>
      <c r="G10" s="32">
        <v>537</v>
      </c>
      <c r="H10" s="32"/>
      <c r="I10" s="32"/>
      <c r="J10" s="32"/>
      <c r="K10" s="33"/>
      <c r="L10" s="27">
        <f t="shared" si="0"/>
        <v>537</v>
      </c>
      <c r="M10" s="27">
        <f t="shared" si="1"/>
        <v>0</v>
      </c>
      <c r="N10" s="27">
        <f t="shared" si="2"/>
        <v>0</v>
      </c>
      <c r="O10" s="27"/>
      <c r="P10" s="34"/>
      <c r="Q10" s="34"/>
      <c r="R10" s="35"/>
      <c r="S10" s="35"/>
      <c r="T10" s="35"/>
      <c r="U10" s="35"/>
      <c r="V10" s="35"/>
      <c r="W10" s="34"/>
      <c r="X10" s="34"/>
      <c r="Y10" s="34"/>
      <c r="Z10" s="34"/>
      <c r="AA10" s="35">
        <v>537</v>
      </c>
      <c r="AB10" s="35"/>
      <c r="AC10" s="34"/>
      <c r="AD10" s="34"/>
      <c r="AE10" s="27">
        <f t="shared" si="5"/>
        <v>-537</v>
      </c>
      <c r="AF10" s="28">
        <f t="shared" si="6"/>
        <v>0</v>
      </c>
    </row>
    <row r="11" spans="1:32" s="12" customFormat="1" ht="23.25" customHeight="1" x14ac:dyDescent="0.2">
      <c r="A11" s="30">
        <v>43558</v>
      </c>
      <c r="B11" s="25" t="s">
        <v>43</v>
      </c>
      <c r="C11" s="25" t="s">
        <v>44</v>
      </c>
      <c r="D11" s="25" t="s">
        <v>45</v>
      </c>
      <c r="E11" s="26">
        <v>58515</v>
      </c>
      <c r="F11" s="48" t="s">
        <v>46</v>
      </c>
      <c r="G11" s="32"/>
      <c r="H11" s="32"/>
      <c r="I11" s="32"/>
      <c r="J11" s="32">
        <v>180</v>
      </c>
      <c r="K11" s="33"/>
      <c r="L11" s="27">
        <f t="shared" si="0"/>
        <v>160.71428571428569</v>
      </c>
      <c r="M11" s="27">
        <f t="shared" si="1"/>
        <v>19.285714285714281</v>
      </c>
      <c r="N11" s="27">
        <f t="shared" si="2"/>
        <v>0</v>
      </c>
      <c r="O11" s="27"/>
      <c r="P11" s="34">
        <v>160.71</v>
      </c>
      <c r="Q11" s="34"/>
      <c r="R11" s="35"/>
      <c r="S11" s="35"/>
      <c r="T11" s="35"/>
      <c r="U11" s="35"/>
      <c r="V11" s="35"/>
      <c r="W11" s="34"/>
      <c r="X11" s="34"/>
      <c r="Y11" s="34"/>
      <c r="Z11" s="34"/>
      <c r="AA11" s="35"/>
      <c r="AB11" s="35"/>
      <c r="AC11" s="34"/>
      <c r="AD11" s="34"/>
      <c r="AE11" s="27">
        <f t="shared" si="5"/>
        <v>-179.99571428571429</v>
      </c>
      <c r="AF11" s="28">
        <f t="shared" si="6"/>
        <v>4.2857142857144481E-3</v>
      </c>
    </row>
    <row r="12" spans="1:32" s="12" customFormat="1" ht="23.25" customHeight="1" x14ac:dyDescent="0.2">
      <c r="A12" s="30">
        <v>43559</v>
      </c>
      <c r="B12" s="25" t="s">
        <v>43</v>
      </c>
      <c r="C12" s="25" t="s">
        <v>44</v>
      </c>
      <c r="D12" s="25" t="s">
        <v>45</v>
      </c>
      <c r="E12" s="26">
        <v>58563</v>
      </c>
      <c r="F12" s="48" t="s">
        <v>46</v>
      </c>
      <c r="G12" s="32"/>
      <c r="H12" s="32"/>
      <c r="I12" s="32"/>
      <c r="J12" s="32">
        <v>180</v>
      </c>
      <c r="K12" s="33"/>
      <c r="L12" s="27">
        <f t="shared" ref="L12" si="7">SUM(G12:I12,J12/1.12)</f>
        <v>160.71428571428569</v>
      </c>
      <c r="M12" s="27">
        <f t="shared" ref="M12" si="8">J12/1.12*0.12</f>
        <v>19.285714285714281</v>
      </c>
      <c r="N12" s="27">
        <f t="shared" ref="N12" si="9">-SUM(H12:I12,J12/1.12)*K12</f>
        <v>0</v>
      </c>
      <c r="O12" s="27"/>
      <c r="P12" s="34">
        <v>160.71</v>
      </c>
      <c r="Q12" s="34"/>
      <c r="R12" s="35"/>
      <c r="S12" s="35"/>
      <c r="T12" s="35"/>
      <c r="U12" s="35"/>
      <c r="V12" s="35"/>
      <c r="W12" s="34"/>
      <c r="X12" s="34"/>
      <c r="Y12" s="34"/>
      <c r="Z12" s="34"/>
      <c r="AA12" s="35"/>
      <c r="AB12" s="35"/>
      <c r="AC12" s="34"/>
      <c r="AD12" s="34"/>
      <c r="AE12" s="27">
        <f t="shared" ref="AE12" si="10">-SUM(M12:AD12)</f>
        <v>-179.99571428571429</v>
      </c>
      <c r="AF12" s="28">
        <f t="shared" ref="AF12" si="11">SUM(G12:J12)+AE12+N12</f>
        <v>4.2857142857144481E-3</v>
      </c>
    </row>
    <row r="13" spans="1:32" s="12" customFormat="1" ht="23.25" customHeight="1" x14ac:dyDescent="0.2">
      <c r="A13" s="30">
        <v>43559</v>
      </c>
      <c r="B13" s="25" t="s">
        <v>38</v>
      </c>
      <c r="C13" s="25" t="s">
        <v>39</v>
      </c>
      <c r="D13" s="25" t="s">
        <v>41</v>
      </c>
      <c r="E13" s="26">
        <v>160286</v>
      </c>
      <c r="F13" s="48" t="s">
        <v>65</v>
      </c>
      <c r="G13" s="32"/>
      <c r="H13" s="32"/>
      <c r="I13" s="32"/>
      <c r="J13" s="32">
        <v>1756.15</v>
      </c>
      <c r="K13" s="33"/>
      <c r="L13" s="27">
        <f t="shared" si="0"/>
        <v>1567.9910714285713</v>
      </c>
      <c r="M13" s="27">
        <f t="shared" si="1"/>
        <v>188.15892857142856</v>
      </c>
      <c r="N13" s="27">
        <f t="shared" si="2"/>
        <v>0</v>
      </c>
      <c r="O13" s="27">
        <v>1567.99</v>
      </c>
      <c r="P13" s="34"/>
      <c r="Q13" s="34"/>
      <c r="R13" s="35"/>
      <c r="S13" s="35"/>
      <c r="T13" s="35"/>
      <c r="U13" s="35"/>
      <c r="V13" s="35"/>
      <c r="W13" s="34"/>
      <c r="X13" s="34"/>
      <c r="Y13" s="34"/>
      <c r="Z13" s="34"/>
      <c r="AA13" s="35"/>
      <c r="AB13" s="35"/>
      <c r="AC13" s="34"/>
      <c r="AD13" s="34"/>
      <c r="AE13" s="27">
        <f t="shared" si="5"/>
        <v>-1756.1489285714285</v>
      </c>
      <c r="AF13" s="28">
        <f t="shared" si="6"/>
        <v>1.0714285715494043E-3</v>
      </c>
    </row>
    <row r="14" spans="1:32" s="12" customFormat="1" ht="23.25" customHeight="1" x14ac:dyDescent="0.2">
      <c r="A14" s="30">
        <v>43559</v>
      </c>
      <c r="B14" s="25" t="s">
        <v>38</v>
      </c>
      <c r="C14" s="25" t="s">
        <v>39</v>
      </c>
      <c r="D14" s="25" t="s">
        <v>41</v>
      </c>
      <c r="E14" s="26">
        <v>161296</v>
      </c>
      <c r="F14" s="49" t="s">
        <v>66</v>
      </c>
      <c r="G14" s="32"/>
      <c r="H14" s="32"/>
      <c r="I14" s="32"/>
      <c r="J14" s="32">
        <f>976.7+117.2</f>
        <v>1093.9000000000001</v>
      </c>
      <c r="K14" s="33"/>
      <c r="L14" s="27">
        <f t="shared" si="0"/>
        <v>976.69642857142856</v>
      </c>
      <c r="M14" s="27">
        <f t="shared" si="1"/>
        <v>117.20357142857142</v>
      </c>
      <c r="N14" s="27">
        <f t="shared" si="2"/>
        <v>0</v>
      </c>
      <c r="O14" s="27">
        <v>976.7</v>
      </c>
      <c r="P14" s="34"/>
      <c r="Q14" s="34"/>
      <c r="R14" s="35"/>
      <c r="S14" s="35"/>
      <c r="T14" s="35"/>
      <c r="U14" s="35"/>
      <c r="V14" s="35"/>
      <c r="W14" s="34"/>
      <c r="X14" s="34"/>
      <c r="Y14" s="34"/>
      <c r="Z14" s="34"/>
      <c r="AA14" s="35"/>
      <c r="AB14" s="35"/>
      <c r="AC14" s="34"/>
      <c r="AD14" s="34"/>
      <c r="AE14" s="27">
        <f t="shared" si="5"/>
        <v>-1093.9035714285715</v>
      </c>
      <c r="AF14" s="28">
        <f t="shared" si="6"/>
        <v>-3.5714285713766003E-3</v>
      </c>
    </row>
    <row r="15" spans="1:32" s="12" customFormat="1" ht="23.25" customHeight="1" x14ac:dyDescent="0.2">
      <c r="A15" s="30">
        <v>43559</v>
      </c>
      <c r="B15" s="25" t="s">
        <v>38</v>
      </c>
      <c r="C15" s="25" t="s">
        <v>39</v>
      </c>
      <c r="D15" s="25" t="s">
        <v>41</v>
      </c>
      <c r="E15" s="26">
        <v>161296</v>
      </c>
      <c r="F15" s="48" t="s">
        <v>67</v>
      </c>
      <c r="G15" s="32"/>
      <c r="H15" s="32"/>
      <c r="I15" s="32">
        <v>126.75</v>
      </c>
      <c r="J15" s="32"/>
      <c r="K15" s="33"/>
      <c r="L15" s="27">
        <f t="shared" si="0"/>
        <v>126.75</v>
      </c>
      <c r="M15" s="27">
        <f t="shared" si="1"/>
        <v>0</v>
      </c>
      <c r="N15" s="27">
        <f t="shared" si="2"/>
        <v>0</v>
      </c>
      <c r="O15" s="27">
        <v>126.75</v>
      </c>
      <c r="P15" s="34"/>
      <c r="Q15" s="34"/>
      <c r="R15" s="35"/>
      <c r="S15" s="35"/>
      <c r="T15" s="35"/>
      <c r="U15" s="35"/>
      <c r="V15" s="35"/>
      <c r="W15" s="34"/>
      <c r="X15" s="34"/>
      <c r="Y15" s="34"/>
      <c r="Z15" s="34"/>
      <c r="AA15" s="35"/>
      <c r="AB15" s="35"/>
      <c r="AC15" s="34"/>
      <c r="AD15" s="34"/>
      <c r="AE15" s="27">
        <f t="shared" si="5"/>
        <v>-126.75</v>
      </c>
      <c r="AF15" s="28">
        <f t="shared" si="6"/>
        <v>0</v>
      </c>
    </row>
    <row r="16" spans="1:32" s="12" customFormat="1" ht="23.25" customHeight="1" x14ac:dyDescent="0.2">
      <c r="A16" s="30">
        <v>43559</v>
      </c>
      <c r="B16" s="25" t="s">
        <v>53</v>
      </c>
      <c r="C16" s="25"/>
      <c r="D16" s="25"/>
      <c r="E16" s="26"/>
      <c r="F16" s="48" t="s">
        <v>57</v>
      </c>
      <c r="G16" s="32">
        <v>537</v>
      </c>
      <c r="H16" s="32"/>
      <c r="I16" s="32"/>
      <c r="J16" s="32"/>
      <c r="K16" s="33"/>
      <c r="L16" s="27">
        <f t="shared" si="0"/>
        <v>537</v>
      </c>
      <c r="M16" s="27">
        <f t="shared" si="1"/>
        <v>0</v>
      </c>
      <c r="N16" s="27">
        <f t="shared" si="2"/>
        <v>0</v>
      </c>
      <c r="O16" s="27"/>
      <c r="P16" s="34"/>
      <c r="Q16" s="34"/>
      <c r="R16" s="35"/>
      <c r="S16" s="35"/>
      <c r="T16" s="35"/>
      <c r="U16" s="35"/>
      <c r="V16" s="35"/>
      <c r="W16" s="34"/>
      <c r="X16" s="34"/>
      <c r="Y16" s="34"/>
      <c r="Z16" s="34"/>
      <c r="AA16" s="35">
        <v>537</v>
      </c>
      <c r="AB16" s="35"/>
      <c r="AC16" s="34"/>
      <c r="AD16" s="34"/>
      <c r="AE16" s="27">
        <f t="shared" si="5"/>
        <v>-537</v>
      </c>
      <c r="AF16" s="28">
        <f t="shared" si="6"/>
        <v>0</v>
      </c>
    </row>
    <row r="17" spans="1:32" s="12" customFormat="1" ht="23.25" customHeight="1" x14ac:dyDescent="0.2">
      <c r="A17" s="30">
        <v>43559</v>
      </c>
      <c r="B17" s="25" t="s">
        <v>40</v>
      </c>
      <c r="C17" s="25" t="s">
        <v>50</v>
      </c>
      <c r="D17" s="25" t="s">
        <v>41</v>
      </c>
      <c r="E17" s="26">
        <v>701207</v>
      </c>
      <c r="F17" s="48" t="s">
        <v>68</v>
      </c>
      <c r="G17" s="32"/>
      <c r="H17" s="32"/>
      <c r="I17" s="32"/>
      <c r="J17" s="32">
        <v>218.25</v>
      </c>
      <c r="K17" s="33"/>
      <c r="L17" s="27">
        <f t="shared" si="0"/>
        <v>194.86607142857142</v>
      </c>
      <c r="M17" s="27">
        <f t="shared" si="1"/>
        <v>23.383928571428569</v>
      </c>
      <c r="N17" s="27">
        <f t="shared" si="2"/>
        <v>0</v>
      </c>
      <c r="O17" s="27"/>
      <c r="P17" s="34"/>
      <c r="Q17" s="34"/>
      <c r="R17" s="35"/>
      <c r="S17" s="35">
        <v>194.87</v>
      </c>
      <c r="T17" s="35"/>
      <c r="U17" s="35"/>
      <c r="V17" s="35"/>
      <c r="W17" s="34"/>
      <c r="X17" s="34"/>
      <c r="Y17" s="34"/>
      <c r="Z17" s="34"/>
      <c r="AA17" s="35"/>
      <c r="AB17" s="35"/>
      <c r="AC17" s="34"/>
      <c r="AD17" s="34"/>
      <c r="AE17" s="27">
        <f t="shared" si="5"/>
        <v>-218.25392857142856</v>
      </c>
      <c r="AF17" s="28">
        <f t="shared" si="6"/>
        <v>-3.9285714285597351E-3</v>
      </c>
    </row>
    <row r="18" spans="1:32" s="12" customFormat="1" ht="23.25" customHeight="1" x14ac:dyDescent="0.2">
      <c r="A18" s="30">
        <v>43560</v>
      </c>
      <c r="B18" s="25" t="s">
        <v>38</v>
      </c>
      <c r="C18" s="25" t="s">
        <v>39</v>
      </c>
      <c r="D18" s="25" t="s">
        <v>41</v>
      </c>
      <c r="E18" s="26">
        <v>199371</v>
      </c>
      <c r="F18" s="48" t="s">
        <v>69</v>
      </c>
      <c r="G18" s="32"/>
      <c r="H18" s="32"/>
      <c r="I18" s="32"/>
      <c r="J18" s="32">
        <v>454.4</v>
      </c>
      <c r="K18" s="33"/>
      <c r="L18" s="27">
        <f t="shared" si="0"/>
        <v>405.71428571428567</v>
      </c>
      <c r="M18" s="27">
        <f t="shared" si="1"/>
        <v>48.685714285714276</v>
      </c>
      <c r="N18" s="27">
        <f t="shared" si="2"/>
        <v>0</v>
      </c>
      <c r="O18" s="27">
        <v>405.71</v>
      </c>
      <c r="P18" s="34"/>
      <c r="Q18" s="34"/>
      <c r="R18" s="35"/>
      <c r="S18" s="35"/>
      <c r="T18" s="35"/>
      <c r="U18" s="35"/>
      <c r="V18" s="35"/>
      <c r="W18" s="34"/>
      <c r="X18" s="34"/>
      <c r="Y18" s="34"/>
      <c r="Z18" s="34"/>
      <c r="AA18" s="35"/>
      <c r="AB18" s="35"/>
      <c r="AC18" s="34"/>
      <c r="AD18" s="34"/>
      <c r="AE18" s="27">
        <f t="shared" si="5"/>
        <v>-454.39571428571423</v>
      </c>
      <c r="AF18" s="28">
        <f t="shared" si="6"/>
        <v>4.2857142857428698E-3</v>
      </c>
    </row>
    <row r="19" spans="1:32" s="12" customFormat="1" ht="23.25" customHeight="1" x14ac:dyDescent="0.2">
      <c r="A19" s="30">
        <v>43561</v>
      </c>
      <c r="B19" s="25" t="s">
        <v>47</v>
      </c>
      <c r="C19" s="25" t="s">
        <v>49</v>
      </c>
      <c r="D19" s="25" t="s">
        <v>37</v>
      </c>
      <c r="E19" s="26">
        <v>35018</v>
      </c>
      <c r="F19" s="48" t="s">
        <v>70</v>
      </c>
      <c r="G19" s="32"/>
      <c r="H19" s="32"/>
      <c r="I19" s="32"/>
      <c r="J19" s="32">
        <v>105</v>
      </c>
      <c r="K19" s="33"/>
      <c r="L19" s="27">
        <f t="shared" ref="L19:L22" si="12">SUM(G19:I19,J19/1.12)</f>
        <v>93.749999999999986</v>
      </c>
      <c r="M19" s="27">
        <f t="shared" ref="M19:M22" si="13">J19/1.12*0.12</f>
        <v>11.249999999999998</v>
      </c>
      <c r="N19" s="27">
        <f t="shared" ref="N19:N22" si="14">-SUM(H19:I19,J19/1.12)*K19</f>
        <v>0</v>
      </c>
      <c r="O19" s="27"/>
      <c r="P19" s="34"/>
      <c r="Q19" s="34"/>
      <c r="R19" s="35">
        <v>93.75</v>
      </c>
      <c r="S19" s="35"/>
      <c r="T19" s="35"/>
      <c r="U19" s="35"/>
      <c r="V19" s="35"/>
      <c r="W19" s="34"/>
      <c r="X19" s="34"/>
      <c r="Y19" s="34"/>
      <c r="Z19" s="34"/>
      <c r="AA19" s="35"/>
      <c r="AB19" s="35"/>
      <c r="AC19" s="34"/>
      <c r="AD19" s="34"/>
      <c r="AE19" s="27">
        <f t="shared" ref="AE19:AE22" si="15">-SUM(M19:AD19)</f>
        <v>-105</v>
      </c>
      <c r="AF19" s="28">
        <f t="shared" ref="AF19:AF22" si="16">SUM(G19:J19)+AE19+N19</f>
        <v>0</v>
      </c>
    </row>
    <row r="20" spans="1:32" s="12" customFormat="1" ht="23.25" customHeight="1" x14ac:dyDescent="0.2">
      <c r="A20" s="30">
        <v>43563</v>
      </c>
      <c r="B20" s="25" t="s">
        <v>71</v>
      </c>
      <c r="C20" s="25" t="s">
        <v>72</v>
      </c>
      <c r="D20" s="25" t="s">
        <v>41</v>
      </c>
      <c r="E20" s="26">
        <v>42741</v>
      </c>
      <c r="F20" s="48" t="s">
        <v>73</v>
      </c>
      <c r="G20" s="32"/>
      <c r="H20" s="32"/>
      <c r="I20" s="32"/>
      <c r="J20" s="32">
        <v>2000</v>
      </c>
      <c r="K20" s="33"/>
      <c r="L20" s="27">
        <f t="shared" si="12"/>
        <v>1785.7142857142856</v>
      </c>
      <c r="M20" s="27">
        <f t="shared" si="13"/>
        <v>214.28571428571425</v>
      </c>
      <c r="N20" s="27">
        <f t="shared" si="14"/>
        <v>0</v>
      </c>
      <c r="O20" s="27"/>
      <c r="P20" s="34"/>
      <c r="Q20" s="34">
        <v>1785.71</v>
      </c>
      <c r="R20" s="35"/>
      <c r="S20" s="35"/>
      <c r="T20" s="35"/>
      <c r="U20" s="35"/>
      <c r="V20" s="35"/>
      <c r="W20" s="34"/>
      <c r="X20" s="34"/>
      <c r="Y20" s="34"/>
      <c r="Z20" s="34"/>
      <c r="AA20" s="35"/>
      <c r="AB20" s="35"/>
      <c r="AC20" s="34"/>
      <c r="AD20" s="34"/>
      <c r="AE20" s="27">
        <f t="shared" si="15"/>
        <v>-1999.9957142857143</v>
      </c>
      <c r="AF20" s="28">
        <f t="shared" si="16"/>
        <v>4.2857142857428698E-3</v>
      </c>
    </row>
    <row r="21" spans="1:32" s="12" customFormat="1" ht="23.25" customHeight="1" x14ac:dyDescent="0.2">
      <c r="A21" s="30">
        <v>43563</v>
      </c>
      <c r="B21" s="25" t="s">
        <v>43</v>
      </c>
      <c r="C21" s="25" t="s">
        <v>44</v>
      </c>
      <c r="D21" s="25" t="s">
        <v>45</v>
      </c>
      <c r="E21" s="26">
        <v>68836</v>
      </c>
      <c r="F21" s="48" t="s">
        <v>46</v>
      </c>
      <c r="G21" s="32"/>
      <c r="H21" s="32"/>
      <c r="I21" s="32"/>
      <c r="J21" s="32">
        <v>180</v>
      </c>
      <c r="K21" s="33"/>
      <c r="L21" s="27">
        <f t="shared" si="12"/>
        <v>160.71428571428569</v>
      </c>
      <c r="M21" s="27">
        <f t="shared" si="13"/>
        <v>19.285714285714281</v>
      </c>
      <c r="N21" s="27">
        <f t="shared" si="14"/>
        <v>0</v>
      </c>
      <c r="O21" s="27"/>
      <c r="P21" s="34">
        <v>160.71</v>
      </c>
      <c r="Q21" s="34"/>
      <c r="R21" s="35"/>
      <c r="S21" s="35"/>
      <c r="T21" s="35"/>
      <c r="U21" s="35"/>
      <c r="V21" s="35"/>
      <c r="W21" s="34"/>
      <c r="X21" s="34"/>
      <c r="Y21" s="34"/>
      <c r="Z21" s="34"/>
      <c r="AA21" s="35"/>
      <c r="AB21" s="35"/>
      <c r="AC21" s="34"/>
      <c r="AD21" s="34"/>
      <c r="AE21" s="27">
        <f t="shared" si="15"/>
        <v>-179.99571428571429</v>
      </c>
      <c r="AF21" s="28">
        <f t="shared" si="16"/>
        <v>4.2857142857144481E-3</v>
      </c>
    </row>
    <row r="22" spans="1:32" s="12" customFormat="1" ht="23.25" customHeight="1" x14ac:dyDescent="0.2">
      <c r="A22" s="30">
        <v>43563</v>
      </c>
      <c r="B22" s="25" t="s">
        <v>47</v>
      </c>
      <c r="C22" s="25" t="s">
        <v>49</v>
      </c>
      <c r="D22" s="25" t="s">
        <v>37</v>
      </c>
      <c r="E22" s="26">
        <v>35030</v>
      </c>
      <c r="F22" s="48" t="s">
        <v>74</v>
      </c>
      <c r="G22" s="32"/>
      <c r="H22" s="32"/>
      <c r="I22" s="32"/>
      <c r="J22" s="32">
        <v>560</v>
      </c>
      <c r="K22" s="33"/>
      <c r="L22" s="27">
        <f t="shared" si="12"/>
        <v>499.99999999999994</v>
      </c>
      <c r="M22" s="27">
        <f t="shared" si="13"/>
        <v>59.999999999999993</v>
      </c>
      <c r="N22" s="27">
        <f t="shared" si="14"/>
        <v>0</v>
      </c>
      <c r="O22" s="27">
        <v>500</v>
      </c>
      <c r="P22" s="34"/>
      <c r="Q22" s="34"/>
      <c r="R22" s="35"/>
      <c r="S22" s="35"/>
      <c r="T22" s="35"/>
      <c r="U22" s="35"/>
      <c r="V22" s="35"/>
      <c r="W22" s="34"/>
      <c r="X22" s="34"/>
      <c r="Y22" s="34"/>
      <c r="Z22" s="34"/>
      <c r="AA22" s="35"/>
      <c r="AB22" s="35"/>
      <c r="AC22" s="34"/>
      <c r="AD22" s="34"/>
      <c r="AE22" s="27">
        <f t="shared" si="15"/>
        <v>-560</v>
      </c>
      <c r="AF22" s="28">
        <f t="shared" si="16"/>
        <v>0</v>
      </c>
    </row>
    <row r="23" spans="1:32" s="12" customFormat="1" ht="23.25" customHeight="1" x14ac:dyDescent="0.2">
      <c r="A23" s="30">
        <v>43563</v>
      </c>
      <c r="B23" s="25" t="s">
        <v>77</v>
      </c>
      <c r="C23" s="25"/>
      <c r="D23" s="25" t="s">
        <v>41</v>
      </c>
      <c r="E23" s="26"/>
      <c r="F23" s="48" t="s">
        <v>76</v>
      </c>
      <c r="G23" s="32">
        <v>20</v>
      </c>
      <c r="H23" s="32"/>
      <c r="I23" s="32"/>
      <c r="J23" s="32"/>
      <c r="K23" s="33"/>
      <c r="L23" s="27">
        <f t="shared" si="0"/>
        <v>20</v>
      </c>
      <c r="M23" s="27">
        <f t="shared" si="1"/>
        <v>0</v>
      </c>
      <c r="N23" s="27">
        <f t="shared" si="2"/>
        <v>0</v>
      </c>
      <c r="O23" s="27"/>
      <c r="P23" s="34"/>
      <c r="Q23" s="34"/>
      <c r="R23" s="35"/>
      <c r="S23" s="35"/>
      <c r="T23" s="35"/>
      <c r="U23" s="35"/>
      <c r="V23" s="35"/>
      <c r="W23" s="34"/>
      <c r="X23" s="34"/>
      <c r="Y23" s="34">
        <v>20</v>
      </c>
      <c r="Z23" s="34"/>
      <c r="AA23" s="35"/>
      <c r="AB23" s="35"/>
      <c r="AC23" s="34"/>
      <c r="AD23" s="34"/>
      <c r="AE23" s="27">
        <f t="shared" si="5"/>
        <v>-20</v>
      </c>
      <c r="AF23" s="28">
        <f t="shared" si="6"/>
        <v>0</v>
      </c>
    </row>
    <row r="24" spans="1:32" s="12" customFormat="1" ht="23.25" customHeight="1" x14ac:dyDescent="0.2">
      <c r="A24" s="30">
        <v>43563</v>
      </c>
      <c r="B24" s="25" t="s">
        <v>78</v>
      </c>
      <c r="C24" s="25" t="s">
        <v>79</v>
      </c>
      <c r="D24" s="25" t="s">
        <v>80</v>
      </c>
      <c r="E24" s="26">
        <v>50489</v>
      </c>
      <c r="F24" s="48" t="s">
        <v>81</v>
      </c>
      <c r="G24" s="32"/>
      <c r="H24" s="32"/>
      <c r="I24" s="32"/>
      <c r="J24" s="32">
        <v>200</v>
      </c>
      <c r="K24" s="33"/>
      <c r="L24" s="27">
        <f t="shared" si="0"/>
        <v>178.57142857142856</v>
      </c>
      <c r="M24" s="27">
        <f t="shared" si="1"/>
        <v>21.428571428571427</v>
      </c>
      <c r="N24" s="27">
        <f t="shared" si="2"/>
        <v>0</v>
      </c>
      <c r="O24" s="27"/>
      <c r="P24" s="34"/>
      <c r="Q24" s="34"/>
      <c r="R24" s="35"/>
      <c r="S24" s="35"/>
      <c r="T24" s="35"/>
      <c r="U24" s="35"/>
      <c r="V24" s="35"/>
      <c r="W24" s="34"/>
      <c r="X24" s="34"/>
      <c r="Y24" s="34">
        <v>178.57</v>
      </c>
      <c r="Z24" s="34"/>
      <c r="AA24" s="35"/>
      <c r="AB24" s="35"/>
      <c r="AC24" s="34"/>
      <c r="AD24" s="34"/>
      <c r="AE24" s="27">
        <f t="shared" si="5"/>
        <v>-199.99857142857141</v>
      </c>
      <c r="AF24" s="28">
        <f t="shared" si="6"/>
        <v>1.4285714285904305E-3</v>
      </c>
    </row>
    <row r="25" spans="1:32" s="12" customFormat="1" ht="23.25" customHeight="1" x14ac:dyDescent="0.2">
      <c r="A25" s="30">
        <v>43563</v>
      </c>
      <c r="B25" s="25" t="s">
        <v>78</v>
      </c>
      <c r="C25" s="25" t="s">
        <v>79</v>
      </c>
      <c r="D25" s="25" t="s">
        <v>80</v>
      </c>
      <c r="E25" s="26">
        <v>50489</v>
      </c>
      <c r="F25" s="48" t="s">
        <v>82</v>
      </c>
      <c r="G25" s="32"/>
      <c r="H25" s="32"/>
      <c r="I25" s="32"/>
      <c r="J25" s="32">
        <v>120</v>
      </c>
      <c r="K25" s="33"/>
      <c r="L25" s="27">
        <f t="shared" si="0"/>
        <v>107.14285714285714</v>
      </c>
      <c r="M25" s="27">
        <f t="shared" si="1"/>
        <v>12.857142857142856</v>
      </c>
      <c r="N25" s="27">
        <f t="shared" si="2"/>
        <v>0</v>
      </c>
      <c r="O25" s="27"/>
      <c r="P25" s="34"/>
      <c r="Q25" s="34"/>
      <c r="R25" s="35"/>
      <c r="S25" s="35"/>
      <c r="T25" s="35"/>
      <c r="U25" s="35"/>
      <c r="V25" s="35"/>
      <c r="W25" s="34"/>
      <c r="X25" s="34"/>
      <c r="Y25" s="34">
        <v>107.14</v>
      </c>
      <c r="Z25" s="34"/>
      <c r="AA25" s="35"/>
      <c r="AB25" s="35"/>
      <c r="AC25" s="34"/>
      <c r="AD25" s="34"/>
      <c r="AE25" s="27">
        <f t="shared" si="5"/>
        <v>-119.99714285714286</v>
      </c>
      <c r="AF25" s="28">
        <f t="shared" si="6"/>
        <v>2.8571428571382285E-3</v>
      </c>
    </row>
    <row r="26" spans="1:32" s="12" customFormat="1" ht="23.25" customHeight="1" x14ac:dyDescent="0.2">
      <c r="A26" s="30">
        <v>43563</v>
      </c>
      <c r="B26" s="25" t="s">
        <v>75</v>
      </c>
      <c r="C26" s="25"/>
      <c r="D26" s="25"/>
      <c r="E26" s="26"/>
      <c r="F26" s="48" t="s">
        <v>83</v>
      </c>
      <c r="G26" s="32">
        <v>9</v>
      </c>
      <c r="H26" s="32"/>
      <c r="I26" s="32"/>
      <c r="J26" s="32"/>
      <c r="K26" s="33"/>
      <c r="L26" s="27">
        <f>SUM(G26:I26,J26/1.12)</f>
        <v>9</v>
      </c>
      <c r="M26" s="27">
        <f t="shared" si="1"/>
        <v>0</v>
      </c>
      <c r="N26" s="27">
        <f t="shared" si="2"/>
        <v>0</v>
      </c>
      <c r="O26" s="27"/>
      <c r="P26" s="34"/>
      <c r="Q26" s="34"/>
      <c r="R26" s="35"/>
      <c r="S26" s="35"/>
      <c r="T26" s="35"/>
      <c r="U26" s="35"/>
      <c r="V26" s="35"/>
      <c r="W26" s="34"/>
      <c r="X26" s="34"/>
      <c r="Y26" s="34"/>
      <c r="Z26" s="34">
        <v>9</v>
      </c>
      <c r="AA26" s="35"/>
      <c r="AB26" s="35"/>
      <c r="AC26" s="34"/>
      <c r="AD26" s="34"/>
      <c r="AE26" s="27">
        <f t="shared" si="5"/>
        <v>-9</v>
      </c>
      <c r="AF26" s="28">
        <f t="shared" si="6"/>
        <v>0</v>
      </c>
    </row>
    <row r="27" spans="1:32" s="12" customFormat="1" ht="23.25" customHeight="1" x14ac:dyDescent="0.2">
      <c r="A27" s="30">
        <v>43563</v>
      </c>
      <c r="B27" s="25" t="s">
        <v>54</v>
      </c>
      <c r="C27" s="25" t="s">
        <v>55</v>
      </c>
      <c r="D27" s="25" t="s">
        <v>84</v>
      </c>
      <c r="E27" s="26">
        <v>216589</v>
      </c>
      <c r="F27" s="48" t="s">
        <v>85</v>
      </c>
      <c r="G27" s="32"/>
      <c r="H27" s="32"/>
      <c r="I27" s="32"/>
      <c r="J27" s="32">
        <v>37</v>
      </c>
      <c r="K27" s="33"/>
      <c r="L27" s="27">
        <f t="shared" si="0"/>
        <v>33.035714285714285</v>
      </c>
      <c r="M27" s="27">
        <f t="shared" si="1"/>
        <v>3.964285714285714</v>
      </c>
      <c r="N27" s="27">
        <f t="shared" si="2"/>
        <v>0</v>
      </c>
      <c r="O27" s="27"/>
      <c r="P27" s="34">
        <v>33.04</v>
      </c>
      <c r="Q27" s="34"/>
      <c r="R27" s="35"/>
      <c r="S27" s="35"/>
      <c r="T27" s="35"/>
      <c r="U27" s="35"/>
      <c r="V27" s="35"/>
      <c r="W27" s="34"/>
      <c r="X27" s="34"/>
      <c r="Y27" s="34"/>
      <c r="Z27" s="34"/>
      <c r="AA27" s="35"/>
      <c r="AB27" s="35"/>
      <c r="AC27" s="34"/>
      <c r="AD27" s="34"/>
      <c r="AE27" s="27">
        <f t="shared" si="5"/>
        <v>-37.004285714285714</v>
      </c>
      <c r="AF27" s="28">
        <f t="shared" si="6"/>
        <v>-4.2857142857144481E-3</v>
      </c>
    </row>
    <row r="28" spans="1:32" s="61" customFormat="1" ht="23.25" customHeight="1" x14ac:dyDescent="0.2">
      <c r="A28" s="52">
        <v>43565</v>
      </c>
      <c r="B28" s="53" t="s">
        <v>43</v>
      </c>
      <c r="C28" s="53" t="s">
        <v>44</v>
      </c>
      <c r="D28" s="53" t="s">
        <v>45</v>
      </c>
      <c r="E28" s="54">
        <v>67612</v>
      </c>
      <c r="F28" s="50" t="s">
        <v>46</v>
      </c>
      <c r="G28" s="55"/>
      <c r="H28" s="55"/>
      <c r="I28" s="55"/>
      <c r="J28" s="55">
        <v>180</v>
      </c>
      <c r="K28" s="56"/>
      <c r="L28" s="57">
        <f t="shared" si="0"/>
        <v>160.71428571428569</v>
      </c>
      <c r="M28" s="57">
        <f t="shared" si="1"/>
        <v>19.285714285714281</v>
      </c>
      <c r="N28" s="57">
        <f t="shared" si="2"/>
        <v>0</v>
      </c>
      <c r="O28" s="57"/>
      <c r="P28" s="58">
        <v>160.71</v>
      </c>
      <c r="Q28" s="58"/>
      <c r="R28" s="59"/>
      <c r="S28" s="59"/>
      <c r="T28" s="59"/>
      <c r="U28" s="59"/>
      <c r="V28" s="59"/>
      <c r="W28" s="58"/>
      <c r="X28" s="58"/>
      <c r="Y28" s="58"/>
      <c r="Z28" s="58"/>
      <c r="AA28" s="59"/>
      <c r="AB28" s="59"/>
      <c r="AC28" s="58"/>
      <c r="AD28" s="58"/>
      <c r="AE28" s="57">
        <f t="shared" ref="AE28:AE29" si="17">-SUM(M28:AD28)</f>
        <v>-179.99571428571429</v>
      </c>
      <c r="AF28" s="60">
        <f t="shared" ref="AF28:AF29" si="18">SUM(G28:J28)+AE28+N28</f>
        <v>4.2857142857144481E-3</v>
      </c>
    </row>
    <row r="29" spans="1:32" s="12" customFormat="1" ht="23.25" customHeight="1" x14ac:dyDescent="0.2">
      <c r="A29" s="30">
        <v>43565</v>
      </c>
      <c r="B29" s="25" t="s">
        <v>86</v>
      </c>
      <c r="C29" s="25"/>
      <c r="D29" s="25"/>
      <c r="E29" s="26"/>
      <c r="F29" s="48" t="s">
        <v>87</v>
      </c>
      <c r="G29" s="32">
        <v>1000</v>
      </c>
      <c r="H29" s="32"/>
      <c r="I29" s="32"/>
      <c r="J29" s="32"/>
      <c r="K29" s="33"/>
      <c r="L29" s="27">
        <f t="shared" si="0"/>
        <v>1000</v>
      </c>
      <c r="M29" s="27">
        <f t="shared" si="1"/>
        <v>0</v>
      </c>
      <c r="N29" s="27">
        <f t="shared" si="2"/>
        <v>0</v>
      </c>
      <c r="O29" s="27"/>
      <c r="P29" s="34"/>
      <c r="Q29" s="34"/>
      <c r="R29" s="35"/>
      <c r="S29" s="35"/>
      <c r="T29" s="35"/>
      <c r="U29" s="35"/>
      <c r="V29" s="35"/>
      <c r="W29" s="34"/>
      <c r="X29" s="34"/>
      <c r="Y29" s="34"/>
      <c r="Z29" s="34"/>
      <c r="AA29" s="35"/>
      <c r="AB29" s="35"/>
      <c r="AC29" s="34">
        <v>1000</v>
      </c>
      <c r="AD29" s="34"/>
      <c r="AE29" s="27">
        <f t="shared" si="17"/>
        <v>-1000</v>
      </c>
      <c r="AF29" s="28">
        <f t="shared" si="18"/>
        <v>0</v>
      </c>
    </row>
    <row r="30" spans="1:32" s="12" customFormat="1" ht="23.25" customHeight="1" x14ac:dyDescent="0.2">
      <c r="A30" s="30">
        <v>43565</v>
      </c>
      <c r="B30" s="25" t="s">
        <v>88</v>
      </c>
      <c r="C30" s="25" t="s">
        <v>89</v>
      </c>
      <c r="D30" s="25" t="s">
        <v>90</v>
      </c>
      <c r="E30" s="26">
        <v>3074</v>
      </c>
      <c r="F30" s="48" t="s">
        <v>91</v>
      </c>
      <c r="G30" s="32"/>
      <c r="H30" s="32"/>
      <c r="I30" s="32">
        <v>1710</v>
      </c>
      <c r="J30" s="32"/>
      <c r="K30" s="33"/>
      <c r="L30" s="27">
        <f t="shared" si="0"/>
        <v>1710</v>
      </c>
      <c r="M30" s="27">
        <f t="shared" si="1"/>
        <v>0</v>
      </c>
      <c r="N30" s="27">
        <f t="shared" si="2"/>
        <v>0</v>
      </c>
      <c r="O30" s="27">
        <v>1710</v>
      </c>
      <c r="P30" s="34"/>
      <c r="Q30" s="34"/>
      <c r="R30" s="35"/>
      <c r="S30" s="35"/>
      <c r="T30" s="35"/>
      <c r="U30" s="35"/>
      <c r="V30" s="35"/>
      <c r="W30" s="34"/>
      <c r="X30" s="34"/>
      <c r="Y30" s="34"/>
      <c r="Z30" s="34"/>
      <c r="AA30" s="35"/>
      <c r="AB30" s="35"/>
      <c r="AC30" s="34"/>
      <c r="AD30" s="34"/>
      <c r="AE30" s="27">
        <f t="shared" ref="AE30:AE50" si="19">-SUM(M30:AD30)</f>
        <v>-1710</v>
      </c>
      <c r="AF30" s="28">
        <f t="shared" ref="AF30:AF50" si="20">SUM(G30:J30)+AE30+N30</f>
        <v>0</v>
      </c>
    </row>
    <row r="31" spans="1:32" s="12" customFormat="1" ht="23.25" customHeight="1" x14ac:dyDescent="0.2">
      <c r="A31" s="30">
        <v>43565</v>
      </c>
      <c r="B31" s="25" t="s">
        <v>92</v>
      </c>
      <c r="C31" s="25"/>
      <c r="D31" s="25"/>
      <c r="E31" s="26"/>
      <c r="F31" s="48" t="s">
        <v>93</v>
      </c>
      <c r="G31" s="32">
        <v>100</v>
      </c>
      <c r="H31" s="32"/>
      <c r="I31" s="32"/>
      <c r="J31" s="32"/>
      <c r="K31" s="33"/>
      <c r="L31" s="27">
        <f t="shared" si="0"/>
        <v>100</v>
      </c>
      <c r="M31" s="27">
        <f t="shared" si="1"/>
        <v>0</v>
      </c>
      <c r="N31" s="27">
        <f t="shared" si="2"/>
        <v>0</v>
      </c>
      <c r="O31" s="27"/>
      <c r="P31" s="34"/>
      <c r="Q31" s="34"/>
      <c r="R31" s="35"/>
      <c r="S31" s="35"/>
      <c r="T31" s="35"/>
      <c r="U31" s="35"/>
      <c r="V31" s="35"/>
      <c r="W31" s="34"/>
      <c r="X31" s="34"/>
      <c r="Y31" s="34"/>
      <c r="Z31" s="34">
        <v>100</v>
      </c>
      <c r="AA31" s="35"/>
      <c r="AB31" s="35"/>
      <c r="AC31" s="34"/>
      <c r="AD31" s="34"/>
      <c r="AE31" s="27">
        <f t="shared" si="19"/>
        <v>-100</v>
      </c>
      <c r="AF31" s="28">
        <f t="shared" si="20"/>
        <v>0</v>
      </c>
    </row>
    <row r="32" spans="1:32" s="12" customFormat="1" ht="23.25" customHeight="1" x14ac:dyDescent="0.2">
      <c r="A32" s="30">
        <v>43566</v>
      </c>
      <c r="B32" s="25" t="s">
        <v>47</v>
      </c>
      <c r="C32" s="25" t="s">
        <v>49</v>
      </c>
      <c r="D32" s="25" t="s">
        <v>37</v>
      </c>
      <c r="E32" s="26">
        <v>55207</v>
      </c>
      <c r="F32" s="48" t="s">
        <v>94</v>
      </c>
      <c r="G32" s="32"/>
      <c r="H32" s="32"/>
      <c r="I32" s="32"/>
      <c r="J32" s="32">
        <v>138</v>
      </c>
      <c r="K32" s="33"/>
      <c r="L32" s="27">
        <f t="shared" si="0"/>
        <v>123.21428571428571</v>
      </c>
      <c r="M32" s="27">
        <f t="shared" si="1"/>
        <v>14.785714285714285</v>
      </c>
      <c r="N32" s="27">
        <f t="shared" si="2"/>
        <v>0</v>
      </c>
      <c r="O32" s="27">
        <v>123.21</v>
      </c>
      <c r="P32" s="34"/>
      <c r="Q32" s="34"/>
      <c r="R32" s="35"/>
      <c r="S32" s="35"/>
      <c r="T32" s="35"/>
      <c r="U32" s="35"/>
      <c r="V32" s="35"/>
      <c r="W32" s="34"/>
      <c r="X32" s="34"/>
      <c r="Y32" s="34"/>
      <c r="Z32" s="34"/>
      <c r="AA32" s="35"/>
      <c r="AB32" s="35"/>
      <c r="AC32" s="34"/>
      <c r="AD32" s="34"/>
      <c r="AE32" s="27">
        <f t="shared" si="19"/>
        <v>-137.99571428571429</v>
      </c>
      <c r="AF32" s="28">
        <f t="shared" si="20"/>
        <v>4.2857142857144481E-3</v>
      </c>
    </row>
    <row r="33" spans="1:32" s="12" customFormat="1" ht="23.25" customHeight="1" x14ac:dyDescent="0.2">
      <c r="A33" s="30">
        <v>43566</v>
      </c>
      <c r="B33" s="25" t="s">
        <v>43</v>
      </c>
      <c r="C33" s="25" t="s">
        <v>44</v>
      </c>
      <c r="D33" s="25" t="s">
        <v>45</v>
      </c>
      <c r="E33" s="26">
        <v>67556</v>
      </c>
      <c r="F33" s="48" t="s">
        <v>46</v>
      </c>
      <c r="G33" s="32"/>
      <c r="H33" s="32"/>
      <c r="I33" s="32"/>
      <c r="J33" s="32">
        <v>180</v>
      </c>
      <c r="K33" s="33"/>
      <c r="L33" s="27">
        <f t="shared" si="0"/>
        <v>160.71428571428569</v>
      </c>
      <c r="M33" s="27">
        <f t="shared" si="1"/>
        <v>19.285714285714281</v>
      </c>
      <c r="N33" s="27">
        <f t="shared" si="2"/>
        <v>0</v>
      </c>
      <c r="O33" s="27"/>
      <c r="P33" s="34">
        <v>160.71</v>
      </c>
      <c r="Q33" s="34"/>
      <c r="R33" s="35"/>
      <c r="S33" s="35"/>
      <c r="T33" s="35"/>
      <c r="U33" s="35"/>
      <c r="V33" s="35"/>
      <c r="W33" s="34"/>
      <c r="X33" s="34"/>
      <c r="Y33" s="34"/>
      <c r="Z33" s="34"/>
      <c r="AA33" s="35"/>
      <c r="AB33" s="35"/>
      <c r="AC33" s="34"/>
      <c r="AD33" s="34"/>
      <c r="AE33" s="27">
        <f t="shared" si="19"/>
        <v>-179.99571428571429</v>
      </c>
      <c r="AF33" s="28">
        <f t="shared" si="20"/>
        <v>4.2857142857144481E-3</v>
      </c>
    </row>
    <row r="34" spans="1:32" s="12" customFormat="1" ht="23.25" customHeight="1" x14ac:dyDescent="0.2">
      <c r="A34" s="30">
        <v>43566</v>
      </c>
      <c r="B34" s="25" t="s">
        <v>38</v>
      </c>
      <c r="C34" s="25" t="s">
        <v>39</v>
      </c>
      <c r="D34" s="25" t="s">
        <v>41</v>
      </c>
      <c r="E34" s="26">
        <v>147649</v>
      </c>
      <c r="F34" s="48" t="s">
        <v>95</v>
      </c>
      <c r="G34" s="32"/>
      <c r="H34" s="32"/>
      <c r="I34" s="32"/>
      <c r="J34" s="32">
        <f>478.35+57.4</f>
        <v>535.75</v>
      </c>
      <c r="K34" s="33"/>
      <c r="L34" s="27">
        <f t="shared" si="0"/>
        <v>478.34821428571422</v>
      </c>
      <c r="M34" s="27">
        <f t="shared" si="1"/>
        <v>57.401785714285701</v>
      </c>
      <c r="N34" s="27">
        <f t="shared" si="2"/>
        <v>0</v>
      </c>
      <c r="O34" s="27"/>
      <c r="P34" s="34">
        <v>478.35</v>
      </c>
      <c r="Q34" s="34"/>
      <c r="R34" s="35"/>
      <c r="S34" s="35"/>
      <c r="T34" s="35"/>
      <c r="U34" s="35"/>
      <c r="V34" s="35"/>
      <c r="W34" s="34"/>
      <c r="X34" s="34"/>
      <c r="Y34" s="34"/>
      <c r="Z34" s="34"/>
      <c r="AA34" s="35"/>
      <c r="AB34" s="35"/>
      <c r="AC34" s="34"/>
      <c r="AD34" s="34"/>
      <c r="AE34" s="27">
        <f t="shared" si="19"/>
        <v>-535.75178571428569</v>
      </c>
      <c r="AF34" s="28">
        <f t="shared" si="20"/>
        <v>-1.7857142856883002E-3</v>
      </c>
    </row>
    <row r="35" spans="1:32" s="12" customFormat="1" ht="23.25" customHeight="1" x14ac:dyDescent="0.2">
      <c r="A35" s="30">
        <v>43566</v>
      </c>
      <c r="B35" s="25" t="s">
        <v>38</v>
      </c>
      <c r="C35" s="25" t="s">
        <v>39</v>
      </c>
      <c r="D35" s="25" t="s">
        <v>41</v>
      </c>
      <c r="E35" s="26">
        <v>147649</v>
      </c>
      <c r="F35" s="48" t="s">
        <v>96</v>
      </c>
      <c r="G35" s="32"/>
      <c r="H35" s="32"/>
      <c r="I35" s="32">
        <v>132.19999999999999</v>
      </c>
      <c r="J35" s="32"/>
      <c r="K35" s="33"/>
      <c r="L35" s="27">
        <f t="shared" si="0"/>
        <v>132.19999999999999</v>
      </c>
      <c r="M35" s="27">
        <f t="shared" si="1"/>
        <v>0</v>
      </c>
      <c r="N35" s="27">
        <f t="shared" si="2"/>
        <v>0</v>
      </c>
      <c r="O35" s="27"/>
      <c r="P35" s="34">
        <v>132.19999999999999</v>
      </c>
      <c r="Q35" s="34"/>
      <c r="R35" s="35"/>
      <c r="S35" s="35"/>
      <c r="T35" s="35"/>
      <c r="U35" s="35"/>
      <c r="V35" s="35"/>
      <c r="W35" s="34"/>
      <c r="X35" s="34"/>
      <c r="Y35" s="34"/>
      <c r="Z35" s="34"/>
      <c r="AA35" s="35"/>
      <c r="AB35" s="35"/>
      <c r="AC35" s="34"/>
      <c r="AD35" s="34"/>
      <c r="AE35" s="27">
        <f t="shared" si="19"/>
        <v>-132.19999999999999</v>
      </c>
      <c r="AF35" s="28">
        <f t="shared" si="20"/>
        <v>0</v>
      </c>
    </row>
    <row r="36" spans="1:32" s="12" customFormat="1" ht="23.25" customHeight="1" x14ac:dyDescent="0.2">
      <c r="A36" s="30">
        <v>43566</v>
      </c>
      <c r="B36" s="25" t="s">
        <v>47</v>
      </c>
      <c r="C36" s="25" t="s">
        <v>49</v>
      </c>
      <c r="D36" s="25" t="s">
        <v>37</v>
      </c>
      <c r="E36" s="26">
        <v>35093</v>
      </c>
      <c r="F36" s="48" t="s">
        <v>97</v>
      </c>
      <c r="G36" s="32"/>
      <c r="H36" s="32"/>
      <c r="I36" s="32"/>
      <c r="J36" s="32">
        <v>85.06</v>
      </c>
      <c r="K36" s="33"/>
      <c r="L36" s="27">
        <f t="shared" si="0"/>
        <v>75.946428571428569</v>
      </c>
      <c r="M36" s="27">
        <f t="shared" si="1"/>
        <v>9.1135714285714275</v>
      </c>
      <c r="N36" s="27">
        <f t="shared" si="2"/>
        <v>0</v>
      </c>
      <c r="O36" s="27">
        <v>75.95</v>
      </c>
      <c r="P36" s="34"/>
      <c r="Q36" s="34"/>
      <c r="R36" s="35"/>
      <c r="S36" s="35"/>
      <c r="T36" s="35"/>
      <c r="U36" s="35"/>
      <c r="V36" s="35"/>
      <c r="W36" s="34"/>
      <c r="X36" s="34"/>
      <c r="Y36" s="34"/>
      <c r="Z36" s="34"/>
      <c r="AA36" s="35"/>
      <c r="AB36" s="35"/>
      <c r="AC36" s="34"/>
      <c r="AD36" s="34"/>
      <c r="AE36" s="27">
        <f t="shared" ref="AE36" si="21">-SUM(M36:AD36)</f>
        <v>-85.063571428571436</v>
      </c>
      <c r="AF36" s="28">
        <f t="shared" ref="AF36" si="22">SUM(G36:J36)+AE36+N36</f>
        <v>-3.5714285714334437E-3</v>
      </c>
    </row>
    <row r="37" spans="1:32" s="12" customFormat="1" ht="23.25" customHeight="1" x14ac:dyDescent="0.2">
      <c r="A37" s="30">
        <v>43566</v>
      </c>
      <c r="B37" s="25" t="s">
        <v>98</v>
      </c>
      <c r="C37" s="25"/>
      <c r="D37" s="25"/>
      <c r="E37" s="26"/>
      <c r="F37" s="48" t="s">
        <v>99</v>
      </c>
      <c r="G37" s="32">
        <f>624.97+339.49</f>
        <v>964.46</v>
      </c>
      <c r="H37" s="32"/>
      <c r="I37" s="32"/>
      <c r="J37" s="32"/>
      <c r="K37" s="33"/>
      <c r="L37" s="27">
        <f t="shared" si="0"/>
        <v>964.46</v>
      </c>
      <c r="M37" s="27">
        <f t="shared" si="1"/>
        <v>0</v>
      </c>
      <c r="N37" s="27">
        <f t="shared" si="2"/>
        <v>0</v>
      </c>
      <c r="O37" s="27"/>
      <c r="P37" s="34"/>
      <c r="Q37" s="34"/>
      <c r="R37" s="35"/>
      <c r="S37" s="35"/>
      <c r="T37" s="35"/>
      <c r="U37" s="35"/>
      <c r="V37" s="35"/>
      <c r="W37" s="34"/>
      <c r="X37" s="34"/>
      <c r="Y37" s="34"/>
      <c r="Z37" s="34"/>
      <c r="AA37" s="35">
        <v>964.46</v>
      </c>
      <c r="AB37" s="35"/>
      <c r="AC37" s="34"/>
      <c r="AD37" s="34"/>
      <c r="AE37" s="27">
        <f t="shared" si="19"/>
        <v>-964.46</v>
      </c>
      <c r="AF37" s="28">
        <f t="shared" si="20"/>
        <v>0</v>
      </c>
    </row>
    <row r="38" spans="1:32" s="12" customFormat="1" ht="23.25" customHeight="1" x14ac:dyDescent="0.2">
      <c r="A38" s="30">
        <v>43566</v>
      </c>
      <c r="B38" s="25" t="s">
        <v>98</v>
      </c>
      <c r="C38" s="25"/>
      <c r="D38" s="25"/>
      <c r="E38" s="26"/>
      <c r="F38" s="48" t="s">
        <v>100</v>
      </c>
      <c r="G38" s="32">
        <v>80</v>
      </c>
      <c r="H38" s="32"/>
      <c r="I38" s="32"/>
      <c r="J38" s="32"/>
      <c r="K38" s="33"/>
      <c r="L38" s="27">
        <f t="shared" si="0"/>
        <v>80</v>
      </c>
      <c r="M38" s="27">
        <f t="shared" si="1"/>
        <v>0</v>
      </c>
      <c r="N38" s="27">
        <f t="shared" si="2"/>
        <v>0</v>
      </c>
      <c r="O38" s="27"/>
      <c r="P38" s="34"/>
      <c r="Q38" s="34"/>
      <c r="R38" s="35"/>
      <c r="S38" s="35"/>
      <c r="T38" s="35"/>
      <c r="U38" s="35"/>
      <c r="V38" s="35"/>
      <c r="W38" s="34"/>
      <c r="X38" s="34"/>
      <c r="Y38" s="34"/>
      <c r="Z38" s="34">
        <v>80</v>
      </c>
      <c r="AA38" s="35"/>
      <c r="AB38" s="35"/>
      <c r="AC38" s="34"/>
      <c r="AD38" s="34"/>
      <c r="AE38" s="27">
        <f t="shared" si="19"/>
        <v>-80</v>
      </c>
      <c r="AF38" s="28">
        <f t="shared" si="20"/>
        <v>0</v>
      </c>
    </row>
    <row r="39" spans="1:32" s="12" customFormat="1" ht="23.25" customHeight="1" x14ac:dyDescent="0.2">
      <c r="A39" s="30">
        <v>43566</v>
      </c>
      <c r="B39" s="25" t="s">
        <v>56</v>
      </c>
      <c r="C39" s="25"/>
      <c r="D39" s="25"/>
      <c r="E39" s="26"/>
      <c r="F39" s="48" t="s">
        <v>57</v>
      </c>
      <c r="G39" s="32">
        <v>537</v>
      </c>
      <c r="H39" s="32"/>
      <c r="I39" s="32"/>
      <c r="J39" s="32"/>
      <c r="K39" s="33"/>
      <c r="L39" s="27">
        <f t="shared" si="0"/>
        <v>537</v>
      </c>
      <c r="M39" s="27">
        <f t="shared" si="1"/>
        <v>0</v>
      </c>
      <c r="N39" s="27">
        <f t="shared" si="2"/>
        <v>0</v>
      </c>
      <c r="O39" s="27"/>
      <c r="P39" s="34"/>
      <c r="Q39" s="34"/>
      <c r="R39" s="35"/>
      <c r="S39" s="35"/>
      <c r="T39" s="35"/>
      <c r="U39" s="35"/>
      <c r="V39" s="35"/>
      <c r="W39" s="34"/>
      <c r="X39" s="34"/>
      <c r="Y39" s="34"/>
      <c r="Z39" s="34"/>
      <c r="AA39" s="35">
        <v>537</v>
      </c>
      <c r="AB39" s="35"/>
      <c r="AC39" s="34"/>
      <c r="AD39" s="34"/>
      <c r="AE39" s="27">
        <f t="shared" si="19"/>
        <v>-537</v>
      </c>
      <c r="AF39" s="28">
        <f t="shared" si="20"/>
        <v>0</v>
      </c>
    </row>
    <row r="40" spans="1:32" s="12" customFormat="1" ht="23.25" customHeight="1" x14ac:dyDescent="0.2">
      <c r="A40" s="30">
        <v>43566</v>
      </c>
      <c r="B40" s="25" t="s">
        <v>101</v>
      </c>
      <c r="C40" s="25"/>
      <c r="D40" s="25"/>
      <c r="E40" s="26"/>
      <c r="F40" s="48" t="s">
        <v>57</v>
      </c>
      <c r="G40" s="32">
        <v>537</v>
      </c>
      <c r="H40" s="32"/>
      <c r="I40" s="32"/>
      <c r="J40" s="32"/>
      <c r="K40" s="33"/>
      <c r="L40" s="27">
        <f t="shared" si="0"/>
        <v>537</v>
      </c>
      <c r="M40" s="27">
        <f t="shared" si="1"/>
        <v>0</v>
      </c>
      <c r="N40" s="27">
        <f t="shared" si="2"/>
        <v>0</v>
      </c>
      <c r="O40" s="27"/>
      <c r="P40" s="34"/>
      <c r="Q40" s="34"/>
      <c r="R40" s="35"/>
      <c r="S40" s="35"/>
      <c r="T40" s="35"/>
      <c r="U40" s="35"/>
      <c r="V40" s="35"/>
      <c r="W40" s="34"/>
      <c r="X40" s="34"/>
      <c r="Y40" s="34"/>
      <c r="Z40" s="34"/>
      <c r="AA40" s="35">
        <v>537</v>
      </c>
      <c r="AB40" s="35"/>
      <c r="AC40" s="34"/>
      <c r="AD40" s="34"/>
      <c r="AE40" s="27">
        <f t="shared" si="19"/>
        <v>-537</v>
      </c>
      <c r="AF40" s="28">
        <f t="shared" si="20"/>
        <v>0</v>
      </c>
    </row>
    <row r="41" spans="1:32" s="12" customFormat="1" ht="23.25" customHeight="1" x14ac:dyDescent="0.2">
      <c r="A41" s="30">
        <v>43567</v>
      </c>
      <c r="B41" s="25" t="s">
        <v>102</v>
      </c>
      <c r="C41" s="25"/>
      <c r="D41" s="25"/>
      <c r="E41" s="26"/>
      <c r="F41" s="48" t="s">
        <v>103</v>
      </c>
      <c r="G41" s="32"/>
      <c r="H41" s="32"/>
      <c r="I41" s="32">
        <v>1123</v>
      </c>
      <c r="J41" s="32"/>
      <c r="K41" s="33"/>
      <c r="L41" s="27">
        <f t="shared" si="0"/>
        <v>1123</v>
      </c>
      <c r="M41" s="27">
        <f t="shared" si="1"/>
        <v>0</v>
      </c>
      <c r="N41" s="27">
        <f t="shared" si="2"/>
        <v>0</v>
      </c>
      <c r="O41" s="27">
        <v>1123</v>
      </c>
      <c r="P41" s="34"/>
      <c r="Q41" s="34"/>
      <c r="R41" s="35"/>
      <c r="S41" s="35"/>
      <c r="T41" s="35"/>
      <c r="U41" s="35"/>
      <c r="V41" s="35"/>
      <c r="W41" s="34"/>
      <c r="X41" s="34"/>
      <c r="Y41" s="34"/>
      <c r="Z41" s="34"/>
      <c r="AA41" s="35"/>
      <c r="AB41" s="35"/>
      <c r="AC41" s="34"/>
      <c r="AD41" s="34"/>
      <c r="AE41" s="27">
        <f t="shared" si="19"/>
        <v>-1123</v>
      </c>
      <c r="AF41" s="28">
        <f t="shared" si="20"/>
        <v>0</v>
      </c>
    </row>
    <row r="42" spans="1:32" s="12" customFormat="1" ht="23.25" customHeight="1" x14ac:dyDescent="0.2">
      <c r="A42" s="30">
        <v>43567</v>
      </c>
      <c r="B42" s="25" t="s">
        <v>92</v>
      </c>
      <c r="C42" s="25"/>
      <c r="D42" s="25"/>
      <c r="E42" s="26"/>
      <c r="F42" s="48" t="s">
        <v>104</v>
      </c>
      <c r="G42" s="32">
        <v>50</v>
      </c>
      <c r="H42" s="32"/>
      <c r="I42" s="32"/>
      <c r="J42" s="32"/>
      <c r="K42" s="33"/>
      <c r="L42" s="27">
        <f t="shared" si="0"/>
        <v>50</v>
      </c>
      <c r="M42" s="27">
        <f t="shared" si="1"/>
        <v>0</v>
      </c>
      <c r="N42" s="27">
        <f t="shared" si="2"/>
        <v>0</v>
      </c>
      <c r="O42" s="27"/>
      <c r="P42" s="34"/>
      <c r="Q42" s="34"/>
      <c r="R42" s="35"/>
      <c r="S42" s="35"/>
      <c r="T42" s="35"/>
      <c r="U42" s="35"/>
      <c r="V42" s="35"/>
      <c r="W42" s="34"/>
      <c r="X42" s="34"/>
      <c r="Y42" s="34"/>
      <c r="Z42" s="34">
        <v>50</v>
      </c>
      <c r="AA42" s="35"/>
      <c r="AB42" s="35"/>
      <c r="AC42" s="34"/>
      <c r="AD42" s="34"/>
      <c r="AE42" s="27">
        <f t="shared" si="19"/>
        <v>-50</v>
      </c>
      <c r="AF42" s="28">
        <f t="shared" si="20"/>
        <v>0</v>
      </c>
    </row>
    <row r="43" spans="1:32" s="12" customFormat="1" ht="23.25" customHeight="1" x14ac:dyDescent="0.2">
      <c r="A43" s="30">
        <v>43567</v>
      </c>
      <c r="B43" s="25" t="s">
        <v>43</v>
      </c>
      <c r="C43" s="25" t="s">
        <v>44</v>
      </c>
      <c r="D43" s="25" t="s">
        <v>45</v>
      </c>
      <c r="E43" s="26">
        <v>80954</v>
      </c>
      <c r="F43" s="48" t="s">
        <v>46</v>
      </c>
      <c r="G43" s="32"/>
      <c r="H43" s="32"/>
      <c r="I43" s="32"/>
      <c r="J43" s="32">
        <v>180</v>
      </c>
      <c r="K43" s="33"/>
      <c r="L43" s="27">
        <f t="shared" si="0"/>
        <v>160.71428571428569</v>
      </c>
      <c r="M43" s="27">
        <f t="shared" si="1"/>
        <v>19.285714285714281</v>
      </c>
      <c r="N43" s="27">
        <f t="shared" si="2"/>
        <v>0</v>
      </c>
      <c r="O43" s="27"/>
      <c r="P43" s="34">
        <v>160.71</v>
      </c>
      <c r="Q43" s="34"/>
      <c r="R43" s="35"/>
      <c r="S43" s="35"/>
      <c r="T43" s="35"/>
      <c r="U43" s="35"/>
      <c r="V43" s="35"/>
      <c r="W43" s="34"/>
      <c r="X43" s="34"/>
      <c r="Y43" s="34"/>
      <c r="Z43" s="34"/>
      <c r="AA43" s="35"/>
      <c r="AB43" s="35"/>
      <c r="AC43" s="34"/>
      <c r="AD43" s="34"/>
      <c r="AE43" s="27">
        <f t="shared" ref="AE43" si="23">-SUM(M43:AD43)</f>
        <v>-179.99571428571429</v>
      </c>
      <c r="AF43" s="28">
        <f t="shared" ref="AF43" si="24">SUM(G43:J43)+AE43+N43</f>
        <v>4.2857142857144481E-3</v>
      </c>
    </row>
    <row r="44" spans="1:32" s="12" customFormat="1" ht="23.25" customHeight="1" x14ac:dyDescent="0.2">
      <c r="A44" s="30">
        <v>43567</v>
      </c>
      <c r="B44" s="25" t="s">
        <v>105</v>
      </c>
      <c r="C44" s="25"/>
      <c r="D44" s="25"/>
      <c r="E44" s="26"/>
      <c r="F44" s="48" t="s">
        <v>106</v>
      </c>
      <c r="G44" s="32">
        <v>124</v>
      </c>
      <c r="H44" s="32"/>
      <c r="I44" s="32"/>
      <c r="J44" s="32"/>
      <c r="K44" s="33"/>
      <c r="L44" s="27">
        <f t="shared" si="0"/>
        <v>124</v>
      </c>
      <c r="M44" s="27">
        <f t="shared" si="1"/>
        <v>0</v>
      </c>
      <c r="N44" s="27">
        <f t="shared" si="2"/>
        <v>0</v>
      </c>
      <c r="O44" s="27"/>
      <c r="P44" s="34"/>
      <c r="Q44" s="34"/>
      <c r="R44" s="35"/>
      <c r="S44" s="35"/>
      <c r="T44" s="35"/>
      <c r="U44" s="35"/>
      <c r="V44" s="35"/>
      <c r="W44" s="34"/>
      <c r="X44" s="34"/>
      <c r="Y44" s="34"/>
      <c r="Z44" s="34">
        <v>124</v>
      </c>
      <c r="AA44" s="35"/>
      <c r="AB44" s="35"/>
      <c r="AC44" s="34"/>
      <c r="AD44" s="34"/>
      <c r="AE44" s="27">
        <f t="shared" ref="AE44:AE46" si="25">-SUM(M44:AD44)</f>
        <v>-124</v>
      </c>
      <c r="AF44" s="28">
        <f t="shared" ref="AF44:AF46" si="26">SUM(G44:J44)+AE44+N44</f>
        <v>0</v>
      </c>
    </row>
    <row r="45" spans="1:32" s="12" customFormat="1" ht="23.25" customHeight="1" x14ac:dyDescent="0.2">
      <c r="A45" s="30">
        <v>43567</v>
      </c>
      <c r="B45" s="25" t="s">
        <v>38</v>
      </c>
      <c r="C45" s="25" t="s">
        <v>39</v>
      </c>
      <c r="D45" s="25" t="s">
        <v>41</v>
      </c>
      <c r="E45" s="26">
        <v>159820</v>
      </c>
      <c r="F45" s="48" t="s">
        <v>107</v>
      </c>
      <c r="G45" s="32"/>
      <c r="H45" s="32"/>
      <c r="I45" s="32">
        <v>494.95</v>
      </c>
      <c r="J45" s="32"/>
      <c r="K45" s="33"/>
      <c r="L45" s="27">
        <f t="shared" si="0"/>
        <v>494.95</v>
      </c>
      <c r="M45" s="27">
        <f t="shared" si="1"/>
        <v>0</v>
      </c>
      <c r="N45" s="27">
        <f t="shared" si="2"/>
        <v>0</v>
      </c>
      <c r="O45" s="27">
        <v>494.95</v>
      </c>
      <c r="P45" s="34"/>
      <c r="Q45" s="34"/>
      <c r="R45" s="35"/>
      <c r="S45" s="35"/>
      <c r="T45" s="35"/>
      <c r="U45" s="35"/>
      <c r="V45" s="35"/>
      <c r="W45" s="34"/>
      <c r="X45" s="34"/>
      <c r="Y45" s="34"/>
      <c r="Z45" s="34"/>
      <c r="AA45" s="35"/>
      <c r="AB45" s="35"/>
      <c r="AC45" s="34"/>
      <c r="AD45" s="34"/>
      <c r="AE45" s="27">
        <f t="shared" si="25"/>
        <v>-494.95</v>
      </c>
      <c r="AF45" s="28">
        <f t="shared" si="26"/>
        <v>0</v>
      </c>
    </row>
    <row r="46" spans="1:32" s="12" customFormat="1" ht="23.25" customHeight="1" x14ac:dyDescent="0.2">
      <c r="A46" s="30">
        <v>43567</v>
      </c>
      <c r="B46" s="25" t="s">
        <v>38</v>
      </c>
      <c r="C46" s="25" t="s">
        <v>39</v>
      </c>
      <c r="D46" s="25" t="s">
        <v>41</v>
      </c>
      <c r="E46" s="26">
        <v>159820</v>
      </c>
      <c r="F46" s="48" t="s">
        <v>108</v>
      </c>
      <c r="G46" s="32"/>
      <c r="H46" s="32"/>
      <c r="I46" s="32"/>
      <c r="J46" s="32">
        <f>243.17+29.18</f>
        <v>272.34999999999997</v>
      </c>
      <c r="K46" s="33"/>
      <c r="L46" s="27">
        <f t="shared" si="0"/>
        <v>243.1696428571428</v>
      </c>
      <c r="M46" s="27">
        <f t="shared" si="1"/>
        <v>29.180357142857137</v>
      </c>
      <c r="N46" s="27">
        <f t="shared" si="2"/>
        <v>0</v>
      </c>
      <c r="O46" s="27">
        <v>243.17</v>
      </c>
      <c r="P46" s="34"/>
      <c r="Q46" s="34"/>
      <c r="R46" s="35"/>
      <c r="S46" s="35"/>
      <c r="T46" s="35"/>
      <c r="U46" s="35"/>
      <c r="V46" s="35"/>
      <c r="W46" s="34"/>
      <c r="X46" s="34"/>
      <c r="Y46" s="34"/>
      <c r="Z46" s="34"/>
      <c r="AA46" s="35"/>
      <c r="AB46" s="35"/>
      <c r="AC46" s="34"/>
      <c r="AD46" s="34"/>
      <c r="AE46" s="27">
        <f t="shared" si="25"/>
        <v>-272.35035714285715</v>
      </c>
      <c r="AF46" s="28">
        <f t="shared" si="26"/>
        <v>-3.5714285718313477E-4</v>
      </c>
    </row>
    <row r="47" spans="1:32" s="12" customFormat="1" ht="23.25" customHeight="1" x14ac:dyDescent="0.2">
      <c r="A47" s="30">
        <v>43568</v>
      </c>
      <c r="B47" s="25" t="s">
        <v>92</v>
      </c>
      <c r="C47" s="25"/>
      <c r="D47" s="25"/>
      <c r="E47" s="26"/>
      <c r="F47" s="48" t="s">
        <v>109</v>
      </c>
      <c r="G47" s="32">
        <v>50</v>
      </c>
      <c r="H47" s="32"/>
      <c r="I47" s="32"/>
      <c r="J47" s="32"/>
      <c r="K47" s="33"/>
      <c r="L47" s="27">
        <f t="shared" si="0"/>
        <v>50</v>
      </c>
      <c r="M47" s="27">
        <f t="shared" si="1"/>
        <v>0</v>
      </c>
      <c r="N47" s="27">
        <f t="shared" si="2"/>
        <v>0</v>
      </c>
      <c r="O47" s="27"/>
      <c r="P47" s="34"/>
      <c r="Q47" s="34"/>
      <c r="R47" s="35"/>
      <c r="S47" s="35"/>
      <c r="T47" s="35"/>
      <c r="U47" s="35"/>
      <c r="V47" s="35"/>
      <c r="W47" s="34"/>
      <c r="X47" s="34"/>
      <c r="Y47" s="34"/>
      <c r="Z47" s="34">
        <v>50</v>
      </c>
      <c r="AA47" s="35"/>
      <c r="AB47" s="35"/>
      <c r="AC47" s="34"/>
      <c r="AD47" s="34"/>
      <c r="AE47" s="27">
        <f t="shared" si="19"/>
        <v>-50</v>
      </c>
      <c r="AF47" s="28">
        <f t="shared" si="20"/>
        <v>0</v>
      </c>
    </row>
    <row r="48" spans="1:32" s="12" customFormat="1" ht="23.25" customHeight="1" x14ac:dyDescent="0.2">
      <c r="A48" s="30">
        <v>43570</v>
      </c>
      <c r="B48" s="25" t="s">
        <v>43</v>
      </c>
      <c r="C48" s="25" t="s">
        <v>44</v>
      </c>
      <c r="D48" s="25" t="s">
        <v>45</v>
      </c>
      <c r="E48" s="26">
        <v>73278</v>
      </c>
      <c r="F48" s="48" t="s">
        <v>46</v>
      </c>
      <c r="G48" s="32"/>
      <c r="H48" s="32"/>
      <c r="I48" s="32"/>
      <c r="J48" s="32">
        <v>180</v>
      </c>
      <c r="K48" s="33"/>
      <c r="L48" s="27">
        <f t="shared" si="0"/>
        <v>160.71428571428569</v>
      </c>
      <c r="M48" s="27">
        <f t="shared" si="1"/>
        <v>19.285714285714281</v>
      </c>
      <c r="N48" s="27">
        <f t="shared" si="2"/>
        <v>0</v>
      </c>
      <c r="O48" s="27"/>
      <c r="P48" s="34">
        <v>160.71</v>
      </c>
      <c r="Q48" s="34"/>
      <c r="R48" s="35"/>
      <c r="S48" s="35"/>
      <c r="T48" s="35"/>
      <c r="U48" s="35"/>
      <c r="V48" s="35"/>
      <c r="W48" s="34"/>
      <c r="X48" s="34"/>
      <c r="Y48" s="34"/>
      <c r="Z48" s="34"/>
      <c r="AA48" s="35"/>
      <c r="AB48" s="35"/>
      <c r="AC48" s="34"/>
      <c r="AD48" s="34"/>
      <c r="AE48" s="27">
        <f t="shared" ref="AE48" si="27">-SUM(M48:AD48)</f>
        <v>-179.99571428571429</v>
      </c>
      <c r="AF48" s="28">
        <f t="shared" ref="AF48" si="28">SUM(G48:J48)+AE48+N48</f>
        <v>4.2857142857144481E-3</v>
      </c>
    </row>
    <row r="49" spans="1:32" s="12" customFormat="1" ht="23.25" customHeight="1" x14ac:dyDescent="0.2">
      <c r="A49" s="30">
        <v>43570</v>
      </c>
      <c r="B49" s="25" t="s">
        <v>110</v>
      </c>
      <c r="C49" s="25" t="s">
        <v>111</v>
      </c>
      <c r="D49" s="25" t="s">
        <v>112</v>
      </c>
      <c r="E49" s="26">
        <v>50205001</v>
      </c>
      <c r="F49" s="48" t="s">
        <v>113</v>
      </c>
      <c r="G49" s="32"/>
      <c r="H49" s="32"/>
      <c r="I49" s="32"/>
      <c r="J49" s="32">
        <f>16*3</f>
        <v>48</v>
      </c>
      <c r="K49" s="33"/>
      <c r="L49" s="27">
        <f t="shared" si="0"/>
        <v>42.857142857142854</v>
      </c>
      <c r="M49" s="27">
        <f t="shared" si="1"/>
        <v>5.1428571428571423</v>
      </c>
      <c r="N49" s="27">
        <f t="shared" si="2"/>
        <v>0</v>
      </c>
      <c r="O49" s="27"/>
      <c r="P49" s="34"/>
      <c r="Q49" s="34"/>
      <c r="R49" s="35"/>
      <c r="S49" s="35">
        <v>42.86</v>
      </c>
      <c r="T49" s="35"/>
      <c r="U49" s="35"/>
      <c r="V49" s="35"/>
      <c r="W49" s="34"/>
      <c r="X49" s="34"/>
      <c r="Y49" s="34"/>
      <c r="Z49" s="34"/>
      <c r="AA49" s="35"/>
      <c r="AB49" s="35"/>
      <c r="AC49" s="34"/>
      <c r="AD49" s="34"/>
      <c r="AE49" s="27">
        <f t="shared" si="19"/>
        <v>-48.002857142857138</v>
      </c>
      <c r="AF49" s="28">
        <f t="shared" si="20"/>
        <v>-2.8571428571382285E-3</v>
      </c>
    </row>
    <row r="50" spans="1:32" s="12" customFormat="1" ht="23.25" customHeight="1" x14ac:dyDescent="0.2">
      <c r="A50" s="30">
        <v>43571</v>
      </c>
      <c r="B50" s="25" t="s">
        <v>43</v>
      </c>
      <c r="C50" s="25" t="s">
        <v>44</v>
      </c>
      <c r="D50" s="25" t="s">
        <v>45</v>
      </c>
      <c r="E50" s="26">
        <v>70675</v>
      </c>
      <c r="F50" s="48" t="s">
        <v>46</v>
      </c>
      <c r="G50" s="32"/>
      <c r="H50" s="32"/>
      <c r="I50" s="32"/>
      <c r="J50" s="32">
        <v>180</v>
      </c>
      <c r="K50" s="33"/>
      <c r="L50" s="27">
        <f t="shared" si="0"/>
        <v>160.71428571428569</v>
      </c>
      <c r="M50" s="27">
        <f t="shared" si="1"/>
        <v>19.285714285714281</v>
      </c>
      <c r="N50" s="27">
        <f t="shared" si="2"/>
        <v>0</v>
      </c>
      <c r="O50" s="27"/>
      <c r="P50" s="34">
        <v>160.71</v>
      </c>
      <c r="Q50" s="34"/>
      <c r="R50" s="35"/>
      <c r="S50" s="35"/>
      <c r="T50" s="35"/>
      <c r="U50" s="35"/>
      <c r="V50" s="35"/>
      <c r="W50" s="34"/>
      <c r="X50" s="34"/>
      <c r="Y50" s="34"/>
      <c r="Z50" s="34"/>
      <c r="AA50" s="35"/>
      <c r="AB50" s="35"/>
      <c r="AC50" s="34"/>
      <c r="AD50" s="34"/>
      <c r="AE50" s="27">
        <f t="shared" si="19"/>
        <v>-179.99571428571429</v>
      </c>
      <c r="AF50" s="28">
        <f t="shared" si="20"/>
        <v>4.2857142857144481E-3</v>
      </c>
    </row>
    <row r="51" spans="1:32" s="12" customFormat="1" ht="23.25" customHeight="1" x14ac:dyDescent="0.2">
      <c r="A51" s="30">
        <v>43571</v>
      </c>
      <c r="B51" s="25" t="s">
        <v>114</v>
      </c>
      <c r="C51" s="25" t="s">
        <v>115</v>
      </c>
      <c r="D51" s="25" t="s">
        <v>41</v>
      </c>
      <c r="E51" s="26">
        <v>56622</v>
      </c>
      <c r="F51" s="48" t="s">
        <v>116</v>
      </c>
      <c r="G51" s="32"/>
      <c r="H51" s="32"/>
      <c r="I51" s="32"/>
      <c r="J51" s="32">
        <v>1298.67</v>
      </c>
      <c r="K51" s="33"/>
      <c r="L51" s="27">
        <f t="shared" si="0"/>
        <v>1159.5267857142858</v>
      </c>
      <c r="M51" s="27">
        <f t="shared" si="1"/>
        <v>139.14321428571429</v>
      </c>
      <c r="N51" s="27"/>
      <c r="O51" s="27">
        <v>1159.53</v>
      </c>
      <c r="P51" s="34"/>
      <c r="Q51" s="34"/>
      <c r="R51" s="35"/>
      <c r="S51" s="35"/>
      <c r="T51" s="35"/>
      <c r="U51" s="35"/>
      <c r="V51" s="35"/>
      <c r="W51" s="34"/>
      <c r="X51" s="34"/>
      <c r="Y51" s="34"/>
      <c r="Z51" s="34"/>
      <c r="AA51" s="35"/>
      <c r="AB51" s="35"/>
      <c r="AC51" s="34"/>
      <c r="AD51" s="34"/>
      <c r="AE51" s="27">
        <f t="shared" ref="AE51:AE61" si="29">-SUM(M51:AD51)</f>
        <v>-1298.6732142857143</v>
      </c>
      <c r="AF51" s="28">
        <f t="shared" ref="AF51:AF61" si="30">SUM(G51:J51)+AE51+N51</f>
        <v>-3.2142857141934655E-3</v>
      </c>
    </row>
    <row r="52" spans="1:32" s="12" customFormat="1" ht="23.25" customHeight="1" x14ac:dyDescent="0.2">
      <c r="A52" s="30">
        <v>43571</v>
      </c>
      <c r="B52" s="25" t="s">
        <v>42</v>
      </c>
      <c r="C52" s="25"/>
      <c r="D52" s="25"/>
      <c r="E52" s="26"/>
      <c r="F52" s="48" t="s">
        <v>117</v>
      </c>
      <c r="G52" s="32">
        <v>120</v>
      </c>
      <c r="H52" s="32"/>
      <c r="I52" s="32"/>
      <c r="J52" s="32"/>
      <c r="K52" s="33"/>
      <c r="L52" s="27">
        <f t="shared" si="0"/>
        <v>120</v>
      </c>
      <c r="M52" s="27">
        <f t="shared" si="1"/>
        <v>0</v>
      </c>
      <c r="N52" s="27"/>
      <c r="O52" s="27"/>
      <c r="P52" s="34"/>
      <c r="Q52" s="34"/>
      <c r="R52" s="35"/>
      <c r="S52" s="35"/>
      <c r="T52" s="35"/>
      <c r="U52" s="35"/>
      <c r="V52" s="35"/>
      <c r="W52" s="34"/>
      <c r="X52" s="34"/>
      <c r="Y52" s="34"/>
      <c r="Z52" s="34">
        <v>120</v>
      </c>
      <c r="AA52" s="35"/>
      <c r="AB52" s="35"/>
      <c r="AC52" s="34"/>
      <c r="AD52" s="34"/>
      <c r="AE52" s="27">
        <f t="shared" si="29"/>
        <v>-120</v>
      </c>
      <c r="AF52" s="28">
        <f t="shared" si="30"/>
        <v>0</v>
      </c>
    </row>
    <row r="53" spans="1:32" s="12" customFormat="1" ht="23.25" customHeight="1" x14ac:dyDescent="0.2">
      <c r="A53" s="30">
        <v>43571</v>
      </c>
      <c r="B53" s="25" t="s">
        <v>118</v>
      </c>
      <c r="C53" s="25" t="s">
        <v>119</v>
      </c>
      <c r="D53" s="25" t="s">
        <v>120</v>
      </c>
      <c r="E53" s="26">
        <v>105795</v>
      </c>
      <c r="F53" s="48" t="s">
        <v>121</v>
      </c>
      <c r="G53" s="32"/>
      <c r="H53" s="32"/>
      <c r="I53" s="32"/>
      <c r="J53" s="32">
        <v>1680</v>
      </c>
      <c r="K53" s="33"/>
      <c r="L53" s="27">
        <f t="shared" si="0"/>
        <v>1499.9999999999998</v>
      </c>
      <c r="M53" s="27">
        <f t="shared" si="1"/>
        <v>179.99999999999997</v>
      </c>
      <c r="N53" s="27"/>
      <c r="O53" s="27"/>
      <c r="P53" s="34"/>
      <c r="Q53" s="34"/>
      <c r="R53" s="35">
        <v>1500</v>
      </c>
      <c r="S53" s="35"/>
      <c r="T53" s="35"/>
      <c r="U53" s="35"/>
      <c r="V53" s="35"/>
      <c r="W53" s="34"/>
      <c r="X53" s="34"/>
      <c r="Y53" s="34"/>
      <c r="Z53" s="34"/>
      <c r="AA53" s="35"/>
      <c r="AB53" s="35"/>
      <c r="AC53" s="34"/>
      <c r="AD53" s="34"/>
      <c r="AE53" s="27">
        <f t="shared" si="29"/>
        <v>-1680</v>
      </c>
      <c r="AF53" s="28">
        <f t="shared" si="30"/>
        <v>0</v>
      </c>
    </row>
    <row r="54" spans="1:32" s="12" customFormat="1" ht="23.25" customHeight="1" x14ac:dyDescent="0.2">
      <c r="A54" s="30">
        <v>43571</v>
      </c>
      <c r="B54" s="25" t="s">
        <v>75</v>
      </c>
      <c r="C54" s="25"/>
      <c r="D54" s="25"/>
      <c r="E54" s="26"/>
      <c r="F54" s="48" t="s">
        <v>122</v>
      </c>
      <c r="G54" s="32">
        <v>68</v>
      </c>
      <c r="H54" s="32"/>
      <c r="I54" s="32"/>
      <c r="J54" s="32"/>
      <c r="K54" s="33"/>
      <c r="L54" s="27">
        <f t="shared" si="0"/>
        <v>68</v>
      </c>
      <c r="M54" s="27">
        <f t="shared" si="1"/>
        <v>0</v>
      </c>
      <c r="N54" s="27"/>
      <c r="O54" s="27"/>
      <c r="P54" s="34"/>
      <c r="Q54" s="34"/>
      <c r="R54" s="35"/>
      <c r="S54" s="35"/>
      <c r="T54" s="35"/>
      <c r="U54" s="35"/>
      <c r="V54" s="35"/>
      <c r="W54" s="34"/>
      <c r="X54" s="34"/>
      <c r="Y54" s="34"/>
      <c r="Z54" s="34">
        <v>68</v>
      </c>
      <c r="AA54" s="35"/>
      <c r="AB54" s="35"/>
      <c r="AC54" s="34"/>
      <c r="AD54" s="34"/>
      <c r="AE54" s="27">
        <f t="shared" si="29"/>
        <v>-68</v>
      </c>
      <c r="AF54" s="28">
        <f t="shared" si="30"/>
        <v>0</v>
      </c>
    </row>
    <row r="55" spans="1:32" s="12" customFormat="1" ht="23.25" customHeight="1" x14ac:dyDescent="0.2">
      <c r="A55" s="30">
        <v>43571</v>
      </c>
      <c r="B55" s="25" t="s">
        <v>123</v>
      </c>
      <c r="C55" s="25"/>
      <c r="D55" s="25"/>
      <c r="E55" s="26"/>
      <c r="F55" s="48" t="s">
        <v>124</v>
      </c>
      <c r="G55" s="32">
        <v>537</v>
      </c>
      <c r="H55" s="32"/>
      <c r="I55" s="32"/>
      <c r="J55" s="32"/>
      <c r="K55" s="33"/>
      <c r="L55" s="27">
        <f t="shared" si="0"/>
        <v>537</v>
      </c>
      <c r="M55" s="27">
        <f t="shared" si="1"/>
        <v>0</v>
      </c>
      <c r="N55" s="27"/>
      <c r="O55" s="27"/>
      <c r="P55" s="34"/>
      <c r="Q55" s="34"/>
      <c r="R55" s="35"/>
      <c r="S55" s="35"/>
      <c r="T55" s="35"/>
      <c r="U55" s="35"/>
      <c r="V55" s="35"/>
      <c r="W55" s="34"/>
      <c r="X55" s="34"/>
      <c r="Y55" s="34"/>
      <c r="Z55" s="34"/>
      <c r="AA55" s="35">
        <v>537</v>
      </c>
      <c r="AB55" s="35"/>
      <c r="AC55" s="34"/>
      <c r="AD55" s="34"/>
      <c r="AE55" s="27">
        <f t="shared" si="29"/>
        <v>-537</v>
      </c>
      <c r="AF55" s="28">
        <f t="shared" si="30"/>
        <v>0</v>
      </c>
    </row>
    <row r="56" spans="1:32" s="12" customFormat="1" ht="23.25" customHeight="1" x14ac:dyDescent="0.2">
      <c r="A56" s="30">
        <v>43572</v>
      </c>
      <c r="B56" s="25" t="s">
        <v>43</v>
      </c>
      <c r="C56" s="25" t="s">
        <v>44</v>
      </c>
      <c r="D56" s="25" t="s">
        <v>45</v>
      </c>
      <c r="E56" s="26">
        <v>70722</v>
      </c>
      <c r="F56" s="48" t="s">
        <v>46</v>
      </c>
      <c r="G56" s="32"/>
      <c r="H56" s="32"/>
      <c r="I56" s="32"/>
      <c r="J56" s="32">
        <v>180</v>
      </c>
      <c r="K56" s="33"/>
      <c r="L56" s="27">
        <f t="shared" si="0"/>
        <v>160.71428571428569</v>
      </c>
      <c r="M56" s="27">
        <f t="shared" si="1"/>
        <v>19.285714285714281</v>
      </c>
      <c r="N56" s="27">
        <f t="shared" ref="N56" si="31">-SUM(H56:I56,J56/1.12)*K56</f>
        <v>0</v>
      </c>
      <c r="O56" s="27"/>
      <c r="P56" s="34">
        <v>160.71</v>
      </c>
      <c r="Q56" s="34"/>
      <c r="R56" s="35"/>
      <c r="S56" s="35"/>
      <c r="T56" s="35"/>
      <c r="U56" s="35"/>
      <c r="V56" s="35"/>
      <c r="W56" s="34"/>
      <c r="X56" s="34"/>
      <c r="Y56" s="34"/>
      <c r="Z56" s="34"/>
      <c r="AA56" s="35"/>
      <c r="AB56" s="35"/>
      <c r="AC56" s="34"/>
      <c r="AD56" s="34"/>
      <c r="AE56" s="27">
        <f t="shared" ref="AE56" si="32">-SUM(M56:AD56)</f>
        <v>-179.99571428571429</v>
      </c>
      <c r="AF56" s="28">
        <f t="shared" ref="AF56" si="33">SUM(G56:J56)+AE56+N56</f>
        <v>4.2857142857144481E-3</v>
      </c>
    </row>
    <row r="57" spans="1:32" s="12" customFormat="1" ht="23.25" customHeight="1" x14ac:dyDescent="0.2">
      <c r="A57" s="30">
        <v>43572</v>
      </c>
      <c r="B57" s="25" t="s">
        <v>125</v>
      </c>
      <c r="C57" s="25"/>
      <c r="D57" s="25"/>
      <c r="E57" s="26"/>
      <c r="F57" s="48" t="s">
        <v>126</v>
      </c>
      <c r="G57" s="32">
        <f>537*3</f>
        <v>1611</v>
      </c>
      <c r="H57" s="32"/>
      <c r="I57" s="32"/>
      <c r="J57" s="32"/>
      <c r="K57" s="33"/>
      <c r="L57" s="27">
        <f t="shared" si="0"/>
        <v>1611</v>
      </c>
      <c r="M57" s="27">
        <f t="shared" si="1"/>
        <v>0</v>
      </c>
      <c r="N57" s="27"/>
      <c r="O57" s="27"/>
      <c r="P57" s="34"/>
      <c r="Q57" s="34"/>
      <c r="R57" s="35"/>
      <c r="S57" s="35"/>
      <c r="T57" s="35"/>
      <c r="U57" s="35"/>
      <c r="V57" s="35"/>
      <c r="W57" s="34"/>
      <c r="X57" s="34"/>
      <c r="Y57" s="34"/>
      <c r="Z57" s="34"/>
      <c r="AA57" s="35">
        <v>1611</v>
      </c>
      <c r="AB57" s="35"/>
      <c r="AC57" s="34"/>
      <c r="AD57" s="34"/>
      <c r="AE57" s="27">
        <f t="shared" si="29"/>
        <v>-1611</v>
      </c>
      <c r="AF57" s="28">
        <f t="shared" si="30"/>
        <v>0</v>
      </c>
    </row>
    <row r="58" spans="1:32" s="12" customFormat="1" ht="23.25" customHeight="1" x14ac:dyDescent="0.2">
      <c r="A58" s="30">
        <v>43577</v>
      </c>
      <c r="B58" s="25" t="s">
        <v>47</v>
      </c>
      <c r="C58" s="25" t="s">
        <v>49</v>
      </c>
      <c r="D58" s="25" t="s">
        <v>37</v>
      </c>
      <c r="E58" s="26">
        <v>71968</v>
      </c>
      <c r="F58" s="48" t="s">
        <v>60</v>
      </c>
      <c r="G58" s="32"/>
      <c r="H58" s="32"/>
      <c r="I58" s="32"/>
      <c r="J58" s="32">
        <v>80</v>
      </c>
      <c r="K58" s="33"/>
      <c r="L58" s="27">
        <f t="shared" si="0"/>
        <v>71.428571428571416</v>
      </c>
      <c r="M58" s="27">
        <f t="shared" si="1"/>
        <v>8.5714285714285694</v>
      </c>
      <c r="N58" s="27"/>
      <c r="O58" s="27"/>
      <c r="P58" s="34"/>
      <c r="Q58" s="34"/>
      <c r="R58" s="35">
        <v>71.430000000000007</v>
      </c>
      <c r="S58" s="35"/>
      <c r="T58" s="35"/>
      <c r="U58" s="35"/>
      <c r="V58" s="35"/>
      <c r="W58" s="34"/>
      <c r="X58" s="34"/>
      <c r="Y58" s="34"/>
      <c r="Z58" s="34"/>
      <c r="AA58" s="35"/>
      <c r="AB58" s="35"/>
      <c r="AC58" s="34"/>
      <c r="AD58" s="34"/>
      <c r="AE58" s="27">
        <f t="shared" si="29"/>
        <v>-80.001428571428576</v>
      </c>
      <c r="AF58" s="28">
        <f t="shared" si="30"/>
        <v>-1.4285714285762197E-3</v>
      </c>
    </row>
    <row r="59" spans="1:32" s="12" customFormat="1" ht="23.25" customHeight="1" x14ac:dyDescent="0.2">
      <c r="A59" s="30">
        <v>43577</v>
      </c>
      <c r="B59" s="25" t="s">
        <v>127</v>
      </c>
      <c r="C59" s="25" t="s">
        <v>128</v>
      </c>
      <c r="D59" s="25" t="s">
        <v>41</v>
      </c>
      <c r="E59" s="26">
        <v>1606205</v>
      </c>
      <c r="F59" s="48" t="s">
        <v>129</v>
      </c>
      <c r="G59" s="32"/>
      <c r="H59" s="32"/>
      <c r="I59" s="32"/>
      <c r="J59" s="32">
        <v>504.25</v>
      </c>
      <c r="K59" s="33"/>
      <c r="L59" s="27">
        <f t="shared" si="0"/>
        <v>450.22321428571422</v>
      </c>
      <c r="M59" s="27">
        <f t="shared" si="1"/>
        <v>54.026785714285701</v>
      </c>
      <c r="N59" s="27"/>
      <c r="O59" s="27"/>
      <c r="P59" s="34"/>
      <c r="Q59" s="34"/>
      <c r="R59" s="35"/>
      <c r="S59" s="35"/>
      <c r="T59" s="35"/>
      <c r="U59" s="35"/>
      <c r="V59" s="35"/>
      <c r="W59" s="34"/>
      <c r="X59" s="34">
        <v>450.22</v>
      </c>
      <c r="Y59" s="34"/>
      <c r="Z59" s="34"/>
      <c r="AA59" s="35"/>
      <c r="AB59" s="35"/>
      <c r="AC59" s="34"/>
      <c r="AD59" s="34"/>
      <c r="AE59" s="27">
        <f t="shared" si="29"/>
        <v>-504.24678571428575</v>
      </c>
      <c r="AF59" s="28">
        <f t="shared" si="30"/>
        <v>3.214285714250309E-3</v>
      </c>
    </row>
    <row r="60" spans="1:32" s="12" customFormat="1" ht="23.25" customHeight="1" x14ac:dyDescent="0.2">
      <c r="A60" s="30">
        <v>43577</v>
      </c>
      <c r="B60" s="25" t="s">
        <v>43</v>
      </c>
      <c r="C60" s="25" t="s">
        <v>44</v>
      </c>
      <c r="D60" s="25" t="s">
        <v>45</v>
      </c>
      <c r="E60" s="26">
        <v>81017</v>
      </c>
      <c r="F60" s="48" t="s">
        <v>46</v>
      </c>
      <c r="G60" s="32"/>
      <c r="H60" s="32"/>
      <c r="I60" s="32"/>
      <c r="J60" s="32">
        <v>180</v>
      </c>
      <c r="K60" s="33"/>
      <c r="L60" s="27">
        <f t="shared" si="0"/>
        <v>160.71428571428569</v>
      </c>
      <c r="M60" s="27">
        <f t="shared" si="1"/>
        <v>19.285714285714281</v>
      </c>
      <c r="N60" s="27">
        <f t="shared" ref="N60" si="34">-SUM(H60:I60,J60/1.12)*K60</f>
        <v>0</v>
      </c>
      <c r="O60" s="27"/>
      <c r="P60" s="34">
        <v>160.71</v>
      </c>
      <c r="Q60" s="34"/>
      <c r="R60" s="35"/>
      <c r="S60" s="35"/>
      <c r="T60" s="35"/>
      <c r="U60" s="35"/>
      <c r="V60" s="35"/>
      <c r="W60" s="34"/>
      <c r="X60" s="34"/>
      <c r="Y60" s="34"/>
      <c r="Z60" s="34"/>
      <c r="AA60" s="35"/>
      <c r="AB60" s="35"/>
      <c r="AC60" s="34"/>
      <c r="AD60" s="34"/>
      <c r="AE60" s="27">
        <f t="shared" ref="AE60" si="35">-SUM(M60:AD60)</f>
        <v>-179.99571428571429</v>
      </c>
      <c r="AF60" s="28">
        <f t="shared" ref="AF60" si="36">SUM(G60:J60)+AE60+N60</f>
        <v>4.2857142857144481E-3</v>
      </c>
    </row>
    <row r="61" spans="1:32" s="61" customFormat="1" ht="23.25" customHeight="1" x14ac:dyDescent="0.2">
      <c r="A61" s="52">
        <v>43577</v>
      </c>
      <c r="B61" s="53" t="s">
        <v>38</v>
      </c>
      <c r="C61" s="53" t="s">
        <v>39</v>
      </c>
      <c r="D61" s="53" t="s">
        <v>41</v>
      </c>
      <c r="E61" s="54">
        <v>144560</v>
      </c>
      <c r="F61" s="50" t="s">
        <v>130</v>
      </c>
      <c r="G61" s="55"/>
      <c r="H61" s="55"/>
      <c r="I61" s="55"/>
      <c r="J61" s="55">
        <v>429.5</v>
      </c>
      <c r="K61" s="56"/>
      <c r="L61" s="57">
        <f t="shared" si="0"/>
        <v>383.48214285714283</v>
      </c>
      <c r="M61" s="57">
        <f t="shared" si="1"/>
        <v>46.017857142857139</v>
      </c>
      <c r="N61" s="57">
        <f t="shared" si="2"/>
        <v>0</v>
      </c>
      <c r="O61" s="57">
        <v>383.48</v>
      </c>
      <c r="P61" s="58"/>
      <c r="Q61" s="58"/>
      <c r="R61" s="59"/>
      <c r="S61" s="59"/>
      <c r="T61" s="59"/>
      <c r="U61" s="59"/>
      <c r="V61" s="59"/>
      <c r="W61" s="58"/>
      <c r="X61" s="58"/>
      <c r="Y61" s="58"/>
      <c r="Z61" s="58"/>
      <c r="AA61" s="59"/>
      <c r="AB61" s="59"/>
      <c r="AC61" s="58"/>
      <c r="AD61" s="58"/>
      <c r="AE61" s="57">
        <f t="shared" si="29"/>
        <v>-429.49785714285713</v>
      </c>
      <c r="AF61" s="60">
        <f t="shared" si="30"/>
        <v>2.1428571428714349E-3</v>
      </c>
    </row>
    <row r="62" spans="1:32" s="12" customFormat="1" ht="23.25" customHeight="1" x14ac:dyDescent="0.2">
      <c r="A62" s="30">
        <v>43578</v>
      </c>
      <c r="B62" s="25" t="s">
        <v>40</v>
      </c>
      <c r="C62" s="25" t="s">
        <v>50</v>
      </c>
      <c r="D62" s="25" t="s">
        <v>41</v>
      </c>
      <c r="E62" s="26">
        <v>743412</v>
      </c>
      <c r="F62" s="48" t="s">
        <v>131</v>
      </c>
      <c r="G62" s="32"/>
      <c r="H62" s="32"/>
      <c r="I62" s="32"/>
      <c r="J62" s="32">
        <v>260</v>
      </c>
      <c r="K62" s="33"/>
      <c r="L62" s="27">
        <f t="shared" si="0"/>
        <v>232.14285714285711</v>
      </c>
      <c r="M62" s="27">
        <f t="shared" si="1"/>
        <v>27.857142857142851</v>
      </c>
      <c r="N62" s="27">
        <f t="shared" si="2"/>
        <v>0</v>
      </c>
      <c r="O62" s="27"/>
      <c r="P62" s="34"/>
      <c r="Q62" s="34"/>
      <c r="R62" s="35"/>
      <c r="S62" s="35">
        <v>232.14</v>
      </c>
      <c r="T62" s="35"/>
      <c r="U62" s="35"/>
      <c r="V62" s="35"/>
      <c r="W62" s="34"/>
      <c r="X62" s="34"/>
      <c r="Y62" s="34"/>
      <c r="Z62" s="34"/>
      <c r="AA62" s="35"/>
      <c r="AB62" s="35"/>
      <c r="AC62" s="34"/>
      <c r="AD62" s="34"/>
      <c r="AE62" s="27">
        <f t="shared" ref="AE62" si="37">-SUM(M62:AD62)</f>
        <v>-259.99714285714282</v>
      </c>
      <c r="AF62" s="28">
        <f t="shared" ref="AF62" si="38">SUM(G62:J62)+AE62+N62</f>
        <v>2.857142857180861E-3</v>
      </c>
    </row>
    <row r="63" spans="1:32" s="12" customFormat="1" ht="23.25" customHeight="1" x14ac:dyDescent="0.2">
      <c r="A63" s="30">
        <v>43578</v>
      </c>
      <c r="B63" s="25" t="s">
        <v>38</v>
      </c>
      <c r="C63" s="25" t="s">
        <v>39</v>
      </c>
      <c r="D63" s="25" t="s">
        <v>41</v>
      </c>
      <c r="E63" s="26">
        <v>154682</v>
      </c>
      <c r="F63" s="48" t="s">
        <v>132</v>
      </c>
      <c r="G63" s="32"/>
      <c r="H63" s="32"/>
      <c r="I63" s="32">
        <v>43.15</v>
      </c>
      <c r="J63" s="32"/>
      <c r="K63" s="33"/>
      <c r="L63" s="27">
        <f t="shared" si="0"/>
        <v>43.15</v>
      </c>
      <c r="M63" s="27">
        <f t="shared" si="1"/>
        <v>0</v>
      </c>
      <c r="N63" s="27">
        <f t="shared" si="2"/>
        <v>0</v>
      </c>
      <c r="O63" s="27">
        <v>43.15</v>
      </c>
      <c r="P63" s="34"/>
      <c r="Q63" s="34"/>
      <c r="R63" s="35"/>
      <c r="S63" s="35"/>
      <c r="T63" s="35"/>
      <c r="U63" s="35"/>
      <c r="V63" s="35"/>
      <c r="W63" s="34"/>
      <c r="X63" s="34"/>
      <c r="Y63" s="34"/>
      <c r="Z63" s="34"/>
      <c r="AA63" s="35"/>
      <c r="AB63" s="35"/>
      <c r="AC63" s="34"/>
      <c r="AD63" s="34"/>
      <c r="AE63" s="27">
        <f t="shared" ref="AE63:AE83" si="39">-SUM(M63:AD63)</f>
        <v>-43.15</v>
      </c>
      <c r="AF63" s="28">
        <f t="shared" ref="AF63:AF83" si="40">SUM(G63:J63)+AE63+N63</f>
        <v>0</v>
      </c>
    </row>
    <row r="64" spans="1:32" s="12" customFormat="1" ht="23.25" customHeight="1" x14ac:dyDescent="0.2">
      <c r="A64" s="30">
        <v>43578</v>
      </c>
      <c r="B64" s="25" t="s">
        <v>38</v>
      </c>
      <c r="C64" s="25" t="s">
        <v>39</v>
      </c>
      <c r="D64" s="25" t="s">
        <v>41</v>
      </c>
      <c r="E64" s="26">
        <v>154682</v>
      </c>
      <c r="F64" s="48" t="s">
        <v>133</v>
      </c>
      <c r="G64" s="32"/>
      <c r="H64" s="32"/>
      <c r="I64" s="32"/>
      <c r="J64" s="32">
        <f>93.3+11.2</f>
        <v>104.5</v>
      </c>
      <c r="K64" s="33"/>
      <c r="L64" s="27">
        <f t="shared" si="0"/>
        <v>93.303571428571416</v>
      </c>
      <c r="M64" s="27">
        <f t="shared" si="1"/>
        <v>11.196428571428569</v>
      </c>
      <c r="N64" s="27">
        <f t="shared" si="2"/>
        <v>0</v>
      </c>
      <c r="O64" s="27">
        <v>93.3</v>
      </c>
      <c r="P64" s="34"/>
      <c r="Q64" s="34"/>
      <c r="R64" s="35"/>
      <c r="S64" s="35"/>
      <c r="T64" s="35"/>
      <c r="U64" s="35"/>
      <c r="V64" s="35"/>
      <c r="W64" s="34"/>
      <c r="X64" s="34"/>
      <c r="Y64" s="34"/>
      <c r="Z64" s="34"/>
      <c r="AA64" s="35"/>
      <c r="AB64" s="35"/>
      <c r="AC64" s="34"/>
      <c r="AD64" s="34"/>
      <c r="AE64" s="27">
        <f t="shared" si="39"/>
        <v>-104.49642857142857</v>
      </c>
      <c r="AF64" s="28">
        <f t="shared" si="40"/>
        <v>3.5714285714334437E-3</v>
      </c>
    </row>
    <row r="65" spans="1:32" s="12" customFormat="1" ht="23.25" customHeight="1" x14ac:dyDescent="0.2">
      <c r="A65" s="30">
        <v>43578</v>
      </c>
      <c r="B65" s="25" t="s">
        <v>43</v>
      </c>
      <c r="C65" s="25" t="s">
        <v>44</v>
      </c>
      <c r="D65" s="25" t="s">
        <v>45</v>
      </c>
      <c r="E65" s="26">
        <v>87010</v>
      </c>
      <c r="F65" s="48" t="s">
        <v>46</v>
      </c>
      <c r="G65" s="32"/>
      <c r="H65" s="32"/>
      <c r="I65" s="32"/>
      <c r="J65" s="32">
        <v>180</v>
      </c>
      <c r="K65" s="33"/>
      <c r="L65" s="27">
        <f t="shared" si="0"/>
        <v>160.71428571428569</v>
      </c>
      <c r="M65" s="27">
        <f t="shared" si="1"/>
        <v>19.285714285714281</v>
      </c>
      <c r="N65" s="27">
        <f t="shared" si="2"/>
        <v>0</v>
      </c>
      <c r="O65" s="27"/>
      <c r="P65" s="34">
        <v>160.71</v>
      </c>
      <c r="Q65" s="34"/>
      <c r="R65" s="35"/>
      <c r="S65" s="35"/>
      <c r="T65" s="35"/>
      <c r="U65" s="35"/>
      <c r="V65" s="35"/>
      <c r="W65" s="34"/>
      <c r="X65" s="34"/>
      <c r="Y65" s="34"/>
      <c r="Z65" s="34"/>
      <c r="AA65" s="35"/>
      <c r="AB65" s="35"/>
      <c r="AC65" s="34"/>
      <c r="AD65" s="34"/>
      <c r="AE65" s="27">
        <f t="shared" ref="AE65" si="41">-SUM(M65:AD65)</f>
        <v>-179.99571428571429</v>
      </c>
      <c r="AF65" s="28">
        <f t="shared" ref="AF65" si="42">SUM(G65:J65)+AE65+N65</f>
        <v>4.2857142857144481E-3</v>
      </c>
    </row>
    <row r="66" spans="1:32" s="12" customFormat="1" ht="23.25" customHeight="1" x14ac:dyDescent="0.2">
      <c r="A66" s="30">
        <v>43578</v>
      </c>
      <c r="B66" s="25" t="s">
        <v>38</v>
      </c>
      <c r="C66" s="25" t="s">
        <v>39</v>
      </c>
      <c r="D66" s="25" t="s">
        <v>41</v>
      </c>
      <c r="E66" s="26">
        <v>144560</v>
      </c>
      <c r="F66" s="48" t="s">
        <v>130</v>
      </c>
      <c r="G66" s="32"/>
      <c r="H66" s="32"/>
      <c r="I66" s="32"/>
      <c r="J66" s="32">
        <v>429.5</v>
      </c>
      <c r="K66" s="33"/>
      <c r="L66" s="27">
        <f t="shared" si="0"/>
        <v>383.48214285714283</v>
      </c>
      <c r="M66" s="27">
        <f t="shared" si="1"/>
        <v>46.017857142857139</v>
      </c>
      <c r="N66" s="27">
        <f t="shared" si="2"/>
        <v>0</v>
      </c>
      <c r="O66" s="27">
        <v>383.48</v>
      </c>
      <c r="P66" s="34"/>
      <c r="Q66" s="34"/>
      <c r="R66" s="35"/>
      <c r="S66" s="35"/>
      <c r="T66" s="35"/>
      <c r="U66" s="35"/>
      <c r="V66" s="35"/>
      <c r="W66" s="34"/>
      <c r="X66" s="34"/>
      <c r="Y66" s="34"/>
      <c r="Z66" s="34"/>
      <c r="AA66" s="35"/>
      <c r="AB66" s="35"/>
      <c r="AC66" s="34"/>
      <c r="AD66" s="34"/>
      <c r="AE66" s="27">
        <f t="shared" ref="AE66" si="43">-SUM(M66:AD66)</f>
        <v>-429.49785714285713</v>
      </c>
      <c r="AF66" s="28">
        <f t="shared" ref="AF66" si="44">SUM(G66:J66)+AE66+N66</f>
        <v>2.1428571428714349E-3</v>
      </c>
    </row>
    <row r="67" spans="1:32" s="12" customFormat="1" ht="23.25" customHeight="1" x14ac:dyDescent="0.2">
      <c r="A67" s="30">
        <v>43579</v>
      </c>
      <c r="B67" s="25" t="s">
        <v>134</v>
      </c>
      <c r="C67" s="25"/>
      <c r="D67" s="25"/>
      <c r="E67" s="26"/>
      <c r="F67" s="48" t="s">
        <v>135</v>
      </c>
      <c r="G67" s="32">
        <v>3000</v>
      </c>
      <c r="H67" s="32"/>
      <c r="I67" s="32"/>
      <c r="J67" s="32"/>
      <c r="K67" s="33"/>
      <c r="L67" s="27">
        <f t="shared" si="0"/>
        <v>3000</v>
      </c>
      <c r="M67" s="27">
        <f t="shared" si="1"/>
        <v>0</v>
      </c>
      <c r="N67" s="27">
        <f t="shared" si="2"/>
        <v>0</v>
      </c>
      <c r="O67" s="27"/>
      <c r="P67" s="34"/>
      <c r="Q67" s="34"/>
      <c r="R67" s="35"/>
      <c r="S67" s="35"/>
      <c r="T67" s="35"/>
      <c r="U67" s="35"/>
      <c r="V67" s="35"/>
      <c r="W67" s="34"/>
      <c r="X67" s="34">
        <v>3000</v>
      </c>
      <c r="Y67" s="34"/>
      <c r="Z67" s="34"/>
      <c r="AA67" s="35"/>
      <c r="AB67" s="35"/>
      <c r="AC67" s="34"/>
      <c r="AD67" s="34"/>
      <c r="AE67" s="27">
        <f t="shared" si="39"/>
        <v>-3000</v>
      </c>
      <c r="AF67" s="28">
        <f t="shared" si="40"/>
        <v>0</v>
      </c>
    </row>
    <row r="68" spans="1:32" s="12" customFormat="1" ht="23.25" customHeight="1" x14ac:dyDescent="0.2">
      <c r="A68" s="30">
        <v>43579</v>
      </c>
      <c r="B68" s="25" t="s">
        <v>43</v>
      </c>
      <c r="C68" s="25" t="s">
        <v>44</v>
      </c>
      <c r="D68" s="25" t="s">
        <v>45</v>
      </c>
      <c r="E68" s="26">
        <v>87056</v>
      </c>
      <c r="F68" s="48" t="s">
        <v>46</v>
      </c>
      <c r="G68" s="32"/>
      <c r="H68" s="32"/>
      <c r="I68" s="32"/>
      <c r="J68" s="32">
        <v>180</v>
      </c>
      <c r="K68" s="33"/>
      <c r="L68" s="27">
        <f t="shared" si="0"/>
        <v>160.71428571428569</v>
      </c>
      <c r="M68" s="27">
        <f t="shared" si="1"/>
        <v>19.285714285714281</v>
      </c>
      <c r="N68" s="27">
        <f t="shared" si="2"/>
        <v>0</v>
      </c>
      <c r="O68" s="27"/>
      <c r="P68" s="34">
        <v>160.71</v>
      </c>
      <c r="Q68" s="34"/>
      <c r="R68" s="35"/>
      <c r="S68" s="35"/>
      <c r="T68" s="35"/>
      <c r="U68" s="35"/>
      <c r="V68" s="35"/>
      <c r="W68" s="34"/>
      <c r="X68" s="34"/>
      <c r="Y68" s="34"/>
      <c r="Z68" s="34"/>
      <c r="AA68" s="35"/>
      <c r="AB68" s="35"/>
      <c r="AC68" s="34"/>
      <c r="AD68" s="34"/>
      <c r="AE68" s="27">
        <f t="shared" ref="AE68" si="45">-SUM(M68:AD68)</f>
        <v>-179.99571428571429</v>
      </c>
      <c r="AF68" s="28">
        <f t="shared" ref="AF68" si="46">SUM(G68:J68)+AE68+N68</f>
        <v>4.2857142857144481E-3</v>
      </c>
    </row>
    <row r="69" spans="1:32" s="12" customFormat="1" ht="23.25" customHeight="1" x14ac:dyDescent="0.2">
      <c r="A69" s="30">
        <v>43579</v>
      </c>
      <c r="B69" s="25" t="s">
        <v>92</v>
      </c>
      <c r="C69" s="25"/>
      <c r="D69" s="25"/>
      <c r="E69" s="26"/>
      <c r="F69" s="48" t="s">
        <v>136</v>
      </c>
      <c r="G69" s="32">
        <v>100</v>
      </c>
      <c r="H69" s="32"/>
      <c r="I69" s="32"/>
      <c r="J69" s="32"/>
      <c r="K69" s="33"/>
      <c r="L69" s="27">
        <f t="shared" ref="L69:L93" si="47">SUM(G69:I69,J69/1.12)</f>
        <v>100</v>
      </c>
      <c r="M69" s="27">
        <f t="shared" ref="M69:M93" si="48">J69/1.12*0.12</f>
        <v>0</v>
      </c>
      <c r="N69" s="27">
        <f t="shared" ref="N69:N93" si="49">-SUM(H69:I69,J69/1.12)*K69</f>
        <v>0</v>
      </c>
      <c r="O69" s="27"/>
      <c r="P69" s="34"/>
      <c r="Q69" s="34"/>
      <c r="R69" s="35"/>
      <c r="S69" s="35"/>
      <c r="T69" s="35"/>
      <c r="U69" s="35"/>
      <c r="V69" s="35"/>
      <c r="W69" s="34"/>
      <c r="X69" s="34"/>
      <c r="Y69" s="34"/>
      <c r="Z69" s="34">
        <v>100</v>
      </c>
      <c r="AA69" s="35"/>
      <c r="AB69" s="35"/>
      <c r="AC69" s="34"/>
      <c r="AD69" s="34"/>
      <c r="AE69" s="27">
        <f t="shared" ref="AE69" si="50">-SUM(M69:AD69)</f>
        <v>-100</v>
      </c>
      <c r="AF69" s="28">
        <f t="shared" ref="AF69" si="51">SUM(G69:J69)+AE69+N69</f>
        <v>0</v>
      </c>
    </row>
    <row r="70" spans="1:32" s="12" customFormat="1" ht="23.25" customHeight="1" x14ac:dyDescent="0.2">
      <c r="A70" s="30">
        <v>43579</v>
      </c>
      <c r="B70" s="25" t="s">
        <v>38</v>
      </c>
      <c r="C70" s="25" t="s">
        <v>39</v>
      </c>
      <c r="D70" s="25" t="s">
        <v>41</v>
      </c>
      <c r="E70" s="26">
        <v>164768</v>
      </c>
      <c r="F70" s="48" t="s">
        <v>137</v>
      </c>
      <c r="G70" s="32"/>
      <c r="H70" s="32"/>
      <c r="I70" s="32">
        <v>50</v>
      </c>
      <c r="J70" s="32"/>
      <c r="K70" s="33"/>
      <c r="L70" s="27">
        <f t="shared" si="47"/>
        <v>50</v>
      </c>
      <c r="M70" s="27">
        <f t="shared" si="48"/>
        <v>0</v>
      </c>
      <c r="N70" s="27">
        <f t="shared" si="49"/>
        <v>0</v>
      </c>
      <c r="O70" s="27">
        <v>50</v>
      </c>
      <c r="P70" s="34"/>
      <c r="Q70" s="34"/>
      <c r="R70" s="35"/>
      <c r="S70" s="35"/>
      <c r="T70" s="35"/>
      <c r="U70" s="35"/>
      <c r="V70" s="35"/>
      <c r="W70" s="34"/>
      <c r="X70" s="34"/>
      <c r="Y70" s="34"/>
      <c r="Z70" s="34"/>
      <c r="AA70" s="35"/>
      <c r="AB70" s="35"/>
      <c r="AC70" s="34"/>
      <c r="AD70" s="34"/>
      <c r="AE70" s="27">
        <f t="shared" si="39"/>
        <v>-50</v>
      </c>
      <c r="AF70" s="28">
        <f t="shared" si="40"/>
        <v>0</v>
      </c>
    </row>
    <row r="71" spans="1:32" s="12" customFormat="1" ht="23.25" customHeight="1" x14ac:dyDescent="0.2">
      <c r="A71" s="30">
        <v>43579</v>
      </c>
      <c r="B71" s="25" t="s">
        <v>38</v>
      </c>
      <c r="C71" s="25" t="s">
        <v>39</v>
      </c>
      <c r="D71" s="25" t="s">
        <v>41</v>
      </c>
      <c r="E71" s="26">
        <v>164768</v>
      </c>
      <c r="F71" s="48" t="s">
        <v>138</v>
      </c>
      <c r="G71" s="32"/>
      <c r="H71" s="32"/>
      <c r="I71" s="32"/>
      <c r="J71" s="32">
        <f>1626.65+195.2</f>
        <v>1821.8500000000001</v>
      </c>
      <c r="K71" s="33"/>
      <c r="L71" s="27">
        <f t="shared" si="47"/>
        <v>1626.6517857142858</v>
      </c>
      <c r="M71" s="27">
        <f t="shared" si="48"/>
        <v>195.1982142857143</v>
      </c>
      <c r="N71" s="27">
        <f t="shared" si="49"/>
        <v>0</v>
      </c>
      <c r="O71" s="27">
        <v>1626.65</v>
      </c>
      <c r="P71" s="34"/>
      <c r="Q71" s="34"/>
      <c r="R71" s="35"/>
      <c r="S71" s="35"/>
      <c r="T71" s="35"/>
      <c r="U71" s="35"/>
      <c r="V71" s="35"/>
      <c r="W71" s="34"/>
      <c r="X71" s="34"/>
      <c r="Y71" s="34"/>
      <c r="Z71" s="34"/>
      <c r="AA71" s="35"/>
      <c r="AB71" s="35"/>
      <c r="AC71" s="34"/>
      <c r="AD71" s="34"/>
      <c r="AE71" s="27">
        <f t="shared" si="39"/>
        <v>-1821.8482142857144</v>
      </c>
      <c r="AF71" s="28">
        <f t="shared" si="40"/>
        <v>1.7857142856883002E-3</v>
      </c>
    </row>
    <row r="72" spans="1:32" s="12" customFormat="1" ht="23.25" customHeight="1" x14ac:dyDescent="0.2">
      <c r="A72" s="30">
        <v>43579</v>
      </c>
      <c r="B72" s="25" t="s">
        <v>88</v>
      </c>
      <c r="C72" s="25" t="s">
        <v>89</v>
      </c>
      <c r="D72" s="25" t="s">
        <v>139</v>
      </c>
      <c r="E72" s="26">
        <v>3095</v>
      </c>
      <c r="F72" s="48" t="s">
        <v>140</v>
      </c>
      <c r="G72" s="32"/>
      <c r="H72" s="32"/>
      <c r="I72" s="32">
        <v>1950</v>
      </c>
      <c r="J72" s="32"/>
      <c r="K72" s="33"/>
      <c r="L72" s="27">
        <f t="shared" si="47"/>
        <v>1950</v>
      </c>
      <c r="M72" s="27">
        <f t="shared" si="48"/>
        <v>0</v>
      </c>
      <c r="N72" s="27">
        <f t="shared" si="49"/>
        <v>0</v>
      </c>
      <c r="O72" s="27">
        <v>1950</v>
      </c>
      <c r="P72" s="34"/>
      <c r="Q72" s="34"/>
      <c r="R72" s="35"/>
      <c r="S72" s="35"/>
      <c r="T72" s="35"/>
      <c r="U72" s="35"/>
      <c r="V72" s="35"/>
      <c r="W72" s="34"/>
      <c r="X72" s="34"/>
      <c r="Y72" s="34"/>
      <c r="Z72" s="34"/>
      <c r="AA72" s="35"/>
      <c r="AB72" s="35"/>
      <c r="AC72" s="34"/>
      <c r="AD72" s="34"/>
      <c r="AE72" s="27">
        <f t="shared" si="39"/>
        <v>-1950</v>
      </c>
      <c r="AF72" s="28">
        <f t="shared" si="40"/>
        <v>0</v>
      </c>
    </row>
    <row r="73" spans="1:32" s="12" customFormat="1" ht="23.25" customHeight="1" x14ac:dyDescent="0.2">
      <c r="A73" s="30">
        <v>43579</v>
      </c>
      <c r="B73" s="25" t="s">
        <v>102</v>
      </c>
      <c r="C73" s="25"/>
      <c r="D73" s="25"/>
      <c r="E73" s="26"/>
      <c r="F73" s="48" t="s">
        <v>103</v>
      </c>
      <c r="G73" s="32"/>
      <c r="H73" s="32"/>
      <c r="I73" s="32">
        <v>1123</v>
      </c>
      <c r="J73" s="32"/>
      <c r="K73" s="33"/>
      <c r="L73" s="27">
        <f t="shared" si="47"/>
        <v>1123</v>
      </c>
      <c r="M73" s="27">
        <f t="shared" si="48"/>
        <v>0</v>
      </c>
      <c r="N73" s="27">
        <f t="shared" si="49"/>
        <v>0</v>
      </c>
      <c r="O73" s="27">
        <v>1123</v>
      </c>
      <c r="P73" s="34"/>
      <c r="Q73" s="34"/>
      <c r="R73" s="35"/>
      <c r="S73" s="35"/>
      <c r="T73" s="35"/>
      <c r="U73" s="35"/>
      <c r="V73" s="35"/>
      <c r="W73" s="34"/>
      <c r="X73" s="34"/>
      <c r="Y73" s="34"/>
      <c r="Z73" s="34"/>
      <c r="AA73" s="35"/>
      <c r="AB73" s="35"/>
      <c r="AC73" s="34"/>
      <c r="AD73" s="34"/>
      <c r="AE73" s="27">
        <f t="shared" si="39"/>
        <v>-1123</v>
      </c>
      <c r="AF73" s="28">
        <f t="shared" si="40"/>
        <v>0</v>
      </c>
    </row>
    <row r="74" spans="1:32" s="12" customFormat="1" ht="23.25" customHeight="1" x14ac:dyDescent="0.2">
      <c r="A74" s="30">
        <v>43580</v>
      </c>
      <c r="B74" s="25" t="s">
        <v>47</v>
      </c>
      <c r="C74" s="25" t="s">
        <v>49</v>
      </c>
      <c r="D74" s="25" t="s">
        <v>37</v>
      </c>
      <c r="E74" s="26">
        <v>35287</v>
      </c>
      <c r="F74" s="48" t="s">
        <v>141</v>
      </c>
      <c r="G74" s="32"/>
      <c r="H74" s="32"/>
      <c r="I74" s="32"/>
      <c r="J74" s="32">
        <v>47.5</v>
      </c>
      <c r="K74" s="33"/>
      <c r="L74" s="27">
        <f t="shared" si="47"/>
        <v>42.410714285714285</v>
      </c>
      <c r="M74" s="27">
        <f t="shared" si="48"/>
        <v>5.0892857142857144</v>
      </c>
      <c r="N74" s="27">
        <f t="shared" si="49"/>
        <v>0</v>
      </c>
      <c r="O74" s="27"/>
      <c r="P74" s="34"/>
      <c r="Q74" s="34"/>
      <c r="R74" s="35"/>
      <c r="S74" s="35"/>
      <c r="T74" s="35"/>
      <c r="U74" s="35"/>
      <c r="V74" s="35"/>
      <c r="W74" s="34"/>
      <c r="X74" s="34"/>
      <c r="Y74" s="34"/>
      <c r="Z74" s="34"/>
      <c r="AA74" s="35"/>
      <c r="AB74" s="35"/>
      <c r="AC74" s="34"/>
      <c r="AD74" s="34">
        <v>42.41</v>
      </c>
      <c r="AE74" s="27">
        <f t="shared" si="39"/>
        <v>-47.499285714285712</v>
      </c>
      <c r="AF74" s="28">
        <f t="shared" si="40"/>
        <v>7.1428571428810983E-4</v>
      </c>
    </row>
    <row r="75" spans="1:32" s="12" customFormat="1" ht="23.25" customHeight="1" x14ac:dyDescent="0.2">
      <c r="A75" s="30">
        <v>43580</v>
      </c>
      <c r="B75" s="25" t="s">
        <v>43</v>
      </c>
      <c r="C75" s="25" t="s">
        <v>44</v>
      </c>
      <c r="D75" s="25" t="s">
        <v>45</v>
      </c>
      <c r="E75" s="26">
        <v>87133</v>
      </c>
      <c r="F75" s="48" t="s">
        <v>46</v>
      </c>
      <c r="G75" s="32"/>
      <c r="H75" s="32"/>
      <c r="I75" s="32"/>
      <c r="J75" s="32">
        <v>180</v>
      </c>
      <c r="K75" s="33"/>
      <c r="L75" s="27">
        <f t="shared" si="47"/>
        <v>160.71428571428569</v>
      </c>
      <c r="M75" s="27">
        <f t="shared" si="48"/>
        <v>19.285714285714281</v>
      </c>
      <c r="N75" s="27">
        <f t="shared" si="49"/>
        <v>0</v>
      </c>
      <c r="O75" s="27"/>
      <c r="P75" s="34">
        <v>160.71</v>
      </c>
      <c r="Q75" s="34"/>
      <c r="R75" s="35"/>
      <c r="S75" s="35"/>
      <c r="T75" s="35"/>
      <c r="U75" s="35"/>
      <c r="V75" s="35"/>
      <c r="W75" s="34"/>
      <c r="X75" s="34"/>
      <c r="Y75" s="34"/>
      <c r="Z75" s="34"/>
      <c r="AA75" s="35"/>
      <c r="AB75" s="35"/>
      <c r="AC75" s="34"/>
      <c r="AD75" s="34"/>
      <c r="AE75" s="27">
        <f t="shared" ref="AE75" si="52">-SUM(M75:AD75)</f>
        <v>-179.99571428571429</v>
      </c>
      <c r="AF75" s="28">
        <f t="shared" ref="AF75" si="53">SUM(G75:J75)+AE75+N75</f>
        <v>4.2857142857144481E-3</v>
      </c>
    </row>
    <row r="76" spans="1:32" s="12" customFormat="1" ht="23.25" customHeight="1" x14ac:dyDescent="0.2">
      <c r="A76" s="30">
        <v>43580</v>
      </c>
      <c r="B76" s="25" t="s">
        <v>142</v>
      </c>
      <c r="C76" s="25" t="s">
        <v>143</v>
      </c>
      <c r="D76" s="25" t="s">
        <v>41</v>
      </c>
      <c r="E76" s="26">
        <v>1587234</v>
      </c>
      <c r="F76" s="48" t="s">
        <v>144</v>
      </c>
      <c r="G76" s="32"/>
      <c r="H76" s="32"/>
      <c r="I76" s="32"/>
      <c r="J76" s="32">
        <v>314.25</v>
      </c>
      <c r="K76" s="33"/>
      <c r="L76" s="27">
        <f t="shared" si="47"/>
        <v>280.58035714285711</v>
      </c>
      <c r="M76" s="27">
        <f t="shared" si="48"/>
        <v>33.669642857142854</v>
      </c>
      <c r="N76" s="27">
        <f t="shared" si="49"/>
        <v>0</v>
      </c>
      <c r="O76" s="27"/>
      <c r="P76" s="34"/>
      <c r="Q76" s="34"/>
      <c r="R76" s="35"/>
      <c r="S76" s="35"/>
      <c r="T76" s="35"/>
      <c r="U76" s="35"/>
      <c r="V76" s="35"/>
      <c r="W76" s="34"/>
      <c r="X76" s="34">
        <v>280.58</v>
      </c>
      <c r="Y76" s="34"/>
      <c r="Z76" s="34"/>
      <c r="AA76" s="35"/>
      <c r="AB76" s="35"/>
      <c r="AC76" s="34"/>
      <c r="AD76" s="34"/>
      <c r="AE76" s="27">
        <f t="shared" ref="AE76" si="54">-SUM(M76:AD76)</f>
        <v>-314.24964285714282</v>
      </c>
      <c r="AF76" s="28">
        <f t="shared" ref="AF76" si="55">SUM(G76:J76)+AE76+N76</f>
        <v>3.5714285718313477E-4</v>
      </c>
    </row>
    <row r="77" spans="1:32" s="12" customFormat="1" ht="23.25" customHeight="1" x14ac:dyDescent="0.2">
      <c r="A77" s="30">
        <v>43580</v>
      </c>
      <c r="B77" s="25" t="s">
        <v>145</v>
      </c>
      <c r="C77" s="25" t="s">
        <v>146</v>
      </c>
      <c r="D77" s="25" t="s">
        <v>41</v>
      </c>
      <c r="E77" s="26">
        <v>592</v>
      </c>
      <c r="F77" s="48" t="s">
        <v>147</v>
      </c>
      <c r="G77" s="32"/>
      <c r="H77" s="32"/>
      <c r="I77" s="32"/>
      <c r="J77" s="32">
        <v>3632</v>
      </c>
      <c r="K77" s="33"/>
      <c r="L77" s="27">
        <f t="shared" si="47"/>
        <v>3242.8571428571427</v>
      </c>
      <c r="M77" s="27">
        <f t="shared" si="48"/>
        <v>389.14285714285711</v>
      </c>
      <c r="N77" s="27">
        <f t="shared" si="49"/>
        <v>0</v>
      </c>
      <c r="O77" s="27"/>
      <c r="P77" s="34"/>
      <c r="Q77" s="34"/>
      <c r="R77" s="35"/>
      <c r="S77" s="35"/>
      <c r="T77" s="35"/>
      <c r="U77" s="35"/>
      <c r="V77" s="35"/>
      <c r="W77" s="34"/>
      <c r="X77" s="34">
        <v>3242.86</v>
      </c>
      <c r="Y77" s="34"/>
      <c r="Z77" s="34"/>
      <c r="AA77" s="35"/>
      <c r="AB77" s="35"/>
      <c r="AC77" s="34"/>
      <c r="AD77" s="34"/>
      <c r="AE77" s="27">
        <f t="shared" ref="AE77:AE79" si="56">-SUM(M77:AD77)</f>
        <v>-3632.0028571428575</v>
      </c>
      <c r="AF77" s="28">
        <f t="shared" ref="AF77:AF79" si="57">SUM(G77:J77)+AE77+N77</f>
        <v>-2.8571428574650781E-3</v>
      </c>
    </row>
    <row r="78" spans="1:32" s="12" customFormat="1" ht="23.25" customHeight="1" x14ac:dyDescent="0.2">
      <c r="A78" s="30">
        <v>43581</v>
      </c>
      <c r="B78" s="25" t="s">
        <v>38</v>
      </c>
      <c r="C78" s="25" t="s">
        <v>39</v>
      </c>
      <c r="D78" s="25" t="s">
        <v>41</v>
      </c>
      <c r="E78" s="26">
        <v>161651</v>
      </c>
      <c r="F78" s="48" t="s">
        <v>97</v>
      </c>
      <c r="G78" s="32"/>
      <c r="H78" s="32"/>
      <c r="I78" s="32">
        <v>193</v>
      </c>
      <c r="J78" s="32"/>
      <c r="K78" s="33"/>
      <c r="L78" s="27">
        <f t="shared" si="47"/>
        <v>193</v>
      </c>
      <c r="M78" s="27">
        <f t="shared" si="48"/>
        <v>0</v>
      </c>
      <c r="N78" s="27">
        <f t="shared" si="49"/>
        <v>0</v>
      </c>
      <c r="O78" s="27">
        <v>193</v>
      </c>
      <c r="P78" s="34"/>
      <c r="Q78" s="34"/>
      <c r="R78" s="35"/>
      <c r="S78" s="35"/>
      <c r="T78" s="35"/>
      <c r="U78" s="35"/>
      <c r="V78" s="35"/>
      <c r="W78" s="34"/>
      <c r="X78" s="34"/>
      <c r="Y78" s="34"/>
      <c r="Z78" s="34"/>
      <c r="AA78" s="35"/>
      <c r="AB78" s="35"/>
      <c r="AC78" s="34"/>
      <c r="AD78" s="34"/>
      <c r="AE78" s="27">
        <f t="shared" si="56"/>
        <v>-193</v>
      </c>
      <c r="AF78" s="28">
        <f t="shared" si="57"/>
        <v>0</v>
      </c>
    </row>
    <row r="79" spans="1:32" s="12" customFormat="1" ht="23.25" customHeight="1" x14ac:dyDescent="0.2">
      <c r="A79" s="30">
        <v>43581</v>
      </c>
      <c r="B79" s="25" t="s">
        <v>38</v>
      </c>
      <c r="C79" s="25" t="s">
        <v>39</v>
      </c>
      <c r="D79" s="25" t="s">
        <v>41</v>
      </c>
      <c r="E79" s="26">
        <v>161651</v>
      </c>
      <c r="F79" s="48" t="s">
        <v>148</v>
      </c>
      <c r="G79" s="32"/>
      <c r="H79" s="32"/>
      <c r="I79" s="32"/>
      <c r="J79" s="32">
        <f>424.55+50.95</f>
        <v>475.5</v>
      </c>
      <c r="K79" s="33"/>
      <c r="L79" s="27">
        <f t="shared" si="47"/>
        <v>424.55357142857139</v>
      </c>
      <c r="M79" s="27">
        <f t="shared" si="48"/>
        <v>50.946428571428562</v>
      </c>
      <c r="N79" s="27">
        <f t="shared" si="49"/>
        <v>0</v>
      </c>
      <c r="O79" s="27">
        <v>424.55</v>
      </c>
      <c r="P79" s="34"/>
      <c r="Q79" s="34"/>
      <c r="R79" s="35"/>
      <c r="S79" s="35"/>
      <c r="T79" s="35"/>
      <c r="U79" s="35"/>
      <c r="V79" s="35"/>
      <c r="W79" s="34"/>
      <c r="X79" s="34"/>
      <c r="Y79" s="34"/>
      <c r="Z79" s="34"/>
      <c r="AA79" s="35"/>
      <c r="AB79" s="35"/>
      <c r="AC79" s="34"/>
      <c r="AD79" s="34"/>
      <c r="AE79" s="27">
        <f t="shared" si="56"/>
        <v>-475.49642857142857</v>
      </c>
      <c r="AF79" s="28">
        <f t="shared" si="57"/>
        <v>3.5714285714334437E-3</v>
      </c>
    </row>
    <row r="80" spans="1:32" s="12" customFormat="1" ht="23.25" customHeight="1" x14ac:dyDescent="0.2">
      <c r="A80" s="30">
        <v>43581</v>
      </c>
      <c r="B80" s="25" t="s">
        <v>47</v>
      </c>
      <c r="C80" s="25" t="s">
        <v>49</v>
      </c>
      <c r="D80" s="25" t="s">
        <v>37</v>
      </c>
      <c r="E80" s="26">
        <v>35306</v>
      </c>
      <c r="F80" s="48" t="s">
        <v>149</v>
      </c>
      <c r="G80" s="32"/>
      <c r="H80" s="32"/>
      <c r="I80" s="32"/>
      <c r="J80" s="32">
        <v>240</v>
      </c>
      <c r="K80" s="33"/>
      <c r="L80" s="27">
        <f t="shared" si="47"/>
        <v>214.28571428571428</v>
      </c>
      <c r="M80" s="27">
        <f t="shared" si="48"/>
        <v>25.714285714285712</v>
      </c>
      <c r="N80" s="27">
        <f t="shared" si="49"/>
        <v>0</v>
      </c>
      <c r="O80" s="27">
        <v>214.29</v>
      </c>
      <c r="P80" s="34"/>
      <c r="Q80" s="34"/>
      <c r="R80" s="35"/>
      <c r="S80" s="35"/>
      <c r="T80" s="35"/>
      <c r="U80" s="35"/>
      <c r="V80" s="35"/>
      <c r="W80" s="34"/>
      <c r="X80" s="34"/>
      <c r="Y80" s="34"/>
      <c r="Z80" s="34"/>
      <c r="AA80" s="35"/>
      <c r="AB80" s="35"/>
      <c r="AC80" s="34"/>
      <c r="AD80" s="34"/>
      <c r="AE80" s="27">
        <f t="shared" si="39"/>
        <v>-240.00428571428571</v>
      </c>
      <c r="AF80" s="28">
        <f t="shared" si="40"/>
        <v>-4.2857142857144481E-3</v>
      </c>
    </row>
    <row r="81" spans="1:32" s="12" customFormat="1" ht="23.25" customHeight="1" x14ac:dyDescent="0.2">
      <c r="A81" s="30">
        <v>43581</v>
      </c>
      <c r="B81" s="25" t="s">
        <v>43</v>
      </c>
      <c r="C81" s="25" t="s">
        <v>44</v>
      </c>
      <c r="D81" s="25" t="s">
        <v>45</v>
      </c>
      <c r="E81" s="26">
        <v>87150</v>
      </c>
      <c r="F81" s="48" t="s">
        <v>46</v>
      </c>
      <c r="G81" s="32"/>
      <c r="H81" s="32"/>
      <c r="I81" s="32"/>
      <c r="J81" s="32">
        <v>180</v>
      </c>
      <c r="K81" s="33"/>
      <c r="L81" s="27">
        <f t="shared" si="47"/>
        <v>160.71428571428569</v>
      </c>
      <c r="M81" s="27">
        <f t="shared" si="48"/>
        <v>19.285714285714281</v>
      </c>
      <c r="N81" s="27">
        <f t="shared" si="49"/>
        <v>0</v>
      </c>
      <c r="O81" s="27"/>
      <c r="P81" s="34">
        <v>160.71</v>
      </c>
      <c r="Q81" s="34"/>
      <c r="R81" s="35"/>
      <c r="S81" s="35"/>
      <c r="T81" s="35"/>
      <c r="U81" s="35"/>
      <c r="V81" s="35"/>
      <c r="W81" s="34"/>
      <c r="X81" s="34"/>
      <c r="Y81" s="34"/>
      <c r="Z81" s="34"/>
      <c r="AA81" s="35"/>
      <c r="AB81" s="35"/>
      <c r="AC81" s="34"/>
      <c r="AD81" s="34"/>
      <c r="AE81" s="27">
        <f t="shared" ref="AE81" si="58">-SUM(M81:AD81)</f>
        <v>-179.99571428571429</v>
      </c>
      <c r="AF81" s="28">
        <f t="shared" ref="AF81" si="59">SUM(G81:J81)+AE81+N81</f>
        <v>4.2857142857144481E-3</v>
      </c>
    </row>
    <row r="82" spans="1:32" s="12" customFormat="1" ht="23.25" customHeight="1" x14ac:dyDescent="0.2">
      <c r="A82" s="30">
        <v>43582</v>
      </c>
      <c r="B82" s="25" t="s">
        <v>150</v>
      </c>
      <c r="C82" s="25" t="s">
        <v>151</v>
      </c>
      <c r="D82" s="25" t="s">
        <v>152</v>
      </c>
      <c r="E82" s="26">
        <v>3898</v>
      </c>
      <c r="F82" s="48" t="s">
        <v>153</v>
      </c>
      <c r="G82" s="32"/>
      <c r="H82" s="32"/>
      <c r="I82" s="32"/>
      <c r="J82" s="32">
        <v>1500</v>
      </c>
      <c r="K82" s="33"/>
      <c r="L82" s="27">
        <f t="shared" si="47"/>
        <v>1339.2857142857142</v>
      </c>
      <c r="M82" s="27">
        <f t="shared" si="48"/>
        <v>160.71428571428569</v>
      </c>
      <c r="N82" s="27">
        <f t="shared" si="49"/>
        <v>0</v>
      </c>
      <c r="O82" s="27"/>
      <c r="P82" s="34"/>
      <c r="Q82" s="34">
        <v>1339.29</v>
      </c>
      <c r="R82" s="35"/>
      <c r="S82" s="35"/>
      <c r="T82" s="35"/>
      <c r="U82" s="35"/>
      <c r="V82" s="35"/>
      <c r="W82" s="34"/>
      <c r="X82" s="34"/>
      <c r="Y82" s="34"/>
      <c r="Z82" s="34"/>
      <c r="AA82" s="35"/>
      <c r="AB82" s="35"/>
      <c r="AC82" s="34"/>
      <c r="AD82" s="34"/>
      <c r="AE82" s="27">
        <f t="shared" si="39"/>
        <v>-1500.0042857142857</v>
      </c>
      <c r="AF82" s="28">
        <f t="shared" si="40"/>
        <v>-4.2857142857428698E-3</v>
      </c>
    </row>
    <row r="83" spans="1:32" s="12" customFormat="1" ht="23.25" customHeight="1" x14ac:dyDescent="0.2">
      <c r="A83" s="30">
        <v>43582</v>
      </c>
      <c r="B83" s="25" t="s">
        <v>154</v>
      </c>
      <c r="C83" s="25"/>
      <c r="D83" s="25"/>
      <c r="E83" s="26"/>
      <c r="F83" s="48" t="s">
        <v>57</v>
      </c>
      <c r="G83" s="32">
        <v>537</v>
      </c>
      <c r="H83" s="32"/>
      <c r="I83" s="32"/>
      <c r="J83" s="32"/>
      <c r="K83" s="33"/>
      <c r="L83" s="27">
        <f t="shared" si="47"/>
        <v>537</v>
      </c>
      <c r="M83" s="27">
        <f t="shared" si="48"/>
        <v>0</v>
      </c>
      <c r="N83" s="27">
        <f t="shared" si="49"/>
        <v>0</v>
      </c>
      <c r="O83" s="27"/>
      <c r="P83" s="34"/>
      <c r="Q83" s="34"/>
      <c r="R83" s="35"/>
      <c r="S83" s="35"/>
      <c r="T83" s="35"/>
      <c r="U83" s="35"/>
      <c r="V83" s="35"/>
      <c r="W83" s="34"/>
      <c r="X83" s="34"/>
      <c r="Y83" s="34"/>
      <c r="Z83" s="34"/>
      <c r="AA83" s="35">
        <v>537</v>
      </c>
      <c r="AB83" s="35"/>
      <c r="AC83" s="34"/>
      <c r="AD83" s="34"/>
      <c r="AE83" s="27">
        <f t="shared" si="39"/>
        <v>-537</v>
      </c>
      <c r="AF83" s="28">
        <f t="shared" si="40"/>
        <v>0</v>
      </c>
    </row>
    <row r="84" spans="1:32" s="12" customFormat="1" ht="23.25" customHeight="1" x14ac:dyDescent="0.2">
      <c r="A84" s="30">
        <v>43582</v>
      </c>
      <c r="B84" s="25" t="s">
        <v>155</v>
      </c>
      <c r="C84" s="25" t="s">
        <v>156</v>
      </c>
      <c r="D84" s="25" t="s">
        <v>41</v>
      </c>
      <c r="E84" s="26">
        <v>274422</v>
      </c>
      <c r="F84" s="48" t="s">
        <v>157</v>
      </c>
      <c r="G84" s="32"/>
      <c r="H84" s="32"/>
      <c r="I84" s="32"/>
      <c r="J84" s="32">
        <v>60</v>
      </c>
      <c r="K84" s="33"/>
      <c r="L84" s="27">
        <f t="shared" si="47"/>
        <v>53.571428571428569</v>
      </c>
      <c r="M84" s="27">
        <f t="shared" si="48"/>
        <v>6.4285714285714279</v>
      </c>
      <c r="N84" s="27">
        <f t="shared" si="49"/>
        <v>0</v>
      </c>
      <c r="O84" s="27"/>
      <c r="P84" s="34"/>
      <c r="Q84" s="34"/>
      <c r="R84" s="35"/>
      <c r="S84" s="35"/>
      <c r="T84" s="35"/>
      <c r="U84" s="35"/>
      <c r="V84" s="35"/>
      <c r="W84" s="34"/>
      <c r="X84" s="34">
        <v>53.57</v>
      </c>
      <c r="Y84" s="34"/>
      <c r="Z84" s="34"/>
      <c r="AA84" s="35"/>
      <c r="AB84" s="35"/>
      <c r="AC84" s="34"/>
      <c r="AD84" s="34"/>
      <c r="AE84" s="27">
        <f t="shared" ref="AE84:AE92" si="60">-SUM(M84:AD84)</f>
        <v>-59.998571428571431</v>
      </c>
      <c r="AF84" s="28">
        <f t="shared" ref="AF84:AF92" si="61">SUM(G84:J84)+AE84+N84</f>
        <v>1.4285714285691142E-3</v>
      </c>
    </row>
    <row r="85" spans="1:32" s="12" customFormat="1" ht="23.25" customHeight="1" x14ac:dyDescent="0.2">
      <c r="A85" s="30">
        <v>43582</v>
      </c>
      <c r="B85" s="25" t="s">
        <v>38</v>
      </c>
      <c r="C85" s="25" t="s">
        <v>39</v>
      </c>
      <c r="D85" s="25" t="s">
        <v>41</v>
      </c>
      <c r="E85" s="26">
        <v>164034</v>
      </c>
      <c r="F85" s="48" t="s">
        <v>158</v>
      </c>
      <c r="G85" s="32"/>
      <c r="H85" s="32"/>
      <c r="I85" s="32"/>
      <c r="J85" s="32">
        <v>254.7</v>
      </c>
      <c r="K85" s="33"/>
      <c r="L85" s="27">
        <f t="shared" si="47"/>
        <v>227.41071428571425</v>
      </c>
      <c r="M85" s="27">
        <f t="shared" si="48"/>
        <v>27.289285714285707</v>
      </c>
      <c r="N85" s="27">
        <f t="shared" si="49"/>
        <v>0</v>
      </c>
      <c r="O85" s="27">
        <v>227.41</v>
      </c>
      <c r="P85" s="34"/>
      <c r="Q85" s="34"/>
      <c r="R85" s="35"/>
      <c r="S85" s="35"/>
      <c r="T85" s="35"/>
      <c r="U85" s="35"/>
      <c r="V85" s="35"/>
      <c r="W85" s="34"/>
      <c r="X85" s="34"/>
      <c r="Y85" s="34"/>
      <c r="Z85" s="34"/>
      <c r="AA85" s="35"/>
      <c r="AB85" s="35"/>
      <c r="AC85" s="34"/>
      <c r="AD85" s="34"/>
      <c r="AE85" s="27">
        <f t="shared" si="60"/>
        <v>-254.69928571428571</v>
      </c>
      <c r="AF85" s="28">
        <f t="shared" si="61"/>
        <v>7.142857142810044E-4</v>
      </c>
    </row>
    <row r="86" spans="1:32" s="12" customFormat="1" ht="23.25" customHeight="1" x14ac:dyDescent="0.2">
      <c r="A86" s="30">
        <v>43581</v>
      </c>
      <c r="B86" s="25" t="s">
        <v>102</v>
      </c>
      <c r="C86" s="25"/>
      <c r="D86" s="25"/>
      <c r="E86" s="26"/>
      <c r="F86" s="48" t="s">
        <v>103</v>
      </c>
      <c r="G86" s="32"/>
      <c r="H86" s="32"/>
      <c r="I86" s="32">
        <v>566</v>
      </c>
      <c r="J86" s="32"/>
      <c r="K86" s="33"/>
      <c r="L86" s="27">
        <f t="shared" si="47"/>
        <v>566</v>
      </c>
      <c r="M86" s="27">
        <f t="shared" si="48"/>
        <v>0</v>
      </c>
      <c r="N86" s="27">
        <f t="shared" si="49"/>
        <v>0</v>
      </c>
      <c r="O86" s="27">
        <v>566</v>
      </c>
      <c r="P86" s="34"/>
      <c r="Q86" s="34"/>
      <c r="R86" s="35"/>
      <c r="S86" s="35"/>
      <c r="T86" s="35"/>
      <c r="U86" s="35"/>
      <c r="V86" s="35"/>
      <c r="W86" s="34"/>
      <c r="X86" s="34"/>
      <c r="Y86" s="34"/>
      <c r="Z86" s="34"/>
      <c r="AA86" s="35"/>
      <c r="AB86" s="35"/>
      <c r="AC86" s="34"/>
      <c r="AD86" s="34"/>
      <c r="AE86" s="27">
        <f t="shared" si="60"/>
        <v>-566</v>
      </c>
      <c r="AF86" s="28">
        <f t="shared" si="61"/>
        <v>0</v>
      </c>
    </row>
    <row r="87" spans="1:32" s="12" customFormat="1" ht="23.25" customHeight="1" x14ac:dyDescent="0.2">
      <c r="A87" s="30">
        <v>43581</v>
      </c>
      <c r="B87" s="25" t="s">
        <v>92</v>
      </c>
      <c r="C87" s="25"/>
      <c r="D87" s="25"/>
      <c r="E87" s="26"/>
      <c r="F87" s="48" t="s">
        <v>159</v>
      </c>
      <c r="G87" s="32">
        <v>50</v>
      </c>
      <c r="H87" s="32"/>
      <c r="I87" s="32"/>
      <c r="J87" s="32"/>
      <c r="K87" s="33"/>
      <c r="L87" s="27">
        <f t="shared" si="47"/>
        <v>50</v>
      </c>
      <c r="M87" s="27">
        <f t="shared" si="48"/>
        <v>0</v>
      </c>
      <c r="N87" s="27">
        <f t="shared" si="49"/>
        <v>0</v>
      </c>
      <c r="O87" s="27"/>
      <c r="P87" s="34"/>
      <c r="Q87" s="34"/>
      <c r="R87" s="35"/>
      <c r="S87" s="35"/>
      <c r="T87" s="35"/>
      <c r="U87" s="35"/>
      <c r="V87" s="35"/>
      <c r="W87" s="34"/>
      <c r="X87" s="34"/>
      <c r="Y87" s="34"/>
      <c r="Z87" s="34">
        <v>50</v>
      </c>
      <c r="AA87" s="35"/>
      <c r="AB87" s="35"/>
      <c r="AC87" s="34"/>
      <c r="AD87" s="34"/>
      <c r="AE87" s="27">
        <f t="shared" si="60"/>
        <v>-50</v>
      </c>
      <c r="AF87" s="28">
        <f t="shared" si="61"/>
        <v>0</v>
      </c>
    </row>
    <row r="88" spans="1:32" s="12" customFormat="1" ht="23.25" customHeight="1" x14ac:dyDescent="0.2">
      <c r="A88" s="30">
        <v>43584</v>
      </c>
      <c r="B88" s="25" t="s">
        <v>42</v>
      </c>
      <c r="C88" s="25"/>
      <c r="D88" s="25"/>
      <c r="E88" s="26"/>
      <c r="F88" s="48" t="s">
        <v>160</v>
      </c>
      <c r="G88" s="32">
        <v>40</v>
      </c>
      <c r="H88" s="32"/>
      <c r="I88" s="32"/>
      <c r="J88" s="32"/>
      <c r="K88" s="33"/>
      <c r="L88" s="27">
        <f t="shared" si="47"/>
        <v>40</v>
      </c>
      <c r="M88" s="27">
        <f t="shared" si="48"/>
        <v>0</v>
      </c>
      <c r="N88" s="27">
        <f t="shared" si="49"/>
        <v>0</v>
      </c>
      <c r="O88" s="27"/>
      <c r="P88" s="34"/>
      <c r="Q88" s="34"/>
      <c r="R88" s="35"/>
      <c r="S88" s="35"/>
      <c r="T88" s="35"/>
      <c r="U88" s="35"/>
      <c r="V88" s="35"/>
      <c r="W88" s="34"/>
      <c r="X88" s="34"/>
      <c r="Y88" s="34"/>
      <c r="Z88" s="34">
        <v>40</v>
      </c>
      <c r="AA88" s="35"/>
      <c r="AB88" s="35"/>
      <c r="AC88" s="34"/>
      <c r="AD88" s="34"/>
      <c r="AE88" s="27">
        <f t="shared" si="60"/>
        <v>-40</v>
      </c>
      <c r="AF88" s="28">
        <f t="shared" si="61"/>
        <v>0</v>
      </c>
    </row>
    <row r="89" spans="1:32" s="12" customFormat="1" ht="23.25" customHeight="1" x14ac:dyDescent="0.2">
      <c r="A89" s="30">
        <v>43584</v>
      </c>
      <c r="B89" s="25" t="s">
        <v>43</v>
      </c>
      <c r="C89" s="25" t="s">
        <v>44</v>
      </c>
      <c r="D89" s="25" t="s">
        <v>45</v>
      </c>
      <c r="E89" s="26">
        <v>94132</v>
      </c>
      <c r="F89" s="48" t="s">
        <v>46</v>
      </c>
      <c r="G89" s="32"/>
      <c r="H89" s="32"/>
      <c r="I89" s="32"/>
      <c r="J89" s="32">
        <v>180</v>
      </c>
      <c r="K89" s="33"/>
      <c r="L89" s="27">
        <f t="shared" si="47"/>
        <v>160.71428571428569</v>
      </c>
      <c r="M89" s="27">
        <f t="shared" si="48"/>
        <v>19.285714285714281</v>
      </c>
      <c r="N89" s="27">
        <f t="shared" si="49"/>
        <v>0</v>
      </c>
      <c r="O89" s="27"/>
      <c r="P89" s="34">
        <v>160.71</v>
      </c>
      <c r="Q89" s="34"/>
      <c r="R89" s="35"/>
      <c r="S89" s="35"/>
      <c r="T89" s="35"/>
      <c r="U89" s="35"/>
      <c r="V89" s="35"/>
      <c r="W89" s="34"/>
      <c r="X89" s="34"/>
      <c r="Y89" s="34"/>
      <c r="Z89" s="34"/>
      <c r="AA89" s="35"/>
      <c r="AB89" s="35"/>
      <c r="AC89" s="34"/>
      <c r="AD89" s="34"/>
      <c r="AE89" s="27">
        <f t="shared" ref="AE89" si="62">-SUM(M89:AD89)</f>
        <v>-179.99571428571429</v>
      </c>
      <c r="AF89" s="28">
        <f t="shared" ref="AF89" si="63">SUM(G89:J89)+AE89+N89</f>
        <v>4.2857142857144481E-3</v>
      </c>
    </row>
    <row r="90" spans="1:32" s="12" customFormat="1" ht="23.25" customHeight="1" x14ac:dyDescent="0.2">
      <c r="A90" s="30">
        <v>43584</v>
      </c>
      <c r="B90" s="25" t="s">
        <v>47</v>
      </c>
      <c r="C90" s="25" t="s">
        <v>49</v>
      </c>
      <c r="D90" s="25" t="s">
        <v>37</v>
      </c>
      <c r="E90" s="26">
        <v>35330</v>
      </c>
      <c r="F90" s="48" t="s">
        <v>161</v>
      </c>
      <c r="G90" s="32"/>
      <c r="H90" s="32"/>
      <c r="I90" s="32"/>
      <c r="J90" s="32">
        <v>640</v>
      </c>
      <c r="K90" s="33"/>
      <c r="L90" s="27">
        <f t="shared" si="47"/>
        <v>571.42857142857133</v>
      </c>
      <c r="M90" s="27">
        <f t="shared" si="48"/>
        <v>68.571428571428555</v>
      </c>
      <c r="N90" s="27">
        <f t="shared" si="49"/>
        <v>0</v>
      </c>
      <c r="O90" s="27">
        <v>571.42999999999995</v>
      </c>
      <c r="P90" s="34"/>
      <c r="Q90" s="34"/>
      <c r="R90" s="35"/>
      <c r="S90" s="35"/>
      <c r="T90" s="35"/>
      <c r="U90" s="35"/>
      <c r="V90" s="35"/>
      <c r="W90" s="34"/>
      <c r="X90" s="34"/>
      <c r="Y90" s="34"/>
      <c r="Z90" s="34"/>
      <c r="AA90" s="35"/>
      <c r="AB90" s="35"/>
      <c r="AC90" s="34"/>
      <c r="AD90" s="34"/>
      <c r="AE90" s="27">
        <f t="shared" si="60"/>
        <v>-640.00142857142851</v>
      </c>
      <c r="AF90" s="28">
        <f t="shared" si="61"/>
        <v>-1.4285714285051654E-3</v>
      </c>
    </row>
    <row r="91" spans="1:32" s="12" customFormat="1" ht="23.25" customHeight="1" x14ac:dyDescent="0.2">
      <c r="A91" s="30">
        <v>43584</v>
      </c>
      <c r="B91" s="25" t="s">
        <v>38</v>
      </c>
      <c r="C91" s="25" t="s">
        <v>39</v>
      </c>
      <c r="D91" s="25" t="s">
        <v>41</v>
      </c>
      <c r="E91" s="26">
        <v>140051</v>
      </c>
      <c r="F91" s="48" t="s">
        <v>162</v>
      </c>
      <c r="G91" s="32"/>
      <c r="H91" s="32"/>
      <c r="I91" s="32"/>
      <c r="J91" s="32">
        <v>1640.45</v>
      </c>
      <c r="K91" s="33"/>
      <c r="L91" s="27">
        <f t="shared" si="47"/>
        <v>1464.6875</v>
      </c>
      <c r="M91" s="27">
        <f t="shared" si="48"/>
        <v>175.76249999999999</v>
      </c>
      <c r="N91" s="27">
        <f t="shared" si="49"/>
        <v>0</v>
      </c>
      <c r="O91" s="27">
        <v>1464.69</v>
      </c>
      <c r="P91" s="34"/>
      <c r="Q91" s="34"/>
      <c r="R91" s="35"/>
      <c r="S91" s="35"/>
      <c r="T91" s="35"/>
      <c r="U91" s="35"/>
      <c r="V91" s="35"/>
      <c r="W91" s="34"/>
      <c r="X91" s="34"/>
      <c r="Y91" s="34"/>
      <c r="Z91" s="34"/>
      <c r="AA91" s="35"/>
      <c r="AB91" s="35"/>
      <c r="AC91" s="34"/>
      <c r="AD91" s="34"/>
      <c r="AE91" s="27">
        <f t="shared" si="60"/>
        <v>-1640.4525000000001</v>
      </c>
      <c r="AF91" s="28">
        <f t="shared" si="61"/>
        <v>-2.5000000000545697E-3</v>
      </c>
    </row>
    <row r="92" spans="1:32" s="12" customFormat="1" ht="23.25" customHeight="1" x14ac:dyDescent="0.2">
      <c r="A92" s="30">
        <v>43584</v>
      </c>
      <c r="B92" s="25" t="s">
        <v>154</v>
      </c>
      <c r="C92" s="25"/>
      <c r="D92" s="25"/>
      <c r="E92" s="26"/>
      <c r="F92" s="48" t="s">
        <v>57</v>
      </c>
      <c r="G92" s="32">
        <v>537</v>
      </c>
      <c r="H92" s="32"/>
      <c r="I92" s="32"/>
      <c r="J92" s="32"/>
      <c r="K92" s="33"/>
      <c r="L92" s="27">
        <f t="shared" si="47"/>
        <v>537</v>
      </c>
      <c r="M92" s="27">
        <f t="shared" si="48"/>
        <v>0</v>
      </c>
      <c r="N92" s="27">
        <f t="shared" si="49"/>
        <v>0</v>
      </c>
      <c r="O92" s="27"/>
      <c r="P92" s="34"/>
      <c r="Q92" s="34"/>
      <c r="R92" s="35"/>
      <c r="S92" s="35"/>
      <c r="T92" s="35"/>
      <c r="U92" s="35"/>
      <c r="V92" s="35"/>
      <c r="W92" s="34"/>
      <c r="X92" s="34"/>
      <c r="Y92" s="34"/>
      <c r="Z92" s="34"/>
      <c r="AA92" s="35">
        <v>537</v>
      </c>
      <c r="AB92" s="35"/>
      <c r="AC92" s="34"/>
      <c r="AD92" s="34"/>
      <c r="AE92" s="27">
        <f t="shared" si="60"/>
        <v>-537</v>
      </c>
      <c r="AF92" s="28">
        <f t="shared" si="61"/>
        <v>0</v>
      </c>
    </row>
    <row r="93" spans="1:32" s="12" customFormat="1" ht="23.25" customHeight="1" x14ac:dyDescent="0.2">
      <c r="A93" s="30">
        <v>43585</v>
      </c>
      <c r="B93" s="25" t="s">
        <v>43</v>
      </c>
      <c r="C93" s="25" t="s">
        <v>44</v>
      </c>
      <c r="D93" s="25" t="s">
        <v>45</v>
      </c>
      <c r="E93" s="26">
        <v>94174</v>
      </c>
      <c r="F93" s="48" t="s">
        <v>46</v>
      </c>
      <c r="G93" s="32"/>
      <c r="H93" s="32"/>
      <c r="I93" s="32"/>
      <c r="J93" s="32">
        <v>180</v>
      </c>
      <c r="K93" s="33"/>
      <c r="L93" s="27">
        <f t="shared" si="47"/>
        <v>160.71428571428569</v>
      </c>
      <c r="M93" s="27">
        <f t="shared" si="48"/>
        <v>19.285714285714281</v>
      </c>
      <c r="N93" s="27">
        <f t="shared" si="49"/>
        <v>0</v>
      </c>
      <c r="O93" s="27"/>
      <c r="P93" s="34">
        <v>160.71</v>
      </c>
      <c r="Q93" s="34"/>
      <c r="R93" s="35"/>
      <c r="S93" s="35"/>
      <c r="T93" s="35"/>
      <c r="U93" s="35"/>
      <c r="V93" s="35"/>
      <c r="W93" s="34"/>
      <c r="X93" s="34"/>
      <c r="Y93" s="34"/>
      <c r="Z93" s="34"/>
      <c r="AA93" s="35"/>
      <c r="AB93" s="35"/>
      <c r="AC93" s="34"/>
      <c r="AD93" s="34"/>
      <c r="AE93" s="27">
        <f t="shared" ref="AE93" si="64">-SUM(M93:AD93)</f>
        <v>-179.99571428571429</v>
      </c>
      <c r="AF93" s="28">
        <f t="shared" ref="AF93" si="65">SUM(G93:J93)+AE93+N93</f>
        <v>4.2857142857144481E-3</v>
      </c>
    </row>
    <row r="94" spans="1:32" s="12" customFormat="1" ht="19.5" customHeight="1" x14ac:dyDescent="0.2">
      <c r="A94" s="30"/>
      <c r="B94" s="36"/>
      <c r="C94" s="36"/>
      <c r="D94" s="36"/>
      <c r="E94" s="26"/>
      <c r="F94" s="29"/>
      <c r="G94" s="32"/>
      <c r="H94" s="32"/>
      <c r="I94" s="32"/>
      <c r="J94" s="32"/>
      <c r="K94" s="33"/>
      <c r="L94" s="34">
        <f>SUM(G94:I94,J94/1.12)</f>
        <v>0</v>
      </c>
      <c r="M94" s="34">
        <f>J94/1.12*0.12</f>
        <v>0</v>
      </c>
      <c r="N94" s="34">
        <f>-SUM(H94:I94,J94/1.12)*K94</f>
        <v>0</v>
      </c>
      <c r="O94" s="34"/>
      <c r="P94" s="34"/>
      <c r="Q94" s="34"/>
      <c r="R94" s="34"/>
      <c r="S94" s="35"/>
      <c r="T94" s="35"/>
      <c r="U94" s="35"/>
      <c r="V94" s="35"/>
      <c r="W94" s="35"/>
      <c r="X94" s="37"/>
      <c r="Y94" s="34"/>
      <c r="Z94" s="34"/>
      <c r="AA94" s="34"/>
      <c r="AB94" s="35"/>
      <c r="AC94" s="35"/>
      <c r="AD94" s="38"/>
      <c r="AE94" s="27">
        <f t="shared" ref="AE94" si="66">-SUM(M94:AD94)</f>
        <v>0</v>
      </c>
      <c r="AF94" s="28">
        <f t="shared" ref="AF94" si="67">SUM(G94:J94)+AE94+N94</f>
        <v>0</v>
      </c>
    </row>
    <row r="95" spans="1:32" s="10" customFormat="1" ht="12" customHeight="1" thickBot="1" x14ac:dyDescent="0.25">
      <c r="A95" s="39"/>
      <c r="B95" s="41"/>
      <c r="C95" s="42"/>
      <c r="D95" s="42"/>
      <c r="E95" s="43"/>
      <c r="F95" s="41"/>
      <c r="G95" s="44">
        <f t="shared" ref="G95:AF95" si="68">SUM(G5:G94)</f>
        <v>11485.46</v>
      </c>
      <c r="H95" s="44">
        <f t="shared" si="68"/>
        <v>0</v>
      </c>
      <c r="I95" s="44">
        <f t="shared" si="68"/>
        <v>7512.0499999999993</v>
      </c>
      <c r="J95" s="44">
        <f t="shared" si="68"/>
        <v>28695.03</v>
      </c>
      <c r="K95" s="44">
        <f t="shared" si="68"/>
        <v>0</v>
      </c>
      <c r="L95" s="44">
        <f t="shared" si="68"/>
        <v>44618.072500000002</v>
      </c>
      <c r="M95" s="44">
        <f t="shared" si="68"/>
        <v>3074.4674999999988</v>
      </c>
      <c r="N95" s="44">
        <f t="shared" si="68"/>
        <v>0</v>
      </c>
      <c r="O95" s="44">
        <f t="shared" si="68"/>
        <v>20016.48</v>
      </c>
      <c r="P95" s="44">
        <f t="shared" si="68"/>
        <v>3214.9500000000003</v>
      </c>
      <c r="Q95" s="44">
        <f t="shared" si="68"/>
        <v>3125</v>
      </c>
      <c r="R95" s="44">
        <f t="shared" si="68"/>
        <v>1950.89</v>
      </c>
      <c r="S95" s="44">
        <f t="shared" si="68"/>
        <v>469.87</v>
      </c>
      <c r="T95" s="44">
        <f t="shared" si="68"/>
        <v>0</v>
      </c>
      <c r="U95" s="44">
        <f t="shared" si="68"/>
        <v>0</v>
      </c>
      <c r="V95" s="44">
        <f t="shared" si="68"/>
        <v>0</v>
      </c>
      <c r="W95" s="44">
        <f t="shared" si="68"/>
        <v>0</v>
      </c>
      <c r="X95" s="44">
        <f t="shared" si="68"/>
        <v>7027.23</v>
      </c>
      <c r="Y95" s="44">
        <f t="shared" si="68"/>
        <v>305.70999999999998</v>
      </c>
      <c r="Z95" s="44">
        <f t="shared" si="68"/>
        <v>1131</v>
      </c>
      <c r="AA95" s="44">
        <f t="shared" si="68"/>
        <v>6334.46</v>
      </c>
      <c r="AB95" s="44">
        <f t="shared" si="68"/>
        <v>0</v>
      </c>
      <c r="AC95" s="44">
        <f t="shared" si="68"/>
        <v>1000</v>
      </c>
      <c r="AD95" s="44">
        <f t="shared" si="68"/>
        <v>42.41</v>
      </c>
      <c r="AE95" s="44">
        <f t="shared" si="68"/>
        <v>-47692.467499999992</v>
      </c>
      <c r="AF95" s="44">
        <f t="shared" si="68"/>
        <v>7.2500000000388809E-2</v>
      </c>
    </row>
    <row r="96" spans="1:32" ht="12" customHeight="1" thickTop="1" x14ac:dyDescent="0.2"/>
    <row r="97" spans="1:31" ht="12" x14ac:dyDescent="0.2">
      <c r="J97" s="45">
        <f>G95+H95+I95+J95</f>
        <v>47692.539999999994</v>
      </c>
      <c r="K97" s="9"/>
      <c r="L97" s="8"/>
      <c r="AE97" s="46">
        <f>+AE95</f>
        <v>-47692.467499999992</v>
      </c>
    </row>
    <row r="98" spans="1:31" x14ac:dyDescent="0.2">
      <c r="J98" s="8"/>
      <c r="K98" s="9"/>
      <c r="L98" s="8"/>
    </row>
    <row r="99" spans="1:31" ht="12" x14ac:dyDescent="0.2">
      <c r="B99" s="47" t="s">
        <v>33</v>
      </c>
      <c r="F99" s="10"/>
      <c r="J99" s="62"/>
      <c r="K99" s="62"/>
      <c r="L99" s="62"/>
    </row>
    <row r="100" spans="1:31" x14ac:dyDescent="0.2">
      <c r="J100" s="8"/>
      <c r="K100" s="9"/>
      <c r="L100" s="8"/>
    </row>
    <row r="101" spans="1:31" x14ac:dyDescent="0.2">
      <c r="J101" s="8"/>
      <c r="K101" s="9"/>
      <c r="L101" s="8"/>
    </row>
    <row r="102" spans="1:31" x14ac:dyDescent="0.2">
      <c r="A102" s="1"/>
      <c r="C102" s="1"/>
      <c r="D102" s="1"/>
      <c r="E102" s="1"/>
      <c r="G102" s="1"/>
      <c r="H102" s="1"/>
      <c r="I102" s="1"/>
      <c r="J102" s="8"/>
      <c r="K102" s="9"/>
      <c r="L102" s="8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A102" s="1"/>
      <c r="AB102" s="1"/>
      <c r="AC102" s="1"/>
      <c r="AD102" s="1"/>
      <c r="AE102" s="1"/>
    </row>
    <row r="109" spans="1:31" x14ac:dyDescent="0.2">
      <c r="P109" s="2">
        <v>0</v>
      </c>
    </row>
    <row r="110" spans="1:31" x14ac:dyDescent="0.2">
      <c r="A110" s="1"/>
      <c r="C110" s="1"/>
      <c r="D110" s="1"/>
      <c r="E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Y110" s="1"/>
      <c r="Z110" s="1"/>
      <c r="AA110" s="1"/>
      <c r="AB110" s="1"/>
      <c r="AC110" s="1"/>
      <c r="AD110" s="1"/>
      <c r="AE110" s="1"/>
    </row>
  </sheetData>
  <mergeCells count="1">
    <mergeCell ref="J99:L99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F13" workbookViewId="0">
      <selection activeCell="S40" sqref="S40:Z40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hidden="1" customWidth="1"/>
    <col min="10" max="10" width="9.7109375" style="2" customWidth="1"/>
    <col min="11" max="11" width="10.42578125" style="2" customWidth="1"/>
    <col min="12" max="12" width="7.85546875" style="3" hidden="1" customWidth="1"/>
    <col min="13" max="13" width="9.7109375" style="2" customWidth="1"/>
    <col min="14" max="14" width="8.5703125" style="2" customWidth="1"/>
    <col min="15" max="15" width="9" style="2" hidden="1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hidden="1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hidden="1" customWidth="1"/>
    <col min="31" max="31" width="10.140625" style="2" hidden="1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58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43557</v>
      </c>
      <c r="B5" s="31"/>
      <c r="C5" s="25" t="s">
        <v>47</v>
      </c>
      <c r="D5" s="25" t="s">
        <v>49</v>
      </c>
      <c r="E5" s="25" t="s">
        <v>37</v>
      </c>
      <c r="F5" s="26">
        <v>34939</v>
      </c>
      <c r="G5" s="50" t="s">
        <v>59</v>
      </c>
      <c r="H5" s="32"/>
      <c r="I5" s="32"/>
      <c r="J5" s="32"/>
      <c r="K5" s="32">
        <v>98.5</v>
      </c>
      <c r="L5" s="33"/>
      <c r="M5" s="27">
        <f t="shared" ref="M5:M16" si="0">SUM(H5:J5,K5/1.12)</f>
        <v>87.946428571428569</v>
      </c>
      <c r="N5" s="27">
        <f t="shared" ref="N5:N16" si="1">K5/1.12*0.12</f>
        <v>10.553571428571427</v>
      </c>
      <c r="O5" s="27">
        <f t="shared" ref="O5:O16" si="2">-SUM(I5:J5,K5/1.12)*L5</f>
        <v>0</v>
      </c>
      <c r="P5" s="27">
        <v>87.95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" si="3">-SUM(N5:AE5)</f>
        <v>-98.503571428571433</v>
      </c>
      <c r="AG5" s="28">
        <f t="shared" ref="AG5" si="4">SUM(H5:K5)+AF5+O5</f>
        <v>-3.5714285714334437E-3</v>
      </c>
    </row>
    <row r="6" spans="1:33" s="12" customFormat="1" ht="23.25" customHeight="1" x14ac:dyDescent="0.2">
      <c r="A6" s="30">
        <v>43557</v>
      </c>
      <c r="B6" s="31"/>
      <c r="C6" s="25" t="s">
        <v>61</v>
      </c>
      <c r="D6" s="25" t="s">
        <v>51</v>
      </c>
      <c r="E6" s="25" t="s">
        <v>52</v>
      </c>
      <c r="F6" s="26">
        <v>113271</v>
      </c>
      <c r="G6" s="50" t="s">
        <v>62</v>
      </c>
      <c r="H6" s="32"/>
      <c r="I6" s="32"/>
      <c r="J6" s="32"/>
      <c r="K6" s="32">
        <v>2360</v>
      </c>
      <c r="L6" s="33"/>
      <c r="M6" s="27">
        <f t="shared" si="0"/>
        <v>2107.1428571428569</v>
      </c>
      <c r="N6" s="27">
        <f t="shared" si="1"/>
        <v>252.8571428571428</v>
      </c>
      <c r="O6" s="27">
        <f t="shared" si="2"/>
        <v>0</v>
      </c>
      <c r="P6" s="27">
        <v>2107.14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ref="AF6:AF15" si="5">-SUM(N6:AE6)</f>
        <v>-2359.9971428571425</v>
      </c>
      <c r="AG6" s="28">
        <f t="shared" ref="AG6:AG15" si="6">SUM(H6:K6)+AF6+O6</f>
        <v>2.8571428574650781E-3</v>
      </c>
    </row>
    <row r="7" spans="1:33" s="12" customFormat="1" ht="23.25" customHeight="1" x14ac:dyDescent="0.2">
      <c r="A7" s="30">
        <v>43558</v>
      </c>
      <c r="B7" s="31"/>
      <c r="C7" s="25" t="s">
        <v>43</v>
      </c>
      <c r="D7" s="25" t="s">
        <v>44</v>
      </c>
      <c r="E7" s="25" t="s">
        <v>45</v>
      </c>
      <c r="F7" s="26">
        <v>58515</v>
      </c>
      <c r="G7" s="50" t="s">
        <v>46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si="2"/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5"/>
        <v>-179.99571428571429</v>
      </c>
      <c r="AG7" s="28">
        <f t="shared" si="6"/>
        <v>4.2857142857144481E-3</v>
      </c>
    </row>
    <row r="8" spans="1:33" s="12" customFormat="1" ht="23.25" customHeight="1" x14ac:dyDescent="0.2">
      <c r="A8" s="30">
        <v>43559</v>
      </c>
      <c r="B8" s="31"/>
      <c r="C8" s="25" t="s">
        <v>43</v>
      </c>
      <c r="D8" s="25" t="s">
        <v>44</v>
      </c>
      <c r="E8" s="25" t="s">
        <v>45</v>
      </c>
      <c r="F8" s="26">
        <v>58563</v>
      </c>
      <c r="G8" s="50" t="s">
        <v>46</v>
      </c>
      <c r="H8" s="32"/>
      <c r="I8" s="32"/>
      <c r="J8" s="32"/>
      <c r="K8" s="32">
        <v>180</v>
      </c>
      <c r="L8" s="33"/>
      <c r="M8" s="27">
        <f t="shared" si="0"/>
        <v>160.71428571428569</v>
      </c>
      <c r="N8" s="27">
        <f t="shared" si="1"/>
        <v>19.285714285714281</v>
      </c>
      <c r="O8" s="27">
        <f t="shared" si="2"/>
        <v>0</v>
      </c>
      <c r="P8" s="27"/>
      <c r="Q8" s="34">
        <v>160.71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7">-SUM(N8:AE8)</f>
        <v>-179.99571428571429</v>
      </c>
      <c r="AG8" s="28">
        <f t="shared" ref="AG8" si="8">SUM(H8:K8)+AF8+O8</f>
        <v>4.2857142857144481E-3</v>
      </c>
    </row>
    <row r="9" spans="1:33" s="12" customFormat="1" ht="23.25" customHeight="1" x14ac:dyDescent="0.2">
      <c r="A9" s="30">
        <v>43559</v>
      </c>
      <c r="B9" s="31"/>
      <c r="C9" s="25" t="s">
        <v>38</v>
      </c>
      <c r="D9" s="25" t="s">
        <v>39</v>
      </c>
      <c r="E9" s="25" t="s">
        <v>41</v>
      </c>
      <c r="F9" s="26">
        <v>160286</v>
      </c>
      <c r="G9" s="50" t="s">
        <v>65</v>
      </c>
      <c r="H9" s="32"/>
      <c r="I9" s="32"/>
      <c r="J9" s="32"/>
      <c r="K9" s="32">
        <v>1756.15</v>
      </c>
      <c r="L9" s="33"/>
      <c r="M9" s="27">
        <f t="shared" si="0"/>
        <v>1567.9910714285713</v>
      </c>
      <c r="N9" s="27">
        <f t="shared" si="1"/>
        <v>188.15892857142856</v>
      </c>
      <c r="O9" s="27">
        <f t="shared" si="2"/>
        <v>0</v>
      </c>
      <c r="P9" s="27">
        <v>1567.99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5"/>
        <v>-1756.1489285714285</v>
      </c>
      <c r="AG9" s="28">
        <f t="shared" si="6"/>
        <v>1.0714285715494043E-3</v>
      </c>
    </row>
    <row r="10" spans="1:33" s="12" customFormat="1" ht="23.25" customHeight="1" x14ac:dyDescent="0.2">
      <c r="A10" s="30">
        <v>43559</v>
      </c>
      <c r="B10" s="31"/>
      <c r="C10" s="25" t="s">
        <v>38</v>
      </c>
      <c r="D10" s="25" t="s">
        <v>39</v>
      </c>
      <c r="E10" s="25" t="s">
        <v>41</v>
      </c>
      <c r="F10" s="26">
        <v>161296</v>
      </c>
      <c r="G10" s="51" t="s">
        <v>66</v>
      </c>
      <c r="H10" s="32"/>
      <c r="I10" s="32"/>
      <c r="J10" s="32"/>
      <c r="K10" s="32">
        <f>976.7+117.2</f>
        <v>1093.9000000000001</v>
      </c>
      <c r="L10" s="33"/>
      <c r="M10" s="27">
        <f t="shared" si="0"/>
        <v>976.69642857142856</v>
      </c>
      <c r="N10" s="27">
        <f t="shared" si="1"/>
        <v>117.20357142857142</v>
      </c>
      <c r="O10" s="27">
        <f t="shared" si="2"/>
        <v>0</v>
      </c>
      <c r="P10" s="27">
        <v>976.7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5"/>
        <v>-1093.9035714285715</v>
      </c>
      <c r="AG10" s="28">
        <f t="shared" si="6"/>
        <v>-3.5714285713766003E-3</v>
      </c>
    </row>
    <row r="11" spans="1:33" s="12" customFormat="1" ht="23.25" customHeight="1" x14ac:dyDescent="0.2">
      <c r="A11" s="30">
        <v>43559</v>
      </c>
      <c r="B11" s="31"/>
      <c r="C11" s="25" t="s">
        <v>38</v>
      </c>
      <c r="D11" s="25" t="s">
        <v>39</v>
      </c>
      <c r="E11" s="25" t="s">
        <v>41</v>
      </c>
      <c r="F11" s="26">
        <v>161296</v>
      </c>
      <c r="G11" s="50" t="s">
        <v>67</v>
      </c>
      <c r="H11" s="32"/>
      <c r="I11" s="32"/>
      <c r="J11" s="32">
        <v>126.75</v>
      </c>
      <c r="K11" s="32"/>
      <c r="L11" s="33"/>
      <c r="M11" s="27">
        <f t="shared" si="0"/>
        <v>126.75</v>
      </c>
      <c r="N11" s="27">
        <f t="shared" si="1"/>
        <v>0</v>
      </c>
      <c r="O11" s="27">
        <f t="shared" si="2"/>
        <v>0</v>
      </c>
      <c r="P11" s="27">
        <v>126.75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5"/>
        <v>-126.75</v>
      </c>
      <c r="AG11" s="28">
        <f t="shared" si="6"/>
        <v>0</v>
      </c>
    </row>
    <row r="12" spans="1:33" s="12" customFormat="1" ht="23.25" customHeight="1" x14ac:dyDescent="0.2">
      <c r="A12" s="30">
        <v>43560</v>
      </c>
      <c r="B12" s="31"/>
      <c r="C12" s="25" t="s">
        <v>38</v>
      </c>
      <c r="D12" s="25" t="s">
        <v>39</v>
      </c>
      <c r="E12" s="25" t="s">
        <v>41</v>
      </c>
      <c r="F12" s="26">
        <v>199371</v>
      </c>
      <c r="G12" s="50" t="s">
        <v>69</v>
      </c>
      <c r="H12" s="32"/>
      <c r="I12" s="32"/>
      <c r="J12" s="32"/>
      <c r="K12" s="32">
        <v>454.4</v>
      </c>
      <c r="L12" s="33"/>
      <c r="M12" s="27">
        <f t="shared" si="0"/>
        <v>405.71428571428567</v>
      </c>
      <c r="N12" s="27">
        <f t="shared" si="1"/>
        <v>48.685714285714276</v>
      </c>
      <c r="O12" s="27">
        <f t="shared" si="2"/>
        <v>0</v>
      </c>
      <c r="P12" s="27">
        <v>405.71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5"/>
        <v>-454.39571428571423</v>
      </c>
      <c r="AG12" s="28">
        <f t="shared" si="6"/>
        <v>4.2857142857428698E-3</v>
      </c>
    </row>
    <row r="13" spans="1:33" s="12" customFormat="1" ht="23.25" customHeight="1" x14ac:dyDescent="0.2">
      <c r="A13" s="30">
        <v>43563</v>
      </c>
      <c r="B13" s="31"/>
      <c r="C13" s="25" t="s">
        <v>43</v>
      </c>
      <c r="D13" s="25" t="s">
        <v>44</v>
      </c>
      <c r="E13" s="25" t="s">
        <v>45</v>
      </c>
      <c r="F13" s="26">
        <v>68836</v>
      </c>
      <c r="G13" s="50" t="s">
        <v>46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:AF14" si="9">-SUM(N13:AE13)</f>
        <v>-179.99571428571429</v>
      </c>
      <c r="AG13" s="28">
        <f t="shared" ref="AG13:AG14" si="10">SUM(H13:K13)+AF13+O13</f>
        <v>4.2857142857144481E-3</v>
      </c>
    </row>
    <row r="14" spans="1:33" s="12" customFormat="1" ht="23.25" customHeight="1" x14ac:dyDescent="0.2">
      <c r="A14" s="30">
        <v>43563</v>
      </c>
      <c r="B14" s="31"/>
      <c r="C14" s="25" t="s">
        <v>47</v>
      </c>
      <c r="D14" s="25" t="s">
        <v>49</v>
      </c>
      <c r="E14" s="25" t="s">
        <v>37</v>
      </c>
      <c r="F14" s="26">
        <v>35030</v>
      </c>
      <c r="G14" s="50" t="s">
        <v>74</v>
      </c>
      <c r="H14" s="32"/>
      <c r="I14" s="32"/>
      <c r="J14" s="32"/>
      <c r="K14" s="32">
        <v>560</v>
      </c>
      <c r="L14" s="33"/>
      <c r="M14" s="27">
        <f t="shared" si="0"/>
        <v>499.99999999999994</v>
      </c>
      <c r="N14" s="27">
        <f t="shared" si="1"/>
        <v>59.999999999999993</v>
      </c>
      <c r="O14" s="27">
        <f t="shared" si="2"/>
        <v>0</v>
      </c>
      <c r="P14" s="27">
        <v>500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9"/>
        <v>-560</v>
      </c>
      <c r="AG14" s="28">
        <f t="shared" si="10"/>
        <v>0</v>
      </c>
    </row>
    <row r="15" spans="1:33" s="12" customFormat="1" ht="23.25" customHeight="1" x14ac:dyDescent="0.2">
      <c r="A15" s="30">
        <v>43563</v>
      </c>
      <c r="B15" s="31"/>
      <c r="C15" s="25" t="s">
        <v>54</v>
      </c>
      <c r="D15" s="25" t="s">
        <v>55</v>
      </c>
      <c r="E15" s="25" t="s">
        <v>84</v>
      </c>
      <c r="F15" s="26">
        <v>216589</v>
      </c>
      <c r="G15" s="50" t="s">
        <v>85</v>
      </c>
      <c r="H15" s="32"/>
      <c r="I15" s="32"/>
      <c r="J15" s="32"/>
      <c r="K15" s="32">
        <v>37</v>
      </c>
      <c r="L15" s="33"/>
      <c r="M15" s="27">
        <f t="shared" si="0"/>
        <v>33.035714285714285</v>
      </c>
      <c r="N15" s="27">
        <f t="shared" si="1"/>
        <v>3.964285714285714</v>
      </c>
      <c r="O15" s="27">
        <f t="shared" si="2"/>
        <v>0</v>
      </c>
      <c r="P15" s="27"/>
      <c r="Q15" s="34">
        <v>33.04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5"/>
        <v>-37.004285714285714</v>
      </c>
      <c r="AG15" s="28">
        <f t="shared" si="6"/>
        <v>-4.2857142857144481E-3</v>
      </c>
    </row>
    <row r="16" spans="1:33" s="12" customFormat="1" ht="23.25" customHeight="1" x14ac:dyDescent="0.2">
      <c r="A16" s="30">
        <v>43565</v>
      </c>
      <c r="B16" s="31"/>
      <c r="C16" s="25" t="s">
        <v>43</v>
      </c>
      <c r="D16" s="25" t="s">
        <v>44</v>
      </c>
      <c r="E16" s="25" t="s">
        <v>45</v>
      </c>
      <c r="F16" s="26">
        <v>67612</v>
      </c>
      <c r="G16" s="50" t="s">
        <v>46</v>
      </c>
      <c r="H16" s="32"/>
      <c r="I16" s="32"/>
      <c r="J16" s="32"/>
      <c r="K16" s="32">
        <v>180</v>
      </c>
      <c r="L16" s="33"/>
      <c r="M16" s="27">
        <f t="shared" si="0"/>
        <v>160.71428571428569</v>
      </c>
      <c r="N16" s="27">
        <f t="shared" si="1"/>
        <v>19.285714285714281</v>
      </c>
      <c r="O16" s="27">
        <f t="shared" si="2"/>
        <v>0</v>
      </c>
      <c r="P16" s="27"/>
      <c r="Q16" s="34">
        <v>160.71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ref="AF16:AF17" si="11">-SUM(N16:AE16)</f>
        <v>-179.99571428571429</v>
      </c>
      <c r="AG16" s="28">
        <f t="shared" ref="AG16:AG17" si="12">SUM(H16:K16)+AF16+O16</f>
        <v>4.2857142857144481E-3</v>
      </c>
    </row>
    <row r="17" spans="1:33" s="12" customFormat="1" ht="19.5" customHeight="1" x14ac:dyDescent="0.2">
      <c r="A17" s="30"/>
      <c r="B17" s="31"/>
      <c r="C17" s="36"/>
      <c r="D17" s="36"/>
      <c r="E17" s="36"/>
      <c r="F17" s="26"/>
      <c r="G17" s="29"/>
      <c r="H17" s="32"/>
      <c r="I17" s="32"/>
      <c r="J17" s="32"/>
      <c r="K17" s="32"/>
      <c r="L17" s="33"/>
      <c r="M17" s="34">
        <f>SUM(H17:J17,K17/1.12)</f>
        <v>0</v>
      </c>
      <c r="N17" s="34">
        <f>K17/1.12*0.12</f>
        <v>0</v>
      </c>
      <c r="O17" s="34">
        <f>-SUM(I17:J17,K17/1.12)*L17</f>
        <v>0</v>
      </c>
      <c r="P17" s="34"/>
      <c r="Q17" s="34"/>
      <c r="R17" s="34"/>
      <c r="S17" s="34"/>
      <c r="T17" s="35"/>
      <c r="U17" s="35"/>
      <c r="V17" s="35"/>
      <c r="W17" s="35"/>
      <c r="X17" s="35"/>
      <c r="Y17" s="37"/>
      <c r="Z17" s="34"/>
      <c r="AA17" s="34"/>
      <c r="AB17" s="34"/>
      <c r="AC17" s="35"/>
      <c r="AD17" s="35"/>
      <c r="AE17" s="38"/>
      <c r="AF17" s="27">
        <f t="shared" si="11"/>
        <v>0</v>
      </c>
      <c r="AG17" s="28">
        <f t="shared" si="12"/>
        <v>0</v>
      </c>
    </row>
    <row r="18" spans="1:33" s="10" customFormat="1" ht="12" customHeight="1" thickBot="1" x14ac:dyDescent="0.25">
      <c r="A18" s="39"/>
      <c r="B18" s="40"/>
      <c r="C18" s="41"/>
      <c r="D18" s="42"/>
      <c r="E18" s="42"/>
      <c r="F18" s="43"/>
      <c r="G18" s="41"/>
      <c r="H18" s="44">
        <f t="shared" ref="H18:AG18" si="13">SUM(H5:H17)</f>
        <v>0</v>
      </c>
      <c r="I18" s="44">
        <f t="shared" si="13"/>
        <v>0</v>
      </c>
      <c r="J18" s="44">
        <f t="shared" si="13"/>
        <v>126.75</v>
      </c>
      <c r="K18" s="44">
        <f t="shared" si="13"/>
        <v>7079.9499999999989</v>
      </c>
      <c r="L18" s="44">
        <f t="shared" si="13"/>
        <v>0</v>
      </c>
      <c r="M18" s="44">
        <f t="shared" si="13"/>
        <v>6448.1339285714275</v>
      </c>
      <c r="N18" s="44">
        <f t="shared" si="13"/>
        <v>758.56607142857138</v>
      </c>
      <c r="O18" s="44">
        <f t="shared" si="13"/>
        <v>0</v>
      </c>
      <c r="P18" s="44">
        <f t="shared" si="13"/>
        <v>5772.24</v>
      </c>
      <c r="Q18" s="44">
        <f t="shared" si="13"/>
        <v>675.88</v>
      </c>
      <c r="R18" s="44">
        <f t="shared" si="13"/>
        <v>0</v>
      </c>
      <c r="S18" s="44">
        <f t="shared" si="13"/>
        <v>0</v>
      </c>
      <c r="T18" s="44">
        <f t="shared" si="13"/>
        <v>0</v>
      </c>
      <c r="U18" s="44">
        <f t="shared" si="13"/>
        <v>0</v>
      </c>
      <c r="V18" s="44">
        <f t="shared" si="13"/>
        <v>0</v>
      </c>
      <c r="W18" s="44">
        <f t="shared" si="13"/>
        <v>0</v>
      </c>
      <c r="X18" s="44">
        <f t="shared" si="13"/>
        <v>0</v>
      </c>
      <c r="Y18" s="44">
        <f t="shared" si="13"/>
        <v>0</v>
      </c>
      <c r="Z18" s="44">
        <f t="shared" si="13"/>
        <v>0</v>
      </c>
      <c r="AA18" s="44">
        <f t="shared" si="13"/>
        <v>0</v>
      </c>
      <c r="AB18" s="44">
        <f t="shared" si="13"/>
        <v>0</v>
      </c>
      <c r="AC18" s="44">
        <f t="shared" si="13"/>
        <v>0</v>
      </c>
      <c r="AD18" s="44">
        <f t="shared" si="13"/>
        <v>0</v>
      </c>
      <c r="AE18" s="44">
        <f t="shared" si="13"/>
        <v>0</v>
      </c>
      <c r="AF18" s="44">
        <f t="shared" si="13"/>
        <v>-7206.6860714285722</v>
      </c>
      <c r="AG18" s="44">
        <f t="shared" si="13"/>
        <v>1.3928571429090653E-2</v>
      </c>
    </row>
    <row r="19" spans="1:33" ht="12" customHeight="1" thickTop="1" x14ac:dyDescent="0.2"/>
    <row r="20" spans="1:33" ht="12" x14ac:dyDescent="0.2">
      <c r="K20" s="45">
        <f>H18+I18+J18+K18</f>
        <v>7206.6999999999989</v>
      </c>
      <c r="L20" s="9"/>
      <c r="M20" s="8"/>
      <c r="AF20" s="46">
        <f>+AF18</f>
        <v>-7206.6860714285722</v>
      </c>
    </row>
    <row r="21" spans="1:33" x14ac:dyDescent="0.2">
      <c r="K21" s="8"/>
      <c r="L21" s="9"/>
      <c r="M21" s="8"/>
    </row>
    <row r="22" spans="1:33" ht="12" x14ac:dyDescent="0.2">
      <c r="C22" s="47" t="s">
        <v>33</v>
      </c>
      <c r="G22" s="10"/>
      <c r="K22" s="62"/>
      <c r="L22" s="62"/>
      <c r="M22" s="62"/>
    </row>
    <row r="23" spans="1:33" x14ac:dyDescent="0.2">
      <c r="K23" s="8"/>
      <c r="L23" s="9"/>
      <c r="M23" s="8"/>
    </row>
    <row r="24" spans="1:33" x14ac:dyDescent="0.2">
      <c r="K24" s="8"/>
      <c r="L24" s="9"/>
      <c r="M24" s="8"/>
    </row>
    <row r="25" spans="1:33" x14ac:dyDescent="0.2">
      <c r="A25" s="1"/>
      <c r="B25" s="1"/>
      <c r="D25" s="1"/>
      <c r="E25" s="1"/>
      <c r="F25" s="1"/>
      <c r="H25" s="1"/>
      <c r="I25" s="1"/>
      <c r="J25" s="1"/>
      <c r="K25" s="8"/>
      <c r="L25" s="9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</row>
    <row r="32" spans="1:33" x14ac:dyDescent="0.2">
      <c r="Q32" s="2">
        <v>0</v>
      </c>
    </row>
    <row r="33" spans="1:32" x14ac:dyDescent="0.2">
      <c r="A33" s="1"/>
      <c r="B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Z33" s="1"/>
      <c r="AA33" s="1"/>
      <c r="AB33" s="1"/>
      <c r="AC33" s="1"/>
      <c r="AD33" s="1"/>
      <c r="AE33" s="1"/>
      <c r="AF33" s="1"/>
    </row>
  </sheetData>
  <mergeCells count="1">
    <mergeCell ref="K22:M2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33"/>
  <sheetViews>
    <sheetView topLeftCell="F7" workbookViewId="0">
      <selection activeCell="K16" sqref="K1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hidden="1" customWidth="1"/>
    <col min="5" max="5" width="28" style="5" hidden="1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hidden="1" customWidth="1"/>
    <col min="10" max="10" width="9.7109375" style="2" customWidth="1"/>
    <col min="11" max="11" width="10.42578125" style="2" customWidth="1"/>
    <col min="12" max="12" width="7.85546875" style="3" hidden="1" customWidth="1"/>
    <col min="13" max="13" width="9.7109375" style="2" customWidth="1"/>
    <col min="14" max="14" width="8.5703125" style="2" customWidth="1"/>
    <col min="15" max="15" width="9" style="2" hidden="1" customWidth="1"/>
    <col min="16" max="16" width="9.85546875" style="2" customWidth="1"/>
    <col min="17" max="17" width="7.85546875" style="2" customWidth="1"/>
    <col min="18" max="18" width="10.7109375" style="2" customWidth="1"/>
    <col min="19" max="19" width="8.140625" style="2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hidden="1" customWidth="1"/>
    <col min="25" max="25" width="9.28515625" style="2" hidden="1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hidden="1" customWidth="1"/>
    <col min="31" max="31" width="10.140625" style="2" hidden="1" customWidth="1"/>
    <col min="32" max="32" width="10.7109375" style="2" customWidth="1"/>
    <col min="33" max="33" width="10.710937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58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43557</v>
      </c>
      <c r="B5" s="31"/>
      <c r="C5" s="25" t="s">
        <v>47</v>
      </c>
      <c r="D5" s="25" t="s">
        <v>49</v>
      </c>
      <c r="E5" s="25" t="s">
        <v>37</v>
      </c>
      <c r="F5" s="26">
        <v>34939</v>
      </c>
      <c r="G5" s="48" t="s">
        <v>60</v>
      </c>
      <c r="H5" s="32"/>
      <c r="I5" s="32"/>
      <c r="J5" s="32"/>
      <c r="K5" s="32">
        <v>320</v>
      </c>
      <c r="L5" s="33"/>
      <c r="M5" s="27">
        <f t="shared" ref="M5:M15" si="0">SUM(H5:J5,K5/1.12)</f>
        <v>285.71428571428567</v>
      </c>
      <c r="N5" s="27">
        <f t="shared" ref="N5:N16" si="1">K5/1.12*0.12</f>
        <v>34.285714285714278</v>
      </c>
      <c r="O5" s="27">
        <f t="shared" ref="O5:O16" si="2">-SUM(I5:J5,K5/1.12)*L5</f>
        <v>0</v>
      </c>
      <c r="P5" s="27"/>
      <c r="Q5" s="34"/>
      <c r="R5" s="34"/>
      <c r="S5" s="35">
        <v>285.70999999999998</v>
      </c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6" si="3">-SUM(N5:AE5)</f>
        <v>-319.99571428571426</v>
      </c>
      <c r="AG5" s="28">
        <f t="shared" ref="AG5:AG16" si="4">SUM(H5:K5)+AF5+O5</f>
        <v>4.2857142857428698E-3</v>
      </c>
    </row>
    <row r="6" spans="1:33" s="12" customFormat="1" ht="23.25" customHeight="1" x14ac:dyDescent="0.2">
      <c r="A6" s="30">
        <v>43557</v>
      </c>
      <c r="B6" s="31"/>
      <c r="C6" s="25" t="s">
        <v>42</v>
      </c>
      <c r="D6" s="25"/>
      <c r="E6" s="25"/>
      <c r="F6" s="26"/>
      <c r="G6" s="48" t="s">
        <v>63</v>
      </c>
      <c r="H6" s="32">
        <v>40</v>
      </c>
      <c r="I6" s="32"/>
      <c r="J6" s="32"/>
      <c r="K6" s="32"/>
      <c r="L6" s="33"/>
      <c r="M6" s="27">
        <f t="shared" si="0"/>
        <v>40</v>
      </c>
      <c r="N6" s="27">
        <f t="shared" si="1"/>
        <v>0</v>
      </c>
      <c r="O6" s="27">
        <f t="shared" si="2"/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40</v>
      </c>
      <c r="AB6" s="35"/>
      <c r="AC6" s="35"/>
      <c r="AD6" s="34"/>
      <c r="AE6" s="34"/>
      <c r="AF6" s="27">
        <f t="shared" si="3"/>
        <v>-40</v>
      </c>
      <c r="AG6" s="28">
        <f t="shared" si="4"/>
        <v>0</v>
      </c>
    </row>
    <row r="7" spans="1:33" s="12" customFormat="1" ht="23.25" customHeight="1" x14ac:dyDescent="0.2">
      <c r="A7" s="30">
        <v>43557</v>
      </c>
      <c r="B7" s="31"/>
      <c r="C7" s="25" t="s">
        <v>48</v>
      </c>
      <c r="D7" s="25"/>
      <c r="E7" s="25"/>
      <c r="F7" s="26"/>
      <c r="G7" s="48" t="s">
        <v>64</v>
      </c>
      <c r="H7" s="32">
        <v>300</v>
      </c>
      <c r="I7" s="32"/>
      <c r="J7" s="32"/>
      <c r="K7" s="32"/>
      <c r="L7" s="33"/>
      <c r="M7" s="27">
        <f t="shared" si="0"/>
        <v>300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>
        <v>300</v>
      </c>
      <c r="AB7" s="35"/>
      <c r="AC7" s="35"/>
      <c r="AD7" s="34"/>
      <c r="AE7" s="34"/>
      <c r="AF7" s="27">
        <f t="shared" si="3"/>
        <v>-300</v>
      </c>
      <c r="AG7" s="28">
        <f t="shared" si="4"/>
        <v>0</v>
      </c>
    </row>
    <row r="8" spans="1:33" s="12" customFormat="1" ht="23.25" customHeight="1" x14ac:dyDescent="0.2">
      <c r="A8" s="30">
        <v>43558</v>
      </c>
      <c r="B8" s="31"/>
      <c r="C8" s="25" t="s">
        <v>56</v>
      </c>
      <c r="D8" s="25"/>
      <c r="E8" s="25"/>
      <c r="F8" s="26"/>
      <c r="G8" s="48" t="s">
        <v>57</v>
      </c>
      <c r="H8" s="32">
        <v>537</v>
      </c>
      <c r="I8" s="32"/>
      <c r="J8" s="32"/>
      <c r="K8" s="32"/>
      <c r="L8" s="33"/>
      <c r="M8" s="27">
        <f t="shared" si="0"/>
        <v>537</v>
      </c>
      <c r="N8" s="27">
        <f t="shared" si="1"/>
        <v>0</v>
      </c>
      <c r="O8" s="27">
        <f t="shared" si="2"/>
        <v>0</v>
      </c>
      <c r="P8" s="27"/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>
        <v>537</v>
      </c>
      <c r="AC8" s="35"/>
      <c r="AD8" s="34"/>
      <c r="AE8" s="34"/>
      <c r="AF8" s="27">
        <f t="shared" si="3"/>
        <v>-537</v>
      </c>
      <c r="AG8" s="28">
        <f t="shared" si="4"/>
        <v>0</v>
      </c>
    </row>
    <row r="9" spans="1:33" s="12" customFormat="1" ht="23.25" customHeight="1" x14ac:dyDescent="0.2">
      <c r="A9" s="30">
        <v>43559</v>
      </c>
      <c r="B9" s="31"/>
      <c r="C9" s="25" t="s">
        <v>53</v>
      </c>
      <c r="D9" s="25"/>
      <c r="E9" s="25"/>
      <c r="F9" s="26"/>
      <c r="G9" s="48" t="s">
        <v>57</v>
      </c>
      <c r="H9" s="32">
        <v>537</v>
      </c>
      <c r="I9" s="32"/>
      <c r="J9" s="32"/>
      <c r="K9" s="32"/>
      <c r="L9" s="33"/>
      <c r="M9" s="27">
        <f t="shared" si="0"/>
        <v>537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>
        <v>537</v>
      </c>
      <c r="AC9" s="35"/>
      <c r="AD9" s="34"/>
      <c r="AE9" s="34"/>
      <c r="AF9" s="27">
        <f t="shared" si="3"/>
        <v>-537</v>
      </c>
      <c r="AG9" s="28">
        <f t="shared" si="4"/>
        <v>0</v>
      </c>
    </row>
    <row r="10" spans="1:33" s="12" customFormat="1" ht="23.25" customHeight="1" x14ac:dyDescent="0.2">
      <c r="A10" s="30">
        <v>43559</v>
      </c>
      <c r="B10" s="31"/>
      <c r="C10" s="25" t="s">
        <v>40</v>
      </c>
      <c r="D10" s="25" t="s">
        <v>50</v>
      </c>
      <c r="E10" s="25" t="s">
        <v>41</v>
      </c>
      <c r="F10" s="26">
        <v>701207</v>
      </c>
      <c r="G10" s="48" t="s">
        <v>68</v>
      </c>
      <c r="H10" s="32"/>
      <c r="I10" s="32"/>
      <c r="J10" s="32"/>
      <c r="K10" s="32">
        <v>218.25</v>
      </c>
      <c r="L10" s="33"/>
      <c r="M10" s="27">
        <f t="shared" si="0"/>
        <v>194.86607142857142</v>
      </c>
      <c r="N10" s="27">
        <f t="shared" si="1"/>
        <v>23.383928571428569</v>
      </c>
      <c r="O10" s="27">
        <f t="shared" si="2"/>
        <v>0</v>
      </c>
      <c r="P10" s="27"/>
      <c r="Q10" s="34"/>
      <c r="R10" s="34"/>
      <c r="S10" s="35"/>
      <c r="T10" s="35">
        <v>194.87</v>
      </c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-218.25392857142856</v>
      </c>
      <c r="AG10" s="28">
        <f t="shared" si="4"/>
        <v>-3.9285714285597351E-3</v>
      </c>
    </row>
    <row r="11" spans="1:33" s="12" customFormat="1" ht="23.25" customHeight="1" x14ac:dyDescent="0.2">
      <c r="A11" s="30">
        <v>43561</v>
      </c>
      <c r="B11" s="31"/>
      <c r="C11" s="25" t="s">
        <v>47</v>
      </c>
      <c r="D11" s="25" t="s">
        <v>49</v>
      </c>
      <c r="E11" s="25" t="s">
        <v>37</v>
      </c>
      <c r="F11" s="26">
        <v>35018</v>
      </c>
      <c r="G11" s="48" t="s">
        <v>70</v>
      </c>
      <c r="H11" s="32"/>
      <c r="I11" s="32"/>
      <c r="J11" s="32"/>
      <c r="K11" s="32">
        <v>105</v>
      </c>
      <c r="L11" s="33"/>
      <c r="M11" s="27">
        <f t="shared" si="0"/>
        <v>93.749999999999986</v>
      </c>
      <c r="N11" s="27">
        <f t="shared" si="1"/>
        <v>11.249999999999998</v>
      </c>
      <c r="O11" s="27">
        <f t="shared" si="2"/>
        <v>0</v>
      </c>
      <c r="P11" s="27"/>
      <c r="Q11" s="34"/>
      <c r="R11" s="34"/>
      <c r="S11" s="35">
        <v>93.75</v>
      </c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ref="AF11:AF12" si="5">-SUM(N11:AE11)</f>
        <v>-105</v>
      </c>
      <c r="AG11" s="28">
        <f t="shared" ref="AG11:AG12" si="6">SUM(H11:K11)+AF11+O11</f>
        <v>0</v>
      </c>
    </row>
    <row r="12" spans="1:33" s="12" customFormat="1" ht="23.25" customHeight="1" x14ac:dyDescent="0.2">
      <c r="A12" s="30">
        <v>43563</v>
      </c>
      <c r="B12" s="31"/>
      <c r="C12" s="25" t="s">
        <v>71</v>
      </c>
      <c r="D12" s="25" t="s">
        <v>72</v>
      </c>
      <c r="E12" s="25" t="s">
        <v>41</v>
      </c>
      <c r="F12" s="26">
        <v>42741</v>
      </c>
      <c r="G12" s="48" t="s">
        <v>73</v>
      </c>
      <c r="H12" s="32"/>
      <c r="I12" s="32"/>
      <c r="J12" s="32"/>
      <c r="K12" s="32">
        <v>2000</v>
      </c>
      <c r="L12" s="33"/>
      <c r="M12" s="27">
        <f t="shared" si="0"/>
        <v>1785.7142857142856</v>
      </c>
      <c r="N12" s="27">
        <f t="shared" si="1"/>
        <v>214.28571428571425</v>
      </c>
      <c r="O12" s="27">
        <f t="shared" si="2"/>
        <v>0</v>
      </c>
      <c r="P12" s="27"/>
      <c r="Q12" s="34"/>
      <c r="R12" s="34">
        <v>1785.71</v>
      </c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5"/>
        <v>-1999.9957142857143</v>
      </c>
      <c r="AG12" s="28">
        <f t="shared" si="6"/>
        <v>4.2857142857428698E-3</v>
      </c>
    </row>
    <row r="13" spans="1:33" s="12" customFormat="1" ht="23.25" customHeight="1" x14ac:dyDescent="0.2">
      <c r="A13" s="30">
        <v>43563</v>
      </c>
      <c r="B13" s="31"/>
      <c r="C13" s="25" t="s">
        <v>77</v>
      </c>
      <c r="D13" s="25"/>
      <c r="E13" s="25" t="s">
        <v>41</v>
      </c>
      <c r="F13" s="26"/>
      <c r="G13" s="48" t="s">
        <v>76</v>
      </c>
      <c r="H13" s="32">
        <v>20</v>
      </c>
      <c r="I13" s="32"/>
      <c r="J13" s="32"/>
      <c r="K13" s="32"/>
      <c r="L13" s="33"/>
      <c r="M13" s="27">
        <f t="shared" si="0"/>
        <v>20</v>
      </c>
      <c r="N13" s="27">
        <f t="shared" si="1"/>
        <v>0</v>
      </c>
      <c r="O13" s="27">
        <f t="shared" si="2"/>
        <v>0</v>
      </c>
      <c r="P13" s="27"/>
      <c r="Q13" s="34"/>
      <c r="R13" s="34"/>
      <c r="S13" s="35"/>
      <c r="T13" s="35"/>
      <c r="U13" s="35"/>
      <c r="V13" s="35"/>
      <c r="W13" s="35"/>
      <c r="X13" s="34"/>
      <c r="Y13" s="34"/>
      <c r="Z13" s="34">
        <v>20</v>
      </c>
      <c r="AA13" s="34"/>
      <c r="AB13" s="35"/>
      <c r="AC13" s="35"/>
      <c r="AD13" s="34"/>
      <c r="AE13" s="34"/>
      <c r="AF13" s="27">
        <f t="shared" si="3"/>
        <v>-20</v>
      </c>
      <c r="AG13" s="28">
        <f t="shared" si="4"/>
        <v>0</v>
      </c>
    </row>
    <row r="14" spans="1:33" s="12" customFormat="1" ht="23.25" customHeight="1" x14ac:dyDescent="0.2">
      <c r="A14" s="30">
        <v>43563</v>
      </c>
      <c r="B14" s="31"/>
      <c r="C14" s="25" t="s">
        <v>78</v>
      </c>
      <c r="D14" s="25" t="s">
        <v>79</v>
      </c>
      <c r="E14" s="25" t="s">
        <v>80</v>
      </c>
      <c r="F14" s="26">
        <v>50489</v>
      </c>
      <c r="G14" s="48" t="s">
        <v>81</v>
      </c>
      <c r="H14" s="32"/>
      <c r="I14" s="32"/>
      <c r="J14" s="32"/>
      <c r="K14" s="32">
        <v>200</v>
      </c>
      <c r="L14" s="33"/>
      <c r="M14" s="27">
        <f t="shared" si="0"/>
        <v>178.57142857142856</v>
      </c>
      <c r="N14" s="27">
        <f t="shared" si="1"/>
        <v>21.428571428571427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>
        <v>178.57</v>
      </c>
      <c r="AA14" s="34"/>
      <c r="AB14" s="35"/>
      <c r="AC14" s="35"/>
      <c r="AD14" s="34"/>
      <c r="AE14" s="34"/>
      <c r="AF14" s="27">
        <f t="shared" si="3"/>
        <v>-199.99857142857141</v>
      </c>
      <c r="AG14" s="28">
        <f t="shared" si="4"/>
        <v>1.4285714285904305E-3</v>
      </c>
    </row>
    <row r="15" spans="1:33" s="12" customFormat="1" ht="23.25" customHeight="1" x14ac:dyDescent="0.2">
      <c r="A15" s="30">
        <v>43563</v>
      </c>
      <c r="B15" s="31"/>
      <c r="C15" s="25" t="s">
        <v>78</v>
      </c>
      <c r="D15" s="25" t="s">
        <v>79</v>
      </c>
      <c r="E15" s="25" t="s">
        <v>80</v>
      </c>
      <c r="F15" s="26">
        <v>50489</v>
      </c>
      <c r="G15" s="48" t="s">
        <v>82</v>
      </c>
      <c r="H15" s="32"/>
      <c r="I15" s="32"/>
      <c r="J15" s="32"/>
      <c r="K15" s="32">
        <v>120</v>
      </c>
      <c r="L15" s="33"/>
      <c r="M15" s="27">
        <f t="shared" si="0"/>
        <v>107.14285714285714</v>
      </c>
      <c r="N15" s="27">
        <f t="shared" si="1"/>
        <v>12.857142857142856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>
        <v>107.14</v>
      </c>
      <c r="AA15" s="34"/>
      <c r="AB15" s="35"/>
      <c r="AC15" s="35"/>
      <c r="AD15" s="34"/>
      <c r="AE15" s="34"/>
      <c r="AF15" s="27">
        <f t="shared" si="3"/>
        <v>-119.99714285714286</v>
      </c>
      <c r="AG15" s="28">
        <f t="shared" si="4"/>
        <v>2.8571428571382285E-3</v>
      </c>
    </row>
    <row r="16" spans="1:33" s="12" customFormat="1" ht="23.25" customHeight="1" x14ac:dyDescent="0.2">
      <c r="A16" s="30">
        <v>43563</v>
      </c>
      <c r="B16" s="31"/>
      <c r="C16" s="25" t="s">
        <v>75</v>
      </c>
      <c r="D16" s="25"/>
      <c r="E16" s="25"/>
      <c r="F16" s="26"/>
      <c r="G16" s="48" t="s">
        <v>83</v>
      </c>
      <c r="H16" s="32">
        <v>9</v>
      </c>
      <c r="I16" s="32"/>
      <c r="J16" s="32"/>
      <c r="K16" s="32"/>
      <c r="L16" s="33"/>
      <c r="M16" s="27">
        <f>SUM(H16:J16,K16/1.12)</f>
        <v>9</v>
      </c>
      <c r="N16" s="27">
        <f t="shared" si="1"/>
        <v>0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>
        <v>9</v>
      </c>
      <c r="AB16" s="35"/>
      <c r="AC16" s="35"/>
      <c r="AD16" s="34"/>
      <c r="AE16" s="34"/>
      <c r="AF16" s="27">
        <f t="shared" si="3"/>
        <v>-9</v>
      </c>
      <c r="AG16" s="28">
        <f t="shared" si="4"/>
        <v>0</v>
      </c>
    </row>
    <row r="17" spans="1:33" s="12" customFormat="1" ht="19.5" customHeight="1" x14ac:dyDescent="0.2">
      <c r="A17" s="30"/>
      <c r="B17" s="31"/>
      <c r="C17" s="36"/>
      <c r="D17" s="36"/>
      <c r="E17" s="36"/>
      <c r="F17" s="26"/>
      <c r="G17" s="29"/>
      <c r="H17" s="32"/>
      <c r="I17" s="32"/>
      <c r="J17" s="32"/>
      <c r="K17" s="32"/>
      <c r="L17" s="33"/>
      <c r="M17" s="34">
        <f>SUM(H17:J17,K17/1.12)</f>
        <v>0</v>
      </c>
      <c r="N17" s="34">
        <f>K17/1.12*0.12</f>
        <v>0</v>
      </c>
      <c r="O17" s="34">
        <f>-SUM(I17:J17,K17/1.12)*L17</f>
        <v>0</v>
      </c>
      <c r="P17" s="34"/>
      <c r="Q17" s="34"/>
      <c r="R17" s="34"/>
      <c r="S17" s="34"/>
      <c r="T17" s="35"/>
      <c r="U17" s="35"/>
      <c r="V17" s="35"/>
      <c r="W17" s="35"/>
      <c r="X17" s="35"/>
      <c r="Y17" s="37"/>
      <c r="Z17" s="34"/>
      <c r="AA17" s="34"/>
      <c r="AB17" s="34"/>
      <c r="AC17" s="35"/>
      <c r="AD17" s="35"/>
      <c r="AE17" s="38"/>
      <c r="AF17" s="27">
        <f t="shared" ref="AF17" si="7">-SUM(N17:AE17)</f>
        <v>0</v>
      </c>
      <c r="AG17" s="28">
        <f t="shared" ref="AG17" si="8">SUM(H17:K17)+AF17+O17</f>
        <v>0</v>
      </c>
    </row>
    <row r="18" spans="1:33" s="10" customFormat="1" ht="12" customHeight="1" thickBot="1" x14ac:dyDescent="0.25">
      <c r="A18" s="39"/>
      <c r="B18" s="40"/>
      <c r="C18" s="41"/>
      <c r="D18" s="42"/>
      <c r="E18" s="42"/>
      <c r="F18" s="43"/>
      <c r="G18" s="41"/>
      <c r="H18" s="44">
        <f t="shared" ref="H18:AG18" si="9">SUM(H5:H17)</f>
        <v>1443</v>
      </c>
      <c r="I18" s="44">
        <f t="shared" si="9"/>
        <v>0</v>
      </c>
      <c r="J18" s="44">
        <f t="shared" si="9"/>
        <v>0</v>
      </c>
      <c r="K18" s="44">
        <f t="shared" si="9"/>
        <v>2963.25</v>
      </c>
      <c r="L18" s="44">
        <f t="shared" si="9"/>
        <v>0</v>
      </c>
      <c r="M18" s="44">
        <f t="shared" si="9"/>
        <v>4088.7589285714284</v>
      </c>
      <c r="N18" s="44">
        <f t="shared" si="9"/>
        <v>317.49107142857139</v>
      </c>
      <c r="O18" s="44">
        <f t="shared" si="9"/>
        <v>0</v>
      </c>
      <c r="P18" s="44">
        <f t="shared" si="9"/>
        <v>0</v>
      </c>
      <c r="Q18" s="44">
        <f t="shared" si="9"/>
        <v>0</v>
      </c>
      <c r="R18" s="44">
        <f t="shared" si="9"/>
        <v>1785.71</v>
      </c>
      <c r="S18" s="44">
        <f t="shared" si="9"/>
        <v>379.46</v>
      </c>
      <c r="T18" s="44">
        <f t="shared" si="9"/>
        <v>194.87</v>
      </c>
      <c r="U18" s="44">
        <f t="shared" si="9"/>
        <v>0</v>
      </c>
      <c r="V18" s="44">
        <f t="shared" si="9"/>
        <v>0</v>
      </c>
      <c r="W18" s="44">
        <f t="shared" si="9"/>
        <v>0</v>
      </c>
      <c r="X18" s="44">
        <f t="shared" si="9"/>
        <v>0</v>
      </c>
      <c r="Y18" s="44">
        <f t="shared" si="9"/>
        <v>0</v>
      </c>
      <c r="Z18" s="44">
        <f t="shared" si="9"/>
        <v>305.70999999999998</v>
      </c>
      <c r="AA18" s="44">
        <f t="shared" si="9"/>
        <v>349</v>
      </c>
      <c r="AB18" s="44">
        <f t="shared" si="9"/>
        <v>1074</v>
      </c>
      <c r="AC18" s="44">
        <f t="shared" si="9"/>
        <v>0</v>
      </c>
      <c r="AD18" s="44">
        <f t="shared" si="9"/>
        <v>0</v>
      </c>
      <c r="AE18" s="44">
        <f t="shared" si="9"/>
        <v>0</v>
      </c>
      <c r="AF18" s="44">
        <f t="shared" si="9"/>
        <v>-4406.2410714285716</v>
      </c>
      <c r="AG18" s="44">
        <f t="shared" si="9"/>
        <v>8.9285714286546636E-3</v>
      </c>
    </row>
    <row r="19" spans="1:33" ht="12" customHeight="1" thickTop="1" x14ac:dyDescent="0.2"/>
    <row r="20" spans="1:33" ht="12" x14ac:dyDescent="0.2">
      <c r="K20" s="45">
        <f>H18+I18+J18+K18</f>
        <v>4406.25</v>
      </c>
      <c r="L20" s="9"/>
      <c r="M20" s="8"/>
      <c r="AF20" s="46">
        <f>+AF18</f>
        <v>-4406.2410714285716</v>
      </c>
    </row>
    <row r="21" spans="1:33" x14ac:dyDescent="0.2">
      <c r="K21" s="8"/>
      <c r="L21" s="9"/>
      <c r="M21" s="8"/>
    </row>
    <row r="22" spans="1:33" ht="12" x14ac:dyDescent="0.2">
      <c r="C22" s="47" t="s">
        <v>33</v>
      </c>
      <c r="G22" s="10"/>
      <c r="K22" s="62"/>
      <c r="L22" s="62"/>
      <c r="M22" s="62"/>
    </row>
    <row r="23" spans="1:33" x14ac:dyDescent="0.2">
      <c r="K23" s="8"/>
      <c r="L23" s="9"/>
      <c r="M23" s="8"/>
    </row>
    <row r="24" spans="1:33" x14ac:dyDescent="0.2">
      <c r="K24" s="8"/>
      <c r="L24" s="9"/>
      <c r="M24" s="8"/>
    </row>
    <row r="25" spans="1:33" x14ac:dyDescent="0.2">
      <c r="A25" s="1"/>
      <c r="B25" s="1"/>
      <c r="D25" s="1"/>
      <c r="E25" s="1"/>
      <c r="F25" s="1"/>
      <c r="H25" s="1"/>
      <c r="I25" s="1"/>
      <c r="J25" s="1"/>
      <c r="K25" s="8"/>
      <c r="L25" s="9"/>
      <c r="M25" s="8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Z25" s="1"/>
      <c r="AA25" s="1"/>
      <c r="AB25" s="1"/>
      <c r="AC25" s="1"/>
      <c r="AD25" s="1"/>
      <c r="AE25" s="1"/>
      <c r="AF25" s="1"/>
    </row>
    <row r="32" spans="1:33" x14ac:dyDescent="0.2">
      <c r="Q32" s="2">
        <v>0</v>
      </c>
    </row>
    <row r="33" spans="1:32" x14ac:dyDescent="0.2">
      <c r="A33" s="1"/>
      <c r="B33" s="1"/>
      <c r="D33" s="1"/>
      <c r="E33" s="1"/>
      <c r="F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Z33" s="1"/>
      <c r="AA33" s="1"/>
      <c r="AB33" s="1"/>
      <c r="AC33" s="1"/>
      <c r="AD33" s="1"/>
      <c r="AE33" s="1"/>
      <c r="AF33" s="1"/>
    </row>
  </sheetData>
  <mergeCells count="1">
    <mergeCell ref="K22:M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April</vt:lpstr>
      <vt:lpstr>Food</vt:lpstr>
      <vt:lpstr>Nonfood</vt:lpstr>
      <vt:lpstr>April!Print_Area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2019-04-10T05:58:22Z</cp:lastPrinted>
  <dcterms:created xsi:type="dcterms:W3CDTF">2014-11-05T03:52:28Z</dcterms:created>
  <dcterms:modified xsi:type="dcterms:W3CDTF">2019-05-07T12:03:04Z</dcterms:modified>
</cp:coreProperties>
</file>