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4 Files\monthlyreportapril2019\"/>
    </mc:Choice>
  </mc:AlternateContent>
  <xr:revisionPtr revIDLastSave="0" documentId="13_ncr:1_{5922C4C8-070B-4124-9F62-E5BA644229C0}" xr6:coauthVersionLast="45" xr6:coauthVersionMax="45" xr10:uidLastSave="{00000000-0000-0000-0000-000000000000}"/>
  <bookViews>
    <workbookView xWindow="-60" yWindow="-60" windowWidth="24120" windowHeight="12960" tabRatio="542" xr2:uid="{00000000-000D-0000-FFFF-FFFF00000000}"/>
  </bookViews>
  <sheets>
    <sheet name="SALES SUMMARY" sheetId="1" r:id="rId1"/>
    <sheet name="ENTRY" sheetId="2" r:id="rId2"/>
    <sheet name="SC" sheetId="3" r:id="rId3"/>
    <sheet name="M &amp; C VALERO" sheetId="4" r:id="rId4"/>
  </sheets>
  <definedNames>
    <definedName name="_xlnm.Print_Area" localSheetId="3">'M &amp; C VALERO'!$A$68:$H$97</definedName>
    <definedName name="_xlnm.Print_Area" localSheetId="2">SC!$A$1:$O$73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O106" i="1" l="1"/>
  <c r="AM110" i="1" s="1"/>
  <c r="AQ107" i="1"/>
  <c r="AM109" i="1"/>
  <c r="AO105" i="1"/>
  <c r="AO11" i="1"/>
  <c r="AO14" i="1"/>
  <c r="AO17" i="1"/>
  <c r="AO20" i="1"/>
  <c r="AO23" i="1"/>
  <c r="AO26" i="1"/>
  <c r="AO29" i="1"/>
  <c r="AO32" i="1"/>
  <c r="AO35" i="1"/>
  <c r="AO38" i="1"/>
  <c r="AO41" i="1"/>
  <c r="AO44" i="1"/>
  <c r="AO47" i="1"/>
  <c r="AO50" i="1"/>
  <c r="AO53" i="1"/>
  <c r="AO56" i="1"/>
  <c r="AO59" i="1"/>
  <c r="AO62" i="1"/>
  <c r="AO65" i="1"/>
  <c r="AO68" i="1"/>
  <c r="AO71" i="1"/>
  <c r="AO74" i="1"/>
  <c r="AO77" i="1"/>
  <c r="AO80" i="1"/>
  <c r="AO83" i="1"/>
  <c r="AO86" i="1"/>
  <c r="AO89" i="1"/>
  <c r="AO92" i="1"/>
  <c r="AO95" i="1"/>
  <c r="AO98" i="1"/>
  <c r="AR11" i="1"/>
  <c r="AQ11" i="1"/>
  <c r="AP11" i="1"/>
  <c r="AM11" i="1"/>
  <c r="AL11" i="1"/>
  <c r="AK11" i="1"/>
  <c r="AI11" i="1"/>
  <c r="AG11" i="1"/>
  <c r="AF11" i="1"/>
  <c r="AE11" i="1"/>
  <c r="AD11" i="1"/>
  <c r="O11" i="1"/>
  <c r="N11" i="1"/>
  <c r="M11" i="1"/>
  <c r="H11" i="1"/>
  <c r="G11" i="1"/>
  <c r="E11" i="1"/>
  <c r="AR14" i="1"/>
  <c r="AQ14" i="1"/>
  <c r="AP14" i="1"/>
  <c r="AM14" i="1"/>
  <c r="AL14" i="1"/>
  <c r="AK14" i="1"/>
  <c r="AI14" i="1"/>
  <c r="AG14" i="1"/>
  <c r="AF14" i="1"/>
  <c r="AE14" i="1"/>
  <c r="AD14" i="1"/>
  <c r="O14" i="1"/>
  <c r="N14" i="1"/>
  <c r="M14" i="1"/>
  <c r="H14" i="1"/>
  <c r="G14" i="1"/>
  <c r="E14" i="1"/>
  <c r="AR17" i="1"/>
  <c r="AQ17" i="1"/>
  <c r="AP17" i="1"/>
  <c r="AM17" i="1"/>
  <c r="AL17" i="1"/>
  <c r="AK17" i="1"/>
  <c r="AI17" i="1"/>
  <c r="AG17" i="1"/>
  <c r="AF17" i="1"/>
  <c r="AE17" i="1"/>
  <c r="AD17" i="1"/>
  <c r="O17" i="1"/>
  <c r="N17" i="1"/>
  <c r="M17" i="1"/>
  <c r="H17" i="1"/>
  <c r="G17" i="1"/>
  <c r="E17" i="1"/>
  <c r="AR20" i="1"/>
  <c r="AQ20" i="1"/>
  <c r="AP20" i="1"/>
  <c r="AM20" i="1"/>
  <c r="AL20" i="1"/>
  <c r="AK20" i="1"/>
  <c r="AI20" i="1"/>
  <c r="AG20" i="1"/>
  <c r="AF20" i="1"/>
  <c r="AE20" i="1"/>
  <c r="AD20" i="1"/>
  <c r="O20" i="1"/>
  <c r="N20" i="1"/>
  <c r="M20" i="1"/>
  <c r="H20" i="1"/>
  <c r="G20" i="1"/>
  <c r="E20" i="1"/>
  <c r="AR23" i="1"/>
  <c r="AQ23" i="1"/>
  <c r="AP23" i="1"/>
  <c r="AM23" i="1"/>
  <c r="AL23" i="1"/>
  <c r="AK23" i="1"/>
  <c r="AI23" i="1"/>
  <c r="AG23" i="1"/>
  <c r="AF23" i="1"/>
  <c r="AE23" i="1"/>
  <c r="AD23" i="1"/>
  <c r="O23" i="1"/>
  <c r="N23" i="1"/>
  <c r="M23" i="1"/>
  <c r="H23" i="1"/>
  <c r="G23" i="1"/>
  <c r="E23" i="1"/>
  <c r="AR26" i="1"/>
  <c r="AQ26" i="1"/>
  <c r="AP26" i="1"/>
  <c r="AM26" i="1"/>
  <c r="AL26" i="1"/>
  <c r="AK26" i="1"/>
  <c r="AI26" i="1"/>
  <c r="AG26" i="1"/>
  <c r="AF26" i="1"/>
  <c r="AE26" i="1"/>
  <c r="AD26" i="1"/>
  <c r="O26" i="1"/>
  <c r="N26" i="1"/>
  <c r="M26" i="1"/>
  <c r="H26" i="1"/>
  <c r="G26" i="1"/>
  <c r="E26" i="1"/>
  <c r="AR29" i="1"/>
  <c r="AQ29" i="1"/>
  <c r="AP29" i="1"/>
  <c r="AM29" i="1"/>
  <c r="AL29" i="1"/>
  <c r="AK29" i="1"/>
  <c r="AI29" i="1"/>
  <c r="AG29" i="1"/>
  <c r="AF29" i="1"/>
  <c r="AE29" i="1"/>
  <c r="AD29" i="1"/>
  <c r="O29" i="1"/>
  <c r="N29" i="1"/>
  <c r="M29" i="1"/>
  <c r="H29" i="1"/>
  <c r="G29" i="1"/>
  <c r="E29" i="1"/>
  <c r="AR32" i="1"/>
  <c r="AQ32" i="1"/>
  <c r="AP32" i="1"/>
  <c r="AM32" i="1"/>
  <c r="AL32" i="1"/>
  <c r="AK32" i="1"/>
  <c r="AI32" i="1"/>
  <c r="AG32" i="1"/>
  <c r="AF32" i="1"/>
  <c r="AE32" i="1"/>
  <c r="AD32" i="1"/>
  <c r="O32" i="1"/>
  <c r="N32" i="1"/>
  <c r="M32" i="1"/>
  <c r="H32" i="1"/>
  <c r="G32" i="1"/>
  <c r="E32" i="1"/>
  <c r="AR35" i="1"/>
  <c r="AQ35" i="1"/>
  <c r="AP35" i="1"/>
  <c r="AM35" i="1"/>
  <c r="AL35" i="1"/>
  <c r="AK35" i="1"/>
  <c r="AI35" i="1"/>
  <c r="AG35" i="1"/>
  <c r="AF35" i="1"/>
  <c r="AE35" i="1"/>
  <c r="AD35" i="1"/>
  <c r="O35" i="1"/>
  <c r="N35" i="1"/>
  <c r="M35" i="1"/>
  <c r="H35" i="1"/>
  <c r="G35" i="1"/>
  <c r="E35" i="1"/>
  <c r="AR38" i="1"/>
  <c r="AQ38" i="1"/>
  <c r="AP38" i="1"/>
  <c r="AM38" i="1"/>
  <c r="AL38" i="1"/>
  <c r="AK38" i="1"/>
  <c r="AI38" i="1"/>
  <c r="AG38" i="1"/>
  <c r="AF38" i="1"/>
  <c r="AE38" i="1"/>
  <c r="AD38" i="1"/>
  <c r="O38" i="1"/>
  <c r="N38" i="1"/>
  <c r="M38" i="1"/>
  <c r="H38" i="1"/>
  <c r="G38" i="1"/>
  <c r="E38" i="1"/>
  <c r="AR41" i="1"/>
  <c r="AQ41" i="1"/>
  <c r="AP41" i="1"/>
  <c r="AM41" i="1"/>
  <c r="AL41" i="1"/>
  <c r="AK41" i="1"/>
  <c r="AI41" i="1"/>
  <c r="AG41" i="1"/>
  <c r="AF41" i="1"/>
  <c r="AE41" i="1"/>
  <c r="AD41" i="1"/>
  <c r="O41" i="1"/>
  <c r="N41" i="1"/>
  <c r="M41" i="1"/>
  <c r="H41" i="1"/>
  <c r="G41" i="1"/>
  <c r="E41" i="1"/>
  <c r="AR44" i="1"/>
  <c r="AQ44" i="1"/>
  <c r="AP44" i="1"/>
  <c r="AM44" i="1"/>
  <c r="AL44" i="1"/>
  <c r="AK44" i="1"/>
  <c r="AI44" i="1"/>
  <c r="AG44" i="1"/>
  <c r="AF44" i="1"/>
  <c r="AE44" i="1"/>
  <c r="AD44" i="1"/>
  <c r="O44" i="1"/>
  <c r="N44" i="1"/>
  <c r="M44" i="1"/>
  <c r="H44" i="1"/>
  <c r="G44" i="1"/>
  <c r="E44" i="1"/>
  <c r="AR47" i="1"/>
  <c r="AQ47" i="1"/>
  <c r="AP47" i="1"/>
  <c r="AM47" i="1"/>
  <c r="AL47" i="1"/>
  <c r="AK47" i="1"/>
  <c r="AI47" i="1"/>
  <c r="AG47" i="1"/>
  <c r="AF47" i="1"/>
  <c r="AE47" i="1"/>
  <c r="AD47" i="1"/>
  <c r="O47" i="1"/>
  <c r="N47" i="1"/>
  <c r="M47" i="1"/>
  <c r="H47" i="1"/>
  <c r="G47" i="1"/>
  <c r="E47" i="1"/>
  <c r="AR50" i="1"/>
  <c r="AQ50" i="1"/>
  <c r="AP50" i="1"/>
  <c r="AM50" i="1"/>
  <c r="AL50" i="1"/>
  <c r="AK50" i="1"/>
  <c r="AI50" i="1"/>
  <c r="AG50" i="1"/>
  <c r="AF50" i="1"/>
  <c r="AE50" i="1"/>
  <c r="AD50" i="1"/>
  <c r="O50" i="1"/>
  <c r="N50" i="1"/>
  <c r="M50" i="1"/>
  <c r="H50" i="1"/>
  <c r="G50" i="1"/>
  <c r="E50" i="1"/>
  <c r="AR53" i="1"/>
  <c r="AQ53" i="1"/>
  <c r="AP53" i="1"/>
  <c r="AM53" i="1"/>
  <c r="AL53" i="1"/>
  <c r="AK53" i="1"/>
  <c r="AI53" i="1"/>
  <c r="AG53" i="1"/>
  <c r="AF53" i="1"/>
  <c r="AE53" i="1"/>
  <c r="AD53" i="1"/>
  <c r="O53" i="1"/>
  <c r="N53" i="1"/>
  <c r="M53" i="1"/>
  <c r="H53" i="1"/>
  <c r="G53" i="1"/>
  <c r="E53" i="1"/>
  <c r="AR56" i="1"/>
  <c r="AQ56" i="1"/>
  <c r="AP56" i="1"/>
  <c r="AM56" i="1"/>
  <c r="AL56" i="1"/>
  <c r="AK56" i="1"/>
  <c r="AI56" i="1"/>
  <c r="AG56" i="1"/>
  <c r="AF56" i="1"/>
  <c r="AE56" i="1"/>
  <c r="AD56" i="1"/>
  <c r="O56" i="1"/>
  <c r="N56" i="1"/>
  <c r="M56" i="1"/>
  <c r="H56" i="1"/>
  <c r="G56" i="1"/>
  <c r="E56" i="1"/>
  <c r="AR59" i="1"/>
  <c r="AQ59" i="1"/>
  <c r="AP59" i="1"/>
  <c r="AM59" i="1"/>
  <c r="AL59" i="1"/>
  <c r="AK59" i="1"/>
  <c r="AI59" i="1"/>
  <c r="AG59" i="1"/>
  <c r="AF59" i="1"/>
  <c r="AE59" i="1"/>
  <c r="AD59" i="1"/>
  <c r="O59" i="1"/>
  <c r="N59" i="1"/>
  <c r="M59" i="1"/>
  <c r="H59" i="1"/>
  <c r="G59" i="1"/>
  <c r="E59" i="1"/>
  <c r="AR62" i="1"/>
  <c r="AQ62" i="1"/>
  <c r="AP62" i="1"/>
  <c r="AM62" i="1"/>
  <c r="AL62" i="1"/>
  <c r="AK62" i="1"/>
  <c r="AI62" i="1"/>
  <c r="AG62" i="1"/>
  <c r="AF62" i="1"/>
  <c r="AE62" i="1"/>
  <c r="AD62" i="1"/>
  <c r="O62" i="1"/>
  <c r="N62" i="1"/>
  <c r="M62" i="1"/>
  <c r="H62" i="1"/>
  <c r="G62" i="1"/>
  <c r="E62" i="1"/>
  <c r="AR65" i="1"/>
  <c r="AQ65" i="1"/>
  <c r="AP65" i="1"/>
  <c r="AM65" i="1"/>
  <c r="AL65" i="1"/>
  <c r="AK65" i="1"/>
  <c r="AI65" i="1"/>
  <c r="AG65" i="1"/>
  <c r="AF65" i="1"/>
  <c r="AE65" i="1"/>
  <c r="AD65" i="1"/>
  <c r="O65" i="1"/>
  <c r="N65" i="1"/>
  <c r="M65" i="1"/>
  <c r="H65" i="1"/>
  <c r="G65" i="1"/>
  <c r="E65" i="1"/>
  <c r="AR68" i="1"/>
  <c r="AQ68" i="1"/>
  <c r="AP68" i="1"/>
  <c r="AM68" i="1"/>
  <c r="AL68" i="1"/>
  <c r="AK68" i="1"/>
  <c r="AI68" i="1"/>
  <c r="AG68" i="1"/>
  <c r="AF68" i="1"/>
  <c r="AE68" i="1"/>
  <c r="AD68" i="1"/>
  <c r="O68" i="1"/>
  <c r="N68" i="1"/>
  <c r="M68" i="1"/>
  <c r="H68" i="1"/>
  <c r="G68" i="1"/>
  <c r="E68" i="1"/>
  <c r="AR71" i="1"/>
  <c r="AQ71" i="1"/>
  <c r="AP71" i="1"/>
  <c r="AM71" i="1"/>
  <c r="AL71" i="1"/>
  <c r="AK71" i="1"/>
  <c r="AI71" i="1"/>
  <c r="AG71" i="1"/>
  <c r="AF71" i="1"/>
  <c r="AE71" i="1"/>
  <c r="AD71" i="1"/>
  <c r="O71" i="1"/>
  <c r="N71" i="1"/>
  <c r="M71" i="1"/>
  <c r="H71" i="1"/>
  <c r="G71" i="1"/>
  <c r="E71" i="1"/>
  <c r="AR74" i="1"/>
  <c r="AR105" i="1" s="1"/>
  <c r="AQ74" i="1"/>
  <c r="AP74" i="1"/>
  <c r="AM74" i="1"/>
  <c r="AL74" i="1"/>
  <c r="AL105" i="1" s="1"/>
  <c r="AL106" i="1" s="1"/>
  <c r="AK74" i="1"/>
  <c r="AI74" i="1"/>
  <c r="AG74" i="1"/>
  <c r="AF74" i="1"/>
  <c r="AE74" i="1"/>
  <c r="AD74" i="1"/>
  <c r="O74" i="1"/>
  <c r="N74" i="1"/>
  <c r="N105" i="1" s="1"/>
  <c r="N106" i="1" s="1"/>
  <c r="M74" i="1"/>
  <c r="H74" i="1"/>
  <c r="G74" i="1"/>
  <c r="E74" i="1"/>
  <c r="E105" i="1" s="1"/>
  <c r="E106" i="1" s="1"/>
  <c r="AR77" i="1"/>
  <c r="AQ77" i="1"/>
  <c r="AP77" i="1"/>
  <c r="AM77" i="1"/>
  <c r="AL77" i="1"/>
  <c r="AK77" i="1"/>
  <c r="AI77" i="1"/>
  <c r="AG77" i="1"/>
  <c r="AF77" i="1"/>
  <c r="AE77" i="1"/>
  <c r="AD77" i="1"/>
  <c r="O77" i="1"/>
  <c r="N77" i="1"/>
  <c r="M77" i="1"/>
  <c r="H77" i="1"/>
  <c r="G77" i="1"/>
  <c r="E77" i="1"/>
  <c r="AR80" i="1"/>
  <c r="AQ80" i="1"/>
  <c r="AP80" i="1"/>
  <c r="AM80" i="1"/>
  <c r="AL80" i="1"/>
  <c r="AK80" i="1"/>
  <c r="AI80" i="1"/>
  <c r="AG80" i="1"/>
  <c r="AF80" i="1"/>
  <c r="AE80" i="1"/>
  <c r="AD80" i="1"/>
  <c r="O80" i="1"/>
  <c r="N80" i="1"/>
  <c r="M80" i="1"/>
  <c r="H80" i="1"/>
  <c r="G80" i="1"/>
  <c r="E80" i="1"/>
  <c r="AR83" i="1"/>
  <c r="AQ83" i="1"/>
  <c r="AP83" i="1"/>
  <c r="AM83" i="1"/>
  <c r="AL83" i="1"/>
  <c r="AK83" i="1"/>
  <c r="AI83" i="1"/>
  <c r="AG83" i="1"/>
  <c r="AF83" i="1"/>
  <c r="AE83" i="1"/>
  <c r="AD83" i="1"/>
  <c r="O83" i="1"/>
  <c r="N83" i="1"/>
  <c r="M83" i="1"/>
  <c r="H83" i="1"/>
  <c r="G83" i="1"/>
  <c r="E83" i="1"/>
  <c r="AR86" i="1"/>
  <c r="AQ86" i="1"/>
  <c r="AP86" i="1"/>
  <c r="AM86" i="1"/>
  <c r="AL86" i="1"/>
  <c r="AK86" i="1"/>
  <c r="AI86" i="1"/>
  <c r="AG86" i="1"/>
  <c r="AF86" i="1"/>
  <c r="AE86" i="1"/>
  <c r="AD86" i="1"/>
  <c r="O86" i="1"/>
  <c r="N86" i="1"/>
  <c r="M86" i="1"/>
  <c r="H86" i="1"/>
  <c r="G86" i="1"/>
  <c r="E86" i="1"/>
  <c r="AR89" i="1"/>
  <c r="AQ89" i="1"/>
  <c r="AP89" i="1"/>
  <c r="AM89" i="1"/>
  <c r="AL89" i="1"/>
  <c r="AK89" i="1"/>
  <c r="AI89" i="1"/>
  <c r="AG89" i="1"/>
  <c r="AF89" i="1"/>
  <c r="AE89" i="1"/>
  <c r="AD89" i="1"/>
  <c r="O89" i="1"/>
  <c r="N89" i="1"/>
  <c r="M89" i="1"/>
  <c r="H89" i="1"/>
  <c r="G89" i="1"/>
  <c r="E89" i="1"/>
  <c r="AR92" i="1"/>
  <c r="AQ92" i="1"/>
  <c r="AP92" i="1"/>
  <c r="AM92" i="1"/>
  <c r="AL92" i="1"/>
  <c r="AK92" i="1"/>
  <c r="AI92" i="1"/>
  <c r="AG92" i="1"/>
  <c r="AF92" i="1"/>
  <c r="AE92" i="1"/>
  <c r="AD92" i="1"/>
  <c r="O92" i="1"/>
  <c r="N92" i="1"/>
  <c r="M92" i="1"/>
  <c r="H92" i="1"/>
  <c r="G92" i="1"/>
  <c r="E92" i="1"/>
  <c r="AR95" i="1"/>
  <c r="AQ95" i="1"/>
  <c r="AP95" i="1"/>
  <c r="AM95" i="1"/>
  <c r="AL95" i="1"/>
  <c r="AK95" i="1"/>
  <c r="AI95" i="1"/>
  <c r="AG95" i="1"/>
  <c r="AF95" i="1"/>
  <c r="AE95" i="1"/>
  <c r="AD95" i="1"/>
  <c r="O95" i="1"/>
  <c r="N95" i="1"/>
  <c r="M95" i="1"/>
  <c r="H95" i="1"/>
  <c r="G95" i="1"/>
  <c r="E95" i="1"/>
  <c r="AR98" i="1"/>
  <c r="AQ98" i="1"/>
  <c r="AP98" i="1"/>
  <c r="AM98" i="1"/>
  <c r="AL98" i="1"/>
  <c r="AK98" i="1"/>
  <c r="AI98" i="1"/>
  <c r="AG98" i="1"/>
  <c r="AF98" i="1"/>
  <c r="AF105" i="1" s="1"/>
  <c r="AF106" i="1" s="1"/>
  <c r="AE98" i="1"/>
  <c r="AD98" i="1"/>
  <c r="O98" i="1"/>
  <c r="N98" i="1"/>
  <c r="M98" i="1"/>
  <c r="H98" i="1"/>
  <c r="G98" i="1"/>
  <c r="E98" i="1"/>
  <c r="AR103" i="1"/>
  <c r="AQ103" i="1"/>
  <c r="AP103" i="1"/>
  <c r="AM103" i="1"/>
  <c r="AL103" i="1"/>
  <c r="AK103" i="1"/>
  <c r="AI103" i="1"/>
  <c r="AG103" i="1"/>
  <c r="AF103" i="1"/>
  <c r="AE103" i="1"/>
  <c r="AD103" i="1"/>
  <c r="O103" i="1"/>
  <c r="N103" i="1"/>
  <c r="M103" i="1"/>
  <c r="H103" i="1"/>
  <c r="G103" i="1"/>
  <c r="E103" i="1"/>
  <c r="AK105" i="1" l="1"/>
  <c r="AK106" i="1" s="1"/>
  <c r="AE105" i="1"/>
  <c r="AE106" i="1" s="1"/>
  <c r="M105" i="1"/>
  <c r="M106" i="1" s="1"/>
  <c r="AI105" i="1"/>
  <c r="AQ105" i="1"/>
  <c r="AQ106" i="1" s="1"/>
  <c r="H105" i="1"/>
  <c r="H106" i="1" s="1"/>
  <c r="AD105" i="1"/>
  <c r="AD106" i="1" s="1"/>
  <c r="AP105" i="1"/>
  <c r="AP106" i="1" s="1"/>
  <c r="G105" i="1"/>
  <c r="G106" i="1" s="1"/>
  <c r="O105" i="1"/>
  <c r="O106" i="1" s="1"/>
  <c r="AM105" i="1"/>
  <c r="AM106" i="1" s="1"/>
  <c r="AG105" i="1"/>
  <c r="AG106" i="1" s="1"/>
  <c r="AQ113" i="1" l="1"/>
  <c r="AP113" i="1"/>
  <c r="AQ114" i="1" l="1"/>
  <c r="AG97" i="1"/>
  <c r="AF97" i="1"/>
  <c r="AE97" i="1"/>
  <c r="AD97" i="1"/>
  <c r="AG96" i="1"/>
  <c r="AF96" i="1"/>
  <c r="AE96" i="1"/>
  <c r="AD96" i="1"/>
  <c r="AG94" i="1"/>
  <c r="AF94" i="1"/>
  <c r="AE94" i="1"/>
  <c r="AD94" i="1"/>
  <c r="AG93" i="1"/>
  <c r="AF93" i="1"/>
  <c r="AE93" i="1"/>
  <c r="AD93" i="1"/>
  <c r="AG91" i="1"/>
  <c r="AF91" i="1"/>
  <c r="AE91" i="1"/>
  <c r="AD91" i="1"/>
  <c r="AG90" i="1"/>
  <c r="AF90" i="1"/>
  <c r="AE90" i="1"/>
  <c r="AD90" i="1"/>
  <c r="AG88" i="1"/>
  <c r="AF88" i="1"/>
  <c r="AE88" i="1"/>
  <c r="AD88" i="1"/>
  <c r="AG87" i="1"/>
  <c r="AF87" i="1"/>
  <c r="AE87" i="1"/>
  <c r="AD87" i="1"/>
  <c r="AG85" i="1"/>
  <c r="AF85" i="1"/>
  <c r="AE85" i="1"/>
  <c r="AD85" i="1"/>
  <c r="AG84" i="1"/>
  <c r="AF84" i="1"/>
  <c r="AE84" i="1"/>
  <c r="AD84" i="1"/>
  <c r="AG82" i="1"/>
  <c r="AF82" i="1"/>
  <c r="AE82" i="1"/>
  <c r="AD82" i="1"/>
  <c r="AG81" i="1"/>
  <c r="AF81" i="1"/>
  <c r="AE81" i="1"/>
  <c r="AD81" i="1"/>
  <c r="AG79" i="1"/>
  <c r="AF79" i="1"/>
  <c r="AE79" i="1"/>
  <c r="AD79" i="1"/>
  <c r="AG78" i="1"/>
  <c r="AF78" i="1"/>
  <c r="AE78" i="1"/>
  <c r="AD78" i="1"/>
  <c r="AG76" i="1"/>
  <c r="AF76" i="1"/>
  <c r="AE76" i="1"/>
  <c r="AD76" i="1"/>
  <c r="AG75" i="1"/>
  <c r="AF75" i="1"/>
  <c r="AE75" i="1"/>
  <c r="AD75" i="1"/>
  <c r="AG73" i="1"/>
  <c r="AF73" i="1"/>
  <c r="AE73" i="1"/>
  <c r="AD73" i="1"/>
  <c r="AG72" i="1"/>
  <c r="AF72" i="1"/>
  <c r="AE72" i="1"/>
  <c r="AD72" i="1"/>
  <c r="AG70" i="1"/>
  <c r="AF70" i="1"/>
  <c r="AE70" i="1"/>
  <c r="AD70" i="1"/>
  <c r="AG69" i="1"/>
  <c r="AF69" i="1"/>
  <c r="AE69" i="1"/>
  <c r="AD69" i="1"/>
  <c r="AG67" i="1"/>
  <c r="AF67" i="1"/>
  <c r="AE67" i="1"/>
  <c r="AD67" i="1"/>
  <c r="AG66" i="1"/>
  <c r="AF66" i="1"/>
  <c r="AE66" i="1"/>
  <c r="AD66" i="1"/>
  <c r="AG64" i="1"/>
  <c r="AF64" i="1"/>
  <c r="AE64" i="1"/>
  <c r="AD64" i="1"/>
  <c r="AG63" i="1"/>
  <c r="AF63" i="1"/>
  <c r="AE63" i="1"/>
  <c r="AD63" i="1"/>
  <c r="AG61" i="1"/>
  <c r="AF61" i="1"/>
  <c r="AE61" i="1"/>
  <c r="AD61" i="1"/>
  <c r="AG60" i="1"/>
  <c r="AF60" i="1"/>
  <c r="AE60" i="1"/>
  <c r="AD60" i="1"/>
  <c r="AG58" i="1"/>
  <c r="AF58" i="1"/>
  <c r="AE58" i="1"/>
  <c r="AD58" i="1"/>
  <c r="AG57" i="1"/>
  <c r="AF57" i="1"/>
  <c r="AE57" i="1"/>
  <c r="AD57" i="1"/>
  <c r="AG55" i="1"/>
  <c r="AF55" i="1"/>
  <c r="AE55" i="1"/>
  <c r="AD55" i="1"/>
  <c r="AG54" i="1"/>
  <c r="AF54" i="1"/>
  <c r="AE54" i="1"/>
  <c r="AD54" i="1"/>
  <c r="AG52" i="1"/>
  <c r="AF52" i="1"/>
  <c r="AE52" i="1"/>
  <c r="AD52" i="1"/>
  <c r="AG51" i="1"/>
  <c r="AF51" i="1"/>
  <c r="AE51" i="1"/>
  <c r="AD51" i="1"/>
  <c r="AG49" i="1"/>
  <c r="AF49" i="1"/>
  <c r="AE49" i="1"/>
  <c r="AD49" i="1"/>
  <c r="AG48" i="1"/>
  <c r="AF48" i="1"/>
  <c r="AE48" i="1"/>
  <c r="AD48" i="1"/>
  <c r="AG46" i="1"/>
  <c r="AF46" i="1"/>
  <c r="AE46" i="1"/>
  <c r="AD46" i="1"/>
  <c r="AG45" i="1"/>
  <c r="AF45" i="1"/>
  <c r="AE45" i="1"/>
  <c r="AD45" i="1"/>
  <c r="AG43" i="1"/>
  <c r="AF43" i="1"/>
  <c r="AE43" i="1"/>
  <c r="AD43" i="1"/>
  <c r="AG42" i="1"/>
  <c r="AF42" i="1"/>
  <c r="AE42" i="1"/>
  <c r="AD42" i="1"/>
  <c r="AG40" i="1"/>
  <c r="AF40" i="1"/>
  <c r="AE40" i="1"/>
  <c r="AD40" i="1"/>
  <c r="AG39" i="1"/>
  <c r="AF39" i="1"/>
  <c r="AE39" i="1"/>
  <c r="AD39" i="1"/>
  <c r="AG37" i="1"/>
  <c r="AF37" i="1"/>
  <c r="AE37" i="1"/>
  <c r="AD37" i="1"/>
  <c r="AG36" i="1"/>
  <c r="AF36" i="1"/>
  <c r="AE36" i="1"/>
  <c r="AD36" i="1"/>
  <c r="AG34" i="1"/>
  <c r="AF34" i="1"/>
  <c r="AE34" i="1"/>
  <c r="AD34" i="1"/>
  <c r="AG33" i="1"/>
  <c r="AF33" i="1"/>
  <c r="AE33" i="1"/>
  <c r="AD33" i="1"/>
  <c r="AG31" i="1"/>
  <c r="AF31" i="1"/>
  <c r="AE31" i="1"/>
  <c r="AD31" i="1"/>
  <c r="AG30" i="1"/>
  <c r="AF30" i="1"/>
  <c r="AE30" i="1"/>
  <c r="AD30" i="1"/>
  <c r="AG28" i="1"/>
  <c r="AF28" i="1"/>
  <c r="AE28" i="1"/>
  <c r="AD28" i="1"/>
  <c r="AG27" i="1"/>
  <c r="AF27" i="1"/>
  <c r="AE27" i="1"/>
  <c r="AD27" i="1"/>
  <c r="AG25" i="1"/>
  <c r="AF25" i="1"/>
  <c r="AE25" i="1"/>
  <c r="AD25" i="1"/>
  <c r="AG24" i="1"/>
  <c r="AF24" i="1"/>
  <c r="AE24" i="1"/>
  <c r="AD24" i="1"/>
  <c r="AG22" i="1"/>
  <c r="AF22" i="1"/>
  <c r="AE22" i="1"/>
  <c r="AD22" i="1"/>
  <c r="AG21" i="1"/>
  <c r="AF21" i="1"/>
  <c r="AE21" i="1"/>
  <c r="AD21" i="1"/>
  <c r="AG19" i="1"/>
  <c r="AF19" i="1"/>
  <c r="AE19" i="1"/>
  <c r="AD19" i="1"/>
  <c r="AG18" i="1"/>
  <c r="AF18" i="1"/>
  <c r="AE18" i="1"/>
  <c r="AD18" i="1"/>
  <c r="AG16" i="1"/>
  <c r="AF16" i="1"/>
  <c r="AE16" i="1"/>
  <c r="AD16" i="1"/>
  <c r="AG15" i="1"/>
  <c r="AF15" i="1"/>
  <c r="AE15" i="1"/>
  <c r="AD15" i="1"/>
  <c r="AG13" i="1"/>
  <c r="AF13" i="1"/>
  <c r="AE13" i="1"/>
  <c r="AD13" i="1"/>
  <c r="AG12" i="1"/>
  <c r="AF12" i="1"/>
  <c r="AE12" i="1"/>
  <c r="AD12" i="1"/>
  <c r="AG10" i="1"/>
  <c r="AF10" i="1"/>
  <c r="AE10" i="1"/>
  <c r="AD10" i="1"/>
  <c r="AG9" i="1"/>
  <c r="AF9" i="1"/>
  <c r="AE9" i="1"/>
  <c r="AD9" i="1"/>
  <c r="I24" i="2" l="1"/>
  <c r="I23" i="2"/>
  <c r="S27" i="2"/>
  <c r="F115" i="4"/>
  <c r="A103" i="4"/>
  <c r="A71" i="4"/>
  <c r="A39" i="4"/>
  <c r="A3" i="4"/>
  <c r="A37" i="4" s="1"/>
  <c r="A69" i="4" s="1"/>
  <c r="A101" i="4" s="1"/>
  <c r="K54" i="3"/>
  <c r="L54" i="3" s="1"/>
  <c r="K53" i="3"/>
  <c r="M53" i="3" s="1"/>
  <c r="K51" i="3"/>
  <c r="C51" i="3"/>
  <c r="K50" i="3"/>
  <c r="M50" i="3" s="1"/>
  <c r="C50" i="3"/>
  <c r="E50" i="3" s="1"/>
  <c r="K48" i="3"/>
  <c r="C48" i="3"/>
  <c r="E48" i="3" s="1"/>
  <c r="K47" i="3"/>
  <c r="M47" i="3" s="1"/>
  <c r="C47" i="3"/>
  <c r="E47" i="3" s="1"/>
  <c r="K45" i="3"/>
  <c r="N45" i="3" s="1"/>
  <c r="C45" i="3"/>
  <c r="K44" i="3"/>
  <c r="M44" i="3" s="1"/>
  <c r="C44" i="3"/>
  <c r="E44" i="3" s="1"/>
  <c r="K42" i="3"/>
  <c r="C42" i="3"/>
  <c r="K41" i="3"/>
  <c r="M41" i="3" s="1"/>
  <c r="C41" i="3"/>
  <c r="E41" i="3" s="1"/>
  <c r="K39" i="3"/>
  <c r="N39" i="3" s="1"/>
  <c r="C39" i="3"/>
  <c r="K38" i="3"/>
  <c r="M38" i="3" s="1"/>
  <c r="C38" i="3"/>
  <c r="E38" i="3" s="1"/>
  <c r="K36" i="3"/>
  <c r="L36" i="3" s="1"/>
  <c r="C36" i="3"/>
  <c r="K35" i="3"/>
  <c r="M35" i="3" s="1"/>
  <c r="C35" i="3"/>
  <c r="E35" i="3" s="1"/>
  <c r="K33" i="3"/>
  <c r="C33" i="3"/>
  <c r="K32" i="3"/>
  <c r="M32" i="3" s="1"/>
  <c r="C32" i="3"/>
  <c r="E32" i="3" s="1"/>
  <c r="K30" i="3"/>
  <c r="N30" i="3" s="1"/>
  <c r="C30" i="3"/>
  <c r="K29" i="3"/>
  <c r="M29" i="3" s="1"/>
  <c r="C29" i="3"/>
  <c r="E29" i="3" s="1"/>
  <c r="K27" i="3"/>
  <c r="N27" i="3" s="1"/>
  <c r="C27" i="3"/>
  <c r="E27" i="3" s="1"/>
  <c r="K26" i="3"/>
  <c r="M26" i="3" s="1"/>
  <c r="C26" i="3"/>
  <c r="E26" i="3" s="1"/>
  <c r="K24" i="3"/>
  <c r="M24" i="3" s="1"/>
  <c r="C24" i="3"/>
  <c r="K23" i="3"/>
  <c r="M23" i="3" s="1"/>
  <c r="C23" i="3"/>
  <c r="E23" i="3" s="1"/>
  <c r="K21" i="3"/>
  <c r="L21" i="3" s="1"/>
  <c r="C21" i="3"/>
  <c r="K20" i="3"/>
  <c r="M20" i="3" s="1"/>
  <c r="C20" i="3"/>
  <c r="E20" i="3" s="1"/>
  <c r="K18" i="3"/>
  <c r="N18" i="3" s="1"/>
  <c r="C18" i="3"/>
  <c r="K17" i="3"/>
  <c r="M17" i="3" s="1"/>
  <c r="C17" i="3"/>
  <c r="E17" i="3" s="1"/>
  <c r="K15" i="3"/>
  <c r="N15" i="3" s="1"/>
  <c r="C15" i="3"/>
  <c r="K14" i="3"/>
  <c r="N14" i="3" s="1"/>
  <c r="C14" i="3"/>
  <c r="E14" i="3" s="1"/>
  <c r="K12" i="3"/>
  <c r="L12" i="3" s="1"/>
  <c r="C12" i="3"/>
  <c r="K11" i="3"/>
  <c r="M11" i="3" s="1"/>
  <c r="I11" i="3"/>
  <c r="I14" i="3" s="1"/>
  <c r="I17" i="3" s="1"/>
  <c r="I20" i="3" s="1"/>
  <c r="I23" i="3" s="1"/>
  <c r="I26" i="3" s="1"/>
  <c r="I29" i="3" s="1"/>
  <c r="I32" i="3" s="1"/>
  <c r="I35" i="3" s="1"/>
  <c r="I38" i="3" s="1"/>
  <c r="I41" i="3" s="1"/>
  <c r="I44" i="3" s="1"/>
  <c r="I47" i="3" s="1"/>
  <c r="I50" i="3" s="1"/>
  <c r="I53" i="3" s="1"/>
  <c r="C11" i="3"/>
  <c r="E11" i="3" s="1"/>
  <c r="A11" i="3"/>
  <c r="A14" i="3" s="1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K9" i="3"/>
  <c r="N9" i="3" s="1"/>
  <c r="C9" i="3"/>
  <c r="D9" i="3" s="1"/>
  <c r="K8" i="3"/>
  <c r="M8" i="3" s="1"/>
  <c r="C8" i="3"/>
  <c r="E8" i="3" s="1"/>
  <c r="I1" i="3"/>
  <c r="A1" i="3"/>
  <c r="AF33" i="2"/>
  <c r="AF32" i="2"/>
  <c r="AF31" i="2"/>
  <c r="Z31" i="2"/>
  <c r="F31" i="2"/>
  <c r="F28" i="2"/>
  <c r="F27" i="2"/>
  <c r="AF26" i="2"/>
  <c r="G26" i="2"/>
  <c r="F26" i="2"/>
  <c r="E26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F8" i="2"/>
  <c r="AF7" i="2"/>
  <c r="Y7" i="2"/>
  <c r="AF3" i="2"/>
  <c r="C2" i="2"/>
  <c r="B2" i="2"/>
  <c r="G10" i="4"/>
  <c r="AF30" i="2"/>
  <c r="AF25" i="2"/>
  <c r="AF24" i="2"/>
  <c r="AF23" i="2"/>
  <c r="AF16" i="2"/>
  <c r="AF14" i="2"/>
  <c r="AF13" i="2"/>
  <c r="AF12" i="2"/>
  <c r="AF10" i="2"/>
  <c r="AF9" i="2"/>
  <c r="AF6" i="2"/>
  <c r="AF5" i="2"/>
  <c r="AE32" i="2"/>
  <c r="AE31" i="2"/>
  <c r="AE28" i="2"/>
  <c r="AE27" i="2"/>
  <c r="AE26" i="2"/>
  <c r="AE17" i="2"/>
  <c r="AE16" i="2"/>
  <c r="AE15" i="2"/>
  <c r="AE14" i="2"/>
  <c r="AE13" i="2"/>
  <c r="AE12" i="2"/>
  <c r="AE8" i="2"/>
  <c r="AE7" i="2"/>
  <c r="AE3" i="2"/>
  <c r="AE24" i="2"/>
  <c r="AE23" i="2"/>
  <c r="AE33" i="2"/>
  <c r="AD32" i="2"/>
  <c r="AD31" i="2"/>
  <c r="AD28" i="2"/>
  <c r="AD27" i="2"/>
  <c r="AD26" i="2"/>
  <c r="AD17" i="2"/>
  <c r="AD16" i="2"/>
  <c r="AD15" i="2"/>
  <c r="AD14" i="2"/>
  <c r="AD13" i="2"/>
  <c r="AD12" i="2"/>
  <c r="AD8" i="2"/>
  <c r="AD7" i="2"/>
  <c r="AD3" i="2"/>
  <c r="AC32" i="2"/>
  <c r="AC31" i="2"/>
  <c r="AC28" i="2"/>
  <c r="AC27" i="2"/>
  <c r="AC26" i="2"/>
  <c r="AC17" i="2"/>
  <c r="AC16" i="2"/>
  <c r="AC15" i="2"/>
  <c r="AC14" i="2"/>
  <c r="AC13" i="2"/>
  <c r="AC12" i="2"/>
  <c r="AC8" i="2"/>
  <c r="AC7" i="2"/>
  <c r="AC3" i="2"/>
  <c r="AC30" i="2"/>
  <c r="AB32" i="2"/>
  <c r="AB31" i="2"/>
  <c r="AB28" i="2"/>
  <c r="AB27" i="2"/>
  <c r="AB26" i="2"/>
  <c r="AB17" i="2"/>
  <c r="AB16" i="2"/>
  <c r="AB15" i="2"/>
  <c r="AB14" i="2"/>
  <c r="AB13" i="2"/>
  <c r="AB12" i="2"/>
  <c r="AB8" i="2"/>
  <c r="AB7" i="2"/>
  <c r="AB3" i="2"/>
  <c r="AA32" i="2"/>
  <c r="AA31" i="2"/>
  <c r="AA28" i="2"/>
  <c r="AA27" i="2"/>
  <c r="AA26" i="2"/>
  <c r="AA17" i="2"/>
  <c r="AA16" i="2"/>
  <c r="AA15" i="2"/>
  <c r="AA14" i="2"/>
  <c r="AA13" i="2"/>
  <c r="AA12" i="2"/>
  <c r="AA8" i="2"/>
  <c r="AA7" i="2"/>
  <c r="AA3" i="2"/>
  <c r="Z32" i="2"/>
  <c r="Z28" i="2"/>
  <c r="Z27" i="2"/>
  <c r="Z26" i="2"/>
  <c r="Z17" i="2"/>
  <c r="Z16" i="2"/>
  <c r="Z15" i="2"/>
  <c r="Z14" i="2"/>
  <c r="Z13" i="2"/>
  <c r="Z8" i="2"/>
  <c r="Z7" i="2"/>
  <c r="Z5" i="2"/>
  <c r="Z3" i="2"/>
  <c r="Z33" i="2"/>
  <c r="Z6" i="2"/>
  <c r="Y32" i="2"/>
  <c r="Y31" i="2"/>
  <c r="Y26" i="2"/>
  <c r="Y17" i="2"/>
  <c r="Y8" i="2"/>
  <c r="Y5" i="2"/>
  <c r="Y3" i="2"/>
  <c r="Y33" i="2"/>
  <c r="Y25" i="2"/>
  <c r="Y23" i="2"/>
  <c r="Y16" i="2"/>
  <c r="Y14" i="2"/>
  <c r="Y13" i="2"/>
  <c r="Y12" i="2"/>
  <c r="Y10" i="2"/>
  <c r="Y9" i="2"/>
  <c r="X32" i="2"/>
  <c r="X31" i="2"/>
  <c r="X28" i="2"/>
  <c r="X26" i="2"/>
  <c r="X17" i="2"/>
  <c r="X16" i="2"/>
  <c r="X15" i="2"/>
  <c r="X14" i="2"/>
  <c r="X13" i="2"/>
  <c r="X12" i="2"/>
  <c r="X8" i="2"/>
  <c r="X7" i="2"/>
  <c r="X5" i="2"/>
  <c r="X3" i="2"/>
  <c r="W32" i="2"/>
  <c r="W31" i="2"/>
  <c r="W28" i="2"/>
  <c r="W27" i="2"/>
  <c r="W26" i="2"/>
  <c r="W17" i="2"/>
  <c r="W16" i="2"/>
  <c r="W15" i="2"/>
  <c r="W14" i="2"/>
  <c r="W13" i="2"/>
  <c r="W12" i="2"/>
  <c r="W8" i="2"/>
  <c r="W7" i="2"/>
  <c r="W5" i="2"/>
  <c r="W3" i="2"/>
  <c r="W6" i="2"/>
  <c r="V32" i="2"/>
  <c r="V31" i="2"/>
  <c r="V28" i="2"/>
  <c r="V27" i="2"/>
  <c r="V26" i="2"/>
  <c r="V17" i="2"/>
  <c r="V16" i="2"/>
  <c r="V15" i="2"/>
  <c r="V14" i="2"/>
  <c r="V13" i="2"/>
  <c r="V12" i="2"/>
  <c r="V8" i="2"/>
  <c r="V7" i="2"/>
  <c r="V3" i="2"/>
  <c r="U32" i="2"/>
  <c r="U31" i="2"/>
  <c r="U28" i="2"/>
  <c r="U27" i="2"/>
  <c r="U26" i="2"/>
  <c r="U17" i="2"/>
  <c r="U16" i="2"/>
  <c r="U15" i="2"/>
  <c r="U14" i="2"/>
  <c r="U13" i="2"/>
  <c r="U12" i="2"/>
  <c r="U8" i="2"/>
  <c r="U7" i="2"/>
  <c r="U3" i="2"/>
  <c r="T32" i="2"/>
  <c r="T31" i="2"/>
  <c r="T28" i="2"/>
  <c r="T27" i="2"/>
  <c r="T26" i="2"/>
  <c r="T17" i="2"/>
  <c r="T16" i="2"/>
  <c r="T15" i="2"/>
  <c r="T14" i="2"/>
  <c r="T13" i="2"/>
  <c r="T12" i="2"/>
  <c r="T8" i="2"/>
  <c r="T7" i="2"/>
  <c r="T3" i="2"/>
  <c r="T30" i="2"/>
  <c r="S32" i="2"/>
  <c r="S31" i="2"/>
  <c r="S28" i="2"/>
  <c r="S26" i="2"/>
  <c r="S17" i="2"/>
  <c r="S16" i="2"/>
  <c r="S14" i="2"/>
  <c r="S8" i="2"/>
  <c r="S7" i="2"/>
  <c r="S5" i="2"/>
  <c r="S3" i="2"/>
  <c r="S12" i="2"/>
  <c r="S6" i="2"/>
  <c r="R31" i="2"/>
  <c r="R28" i="2"/>
  <c r="R27" i="2"/>
  <c r="R26" i="2"/>
  <c r="R17" i="2"/>
  <c r="R8" i="2"/>
  <c r="R7" i="2"/>
  <c r="R5" i="2"/>
  <c r="R3" i="2"/>
  <c r="R13" i="2"/>
  <c r="R16" i="2"/>
  <c r="R12" i="2"/>
  <c r="Q32" i="2"/>
  <c r="Q31" i="2"/>
  <c r="Q28" i="2"/>
  <c r="Q27" i="2"/>
  <c r="Q26" i="2"/>
  <c r="Q17" i="2"/>
  <c r="Q16" i="2"/>
  <c r="Q15" i="2"/>
  <c r="Q14" i="2"/>
  <c r="Q13" i="2"/>
  <c r="Q12" i="2"/>
  <c r="Q8" i="2"/>
  <c r="Q7" i="2"/>
  <c r="Q3" i="2"/>
  <c r="Q33" i="2"/>
  <c r="Q25" i="2"/>
  <c r="Q24" i="2"/>
  <c r="Q23" i="2"/>
  <c r="P32" i="2"/>
  <c r="P31" i="2"/>
  <c r="P28" i="2"/>
  <c r="P27" i="2"/>
  <c r="P26" i="2"/>
  <c r="P17" i="2"/>
  <c r="P16" i="2"/>
  <c r="P15" i="2"/>
  <c r="P14" i="2"/>
  <c r="P13" i="2"/>
  <c r="P12" i="2"/>
  <c r="P8" i="2"/>
  <c r="P7" i="2"/>
  <c r="P3" i="2"/>
  <c r="O32" i="2"/>
  <c r="O31" i="2"/>
  <c r="O28" i="2"/>
  <c r="O27" i="2"/>
  <c r="O26" i="2"/>
  <c r="O17" i="2"/>
  <c r="O16" i="2"/>
  <c r="O15" i="2"/>
  <c r="O14" i="2"/>
  <c r="O13" i="2"/>
  <c r="O12" i="2"/>
  <c r="O8" i="2"/>
  <c r="O7" i="2"/>
  <c r="O5" i="2"/>
  <c r="O3" i="2"/>
  <c r="O10" i="2"/>
  <c r="N32" i="2"/>
  <c r="N31" i="2"/>
  <c r="N28" i="2"/>
  <c r="N27" i="2"/>
  <c r="N26" i="2"/>
  <c r="N17" i="2"/>
  <c r="N16" i="2"/>
  <c r="N15" i="2"/>
  <c r="N14" i="2"/>
  <c r="N13" i="2"/>
  <c r="N12" i="2"/>
  <c r="N8" i="2"/>
  <c r="N7" i="2"/>
  <c r="N3" i="2"/>
  <c r="N5" i="2"/>
  <c r="M32" i="2"/>
  <c r="M31" i="2"/>
  <c r="M27" i="2"/>
  <c r="M26" i="2"/>
  <c r="M17" i="2"/>
  <c r="M16" i="2"/>
  <c r="M15" i="2"/>
  <c r="M14" i="2"/>
  <c r="M13" i="2"/>
  <c r="M12" i="2"/>
  <c r="M8" i="2"/>
  <c r="M7" i="2"/>
  <c r="M3" i="2"/>
  <c r="L32" i="2"/>
  <c r="L28" i="2"/>
  <c r="L27" i="2"/>
  <c r="L26" i="2"/>
  <c r="L17" i="2"/>
  <c r="L16" i="2"/>
  <c r="L15" i="2"/>
  <c r="L14" i="2"/>
  <c r="L13" i="2"/>
  <c r="L12" i="2"/>
  <c r="L8" i="2"/>
  <c r="L7" i="2"/>
  <c r="L3" i="2"/>
  <c r="L30" i="2"/>
  <c r="L25" i="2"/>
  <c r="K32" i="2"/>
  <c r="K31" i="2"/>
  <c r="K26" i="2"/>
  <c r="K17" i="2"/>
  <c r="K8" i="2"/>
  <c r="K7" i="2"/>
  <c r="K3" i="2"/>
  <c r="K27" i="2"/>
  <c r="K23" i="2"/>
  <c r="K16" i="2"/>
  <c r="K14" i="2"/>
  <c r="K12" i="2"/>
  <c r="K5" i="2"/>
  <c r="J32" i="2"/>
  <c r="J31" i="2"/>
  <c r="J28" i="2"/>
  <c r="J27" i="2"/>
  <c r="J26" i="2"/>
  <c r="J17" i="2"/>
  <c r="J16" i="2"/>
  <c r="J15" i="2"/>
  <c r="J14" i="2"/>
  <c r="J13" i="2"/>
  <c r="J12" i="2"/>
  <c r="J8" i="2"/>
  <c r="J7" i="2"/>
  <c r="J3" i="2"/>
  <c r="J30" i="2"/>
  <c r="I32" i="2"/>
  <c r="I31" i="2"/>
  <c r="I27" i="2"/>
  <c r="I26" i="2"/>
  <c r="I25" i="2"/>
  <c r="I17" i="2"/>
  <c r="I16" i="2"/>
  <c r="I15" i="2"/>
  <c r="I14" i="2"/>
  <c r="I13" i="2"/>
  <c r="I12" i="2"/>
  <c r="I8" i="2"/>
  <c r="I7" i="2"/>
  <c r="I3" i="2"/>
  <c r="I6" i="2"/>
  <c r="H32" i="2"/>
  <c r="H31" i="2"/>
  <c r="H28" i="2"/>
  <c r="H27" i="2"/>
  <c r="H26" i="2"/>
  <c r="H17" i="2"/>
  <c r="H16" i="2"/>
  <c r="H15" i="2"/>
  <c r="H14" i="2"/>
  <c r="H13" i="2"/>
  <c r="H12" i="2"/>
  <c r="H8" i="2"/>
  <c r="H7" i="2"/>
  <c r="H5" i="2"/>
  <c r="H3" i="2"/>
  <c r="H6" i="2"/>
  <c r="G32" i="2"/>
  <c r="G31" i="2"/>
  <c r="G28" i="2"/>
  <c r="G27" i="2"/>
  <c r="G17" i="2"/>
  <c r="G16" i="2"/>
  <c r="G15" i="2"/>
  <c r="G14" i="2"/>
  <c r="G13" i="2"/>
  <c r="G12" i="2"/>
  <c r="G8" i="2"/>
  <c r="G7" i="2"/>
  <c r="G3" i="2"/>
  <c r="G30" i="2"/>
  <c r="G5" i="2"/>
  <c r="F32" i="2"/>
  <c r="F17" i="2"/>
  <c r="F16" i="2"/>
  <c r="F15" i="2"/>
  <c r="F14" i="2"/>
  <c r="F13" i="2"/>
  <c r="F12" i="2"/>
  <c r="F10" i="2"/>
  <c r="F9" i="2"/>
  <c r="F8" i="2"/>
  <c r="F7" i="2"/>
  <c r="F3" i="2"/>
  <c r="F23" i="2"/>
  <c r="F6" i="2"/>
  <c r="E32" i="2"/>
  <c r="E31" i="2"/>
  <c r="E28" i="2"/>
  <c r="E27" i="2"/>
  <c r="E17" i="2"/>
  <c r="E16" i="2"/>
  <c r="E15" i="2"/>
  <c r="E14" i="2"/>
  <c r="E13" i="2"/>
  <c r="E12" i="2"/>
  <c r="E10" i="2"/>
  <c r="E8" i="2"/>
  <c r="E7" i="2"/>
  <c r="E3" i="2"/>
  <c r="E30" i="2"/>
  <c r="D32" i="2"/>
  <c r="D31" i="2"/>
  <c r="D26" i="2"/>
  <c r="D17" i="2"/>
  <c r="D12" i="2"/>
  <c r="D10" i="2"/>
  <c r="D8" i="2"/>
  <c r="D7" i="2"/>
  <c r="D3" i="2"/>
  <c r="D33" i="2"/>
  <c r="D25" i="2"/>
  <c r="D24" i="2"/>
  <c r="D14" i="2"/>
  <c r="D13" i="2"/>
  <c r="D2" i="2"/>
  <c r="C32" i="2"/>
  <c r="C31" i="2"/>
  <c r="C28" i="2"/>
  <c r="C27" i="2"/>
  <c r="C26" i="2"/>
  <c r="C17" i="2"/>
  <c r="C16" i="2"/>
  <c r="C15" i="2"/>
  <c r="C14" i="2"/>
  <c r="C13" i="2"/>
  <c r="C12" i="2"/>
  <c r="C8" i="2"/>
  <c r="C7" i="2"/>
  <c r="C3" i="2"/>
  <c r="C33" i="2"/>
  <c r="B32" i="2"/>
  <c r="B31" i="2"/>
  <c r="B28" i="2"/>
  <c r="B27" i="2"/>
  <c r="B7" i="2"/>
  <c r="B3" i="2"/>
  <c r="B13" i="2"/>
  <c r="B9" i="2"/>
  <c r="D16" i="2" l="1"/>
  <c r="G24" i="2"/>
  <c r="G33" i="2"/>
  <c r="K6" i="2"/>
  <c r="K24" i="2"/>
  <c r="P30" i="2"/>
  <c r="S15" i="2"/>
  <c r="V6" i="2"/>
  <c r="V24" i="2"/>
  <c r="V33" i="2"/>
  <c r="Z12" i="2"/>
  <c r="AB33" i="2"/>
  <c r="AE5" i="2"/>
  <c r="B10" i="2"/>
  <c r="B16" i="2"/>
  <c r="D23" i="2"/>
  <c r="K25" i="2"/>
  <c r="K30" i="2"/>
  <c r="L23" i="2"/>
  <c r="M33" i="2"/>
  <c r="O24" i="2"/>
  <c r="O33" i="2"/>
  <c r="R33" i="2"/>
  <c r="S10" i="2"/>
  <c r="U30" i="2"/>
  <c r="B12" i="2"/>
  <c r="F25" i="2"/>
  <c r="H10" i="2"/>
  <c r="R14" i="2"/>
  <c r="Z9" i="2"/>
  <c r="N33" i="2"/>
  <c r="S33" i="2"/>
  <c r="C24" i="2"/>
  <c r="Z24" i="2"/>
  <c r="I5" i="2"/>
  <c r="X24" i="2"/>
  <c r="O23" i="2"/>
  <c r="O25" i="2"/>
  <c r="H23" i="2"/>
  <c r="H25" i="2"/>
  <c r="C23" i="2"/>
  <c r="C25" i="2"/>
  <c r="AE10" i="2"/>
  <c r="AE6" i="2"/>
  <c r="Z10" i="2"/>
  <c r="S9" i="2"/>
  <c r="O9" i="2"/>
  <c r="I9" i="2"/>
  <c r="F5" i="2"/>
  <c r="E33" i="2"/>
  <c r="F33" i="2"/>
  <c r="I33" i="2"/>
  <c r="K33" i="2"/>
  <c r="B26" i="2"/>
  <c r="B33" i="2"/>
  <c r="B14" i="2"/>
  <c r="C30" i="2"/>
  <c r="H34" i="2"/>
  <c r="H33" i="2"/>
  <c r="I30" i="2"/>
  <c r="J10" i="2"/>
  <c r="K13" i="2"/>
  <c r="M30" i="2"/>
  <c r="N30" i="2"/>
  <c r="R30" i="2"/>
  <c r="S30" i="2"/>
  <c r="S13" i="2"/>
  <c r="T33" i="2"/>
  <c r="V9" i="2"/>
  <c r="V30" i="2"/>
  <c r="X33" i="2"/>
  <c r="AA33" i="2"/>
  <c r="AC33" i="2"/>
  <c r="AD33" i="2"/>
  <c r="B8" i="2"/>
  <c r="B17" i="2"/>
  <c r="D30" i="2"/>
  <c r="F30" i="2"/>
  <c r="J33" i="2"/>
  <c r="L33" i="2"/>
  <c r="O30" i="2"/>
  <c r="P33" i="2"/>
  <c r="Q34" i="2"/>
  <c r="R34" i="2"/>
  <c r="U33" i="2"/>
  <c r="W34" i="2"/>
  <c r="Y15" i="2"/>
  <c r="Y34" i="2"/>
  <c r="Z30" i="2"/>
  <c r="AA30" i="2"/>
  <c r="AB30" i="2"/>
  <c r="AC34" i="2"/>
  <c r="AD30" i="2"/>
  <c r="AE30" i="2"/>
  <c r="AF11" i="2"/>
  <c r="AF15" i="2"/>
  <c r="AF34" i="2"/>
  <c r="AF27" i="2"/>
  <c r="Y30" i="2"/>
  <c r="AD34" i="2"/>
  <c r="X27" i="2"/>
  <c r="P23" i="2"/>
  <c r="P25" i="2"/>
  <c r="O6" i="2"/>
  <c r="X23" i="2"/>
  <c r="X25" i="2"/>
  <c r="F11" i="2"/>
  <c r="X9" i="2"/>
  <c r="C6" i="2"/>
  <c r="AE34" i="2"/>
  <c r="AE25" i="2"/>
  <c r="AE11" i="2"/>
  <c r="AD10" i="2"/>
  <c r="AA34" i="2"/>
  <c r="Z23" i="2"/>
  <c r="Z25" i="2"/>
  <c r="X10" i="2"/>
  <c r="X6" i="2"/>
  <c r="W33" i="2"/>
  <c r="W24" i="2"/>
  <c r="R32" i="2"/>
  <c r="Q10" i="2"/>
  <c r="Q6" i="2"/>
  <c r="J23" i="2"/>
  <c r="J25" i="2"/>
  <c r="D32" i="3"/>
  <c r="E23" i="2"/>
  <c r="E25" i="2"/>
  <c r="E6" i="2"/>
  <c r="D5" i="2"/>
  <c r="C5" i="2"/>
  <c r="E34" i="2"/>
  <c r="T24" i="2"/>
  <c r="S24" i="2"/>
  <c r="R23" i="2"/>
  <c r="E24" i="2"/>
  <c r="P10" i="2"/>
  <c r="P6" i="2"/>
  <c r="M10" i="2"/>
  <c r="M6" i="2"/>
  <c r="C13" i="3"/>
  <c r="D8" i="3"/>
  <c r="D11" i="3"/>
  <c r="D47" i="3"/>
  <c r="AC23" i="2"/>
  <c r="AB6" i="2"/>
  <c r="AB5" i="2"/>
  <c r="W23" i="2"/>
  <c r="W25" i="2"/>
  <c r="V5" i="2"/>
  <c r="T10" i="2"/>
  <c r="S23" i="2"/>
  <c r="S25" i="2"/>
  <c r="M34" i="2"/>
  <c r="L6" i="2"/>
  <c r="K10" i="2"/>
  <c r="F24" i="2"/>
  <c r="E5" i="2"/>
  <c r="D34" i="2"/>
  <c r="X30" i="2"/>
  <c r="G34" i="2"/>
  <c r="AD24" i="2"/>
  <c r="AC25" i="2"/>
  <c r="AB23" i="2"/>
  <c r="AB25" i="2"/>
  <c r="AB24" i="2"/>
  <c r="L41" i="3"/>
  <c r="AA23" i="2"/>
  <c r="AA25" i="2"/>
  <c r="Y24" i="2"/>
  <c r="L24" i="3"/>
  <c r="U23" i="2"/>
  <c r="U25" i="2"/>
  <c r="L20" i="3"/>
  <c r="L22" i="3" s="1"/>
  <c r="R25" i="2"/>
  <c r="N24" i="2"/>
  <c r="M24" i="2"/>
  <c r="D29" i="3"/>
  <c r="AD5" i="2"/>
  <c r="AC6" i="2"/>
  <c r="AA5" i="2"/>
  <c r="W9" i="2"/>
  <c r="U6" i="2"/>
  <c r="T5" i="2"/>
  <c r="R10" i="2"/>
  <c r="L9" i="2"/>
  <c r="J5" i="2"/>
  <c r="H9" i="2"/>
  <c r="G6" i="2"/>
  <c r="D6" i="2"/>
  <c r="F8" i="3"/>
  <c r="C10" i="3"/>
  <c r="F9" i="3"/>
  <c r="L9" i="3"/>
  <c r="F11" i="3"/>
  <c r="K13" i="3"/>
  <c r="D14" i="3"/>
  <c r="C16" i="3"/>
  <c r="L15" i="3"/>
  <c r="D17" i="3"/>
  <c r="C19" i="3"/>
  <c r="L18" i="3"/>
  <c r="N20" i="3"/>
  <c r="K22" i="3"/>
  <c r="D23" i="3"/>
  <c r="N24" i="3"/>
  <c r="D27" i="3"/>
  <c r="C31" i="3"/>
  <c r="L30" i="3"/>
  <c r="C34" i="3"/>
  <c r="D35" i="3"/>
  <c r="C37" i="3"/>
  <c r="D38" i="3"/>
  <c r="C40" i="3"/>
  <c r="D41" i="3"/>
  <c r="N41" i="3"/>
  <c r="K43" i="3"/>
  <c r="F47" i="3"/>
  <c r="D48" i="3"/>
  <c r="L50" i="3"/>
  <c r="L53" i="3"/>
  <c r="L55" i="3" s="1"/>
  <c r="K55" i="3"/>
  <c r="N54" i="3"/>
  <c r="D10" i="3"/>
  <c r="F14" i="3"/>
  <c r="F17" i="3"/>
  <c r="F27" i="3"/>
  <c r="K34" i="3"/>
  <c r="F35" i="3"/>
  <c r="K37" i="3"/>
  <c r="N36" i="3"/>
  <c r="F38" i="3"/>
  <c r="F48" i="3"/>
  <c r="C49" i="3"/>
  <c r="N50" i="3"/>
  <c r="K52" i="3"/>
  <c r="N53" i="3"/>
  <c r="AD23" i="2"/>
  <c r="AD25" i="2"/>
  <c r="AD6" i="2"/>
  <c r="K49" i="3"/>
  <c r="AC24" i="2"/>
  <c r="M45" i="3"/>
  <c r="M46" i="3" s="1"/>
  <c r="L45" i="3"/>
  <c r="AC10" i="2"/>
  <c r="AC9" i="2"/>
  <c r="AC5" i="2"/>
  <c r="L44" i="3"/>
  <c r="N44" i="3"/>
  <c r="N46" i="3" s="1"/>
  <c r="K46" i="3"/>
  <c r="L42" i="3"/>
  <c r="N42" i="3"/>
  <c r="AB9" i="2"/>
  <c r="AB11" i="2"/>
  <c r="AB10" i="2"/>
  <c r="AA24" i="2"/>
  <c r="L39" i="3"/>
  <c r="AA10" i="2"/>
  <c r="AA6" i="2"/>
  <c r="K40" i="3"/>
  <c r="AA9" i="2"/>
  <c r="L33" i="3"/>
  <c r="N33" i="3"/>
  <c r="Y6" i="2"/>
  <c r="X34" i="2"/>
  <c r="K31" i="3"/>
  <c r="L27" i="3"/>
  <c r="N26" i="3"/>
  <c r="N28" i="3" s="1"/>
  <c r="K28" i="3"/>
  <c r="L26" i="3"/>
  <c r="W10" i="2"/>
  <c r="V23" i="2"/>
  <c r="V25" i="2"/>
  <c r="M25" i="3"/>
  <c r="V10" i="2"/>
  <c r="L23" i="3"/>
  <c r="N23" i="3"/>
  <c r="K25" i="3"/>
  <c r="N21" i="3"/>
  <c r="U5" i="2"/>
  <c r="U24" i="2"/>
  <c r="U10" i="2"/>
  <c r="U9" i="2"/>
  <c r="T23" i="2"/>
  <c r="T25" i="2"/>
  <c r="K19" i="3"/>
  <c r="T6" i="2"/>
  <c r="K16" i="3"/>
  <c r="R24" i="2"/>
  <c r="N12" i="3"/>
  <c r="R9" i="2"/>
  <c r="R6" i="2"/>
  <c r="Q9" i="2"/>
  <c r="Q5" i="2"/>
  <c r="K10" i="3"/>
  <c r="P34" i="2"/>
  <c r="P24" i="2"/>
  <c r="P9" i="2"/>
  <c r="P5" i="2"/>
  <c r="D50" i="3"/>
  <c r="C52" i="3"/>
  <c r="F50" i="3"/>
  <c r="O34" i="2"/>
  <c r="E49" i="3"/>
  <c r="O11" i="2"/>
  <c r="N6" i="2"/>
  <c r="N23" i="2"/>
  <c r="N25" i="2"/>
  <c r="D44" i="3"/>
  <c r="F44" i="3"/>
  <c r="C46" i="3"/>
  <c r="N9" i="2"/>
  <c r="N10" i="2"/>
  <c r="M23" i="2"/>
  <c r="M25" i="2"/>
  <c r="M9" i="2"/>
  <c r="M5" i="2"/>
  <c r="F41" i="3"/>
  <c r="C43" i="3"/>
  <c r="L31" i="2"/>
  <c r="L24" i="2"/>
  <c r="L10" i="2"/>
  <c r="L5" i="2"/>
  <c r="K34" i="2"/>
  <c r="J9" i="2"/>
  <c r="I10" i="2"/>
  <c r="G10" i="2"/>
  <c r="J34" i="2"/>
  <c r="J24" i="2"/>
  <c r="J6" i="2"/>
  <c r="F32" i="3"/>
  <c r="I34" i="2"/>
  <c r="F29" i="3"/>
  <c r="H30" i="2"/>
  <c r="H24" i="2"/>
  <c r="E28" i="3"/>
  <c r="D26" i="3"/>
  <c r="F26" i="3"/>
  <c r="C28" i="3"/>
  <c r="G23" i="2"/>
  <c r="G25" i="2"/>
  <c r="F23" i="3"/>
  <c r="C25" i="3"/>
  <c r="D20" i="3"/>
  <c r="F20" i="3"/>
  <c r="C22" i="3"/>
  <c r="D27" i="2"/>
  <c r="Z34" i="2"/>
  <c r="W30" i="2"/>
  <c r="T34" i="2"/>
  <c r="S34" i="2"/>
  <c r="Q30" i="2"/>
  <c r="F34" i="2"/>
  <c r="C34" i="2"/>
  <c r="B30" i="2"/>
  <c r="M54" i="3"/>
  <c r="M55" i="3" s="1"/>
  <c r="L51" i="3"/>
  <c r="N51" i="3"/>
  <c r="M51" i="3"/>
  <c r="M52" i="3" s="1"/>
  <c r="L47" i="3"/>
  <c r="N47" i="3"/>
  <c r="L48" i="3"/>
  <c r="N48" i="3"/>
  <c r="M48" i="3"/>
  <c r="M49" i="3" s="1"/>
  <c r="M42" i="3"/>
  <c r="M43" i="3" s="1"/>
  <c r="L38" i="3"/>
  <c r="N38" i="3"/>
  <c r="N40" i="3" s="1"/>
  <c r="M39" i="3"/>
  <c r="M40" i="3" s="1"/>
  <c r="L35" i="3"/>
  <c r="L37" i="3" s="1"/>
  <c r="N35" i="3"/>
  <c r="M36" i="3"/>
  <c r="M37" i="3" s="1"/>
  <c r="L32" i="3"/>
  <c r="L34" i="3" s="1"/>
  <c r="N32" i="3"/>
  <c r="M33" i="3"/>
  <c r="M34" i="3" s="1"/>
  <c r="L29" i="3"/>
  <c r="N29" i="3"/>
  <c r="N31" i="3" s="1"/>
  <c r="M30" i="3"/>
  <c r="M31" i="3" s="1"/>
  <c r="M27" i="3"/>
  <c r="M28" i="3" s="1"/>
  <c r="M21" i="3"/>
  <c r="M22" i="3" s="1"/>
  <c r="L17" i="3"/>
  <c r="N17" i="3"/>
  <c r="N19" i="3" s="1"/>
  <c r="M18" i="3"/>
  <c r="M19" i="3" s="1"/>
  <c r="N16" i="3"/>
  <c r="M14" i="3"/>
  <c r="L14" i="3"/>
  <c r="M15" i="3"/>
  <c r="L11" i="3"/>
  <c r="L13" i="3" s="1"/>
  <c r="N11" i="3"/>
  <c r="M12" i="3"/>
  <c r="M13" i="3" s="1"/>
  <c r="L8" i="3"/>
  <c r="L10" i="3" s="1"/>
  <c r="N8" i="3"/>
  <c r="N10" i="3" s="1"/>
  <c r="M9" i="3"/>
  <c r="M10" i="3" s="1"/>
  <c r="D51" i="3"/>
  <c r="F51" i="3"/>
  <c r="F52" i="3" s="1"/>
  <c r="E51" i="3"/>
  <c r="E52" i="3" s="1"/>
  <c r="D45" i="3"/>
  <c r="F45" i="3"/>
  <c r="E45" i="3"/>
  <c r="E46" i="3" s="1"/>
  <c r="D42" i="3"/>
  <c r="F42" i="3"/>
  <c r="E42" i="3"/>
  <c r="E43" i="3" s="1"/>
  <c r="D39" i="3"/>
  <c r="F39" i="3"/>
  <c r="E39" i="3"/>
  <c r="E40" i="3" s="1"/>
  <c r="D36" i="3"/>
  <c r="F36" i="3"/>
  <c r="E36" i="3"/>
  <c r="E37" i="3" s="1"/>
  <c r="D33" i="3"/>
  <c r="F33" i="3"/>
  <c r="E33" i="3"/>
  <c r="E34" i="3" s="1"/>
  <c r="D30" i="3"/>
  <c r="F30" i="3"/>
  <c r="E30" i="3"/>
  <c r="E31" i="3" s="1"/>
  <c r="D24" i="3"/>
  <c r="F24" i="3"/>
  <c r="F25" i="3" s="1"/>
  <c r="E24" i="3"/>
  <c r="E25" i="3" s="1"/>
  <c r="D21" i="3"/>
  <c r="F21" i="3"/>
  <c r="E21" i="3"/>
  <c r="E22" i="3" s="1"/>
  <c r="D18" i="3"/>
  <c r="F18" i="3"/>
  <c r="E18" i="3"/>
  <c r="E19" i="3" s="1"/>
  <c r="D15" i="3"/>
  <c r="F15" i="3"/>
  <c r="E15" i="3"/>
  <c r="E16" i="3" s="1"/>
  <c r="D12" i="3"/>
  <c r="F12" i="3"/>
  <c r="F13" i="3" s="1"/>
  <c r="E12" i="3"/>
  <c r="E13" i="3" s="1"/>
  <c r="G108" i="4"/>
  <c r="G44" i="4"/>
  <c r="G76" i="4"/>
  <c r="B23" i="2"/>
  <c r="B25" i="2"/>
  <c r="E9" i="3"/>
  <c r="E10" i="3" s="1"/>
  <c r="B24" i="2"/>
  <c r="C10" i="2"/>
  <c r="C9" i="2"/>
  <c r="D9" i="2"/>
  <c r="E9" i="2"/>
  <c r="G9" i="2"/>
  <c r="I11" i="2"/>
  <c r="J11" i="2"/>
  <c r="K9" i="2"/>
  <c r="M11" i="2"/>
  <c r="P11" i="2"/>
  <c r="T9" i="2"/>
  <c r="Z11" i="2"/>
  <c r="AD9" i="2"/>
  <c r="AE9" i="2"/>
  <c r="Y27" i="2"/>
  <c r="M28" i="2"/>
  <c r="I28" i="2"/>
  <c r="B6" i="2"/>
  <c r="B5" i="2"/>
  <c r="F22" i="3" l="1"/>
  <c r="N25" i="3"/>
  <c r="F10" i="3"/>
  <c r="D16" i="3"/>
  <c r="D22" i="3"/>
  <c r="D37" i="3"/>
  <c r="L16" i="3"/>
  <c r="U11" i="2"/>
  <c r="N52" i="3"/>
  <c r="V34" i="2"/>
  <c r="AD11" i="2"/>
  <c r="AD36" i="2" s="1"/>
  <c r="L34" i="2"/>
  <c r="AB34" i="2"/>
  <c r="AB36" i="2" s="1"/>
  <c r="N11" i="2"/>
  <c r="B11" i="2"/>
  <c r="N34" i="2"/>
  <c r="U34" i="2"/>
  <c r="R15" i="2"/>
  <c r="D15" i="2"/>
  <c r="K15" i="2"/>
  <c r="N49" i="3"/>
  <c r="L31" i="3"/>
  <c r="Q11" i="2"/>
  <c r="Q36" i="2" s="1"/>
  <c r="L52" i="3"/>
  <c r="S11" i="2"/>
  <c r="S36" i="2" s="1"/>
  <c r="G11" i="2"/>
  <c r="G36" i="2" s="1"/>
  <c r="AF28" i="2"/>
  <c r="AF36" i="2" s="1"/>
  <c r="B15" i="2"/>
  <c r="W11" i="2"/>
  <c r="W36" i="2" s="1"/>
  <c r="D19" i="3"/>
  <c r="D34" i="3"/>
  <c r="D52" i="3"/>
  <c r="AE36" i="2"/>
  <c r="L49" i="3"/>
  <c r="L43" i="3"/>
  <c r="L25" i="3"/>
  <c r="V11" i="2"/>
  <c r="T11" i="2"/>
  <c r="T36" i="2" s="1"/>
  <c r="D49" i="3"/>
  <c r="D40" i="3"/>
  <c r="D31" i="3"/>
  <c r="L40" i="3"/>
  <c r="F37" i="3"/>
  <c r="D28" i="3"/>
  <c r="D13" i="3"/>
  <c r="X11" i="2"/>
  <c r="X36" i="2" s="1"/>
  <c r="F36" i="2"/>
  <c r="N22" i="3"/>
  <c r="Z36" i="2"/>
  <c r="N37" i="3"/>
  <c r="N34" i="3"/>
  <c r="L19" i="3"/>
  <c r="F40" i="3"/>
  <c r="J36" i="2"/>
  <c r="F34" i="3"/>
  <c r="F31" i="3"/>
  <c r="D43" i="3"/>
  <c r="F19" i="3"/>
  <c r="F16" i="3"/>
  <c r="H11" i="2"/>
  <c r="H36" i="2" s="1"/>
  <c r="F49" i="3"/>
  <c r="L28" i="3"/>
  <c r="M16" i="3"/>
  <c r="M57" i="3" s="1"/>
  <c r="N66" i="3" s="1"/>
  <c r="O36" i="2"/>
  <c r="D46" i="3"/>
  <c r="F43" i="3"/>
  <c r="K11" i="2"/>
  <c r="D25" i="3"/>
  <c r="E11" i="2"/>
  <c r="E36" i="2" s="1"/>
  <c r="D11" i="2"/>
  <c r="N43" i="3"/>
  <c r="F28" i="3"/>
  <c r="Y11" i="2"/>
  <c r="R11" i="2"/>
  <c r="P36" i="2"/>
  <c r="L11" i="2"/>
  <c r="L36" i="2" s="1"/>
  <c r="N55" i="3"/>
  <c r="N13" i="3"/>
  <c r="K57" i="3"/>
  <c r="L46" i="3"/>
  <c r="AC11" i="2"/>
  <c r="AC36" i="2" s="1"/>
  <c r="AA11" i="2"/>
  <c r="AA36" i="2" s="1"/>
  <c r="C54" i="3"/>
  <c r="F46" i="3"/>
  <c r="M36" i="2"/>
  <c r="I36" i="2"/>
  <c r="E2" i="2"/>
  <c r="B34" i="2"/>
  <c r="E54" i="3"/>
  <c r="F63" i="3" s="1"/>
  <c r="C11" i="2"/>
  <c r="C36" i="2" s="1"/>
  <c r="G8" i="4"/>
  <c r="G106" i="4" s="1"/>
  <c r="N36" i="2" l="1"/>
  <c r="V36" i="2"/>
  <c r="U36" i="2"/>
  <c r="R36" i="2"/>
  <c r="B36" i="2"/>
  <c r="F54" i="3"/>
  <c r="F60" i="3" s="1"/>
  <c r="F61" i="3" s="1"/>
  <c r="N57" i="3"/>
  <c r="N69" i="3" s="1"/>
  <c r="L57" i="3"/>
  <c r="N59" i="3" s="1"/>
  <c r="D54" i="3"/>
  <c r="F56" i="3" s="1"/>
  <c r="G42" i="4"/>
  <c r="G74" i="4"/>
  <c r="F2" i="2"/>
  <c r="G12" i="4"/>
  <c r="Y28" i="2"/>
  <c r="Y36" i="2" s="1"/>
  <c r="K28" i="2"/>
  <c r="K36" i="2" s="1"/>
  <c r="N63" i="3" l="1"/>
  <c r="N64" i="3" s="1"/>
  <c r="F66" i="3"/>
  <c r="F68" i="3" s="1"/>
  <c r="G68" i="3" s="1"/>
  <c r="G2" i="2"/>
  <c r="N71" i="3"/>
  <c r="D28" i="2"/>
  <c r="D36" i="2" s="1"/>
  <c r="G14" i="4"/>
  <c r="G17" i="4" s="1"/>
  <c r="G78" i="4"/>
  <c r="G80" i="4" s="1"/>
  <c r="G112" i="4" s="1"/>
  <c r="G115" i="4" s="1"/>
  <c r="G110" i="4"/>
  <c r="G46" i="4"/>
  <c r="G48" i="4" s="1"/>
  <c r="G51" i="4" s="1"/>
  <c r="H2" i="2" l="1"/>
  <c r="G83" i="4"/>
  <c r="G85" i="4" s="1"/>
  <c r="G19" i="4"/>
  <c r="G21" i="4"/>
  <c r="G55" i="4"/>
  <c r="G53" i="4"/>
  <c r="G119" i="4"/>
  <c r="G117" i="4"/>
  <c r="I2" i="2" l="1"/>
  <c r="G87" i="4"/>
  <c r="G89" i="4" s="1"/>
  <c r="G23" i="4"/>
  <c r="G121" i="4"/>
  <c r="G57" i="4"/>
  <c r="J2" i="2" l="1"/>
  <c r="K2" i="2" l="1"/>
  <c r="L2" i="2" l="1"/>
  <c r="M2" i="2" l="1"/>
  <c r="N2" i="2" l="1"/>
  <c r="O2" i="2" l="1"/>
  <c r="P2" i="2" l="1"/>
  <c r="Q2" i="2" l="1"/>
  <c r="R2" i="2" l="1"/>
  <c r="S2" i="2" l="1"/>
  <c r="T2" i="2" l="1"/>
  <c r="U2" i="2" l="1"/>
  <c r="V2" i="2" l="1"/>
  <c r="W2" i="2" l="1"/>
  <c r="X2" i="2" l="1"/>
  <c r="Y2" i="2" l="1"/>
  <c r="Z2" i="2" l="1"/>
  <c r="AA2" i="2" l="1"/>
  <c r="AB2" i="2" l="1"/>
  <c r="AC2" i="2" l="1"/>
  <c r="AF2" i="2" l="1"/>
  <c r="AD2" i="2"/>
  <c r="AE2" i="2" l="1"/>
</calcChain>
</file>

<file path=xl/sharedStrings.xml><?xml version="1.0" encoding="utf-8"?>
<sst xmlns="http://schemas.openxmlformats.org/spreadsheetml/2006/main" count="305" uniqueCount="138">
  <si>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</si>
  <si>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</si>
  <si>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</si>
  <si>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</si>
  <si>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</si>
  <si>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</si>
  <si>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</si>
  <si>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</si>
  <si>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</si>
  <si>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</si>
  <si>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</si>
  <si>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</si>
  <si>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</si>
  <si>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</si>
  <si>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</si>
  <si>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</si>
  <si>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</si>
  <si>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</si>
  <si>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</si>
  <si>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</si>
  <si>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</si>
  <si>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</si>
  <si>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</si>
  <si>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</si>
  <si>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</si>
  <si>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</si>
  <si>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</si>
  <si>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</si>
  <si>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</si>
  <si>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</si>
  <si>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</si>
  <si>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</si>
  <si>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</si>
  <si>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</si>
  <si>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</si>
  <si>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</si>
  <si>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</si>
  <si>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</si>
  <si>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</si>
  <si>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</si>
  <si>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</si>
  <si>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</si>
  <si>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</si>
  <si>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</si>
  <si>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</si>
  <si>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</si>
  <si>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</si>
  <si>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</si>
  <si>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</si>
  <si>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</si>
  <si>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</si>
  <si>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</si>
  <si>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</si>
  <si>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</si>
  <si>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</si>
  <si>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</si>
  <si>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</si>
  <si>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</si>
  <si>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</si>
  <si>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</si>
  <si>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</si>
  <si>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</si>
  <si>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</si>
  <si>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</si>
  <si>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</si>
  <si>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</si>
  <si>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</si>
  <si>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</si>
  <si>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</si>
  <si>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</si>
  <si>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</si>
  <si>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</si>
  <si>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</si>
  <si>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</si>
  <si>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</si>
  <si>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</si>
  <si>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</si>
  <si>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</si>
  <si>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</si>
  <si>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</si>
  <si>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</si>
  <si>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</si>
  <si>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</si>
  <si>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</si>
  <si>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</si>
  <si>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</si>
  <si>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</si>
  <si>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</si>
  <si>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</si>
  <si>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</si>
  <si>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</si>
  <si>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</si>
  <si>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</si>
  <si>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</si>
  <si>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</si>
  <si>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</si>
  <si>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</si>
  <si>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</si>
  <si>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</si>
  <si>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</si>
  <si>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</si>
  <si>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</si>
  <si>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</si>
  <si>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</si>
  <si>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</si>
  <si>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</si>
  <si>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</si>
  <si>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</si>
  <si>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</si>
  <si>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</si>
  <si>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</si>
  <si>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</si>
  <si>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</si>
  <si>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</si>
  <si>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</si>
  <si>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</si>
  <si>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BENZEN CAHILIG</t>
  </si>
  <si>
    <t>END # 11497</t>
  </si>
  <si>
    <t>MYLA CALAR</t>
  </si>
  <si>
    <t>MIGUILITO BIROIN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</si>
  <si>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</si>
  <si>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</si>
  <si>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</si>
  <si>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</si>
  <si>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</si>
  <si>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</si>
  <si>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</si>
  <si>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</si>
  <si>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</si>
  <si>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DECEMBER 1-15, 2015</t>
  </si>
  <si>
    <t>DECEMBER 16-31, 2015</t>
  </si>
  <si>
    <t>RUEL HAYAGAn</t>
  </si>
  <si>
    <t>CAMILLE ESPINOSA</t>
  </si>
  <si>
    <t>JEFFREY VILLNUEVA</t>
  </si>
  <si>
    <t>FOR THE MONTH ENDED  SPETEMBER  2018</t>
  </si>
  <si>
    <t>Saturday</t>
  </si>
  <si>
    <t>Sunday</t>
  </si>
  <si>
    <t>Holiday/Store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</si>
</sst>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0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0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0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0" fillId="0" borderId="0" xfId="0" applyNumberFormat="1" applyFont="1"/>
    <xf numFmtId="43" fontId="10" fillId="0" borderId="0" xfId="0" applyNumberFormat="1" applyFont="1"/>
    <xf numFmtId="43" fontId="10" fillId="0" borderId="0" xfId="4" applyNumberFormat="1" applyFont="1"/>
    <xf numFmtId="10" fontId="10" fillId="0" borderId="0" xfId="4" applyNumberFormat="1" applyFont="1"/>
    <xf numFmtId="43" fontId="10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1" fillId="0" borderId="0" xfId="0" applyNumberFormat="1" applyFont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43" fontId="3" fillId="0" borderId="26" xfId="1" applyNumberFormat="1" applyFont="1" applyFill="1" applyBorder="1"/>
    <xf numFmtId="0" fontId="2" fillId="0" borderId="27" xfId="0" applyFont="1" applyBorder="1" applyAlignment="1">
      <alignment horizontal="center" vertical="center" wrapText="1"/>
    </xf>
    <xf numFmtId="43" fontId="2" fillId="0" borderId="28" xfId="1" applyFont="1" applyFill="1" applyBorder="1"/>
    <xf numFmtId="43" fontId="2" fillId="8" borderId="10" xfId="1" applyFont="1" applyFill="1" applyBorder="1"/>
    <xf numFmtId="0" fontId="10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9" xfId="1" applyFont="1" applyFill="1" applyBorder="1"/>
    <xf numFmtId="43" fontId="3" fillId="4" borderId="0" xfId="1" applyFont="1" applyFill="1" applyBorder="1" applyAlignment="1"/>
    <xf numFmtId="166" fontId="3" fillId="2" borderId="0" xfId="1" applyNumberFormat="1" applyFont="1" applyFill="1" applyBorder="1"/>
    <xf numFmtId="0" fontId="12" fillId="0" borderId="10" xfId="0" applyFont="1" applyBorder="1"/>
    <xf numFmtId="0" fontId="2" fillId="3" borderId="1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5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0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34" xfId="3" applyFont="1" applyBorder="1" applyAlignment="1">
      <alignment horizontal="center" vertical="center" wrapText="1"/>
    </xf>
    <xf numFmtId="43" fontId="2" fillId="0" borderId="0" xfId="1" applyFont="1" applyBorder="1"/>
    <xf numFmtId="43" fontId="2" fillId="4" borderId="0" xfId="1" applyFont="1" applyFill="1" applyBorder="1"/>
    <xf numFmtId="43" fontId="2" fillId="7" borderId="0" xfId="1" applyFont="1" applyFill="1" applyBorder="1"/>
    <xf numFmtId="43" fontId="2" fillId="0" borderId="0" xfId="1" applyFont="1" applyFill="1" applyBorder="1"/>
  </cellXfs>
  <cellStyles count="5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191"/>
  <sheetViews>
    <sheetView tabSelected="1" zoomScale="120" zoomScaleNormal="120" workbookViewId="0">
      <pane xSplit="3" ySplit="7" topLeftCell="N100" activePane="bottomRight" state="frozen"/>
      <selection pane="topRight" activeCell="D1" sqref="D1"/>
      <selection pane="bottomLeft" activeCell="A8" sqref="A8"/>
      <selection pane="bottomRight" activeCell="AN105" sqref="AN1:AN1048576"/>
    </sheetView>
  </sheetViews>
  <sheetFormatPr defaultRowHeight="15" x14ac:dyDescent="0.25"/>
  <cols>
    <col min="1" max="1" width="13" style="135" customWidth="1"/>
    <col min="2" max="2" width="5.28515625" style="135" hidden="1" customWidth="1"/>
    <col min="3" max="3" width="21" style="135" customWidth="1"/>
    <col min="4" max="4" width="10.7109375" style="135" hidden="1" customWidth="1"/>
    <col min="5" max="5" width="10.7109375" style="135" customWidth="1"/>
    <col min="6" max="6" width="10.7109375" style="135" hidden="1" customWidth="1"/>
    <col min="7" max="8" width="10.7109375" style="135" customWidth="1"/>
    <col min="9" max="12" width="10.7109375" style="135" hidden="1" customWidth="1"/>
    <col min="13" max="15" width="10.7109375" style="135" customWidth="1"/>
    <col min="16" max="29" width="10.7109375" style="135" hidden="1" customWidth="1"/>
    <col min="30" max="33" width="10.7109375" style="135" customWidth="1"/>
    <col min="34" max="34" width="12.140625" style="135" hidden="1" customWidth="1"/>
    <col min="35" max="35" width="19.28515625" style="135" customWidth="1"/>
    <col min="36" max="36" width="10.7109375" style="135" hidden="1" customWidth="1"/>
    <col min="37" max="39" width="10.7109375" style="135" customWidth="1"/>
    <col min="40" max="40" width="10.7109375" style="135" hidden="1" customWidth="1"/>
    <col min="41" max="41" width="10.7109375" style="135" customWidth="1"/>
    <col min="42" max="42" width="12" style="135" bestFit="1" customWidth="1"/>
    <col min="43" max="43" width="11.42578125" style="135" customWidth="1"/>
    <col min="44" max="44" width="15.28515625" style="135" customWidth="1"/>
    <col min="45" max="45" width="10.7109375" style="135" customWidth="1"/>
    <col min="46" max="46" width="12" style="135" customWidth="1"/>
    <col min="47" max="48" width="10.7109375" style="135" customWidth="1"/>
    <col min="49" max="55" width="10.7109375" style="135" hidden="1" customWidth="1"/>
    <col min="56" max="60" width="10.7109375" style="135" customWidth="1"/>
    <col min="61" max="61" width="10.7109375" style="135" hidden="1" customWidth="1"/>
    <col min="62" max="62" width="10.7109375" style="135" customWidth="1"/>
    <col min="63" max="63" width="13" style="135" hidden="1" customWidth="1"/>
    <col min="64" max="64" width="10.7109375" style="135" customWidth="1"/>
    <col min="65" max="66" width="10.7109375" style="135" hidden="1" customWidth="1"/>
    <col min="67" max="68" width="10.7109375" style="135" customWidth="1"/>
    <col min="69" max="72" width="10.7109375" style="135" hidden="1" customWidth="1"/>
    <col min="73" max="73" width="10.7109375" style="135" customWidth="1"/>
    <col min="74" max="75" width="9.140625" style="135"/>
    <col min="76" max="128" width="12.7109375" style="4" customWidth="1"/>
    <col min="129" max="16384" width="9.140625" style="135"/>
  </cols>
  <sheetData>
    <row r="1" spans="1:128" ht="15.75" hidden="1" thickBot="1" x14ac:dyDescent="0.3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"/>
      <c r="AP1" s="3"/>
      <c r="AQ1" s="2"/>
      <c r="AR1" s="2"/>
      <c r="AS1" s="2"/>
      <c r="AT1" s="1"/>
      <c r="AU1" s="4"/>
      <c r="AV1" s="1"/>
      <c r="AW1" s="5"/>
      <c r="AX1" s="5"/>
      <c r="AY1" s="5"/>
      <c r="AZ1" s="5"/>
      <c r="BA1" s="6"/>
      <c r="BB1" s="6"/>
      <c r="BC1" s="6"/>
      <c r="BD1" s="6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</row>
    <row r="2" spans="1:128" ht="15.75" hidden="1" thickBot="1" x14ac:dyDescent="0.3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3"/>
      <c r="AP2" s="3"/>
      <c r="AQ2" s="2"/>
      <c r="AR2" s="2"/>
      <c r="AS2" s="2"/>
      <c r="AT2" s="1"/>
      <c r="AU2" s="4"/>
      <c r="AV2" s="1"/>
      <c r="AW2" s="5"/>
      <c r="AX2" s="5"/>
      <c r="AY2" s="5"/>
      <c r="AZ2" s="5"/>
      <c r="BA2" s="6"/>
      <c r="BB2" s="6"/>
      <c r="BC2" s="6"/>
      <c r="BD2" s="6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</row>
    <row r="3" spans="1:128" ht="15.75" hidden="1" thickBot="1" x14ac:dyDescent="0.3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7"/>
      <c r="AO3" s="1"/>
      <c r="AP3" s="1"/>
      <c r="AQ3" s="2"/>
      <c r="AR3" s="2"/>
      <c r="AS3" s="2"/>
      <c r="AT3" s="1"/>
      <c r="AU3" s="4"/>
      <c r="AV3" s="1"/>
      <c r="AW3" s="5"/>
      <c r="AX3" s="5"/>
      <c r="AY3" s="5"/>
      <c r="AZ3" s="5"/>
      <c r="BA3" s="6"/>
      <c r="BB3" s="6"/>
      <c r="BC3" s="6"/>
      <c r="BD3" s="6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</row>
    <row r="4" spans="1:128" ht="24" hidden="1" thickBot="1" x14ac:dyDescent="0.3">
      <c r="A4" s="9" t="s">
        <v>134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1"/>
      <c r="AF4" s="1"/>
      <c r="AG4" s="1"/>
      <c r="AH4" s="1"/>
      <c r="AI4" s="2"/>
      <c r="AJ4" s="2"/>
      <c r="AK4" s="2"/>
      <c r="AL4" s="2"/>
      <c r="AM4" s="2"/>
      <c r="AN4" s="7"/>
      <c r="AO4" s="1"/>
      <c r="AP4" s="3"/>
      <c r="AQ4" s="4"/>
      <c r="AR4" s="4"/>
      <c r="AS4" s="1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CW4" s="143"/>
      <c r="CX4" s="143"/>
      <c r="CY4" s="143"/>
      <c r="CZ4" s="143"/>
      <c r="DA4" s="143"/>
      <c r="DB4" s="143"/>
      <c r="DC4" s="143"/>
      <c r="DD4" s="143"/>
      <c r="DE4" s="143"/>
      <c r="DF4" s="143"/>
      <c r="DG4" s="143"/>
      <c r="DH4" s="143" t="s">
        <v>34</v>
      </c>
      <c r="DI4" s="143"/>
      <c r="DJ4" s="143" t="s">
        <v>25</v>
      </c>
      <c r="DK4" s="143" t="s">
        <v>35</v>
      </c>
      <c r="DL4" s="143"/>
      <c r="DM4" s="143"/>
      <c r="DN4" s="143"/>
      <c r="DO4" s="143"/>
      <c r="DP4" s="143"/>
      <c r="DQ4" s="143"/>
      <c r="DR4" s="143"/>
      <c r="DS4" s="143"/>
      <c r="DT4" s="143"/>
      <c r="DU4" s="143"/>
      <c r="DV4" s="143"/>
      <c r="DW4" s="143"/>
      <c r="DX4" s="143" t="s">
        <v>36</v>
      </c>
    </row>
    <row r="5" spans="1:128" ht="24" hidden="1" thickBot="1" x14ac:dyDescent="0.3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4"/>
      <c r="AP5" s="4"/>
      <c r="AQ5" s="10"/>
      <c r="AR5" s="10"/>
      <c r="AS5" s="10"/>
      <c r="AT5" s="4"/>
      <c r="AU5" s="4"/>
      <c r="AV5" s="4"/>
      <c r="AW5" s="15"/>
      <c r="AX5" s="15"/>
      <c r="AY5" s="15"/>
      <c r="AZ5" s="15"/>
      <c r="BA5" s="16"/>
      <c r="BB5" s="16"/>
      <c r="BC5" s="16"/>
      <c r="BD5" s="16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142">
        <v>0.5</v>
      </c>
      <c r="BR5" s="4"/>
      <c r="BS5" s="4"/>
      <c r="BT5" s="4"/>
      <c r="BU5" s="4"/>
      <c r="BX5" s="143"/>
      <c r="BY5" s="143"/>
      <c r="BZ5" s="143"/>
      <c r="CA5" s="143"/>
      <c r="CB5" s="143"/>
      <c r="CC5" s="143"/>
      <c r="CD5" s="143"/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  <c r="CT5" s="143"/>
      <c r="CU5" s="143"/>
      <c r="CV5" s="143"/>
      <c r="CW5" s="143"/>
      <c r="CX5" s="143"/>
      <c r="CY5" s="143"/>
      <c r="CZ5" s="143"/>
      <c r="DA5" s="143"/>
      <c r="DB5" s="143"/>
      <c r="DC5" s="143"/>
      <c r="DD5" s="143"/>
      <c r="DE5" s="143"/>
      <c r="DF5" s="143"/>
      <c r="DG5" s="143" t="s">
        <v>41</v>
      </c>
      <c r="DH5" s="143"/>
      <c r="DI5" s="143" t="s">
        <v>42</v>
      </c>
      <c r="DJ5" s="143"/>
      <c r="DK5" s="143"/>
      <c r="DL5" s="143"/>
      <c r="DM5" s="143"/>
      <c r="DN5" s="143"/>
      <c r="DO5" s="143"/>
      <c r="DP5" s="143"/>
      <c r="DQ5" s="143"/>
      <c r="DR5" s="143"/>
      <c r="DS5" s="143"/>
      <c r="DT5" s="143"/>
      <c r="DU5" s="143"/>
      <c r="DV5" s="143"/>
      <c r="DW5" s="143"/>
      <c r="DX5" s="143"/>
    </row>
    <row r="6" spans="1:128" ht="34.5" customHeight="1" thickTop="1" thickBot="1" x14ac:dyDescent="0.3">
      <c r="A6" s="179" t="s">
        <v>2</v>
      </c>
      <c r="B6" s="173" t="s">
        <v>3</v>
      </c>
      <c r="C6" s="176" t="s">
        <v>4</v>
      </c>
      <c r="D6" s="167" t="s">
        <v>5</v>
      </c>
      <c r="E6" s="167" t="s">
        <v>6</v>
      </c>
      <c r="F6" s="167" t="s">
        <v>7</v>
      </c>
      <c r="G6" s="176" t="s">
        <v>8</v>
      </c>
      <c r="H6" s="176" t="s">
        <v>9</v>
      </c>
      <c r="I6" s="167" t="s">
        <v>10</v>
      </c>
      <c r="J6" s="167" t="s">
        <v>11</v>
      </c>
      <c r="K6" s="167" t="s">
        <v>12</v>
      </c>
      <c r="L6" s="167" t="s">
        <v>13</v>
      </c>
      <c r="M6" s="173" t="s">
        <v>14</v>
      </c>
      <c r="N6" s="173" t="s">
        <v>15</v>
      </c>
      <c r="O6" s="173" t="s">
        <v>16</v>
      </c>
      <c r="P6" s="173" t="s">
        <v>17</v>
      </c>
      <c r="Q6" s="167" t="s">
        <v>46</v>
      </c>
      <c r="R6" s="167" t="s">
        <v>18</v>
      </c>
      <c r="S6" s="167" t="s">
        <v>19</v>
      </c>
      <c r="T6" s="173" t="s">
        <v>20</v>
      </c>
      <c r="U6" s="173" t="s">
        <v>21</v>
      </c>
      <c r="V6" s="173" t="s">
        <v>22</v>
      </c>
      <c r="W6" s="173" t="s">
        <v>47</v>
      </c>
      <c r="X6" s="167" t="s">
        <v>46</v>
      </c>
      <c r="Y6" s="64"/>
      <c r="Z6" s="167" t="s">
        <v>23</v>
      </c>
      <c r="AA6" s="188" t="s">
        <v>24</v>
      </c>
      <c r="AB6" s="167" t="s">
        <v>25</v>
      </c>
      <c r="AC6" s="167" t="s">
        <v>26</v>
      </c>
      <c r="AD6" s="167" t="s">
        <v>23</v>
      </c>
      <c r="AE6" s="188" t="s">
        <v>24</v>
      </c>
      <c r="AF6" s="167" t="s">
        <v>25</v>
      </c>
      <c r="AG6" s="167" t="s">
        <v>26</v>
      </c>
      <c r="AH6" s="193" t="s">
        <v>95</v>
      </c>
      <c r="AI6" s="194"/>
      <c r="AJ6" s="195" t="s">
        <v>28</v>
      </c>
      <c r="AK6" s="181" t="s">
        <v>29</v>
      </c>
      <c r="AL6" s="190"/>
      <c r="AM6" s="176" t="s">
        <v>30</v>
      </c>
      <c r="AN6" s="64"/>
      <c r="AO6" s="176" t="s">
        <v>31</v>
      </c>
      <c r="AP6" s="176" t="s">
        <v>32</v>
      </c>
      <c r="AQ6" s="196" t="s">
        <v>33</v>
      </c>
      <c r="AR6" s="191" t="s">
        <v>103</v>
      </c>
      <c r="AS6" s="17"/>
      <c r="AT6" s="183" t="s">
        <v>63</v>
      </c>
      <c r="AU6" s="183" t="s">
        <v>64</v>
      </c>
      <c r="AV6" s="183" t="s">
        <v>111</v>
      </c>
      <c r="AW6" s="183" t="s">
        <v>65</v>
      </c>
      <c r="AX6" s="183" t="s">
        <v>98</v>
      </c>
      <c r="AY6" s="183" t="s">
        <v>119</v>
      </c>
      <c r="AZ6" s="183" t="s">
        <v>113</v>
      </c>
      <c r="BA6" s="183" t="s">
        <v>114</v>
      </c>
      <c r="BB6" s="183" t="s">
        <v>115</v>
      </c>
      <c r="BC6" s="66"/>
      <c r="BD6" s="68"/>
      <c r="BE6" s="185" t="s">
        <v>34</v>
      </c>
      <c r="BF6" s="70"/>
      <c r="BG6" s="176" t="s">
        <v>25</v>
      </c>
      <c r="BH6" s="176" t="s">
        <v>35</v>
      </c>
      <c r="BI6" s="183" t="s">
        <v>125</v>
      </c>
      <c r="BJ6" s="183" t="s">
        <v>112</v>
      </c>
      <c r="BK6" s="183" t="s">
        <v>128</v>
      </c>
      <c r="BL6" s="183" t="s">
        <v>131</v>
      </c>
      <c r="BM6" s="183" t="s">
        <v>132</v>
      </c>
      <c r="BN6" s="183" t="s">
        <v>133</v>
      </c>
      <c r="BO6" s="183" t="s">
        <v>127</v>
      </c>
      <c r="BP6" s="183" t="s">
        <v>116</v>
      </c>
      <c r="BQ6" s="183" t="s">
        <v>118</v>
      </c>
      <c r="BR6" s="18"/>
      <c r="BS6" s="18"/>
      <c r="BT6" s="18"/>
      <c r="BU6" s="181" t="s">
        <v>36</v>
      </c>
    </row>
    <row r="7" spans="1:128" ht="35.25" thickTop="1" thickBot="1" x14ac:dyDescent="0.3">
      <c r="A7" s="180"/>
      <c r="B7" s="174"/>
      <c r="C7" s="177"/>
      <c r="D7" s="168"/>
      <c r="E7" s="168"/>
      <c r="F7" s="178"/>
      <c r="G7" s="177"/>
      <c r="H7" s="177"/>
      <c r="I7" s="178"/>
      <c r="J7" s="178"/>
      <c r="K7" s="168"/>
      <c r="L7" s="178"/>
      <c r="M7" s="174"/>
      <c r="N7" s="174"/>
      <c r="O7" s="174"/>
      <c r="P7" s="174"/>
      <c r="Q7" s="178"/>
      <c r="R7" s="168"/>
      <c r="S7" s="178"/>
      <c r="T7" s="174"/>
      <c r="U7" s="174"/>
      <c r="V7" s="174"/>
      <c r="W7" s="174"/>
      <c r="X7" s="178"/>
      <c r="Y7" s="19" t="s">
        <v>37</v>
      </c>
      <c r="Z7" s="168"/>
      <c r="AA7" s="189"/>
      <c r="AB7" s="168"/>
      <c r="AC7" s="168"/>
      <c r="AD7" s="168"/>
      <c r="AE7" s="189"/>
      <c r="AF7" s="168"/>
      <c r="AG7" s="168"/>
      <c r="AH7" s="117" t="s">
        <v>96</v>
      </c>
      <c r="AI7" s="118" t="s">
        <v>97</v>
      </c>
      <c r="AJ7" s="168"/>
      <c r="AK7" s="20" t="s">
        <v>38</v>
      </c>
      <c r="AL7" s="20" t="s">
        <v>39</v>
      </c>
      <c r="AM7" s="187"/>
      <c r="AN7" s="65" t="s">
        <v>40</v>
      </c>
      <c r="AO7" s="177"/>
      <c r="AP7" s="177"/>
      <c r="AQ7" s="197"/>
      <c r="AR7" s="192"/>
      <c r="AS7" s="21" t="s">
        <v>66</v>
      </c>
      <c r="AT7" s="184"/>
      <c r="AU7" s="184"/>
      <c r="AV7" s="184"/>
      <c r="AW7" s="184"/>
      <c r="AX7" s="184"/>
      <c r="AY7" s="184"/>
      <c r="AZ7" s="184"/>
      <c r="BA7" s="184"/>
      <c r="BB7" s="184"/>
      <c r="BC7" s="67"/>
      <c r="BD7" s="69" t="s">
        <v>41</v>
      </c>
      <c r="BE7" s="186"/>
      <c r="BF7" s="71" t="s">
        <v>42</v>
      </c>
      <c r="BG7" s="187"/>
      <c r="BH7" s="187"/>
      <c r="BI7" s="184"/>
      <c r="BJ7" s="184"/>
      <c r="BK7" s="184"/>
      <c r="BL7" s="184"/>
      <c r="BM7" s="184"/>
      <c r="BN7" s="184"/>
      <c r="BO7" s="184"/>
      <c r="BP7" s="184"/>
      <c r="BQ7" s="184"/>
      <c r="BR7" s="22"/>
      <c r="BS7" s="22"/>
      <c r="BT7" s="22"/>
      <c r="BU7" s="182"/>
      <c r="BX7" s="4" t="s">
        <v>58</v>
      </c>
      <c r="BY7" s="4" t="s">
        <v>59</v>
      </c>
      <c r="BZ7" s="4" t="s">
        <v>60</v>
      </c>
      <c r="CA7" s="4" t="s">
        <v>61</v>
      </c>
      <c r="CB7" s="4" t="s">
        <v>36</v>
      </c>
    </row>
    <row r="8" spans="1:128" ht="15.75" thickTop="1" x14ac:dyDescent="0.25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34"/>
      <c r="AE8" s="34"/>
      <c r="AF8" s="34"/>
      <c r="AG8" s="34"/>
      <c r="AH8" s="28"/>
      <c r="AI8" s="28"/>
      <c r="AJ8" s="26"/>
      <c r="AK8" s="25"/>
      <c r="AL8" s="25"/>
      <c r="AM8" s="25"/>
      <c r="AN8" s="26"/>
      <c r="AO8" s="25"/>
      <c r="AP8" s="25"/>
      <c r="AQ8" s="25"/>
      <c r="AR8" s="25"/>
      <c r="AS8" s="29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25"/>
      <c r="BE8" s="28"/>
      <c r="BF8" s="28"/>
      <c r="BG8" s="25"/>
      <c r="BH8" s="25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31"/>
    </row>
    <row r="9" spans="1:128" x14ac:dyDescent="0.25">
      <c r="A9" s="169">
        <v>43556</v>
      </c>
      <c r="B9" s="32" t="s">
        <v>43</v>
      </c>
      <c r="C9" s="33">
        <v>14594.94</v>
      </c>
      <c r="D9" s="34">
        <v>10400.43</v>
      </c>
      <c r="E9" s="34">
        <v>10401</v>
      </c>
      <c r="F9" s="35">
        <v>43556</v>
      </c>
      <c r="G9" s="33">
        <v>0</v>
      </c>
      <c r="H9" s="33">
        <v>0.56999999999970896</v>
      </c>
      <c r="I9" s="34"/>
      <c r="J9" s="34"/>
      <c r="K9" s="34">
        <v>3480.27</v>
      </c>
      <c r="L9" s="34"/>
      <c r="M9" s="36">
        <v>74.825804999999988</v>
      </c>
      <c r="N9" s="36">
        <v>17.401350000000001</v>
      </c>
      <c r="O9" s="36">
        <v>3388.0428449999999</v>
      </c>
      <c r="P9" s="36">
        <v>0</v>
      </c>
      <c r="Q9" s="37"/>
      <c r="R9" s="34"/>
      <c r="S9" s="34"/>
      <c r="T9" s="36">
        <v>0</v>
      </c>
      <c r="U9" s="36">
        <v>0</v>
      </c>
      <c r="V9" s="36">
        <v>0</v>
      </c>
      <c r="W9" s="36">
        <v>0</v>
      </c>
      <c r="X9" s="37"/>
      <c r="Y9" s="34"/>
      <c r="Z9" s="34"/>
      <c r="AA9" s="34"/>
      <c r="AB9" s="34"/>
      <c r="AC9" s="34">
        <v>220.24</v>
      </c>
      <c r="AD9" s="34">
        <f>Z9/1.12</f>
        <v>0</v>
      </c>
      <c r="AE9" s="34">
        <f t="shared" ref="AE9:AE10" si="0">AA9/1.12</f>
        <v>0</v>
      </c>
      <c r="AF9" s="34">
        <f t="shared" ref="AF9:AF10" si="1">AB9/1.12</f>
        <v>0</v>
      </c>
      <c r="AG9" s="34">
        <f t="shared" ref="AG9:AG10" si="2">AC9/1.12</f>
        <v>196.64285714285714</v>
      </c>
      <c r="AH9" s="38"/>
      <c r="AI9" s="38">
        <v>168</v>
      </c>
      <c r="AJ9" s="34">
        <v>1048.08</v>
      </c>
      <c r="AK9" s="33">
        <v>712.69439999999997</v>
      </c>
      <c r="AL9" s="33">
        <v>125.76959999999998</v>
      </c>
      <c r="AM9" s="33">
        <v>209.61599999999999</v>
      </c>
      <c r="AN9" s="34"/>
      <c r="AO9" s="33">
        <v>12095.410714285714</v>
      </c>
      <c r="AP9" s="33">
        <v>11875.170714285714</v>
      </c>
      <c r="AQ9" s="33">
        <v>1425.0204857142855</v>
      </c>
      <c r="AR9" s="33">
        <v>13300.191199999999</v>
      </c>
      <c r="AS9" s="39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33">
        <v>0</v>
      </c>
      <c r="BE9" s="38"/>
      <c r="BF9" s="38"/>
      <c r="BG9" s="33">
        <v>0</v>
      </c>
      <c r="BH9" s="33">
        <v>0</v>
      </c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41">
        <v>0</v>
      </c>
    </row>
    <row r="10" spans="1:128" ht="15.75" thickBot="1" x14ac:dyDescent="0.3">
      <c r="A10" s="175"/>
      <c r="B10" s="15" t="s">
        <v>44</v>
      </c>
      <c r="C10" s="33">
        <v>11404.06</v>
      </c>
      <c r="D10" s="34">
        <v>7964</v>
      </c>
      <c r="E10" s="34">
        <v>7965</v>
      </c>
      <c r="F10" s="35">
        <v>43557</v>
      </c>
      <c r="G10" s="33">
        <v>0</v>
      </c>
      <c r="H10" s="33">
        <v>1</v>
      </c>
      <c r="I10" s="34"/>
      <c r="J10" s="34"/>
      <c r="K10" s="34">
        <v>3203.79</v>
      </c>
      <c r="L10" s="34"/>
      <c r="M10" s="36">
        <v>68.881484999999998</v>
      </c>
      <c r="N10" s="36">
        <v>16.01895</v>
      </c>
      <c r="O10" s="36">
        <v>3118.8895649999999</v>
      </c>
      <c r="P10" s="36">
        <v>0</v>
      </c>
      <c r="Q10" s="37"/>
      <c r="R10" s="34"/>
      <c r="S10" s="34"/>
      <c r="T10" s="36">
        <v>0</v>
      </c>
      <c r="U10" s="36">
        <v>0</v>
      </c>
      <c r="V10" s="36">
        <v>0</v>
      </c>
      <c r="W10" s="36">
        <v>0</v>
      </c>
      <c r="X10" s="37"/>
      <c r="Y10" s="34"/>
      <c r="Z10" s="34">
        <v>32.25</v>
      </c>
      <c r="AA10" s="34"/>
      <c r="AB10" s="34"/>
      <c r="AC10" s="34">
        <v>204.02</v>
      </c>
      <c r="AD10" s="34">
        <f t="shared" ref="AD10" si="3">Z10/1.12</f>
        <v>28.794642857142854</v>
      </c>
      <c r="AE10" s="34">
        <f t="shared" si="0"/>
        <v>0</v>
      </c>
      <c r="AF10" s="34">
        <f t="shared" si="1"/>
        <v>0</v>
      </c>
      <c r="AG10" s="34">
        <f t="shared" si="2"/>
        <v>182.16071428571428</v>
      </c>
      <c r="AH10" s="38"/>
      <c r="AI10" s="38"/>
      <c r="AJ10" s="34">
        <v>791.47</v>
      </c>
      <c r="AK10" s="33">
        <v>538.19960000000003</v>
      </c>
      <c r="AL10" s="33">
        <v>94.976399999999998</v>
      </c>
      <c r="AM10" s="33">
        <v>158.29400000000001</v>
      </c>
      <c r="AN10" s="34"/>
      <c r="AO10" s="33">
        <v>9475.5267857142844</v>
      </c>
      <c r="AP10" s="33">
        <v>9239.256785714284</v>
      </c>
      <c r="AQ10" s="33">
        <v>1108.7108142857139</v>
      </c>
      <c r="AR10" s="33">
        <v>10347.967599999998</v>
      </c>
      <c r="AS10" s="39">
        <v>168</v>
      </c>
      <c r="AT10" s="40"/>
      <c r="AU10" s="40"/>
      <c r="AV10" s="40">
        <v>260</v>
      </c>
      <c r="AW10" s="40"/>
      <c r="AX10" s="40"/>
      <c r="AY10" s="40"/>
      <c r="AZ10" s="40"/>
      <c r="BA10" s="40"/>
      <c r="BB10" s="40"/>
      <c r="BC10" s="40"/>
      <c r="BD10" s="33">
        <v>428</v>
      </c>
      <c r="BE10" s="38"/>
      <c r="BF10" s="38"/>
      <c r="BG10" s="33">
        <v>0</v>
      </c>
      <c r="BH10" s="33">
        <v>0</v>
      </c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41">
        <v>428</v>
      </c>
    </row>
    <row r="11" spans="1:128" s="160" customFormat="1" ht="15.75" thickBot="1" x14ac:dyDescent="0.3">
      <c r="A11" s="157"/>
      <c r="B11" s="43"/>
      <c r="C11" s="44">
        <v>25999</v>
      </c>
      <c r="D11" s="45">
        <v>18364.43</v>
      </c>
      <c r="E11" s="45">
        <f>SUBTOTAL(9,E9:E10)</f>
        <v>18366</v>
      </c>
      <c r="F11" s="47"/>
      <c r="G11" s="45">
        <f>SUBTOTAL(9,G9:G10)</f>
        <v>0</v>
      </c>
      <c r="H11" s="45">
        <f>SUBTOTAL(9,H9:H10)</f>
        <v>1.569999999999709</v>
      </c>
      <c r="I11" s="45">
        <v>0</v>
      </c>
      <c r="J11" s="45">
        <v>0</v>
      </c>
      <c r="K11" s="159">
        <v>0</v>
      </c>
      <c r="L11" s="45">
        <v>0</v>
      </c>
      <c r="M11" s="46">
        <f>SUBTOTAL(9,M9:M10)</f>
        <v>143.70729</v>
      </c>
      <c r="N11" s="46">
        <f>SUBTOTAL(9,N9:N10)</f>
        <v>33.420299999999997</v>
      </c>
      <c r="O11" s="46">
        <f>SUBTOTAL(9,O9:O10)</f>
        <v>6506.9324099999994</v>
      </c>
      <c r="P11" s="46">
        <v>0</v>
      </c>
      <c r="Q11" s="47"/>
      <c r="R11" s="45">
        <v>0</v>
      </c>
      <c r="S11" s="45">
        <v>0</v>
      </c>
      <c r="T11" s="46">
        <v>0</v>
      </c>
      <c r="U11" s="46">
        <v>0</v>
      </c>
      <c r="V11" s="46">
        <v>0</v>
      </c>
      <c r="W11" s="46">
        <v>0</v>
      </c>
      <c r="X11" s="47"/>
      <c r="Y11" s="45">
        <v>0</v>
      </c>
      <c r="Z11" s="45">
        <v>0</v>
      </c>
      <c r="AA11" s="45"/>
      <c r="AB11" s="45"/>
      <c r="AC11" s="45"/>
      <c r="AD11" s="45">
        <f>SUBTOTAL(9,AD9:AD10)</f>
        <v>28.794642857142854</v>
      </c>
      <c r="AE11" s="45">
        <f>SUBTOTAL(9,AE9:AE10)</f>
        <v>0</v>
      </c>
      <c r="AF11" s="45">
        <f>SUBTOTAL(9,AF9:AF10)</f>
        <v>0</v>
      </c>
      <c r="AG11" s="45">
        <f>SUBTOTAL(9,AG9:AG10)</f>
        <v>378.80357142857144</v>
      </c>
      <c r="AH11" s="48"/>
      <c r="AI11" s="48">
        <f>SUBTOTAL(9,AI9:AI10)</f>
        <v>168</v>
      </c>
      <c r="AJ11" s="45"/>
      <c r="AK11" s="44">
        <f>SUBTOTAL(9,AK9:AK10)</f>
        <v>1250.894</v>
      </c>
      <c r="AL11" s="44">
        <f>SUBTOTAL(9,AL9:AL10)</f>
        <v>220.74599999999998</v>
      </c>
      <c r="AM11" s="44">
        <f>SUBTOTAL(9,AM9:AM10)</f>
        <v>367.90999999999997</v>
      </c>
      <c r="AN11" s="45">
        <v>0</v>
      </c>
      <c r="AO11" s="44">
        <f>SUBTOTAL(9,AO9:AO10)</f>
        <v>21570.9375</v>
      </c>
      <c r="AP11" s="44">
        <f>SUBTOTAL(9,AP9:AP10)</f>
        <v>21114.427499999998</v>
      </c>
      <c r="AQ11" s="44">
        <f>SUBTOTAL(9,AQ9:AQ10)</f>
        <v>2533.7312999999995</v>
      </c>
      <c r="AR11" s="44">
        <f>SUBTOTAL(9,AR9:AR10)</f>
        <v>23648.158799999997</v>
      </c>
      <c r="AS11" s="49">
        <v>168</v>
      </c>
      <c r="AT11" s="49">
        <v>0</v>
      </c>
      <c r="AU11" s="49">
        <v>0</v>
      </c>
      <c r="AV11" s="49">
        <v>260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4">
        <v>428</v>
      </c>
      <c r="BE11" s="48">
        <v>0</v>
      </c>
      <c r="BF11" s="48">
        <v>0</v>
      </c>
      <c r="BG11" s="44">
        <v>0</v>
      </c>
      <c r="BH11" s="44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0</v>
      </c>
      <c r="BS11" s="49">
        <v>0</v>
      </c>
      <c r="BT11" s="49">
        <v>0</v>
      </c>
      <c r="BU11" s="44">
        <v>428</v>
      </c>
      <c r="BX11" s="161"/>
      <c r="BY11" s="161"/>
      <c r="BZ11" s="161"/>
      <c r="CA11" s="161"/>
      <c r="CB11" s="161"/>
      <c r="CC11" s="161"/>
      <c r="CD11" s="161"/>
      <c r="CE11" s="161"/>
      <c r="CF11" s="161"/>
      <c r="CG11" s="161"/>
      <c r="CH11" s="161"/>
      <c r="CI11" s="161"/>
      <c r="CJ11" s="161"/>
      <c r="CK11" s="161"/>
      <c r="CL11" s="161"/>
      <c r="CM11" s="161"/>
      <c r="CN11" s="161"/>
      <c r="CO11" s="161"/>
      <c r="CP11" s="161"/>
      <c r="CQ11" s="161"/>
      <c r="CR11" s="161"/>
      <c r="CS11" s="161"/>
      <c r="CT11" s="161"/>
      <c r="CU11" s="161"/>
      <c r="CV11" s="161"/>
      <c r="CW11" s="161"/>
      <c r="CX11" s="162"/>
      <c r="CY11" s="161"/>
      <c r="CZ11" s="161"/>
      <c r="DA11" s="161"/>
      <c r="DB11" s="161"/>
      <c r="DC11" s="161"/>
      <c r="DD11" s="161"/>
      <c r="DE11" s="161"/>
      <c r="DF11" s="161"/>
      <c r="DG11" s="161"/>
      <c r="DH11" s="161"/>
      <c r="DI11" s="161"/>
      <c r="DJ11" s="161"/>
      <c r="DK11" s="161"/>
      <c r="DL11" s="161"/>
      <c r="DM11" s="161"/>
      <c r="DN11" s="161"/>
      <c r="DO11" s="161"/>
      <c r="DP11" s="161"/>
      <c r="DQ11" s="161"/>
      <c r="DR11" s="161"/>
      <c r="DS11" s="161"/>
      <c r="DT11" s="161"/>
      <c r="DU11" s="161"/>
      <c r="DV11" s="161"/>
      <c r="DW11" s="161"/>
      <c r="DX11" s="161"/>
    </row>
    <row r="12" spans="1:128" x14ac:dyDescent="0.25">
      <c r="A12" s="169">
        <v>43557</v>
      </c>
      <c r="B12" s="32" t="s">
        <v>43</v>
      </c>
      <c r="C12" s="33">
        <v>30001.13</v>
      </c>
      <c r="D12" s="34">
        <v>22648.95</v>
      </c>
      <c r="E12" s="34">
        <v>22655</v>
      </c>
      <c r="F12" s="35">
        <v>43557</v>
      </c>
      <c r="G12" s="33">
        <v>0</v>
      </c>
      <c r="H12" s="33">
        <v>6.0499999999992724</v>
      </c>
      <c r="I12" s="34"/>
      <c r="J12" s="34"/>
      <c r="K12" s="34">
        <v>6374.57</v>
      </c>
      <c r="L12" s="34"/>
      <c r="M12" s="36">
        <v>137.05325499999998</v>
      </c>
      <c r="N12" s="36">
        <v>31.87285</v>
      </c>
      <c r="O12" s="36">
        <v>6205.6438950000002</v>
      </c>
      <c r="P12" s="36"/>
      <c r="Q12" s="37"/>
      <c r="R12" s="34"/>
      <c r="S12" s="34"/>
      <c r="T12" s="36">
        <v>0</v>
      </c>
      <c r="U12" s="36">
        <v>0</v>
      </c>
      <c r="V12" s="36">
        <v>0</v>
      </c>
      <c r="W12" s="36">
        <v>0</v>
      </c>
      <c r="X12" s="37"/>
      <c r="Y12" s="34"/>
      <c r="Z12" s="34">
        <v>107.25</v>
      </c>
      <c r="AA12" s="34"/>
      <c r="AB12" s="34"/>
      <c r="AC12" s="34">
        <v>280.36</v>
      </c>
      <c r="AD12" s="34">
        <f>Z12/1.12</f>
        <v>95.758928571428569</v>
      </c>
      <c r="AE12" s="34">
        <f t="shared" ref="AE12:AE13" si="4">AA12/1.12</f>
        <v>0</v>
      </c>
      <c r="AF12" s="34">
        <f t="shared" ref="AF12:AF13" si="5">AB12/1.12</f>
        <v>0</v>
      </c>
      <c r="AG12" s="34">
        <f t="shared" ref="AG12:AG13" si="6">AC12/1.12</f>
        <v>250.32142857142856</v>
      </c>
      <c r="AH12" s="38"/>
      <c r="AI12" s="38">
        <v>590</v>
      </c>
      <c r="AJ12" s="34">
        <v>1928.35</v>
      </c>
      <c r="AK12" s="33">
        <v>1311.278</v>
      </c>
      <c r="AL12" s="33">
        <v>231.40199999999999</v>
      </c>
      <c r="AM12" s="33">
        <v>385.67</v>
      </c>
      <c r="AN12" s="34"/>
      <c r="AO12" s="33">
        <v>25064.982142857141</v>
      </c>
      <c r="AP12" s="33">
        <v>24677.372142857141</v>
      </c>
      <c r="AQ12" s="33">
        <v>2961.2846571428568</v>
      </c>
      <c r="AR12" s="33">
        <v>27638.656799999997</v>
      </c>
      <c r="AS12" s="39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33">
        <v>0</v>
      </c>
      <c r="BE12" s="38"/>
      <c r="BF12" s="38"/>
      <c r="BG12" s="33">
        <v>0</v>
      </c>
      <c r="BH12" s="33">
        <v>0</v>
      </c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41">
        <v>0</v>
      </c>
      <c r="BW12" s="145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  <c r="CT12" s="144"/>
      <c r="CU12" s="144"/>
      <c r="CV12" s="144"/>
    </row>
    <row r="13" spans="1:128" ht="15.75" thickBot="1" x14ac:dyDescent="0.3">
      <c r="A13" s="170"/>
      <c r="B13" s="15" t="s">
        <v>44</v>
      </c>
      <c r="C13" s="33">
        <v>15815.29</v>
      </c>
      <c r="D13" s="34">
        <v>10760.64</v>
      </c>
      <c r="E13" s="34">
        <v>10762</v>
      </c>
      <c r="F13" s="35">
        <v>43558</v>
      </c>
      <c r="G13" s="33">
        <v>0</v>
      </c>
      <c r="H13" s="33">
        <v>1.3600000000005821</v>
      </c>
      <c r="I13" s="34"/>
      <c r="J13" s="34"/>
      <c r="K13" s="34">
        <v>3398.93</v>
      </c>
      <c r="L13" s="34"/>
      <c r="M13" s="36">
        <v>73.076994999999997</v>
      </c>
      <c r="N13" s="36">
        <v>16.99465</v>
      </c>
      <c r="O13" s="36">
        <v>3308.8583549999998</v>
      </c>
      <c r="P13" s="36">
        <v>0</v>
      </c>
      <c r="Q13" s="37"/>
      <c r="R13" s="34"/>
      <c r="S13" s="34"/>
      <c r="T13" s="36">
        <v>0</v>
      </c>
      <c r="U13" s="36">
        <v>0</v>
      </c>
      <c r="V13" s="36">
        <v>0</v>
      </c>
      <c r="W13" s="36">
        <v>0</v>
      </c>
      <c r="X13" s="37"/>
      <c r="Y13" s="34"/>
      <c r="Z13" s="34"/>
      <c r="AA13" s="34"/>
      <c r="AB13" s="34"/>
      <c r="AC13" s="34">
        <v>110.72</v>
      </c>
      <c r="AD13" s="34">
        <f t="shared" ref="AD13" si="7">Z13/1.12</f>
        <v>0</v>
      </c>
      <c r="AE13" s="34">
        <f t="shared" si="4"/>
        <v>0</v>
      </c>
      <c r="AF13" s="34">
        <f t="shared" si="5"/>
        <v>0</v>
      </c>
      <c r="AG13" s="34">
        <f t="shared" si="6"/>
        <v>98.857142857142847</v>
      </c>
      <c r="AH13" s="38"/>
      <c r="AI13" s="38">
        <v>1061.71</v>
      </c>
      <c r="AJ13" s="34">
        <v>1061.71</v>
      </c>
      <c r="AK13" s="33">
        <v>721.96280000000002</v>
      </c>
      <c r="AL13" s="33">
        <v>127.40520000000001</v>
      </c>
      <c r="AM13" s="33">
        <v>212.34200000000001</v>
      </c>
      <c r="AN13" s="34">
        <v>0</v>
      </c>
      <c r="AO13" s="33">
        <v>13172.839285714286</v>
      </c>
      <c r="AP13" s="33">
        <v>13062.119285714287</v>
      </c>
      <c r="AQ13" s="33">
        <v>1567.4543142857144</v>
      </c>
      <c r="AR13" s="33">
        <v>14629.573600000002</v>
      </c>
      <c r="AS13" s="39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33">
        <v>0</v>
      </c>
      <c r="BE13" s="38"/>
      <c r="BF13" s="38">
        <v>0</v>
      </c>
      <c r="BG13" s="33">
        <v>0</v>
      </c>
      <c r="BH13" s="33">
        <v>0</v>
      </c>
      <c r="BI13" s="39"/>
      <c r="BJ13" s="39"/>
      <c r="BK13" s="39">
        <v>0</v>
      </c>
      <c r="BL13" s="39"/>
      <c r="BM13" s="39"/>
      <c r="BN13" s="39"/>
      <c r="BO13" s="39"/>
      <c r="BP13" s="39"/>
      <c r="BQ13" s="39"/>
      <c r="BR13" s="39"/>
      <c r="BS13" s="39"/>
      <c r="BT13" s="39"/>
      <c r="BU13" s="41">
        <v>0</v>
      </c>
      <c r="BW13" s="145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  <c r="CT13" s="144"/>
      <c r="CU13" s="144"/>
      <c r="CV13" s="144"/>
    </row>
    <row r="14" spans="1:128" s="166" customFormat="1" ht="15.75" thickBot="1" x14ac:dyDescent="0.3">
      <c r="A14" s="157"/>
      <c r="B14" s="43"/>
      <c r="C14" s="44">
        <v>45816.42</v>
      </c>
      <c r="D14" s="45">
        <v>33409.589999999997</v>
      </c>
      <c r="E14" s="45">
        <f>SUBTOTAL(9,E12:E13)</f>
        <v>33417</v>
      </c>
      <c r="F14" s="47"/>
      <c r="G14" s="45">
        <f>SUBTOTAL(9,G12:G13)</f>
        <v>0</v>
      </c>
      <c r="H14" s="45">
        <f>SUBTOTAL(9,H12:H13)</f>
        <v>7.4099999999998545</v>
      </c>
      <c r="I14" s="45">
        <v>0</v>
      </c>
      <c r="J14" s="45">
        <v>0</v>
      </c>
      <c r="K14" s="159">
        <v>0</v>
      </c>
      <c r="L14" s="45">
        <v>0</v>
      </c>
      <c r="M14" s="46">
        <f>SUBTOTAL(9,M12:M13)</f>
        <v>210.13024999999999</v>
      </c>
      <c r="N14" s="46">
        <f>SUBTOTAL(9,N12:N13)</f>
        <v>48.8675</v>
      </c>
      <c r="O14" s="46">
        <f>SUBTOTAL(9,O12:O13)</f>
        <v>9514.5022499999995</v>
      </c>
      <c r="P14" s="46">
        <v>0</v>
      </c>
      <c r="Q14" s="47"/>
      <c r="R14" s="45">
        <v>0</v>
      </c>
      <c r="S14" s="45">
        <v>0</v>
      </c>
      <c r="T14" s="46">
        <v>0</v>
      </c>
      <c r="U14" s="46">
        <v>0</v>
      </c>
      <c r="V14" s="46">
        <v>0</v>
      </c>
      <c r="W14" s="46">
        <v>0</v>
      </c>
      <c r="X14" s="47"/>
      <c r="Y14" s="45">
        <v>0</v>
      </c>
      <c r="Z14" s="45">
        <v>0</v>
      </c>
      <c r="AA14" s="45"/>
      <c r="AB14" s="45"/>
      <c r="AC14" s="45"/>
      <c r="AD14" s="45">
        <f>SUBTOTAL(9,AD12:AD13)</f>
        <v>95.758928571428569</v>
      </c>
      <c r="AE14" s="45">
        <f>SUBTOTAL(9,AE12:AE13)</f>
        <v>0</v>
      </c>
      <c r="AF14" s="45">
        <f>SUBTOTAL(9,AF12:AF13)</f>
        <v>0</v>
      </c>
      <c r="AG14" s="45">
        <f>SUBTOTAL(9,AG12:AG13)</f>
        <v>349.17857142857139</v>
      </c>
      <c r="AH14" s="48"/>
      <c r="AI14" s="48">
        <f>SUBTOTAL(9,AI12:AI13)</f>
        <v>1651.71</v>
      </c>
      <c r="AJ14" s="45"/>
      <c r="AK14" s="44">
        <f>SUBTOTAL(9,AK12:AK13)</f>
        <v>2033.2408</v>
      </c>
      <c r="AL14" s="44">
        <f>SUBTOTAL(9,AL12:AL13)</f>
        <v>358.80719999999997</v>
      </c>
      <c r="AM14" s="44">
        <f>SUBTOTAL(9,AM12:AM13)</f>
        <v>598.01200000000006</v>
      </c>
      <c r="AN14" s="45">
        <v>0</v>
      </c>
      <c r="AO14" s="44">
        <f>SUBTOTAL(9,AO12:AO13)</f>
        <v>38237.821428571428</v>
      </c>
      <c r="AP14" s="44">
        <f>SUBTOTAL(9,AP12:AP13)</f>
        <v>37739.491428571426</v>
      </c>
      <c r="AQ14" s="44">
        <f>SUBTOTAL(9,AQ12:AQ13)</f>
        <v>4528.7389714285709</v>
      </c>
      <c r="AR14" s="44">
        <f>SUBTOTAL(9,AR12:AR13)</f>
        <v>42268.2304</v>
      </c>
      <c r="AS14" s="49">
        <v>0</v>
      </c>
      <c r="AT14" s="49">
        <v>0</v>
      </c>
      <c r="AU14" s="49">
        <v>0</v>
      </c>
      <c r="AV14" s="49">
        <v>0</v>
      </c>
      <c r="AW14" s="49">
        <v>0</v>
      </c>
      <c r="AX14" s="49">
        <v>0</v>
      </c>
      <c r="AY14" s="49">
        <v>0</v>
      </c>
      <c r="AZ14" s="49">
        <v>0</v>
      </c>
      <c r="BA14" s="49">
        <v>0</v>
      </c>
      <c r="BB14" s="49">
        <v>0</v>
      </c>
      <c r="BC14" s="49">
        <v>0</v>
      </c>
      <c r="BD14" s="44">
        <v>0</v>
      </c>
      <c r="BE14" s="48">
        <v>0</v>
      </c>
      <c r="BF14" s="48">
        <v>0</v>
      </c>
      <c r="BG14" s="44">
        <v>0</v>
      </c>
      <c r="BH14" s="44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0</v>
      </c>
      <c r="BN14" s="49">
        <v>0</v>
      </c>
      <c r="BO14" s="49">
        <v>0</v>
      </c>
      <c r="BP14" s="49">
        <v>0</v>
      </c>
      <c r="BQ14" s="49">
        <v>0</v>
      </c>
      <c r="BR14" s="49">
        <v>0</v>
      </c>
      <c r="BS14" s="49">
        <v>0</v>
      </c>
      <c r="BT14" s="49">
        <v>0</v>
      </c>
      <c r="BU14" s="44">
        <v>0</v>
      </c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</row>
    <row r="15" spans="1:128" x14ac:dyDescent="0.25">
      <c r="A15" s="169">
        <v>43558</v>
      </c>
      <c r="B15" s="32" t="s">
        <v>43</v>
      </c>
      <c r="C15" s="33">
        <v>18741.54</v>
      </c>
      <c r="D15" s="34">
        <v>14228.99</v>
      </c>
      <c r="E15" s="34">
        <v>14230</v>
      </c>
      <c r="F15" s="35">
        <v>43558</v>
      </c>
      <c r="G15" s="33">
        <v>0</v>
      </c>
      <c r="H15" s="33">
        <v>1.0100000000002183</v>
      </c>
      <c r="I15" s="34"/>
      <c r="J15" s="34"/>
      <c r="K15" s="34">
        <v>865.98</v>
      </c>
      <c r="L15" s="34"/>
      <c r="M15" s="36">
        <v>18.618569999999998</v>
      </c>
      <c r="N15" s="36">
        <v>4.3299000000000003</v>
      </c>
      <c r="O15" s="36">
        <v>843.03153000000009</v>
      </c>
      <c r="P15" s="36">
        <v>0</v>
      </c>
      <c r="Q15" s="37"/>
      <c r="R15" s="34"/>
      <c r="S15" s="34"/>
      <c r="T15" s="36">
        <v>0</v>
      </c>
      <c r="U15" s="36">
        <v>0</v>
      </c>
      <c r="V15" s="36">
        <v>0</v>
      </c>
      <c r="W15" s="36">
        <v>0</v>
      </c>
      <c r="X15" s="37"/>
      <c r="Y15" s="34"/>
      <c r="Z15" s="34"/>
      <c r="AA15" s="34"/>
      <c r="AB15" s="34"/>
      <c r="AC15" s="34">
        <v>263.57</v>
      </c>
      <c r="AD15" s="34">
        <f>Z15/1.12</f>
        <v>0</v>
      </c>
      <c r="AE15" s="34">
        <f t="shared" ref="AE15:AE16" si="8">AA15/1.12</f>
        <v>0</v>
      </c>
      <c r="AF15" s="34">
        <f t="shared" ref="AF15:AF16" si="9">AB15/1.12</f>
        <v>0</v>
      </c>
      <c r="AG15" s="34">
        <f t="shared" ref="AG15:AG16" si="10">AC15/1.12</f>
        <v>235.33035714285711</v>
      </c>
      <c r="AH15" s="38"/>
      <c r="AI15" s="38">
        <v>3383</v>
      </c>
      <c r="AJ15" s="34">
        <v>1131.68</v>
      </c>
      <c r="AK15" s="33">
        <v>769.54240000000004</v>
      </c>
      <c r="AL15" s="33">
        <v>135.80160000000001</v>
      </c>
      <c r="AM15" s="33">
        <v>226.33600000000001</v>
      </c>
      <c r="AN15" s="34"/>
      <c r="AO15" s="33">
        <v>15723.089285714284</v>
      </c>
      <c r="AP15" s="33">
        <v>15459.519285714285</v>
      </c>
      <c r="AQ15" s="33">
        <v>1855.1423142857141</v>
      </c>
      <c r="AR15" s="33">
        <v>17314.661599999999</v>
      </c>
      <c r="AS15" s="39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33">
        <v>0</v>
      </c>
      <c r="BE15" s="38"/>
      <c r="BF15" s="38"/>
      <c r="BG15" s="33">
        <v>0</v>
      </c>
      <c r="BH15" s="33">
        <v>0</v>
      </c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41">
        <v>0</v>
      </c>
      <c r="BW15" s="145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  <c r="CT15" s="144"/>
      <c r="CU15" s="144"/>
      <c r="CV15" s="144"/>
    </row>
    <row r="16" spans="1:128" ht="15.75" thickBot="1" x14ac:dyDescent="0.3">
      <c r="A16" s="170"/>
      <c r="B16" s="15" t="s">
        <v>44</v>
      </c>
      <c r="C16" s="33">
        <v>12581.76</v>
      </c>
      <c r="D16" s="34">
        <v>7124.67</v>
      </c>
      <c r="E16" s="34">
        <v>7125</v>
      </c>
      <c r="F16" s="35">
        <v>43559</v>
      </c>
      <c r="G16" s="33">
        <v>0</v>
      </c>
      <c r="H16" s="33">
        <v>0.32999999999992724</v>
      </c>
      <c r="I16" s="34"/>
      <c r="J16" s="34"/>
      <c r="K16" s="34">
        <v>2037.77</v>
      </c>
      <c r="L16" s="34"/>
      <c r="M16" s="36">
        <v>43.812054999999994</v>
      </c>
      <c r="N16" s="36">
        <v>10.18885</v>
      </c>
      <c r="O16" s="36">
        <v>1983.7690949999999</v>
      </c>
      <c r="P16" s="36">
        <v>0</v>
      </c>
      <c r="Q16" s="37"/>
      <c r="R16" s="34"/>
      <c r="S16" s="34"/>
      <c r="T16" s="36">
        <v>0</v>
      </c>
      <c r="U16" s="36">
        <v>0</v>
      </c>
      <c r="V16" s="36">
        <v>0</v>
      </c>
      <c r="W16" s="36">
        <v>0</v>
      </c>
      <c r="X16" s="37"/>
      <c r="Y16" s="34"/>
      <c r="Z16" s="34">
        <v>18.75</v>
      </c>
      <c r="AA16" s="34"/>
      <c r="AB16" s="34"/>
      <c r="AC16" s="34">
        <v>53.57</v>
      </c>
      <c r="AD16" s="34">
        <f t="shared" ref="AD16" si="11">Z16/1.12</f>
        <v>16.741071428571427</v>
      </c>
      <c r="AE16" s="34">
        <f t="shared" si="8"/>
        <v>0</v>
      </c>
      <c r="AF16" s="34">
        <f t="shared" si="9"/>
        <v>0</v>
      </c>
      <c r="AG16" s="34">
        <f t="shared" si="10"/>
        <v>47.830357142857139</v>
      </c>
      <c r="AH16" s="38"/>
      <c r="AI16" s="38">
        <v>3347</v>
      </c>
      <c r="AJ16" s="34">
        <v>701.9</v>
      </c>
      <c r="AK16" s="33">
        <v>477.29199999999997</v>
      </c>
      <c r="AL16" s="33">
        <v>84.227999999999994</v>
      </c>
      <c r="AM16" s="33">
        <v>140.38</v>
      </c>
      <c r="AN16" s="34">
        <v>0</v>
      </c>
      <c r="AO16" s="33">
        <v>10607.017857142857</v>
      </c>
      <c r="AP16" s="33">
        <v>10534.697857142857</v>
      </c>
      <c r="AQ16" s="33">
        <v>1264.1637428571428</v>
      </c>
      <c r="AR16" s="33">
        <v>11798.8616</v>
      </c>
      <c r="AS16" s="39">
        <v>1400</v>
      </c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33">
        <v>1400</v>
      </c>
      <c r="BE16" s="38"/>
      <c r="BF16" s="38"/>
      <c r="BG16" s="33">
        <v>0</v>
      </c>
      <c r="BH16" s="33">
        <v>0</v>
      </c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41">
        <v>1400</v>
      </c>
      <c r="BW16" s="145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  <c r="CT16" s="144"/>
      <c r="CU16" s="144"/>
      <c r="CV16" s="144"/>
    </row>
    <row r="17" spans="1:128" s="160" customFormat="1" ht="15.75" thickBot="1" x14ac:dyDescent="0.3">
      <c r="A17" s="157"/>
      <c r="B17" s="43"/>
      <c r="C17" s="44">
        <v>31323.300000000003</v>
      </c>
      <c r="D17" s="45">
        <v>21353.66</v>
      </c>
      <c r="E17" s="45">
        <f>SUBTOTAL(9,E15:E16)</f>
        <v>21355</v>
      </c>
      <c r="F17" s="47"/>
      <c r="G17" s="45">
        <f>SUBTOTAL(9,G15:G16)</f>
        <v>0</v>
      </c>
      <c r="H17" s="45">
        <f>SUBTOTAL(9,H15:H16)</f>
        <v>1.3400000000001455</v>
      </c>
      <c r="I17" s="45">
        <v>0</v>
      </c>
      <c r="J17" s="45">
        <v>0</v>
      </c>
      <c r="K17" s="159">
        <v>0</v>
      </c>
      <c r="L17" s="45">
        <v>0</v>
      </c>
      <c r="M17" s="46">
        <f>SUBTOTAL(9,M15:M16)</f>
        <v>62.430624999999992</v>
      </c>
      <c r="N17" s="46">
        <f>SUBTOTAL(9,N15:N16)</f>
        <v>14.518750000000001</v>
      </c>
      <c r="O17" s="46">
        <f>SUBTOTAL(9,O15:O16)</f>
        <v>2826.8006249999999</v>
      </c>
      <c r="P17" s="46">
        <v>0</v>
      </c>
      <c r="Q17" s="47"/>
      <c r="R17" s="45">
        <v>0</v>
      </c>
      <c r="S17" s="45">
        <v>0</v>
      </c>
      <c r="T17" s="46">
        <v>0</v>
      </c>
      <c r="U17" s="46">
        <v>0</v>
      </c>
      <c r="V17" s="46">
        <v>0</v>
      </c>
      <c r="W17" s="46">
        <v>0</v>
      </c>
      <c r="X17" s="47"/>
      <c r="Y17" s="45">
        <v>0</v>
      </c>
      <c r="Z17" s="45">
        <v>0</v>
      </c>
      <c r="AA17" s="45"/>
      <c r="AB17" s="45"/>
      <c r="AC17" s="45"/>
      <c r="AD17" s="45">
        <f>SUBTOTAL(9,AD15:AD16)</f>
        <v>16.741071428571427</v>
      </c>
      <c r="AE17" s="45">
        <f>SUBTOTAL(9,AE15:AE16)</f>
        <v>0</v>
      </c>
      <c r="AF17" s="45">
        <f>SUBTOTAL(9,AF15:AF16)</f>
        <v>0</v>
      </c>
      <c r="AG17" s="45">
        <f>SUBTOTAL(9,AG15:AG16)</f>
        <v>283.16071428571422</v>
      </c>
      <c r="AH17" s="48"/>
      <c r="AI17" s="48">
        <f>SUBTOTAL(9,AI15:AI16)</f>
        <v>6730</v>
      </c>
      <c r="AJ17" s="45"/>
      <c r="AK17" s="44">
        <f>SUBTOTAL(9,AK15:AK16)</f>
        <v>1246.8344</v>
      </c>
      <c r="AL17" s="44">
        <f>SUBTOTAL(9,AL15:AL16)</f>
        <v>220.02960000000002</v>
      </c>
      <c r="AM17" s="44">
        <f>SUBTOTAL(9,AM15:AM16)</f>
        <v>366.71600000000001</v>
      </c>
      <c r="AN17" s="45">
        <v>0</v>
      </c>
      <c r="AO17" s="44">
        <f>SUBTOTAL(9,AO15:AO16)</f>
        <v>26330.107142857141</v>
      </c>
      <c r="AP17" s="44">
        <f>SUBTOTAL(9,AP15:AP16)</f>
        <v>25994.217142857142</v>
      </c>
      <c r="AQ17" s="44">
        <f>SUBTOTAL(9,AQ15:AQ16)</f>
        <v>3119.3060571428568</v>
      </c>
      <c r="AR17" s="44">
        <f>SUBTOTAL(9,AR15:AR16)</f>
        <v>29113.5232</v>
      </c>
      <c r="AS17" s="49">
        <v>1400</v>
      </c>
      <c r="AT17" s="49">
        <v>0</v>
      </c>
      <c r="AU17" s="49">
        <v>0</v>
      </c>
      <c r="AV17" s="49">
        <v>0</v>
      </c>
      <c r="AW17" s="49">
        <v>0</v>
      </c>
      <c r="AX17" s="49">
        <v>0</v>
      </c>
      <c r="AY17" s="49">
        <v>0</v>
      </c>
      <c r="AZ17" s="49">
        <v>0</v>
      </c>
      <c r="BA17" s="49">
        <v>0</v>
      </c>
      <c r="BB17" s="49">
        <v>0</v>
      </c>
      <c r="BC17" s="49">
        <v>0</v>
      </c>
      <c r="BD17" s="44">
        <v>1400</v>
      </c>
      <c r="BE17" s="48">
        <v>0</v>
      </c>
      <c r="BF17" s="48">
        <v>0</v>
      </c>
      <c r="BG17" s="44">
        <v>0</v>
      </c>
      <c r="BH17" s="44">
        <v>0</v>
      </c>
      <c r="BI17" s="49">
        <v>0</v>
      </c>
      <c r="BJ17" s="49">
        <v>0</v>
      </c>
      <c r="BK17" s="49">
        <v>0</v>
      </c>
      <c r="BL17" s="49">
        <v>0</v>
      </c>
      <c r="BM17" s="49">
        <v>0</v>
      </c>
      <c r="BN17" s="49">
        <v>0</v>
      </c>
      <c r="BO17" s="49">
        <v>0</v>
      </c>
      <c r="BP17" s="49">
        <v>0</v>
      </c>
      <c r="BQ17" s="49">
        <v>0</v>
      </c>
      <c r="BR17" s="49">
        <v>0</v>
      </c>
      <c r="BS17" s="49">
        <v>0</v>
      </c>
      <c r="BT17" s="49">
        <v>0</v>
      </c>
      <c r="BU17" s="44">
        <v>1400</v>
      </c>
      <c r="BX17" s="161"/>
      <c r="BY17" s="161"/>
      <c r="BZ17" s="161"/>
      <c r="CA17" s="161"/>
      <c r="CB17" s="161"/>
      <c r="CC17" s="161"/>
      <c r="CD17" s="161"/>
      <c r="CE17" s="161"/>
      <c r="CF17" s="161"/>
      <c r="CG17" s="161"/>
      <c r="CH17" s="161"/>
      <c r="CI17" s="161"/>
      <c r="CJ17" s="161"/>
      <c r="CK17" s="161"/>
      <c r="CL17" s="161"/>
      <c r="CM17" s="161"/>
      <c r="CN17" s="161"/>
      <c r="CO17" s="161"/>
      <c r="CP17" s="161"/>
      <c r="CQ17" s="161"/>
      <c r="CR17" s="161"/>
      <c r="CS17" s="161"/>
      <c r="CT17" s="161"/>
      <c r="CU17" s="161"/>
      <c r="CV17" s="161"/>
      <c r="CW17" s="161"/>
      <c r="CX17" s="161"/>
      <c r="CY17" s="161"/>
      <c r="CZ17" s="161"/>
      <c r="DA17" s="161"/>
      <c r="DB17" s="161"/>
      <c r="DC17" s="161"/>
      <c r="DD17" s="161"/>
      <c r="DE17" s="161"/>
      <c r="DF17" s="161"/>
      <c r="DG17" s="161"/>
      <c r="DH17" s="161"/>
      <c r="DI17" s="161"/>
      <c r="DJ17" s="161"/>
      <c r="DK17" s="161"/>
      <c r="DL17" s="161"/>
      <c r="DM17" s="161"/>
      <c r="DN17" s="161"/>
      <c r="DO17" s="161"/>
      <c r="DP17" s="161"/>
      <c r="DQ17" s="161"/>
      <c r="DR17" s="161"/>
      <c r="DS17" s="161"/>
      <c r="DT17" s="161"/>
      <c r="DU17" s="161"/>
      <c r="DV17" s="161"/>
      <c r="DW17" s="161"/>
      <c r="DX17" s="161"/>
    </row>
    <row r="18" spans="1:128" x14ac:dyDescent="0.25">
      <c r="A18" s="169">
        <v>43559</v>
      </c>
      <c r="B18" s="32" t="s">
        <v>43</v>
      </c>
      <c r="C18" s="33">
        <v>21962.19</v>
      </c>
      <c r="D18" s="34">
        <v>5489.35</v>
      </c>
      <c r="E18" s="34">
        <v>5490</v>
      </c>
      <c r="F18" s="35">
        <v>43559</v>
      </c>
      <c r="G18" s="33">
        <v>0</v>
      </c>
      <c r="H18" s="33">
        <v>0.6499999999996362</v>
      </c>
      <c r="I18" s="34"/>
      <c r="J18" s="34"/>
      <c r="K18" s="34">
        <v>15350.77</v>
      </c>
      <c r="L18" s="34"/>
      <c r="M18" s="36">
        <v>330.04155499999996</v>
      </c>
      <c r="N18" s="36">
        <v>76.75385</v>
      </c>
      <c r="O18" s="36">
        <v>14943.974595000002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>
        <v>109.75</v>
      </c>
      <c r="AA18" s="34"/>
      <c r="AB18" s="34"/>
      <c r="AC18" s="34">
        <v>147.32</v>
      </c>
      <c r="AD18" s="34">
        <f>Z18/1.12</f>
        <v>97.991071428571416</v>
      </c>
      <c r="AE18" s="34">
        <f t="shared" ref="AE18:AE19" si="12">AA18/1.12</f>
        <v>0</v>
      </c>
      <c r="AF18" s="34">
        <f t="shared" ref="AF18:AF19" si="13">AB18/1.12</f>
        <v>0</v>
      </c>
      <c r="AG18" s="34">
        <f t="shared" ref="AG18:AG19" si="14">AC18/1.12</f>
        <v>131.53571428571428</v>
      </c>
      <c r="AH18" s="38"/>
      <c r="AI18" s="38">
        <v>865</v>
      </c>
      <c r="AJ18" s="34">
        <v>1645.58</v>
      </c>
      <c r="AK18" s="33">
        <v>1118.9943999999998</v>
      </c>
      <c r="AL18" s="33">
        <v>197.46959999999999</v>
      </c>
      <c r="AM18" s="33">
        <v>329.11599999999999</v>
      </c>
      <c r="AN18" s="34"/>
      <c r="AO18" s="33">
        <v>18139.830357142855</v>
      </c>
      <c r="AP18" s="33">
        <v>17882.760357142855</v>
      </c>
      <c r="AQ18" s="33">
        <v>2145.9312428571425</v>
      </c>
      <c r="AR18" s="33">
        <v>20028.691599999998</v>
      </c>
      <c r="AS18" s="39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33">
        <v>0</v>
      </c>
      <c r="BE18" s="38"/>
      <c r="BF18" s="38"/>
      <c r="BG18" s="33">
        <v>0</v>
      </c>
      <c r="BH18" s="33">
        <v>0</v>
      </c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41">
        <v>0</v>
      </c>
      <c r="BW18" s="145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  <c r="CT18" s="144"/>
      <c r="CU18" s="144"/>
      <c r="CV18" s="144"/>
    </row>
    <row r="19" spans="1:128" ht="15.75" thickBot="1" x14ac:dyDescent="0.3">
      <c r="A19" s="170"/>
      <c r="B19" s="15" t="s">
        <v>44</v>
      </c>
      <c r="C19" s="33">
        <v>12754.5</v>
      </c>
      <c r="D19" s="34">
        <v>6397.88</v>
      </c>
      <c r="E19" s="34">
        <v>6400</v>
      </c>
      <c r="F19" s="35">
        <v>43560</v>
      </c>
      <c r="G19" s="33">
        <v>0</v>
      </c>
      <c r="H19" s="33">
        <v>2.1199999999998909</v>
      </c>
      <c r="I19" s="34"/>
      <c r="J19" s="34"/>
      <c r="K19" s="34">
        <v>4847.33</v>
      </c>
      <c r="L19" s="34"/>
      <c r="M19" s="36">
        <v>104.21759499999999</v>
      </c>
      <c r="N19" s="36">
        <v>24.236650000000001</v>
      </c>
      <c r="O19" s="36">
        <v>4718.875755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>
        <v>55</v>
      </c>
      <c r="AA19" s="34"/>
      <c r="AB19" s="34"/>
      <c r="AC19" s="34">
        <v>39.29</v>
      </c>
      <c r="AD19" s="34">
        <f t="shared" ref="AD19" si="15">Z19/1.12</f>
        <v>49.107142857142854</v>
      </c>
      <c r="AE19" s="34">
        <f t="shared" si="12"/>
        <v>0</v>
      </c>
      <c r="AF19" s="34">
        <f t="shared" si="13"/>
        <v>0</v>
      </c>
      <c r="AG19" s="34">
        <f t="shared" si="14"/>
        <v>35.080357142857139</v>
      </c>
      <c r="AH19" s="38"/>
      <c r="AI19" s="38">
        <v>1415</v>
      </c>
      <c r="AJ19" s="34">
        <v>838.07</v>
      </c>
      <c r="AK19" s="33">
        <v>569.88760000000013</v>
      </c>
      <c r="AL19" s="33">
        <v>100.56840000000001</v>
      </c>
      <c r="AM19" s="33">
        <v>167.61400000000003</v>
      </c>
      <c r="AN19" s="34">
        <v>0</v>
      </c>
      <c r="AO19" s="33">
        <v>10639.669642857141</v>
      </c>
      <c r="AP19" s="33">
        <v>10545.37964285714</v>
      </c>
      <c r="AQ19" s="33">
        <v>1265.4455571428568</v>
      </c>
      <c r="AR19" s="33">
        <v>11810.825199999997</v>
      </c>
      <c r="AS19" s="39"/>
      <c r="AT19" s="40">
        <v>350</v>
      </c>
      <c r="AU19" s="40"/>
      <c r="AV19" s="40"/>
      <c r="AW19" s="40"/>
      <c r="AX19" s="40"/>
      <c r="AY19" s="40"/>
      <c r="AZ19" s="40"/>
      <c r="BA19" s="40"/>
      <c r="BB19" s="40"/>
      <c r="BC19" s="40"/>
      <c r="BD19" s="33">
        <v>350</v>
      </c>
      <c r="BE19" s="38">
        <v>185</v>
      </c>
      <c r="BF19" s="38"/>
      <c r="BG19" s="33">
        <v>0</v>
      </c>
      <c r="BH19" s="33">
        <v>0</v>
      </c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41">
        <v>535</v>
      </c>
      <c r="BW19" s="145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  <c r="CT19" s="144"/>
      <c r="CU19" s="144"/>
      <c r="CV19" s="144"/>
    </row>
    <row r="20" spans="1:128" s="160" customFormat="1" ht="15.75" thickBot="1" x14ac:dyDescent="0.3">
      <c r="A20" s="157"/>
      <c r="B20" s="43"/>
      <c r="C20" s="44">
        <v>34716.69</v>
      </c>
      <c r="D20" s="45">
        <v>11887.23</v>
      </c>
      <c r="E20" s="45">
        <f>SUBTOTAL(9,E18:E19)</f>
        <v>11890</v>
      </c>
      <c r="F20" s="47"/>
      <c r="G20" s="45">
        <f>SUBTOTAL(9,G18:G19)</f>
        <v>0</v>
      </c>
      <c r="H20" s="45">
        <f>SUBTOTAL(9,H18:H19)</f>
        <v>2.7699999999995271</v>
      </c>
      <c r="I20" s="45">
        <v>0</v>
      </c>
      <c r="J20" s="45">
        <v>0</v>
      </c>
      <c r="K20" s="159">
        <v>0</v>
      </c>
      <c r="L20" s="45">
        <v>0</v>
      </c>
      <c r="M20" s="46">
        <f>SUBTOTAL(9,M18:M19)</f>
        <v>434.25914999999998</v>
      </c>
      <c r="N20" s="46">
        <f>SUBTOTAL(9,N18:N19)</f>
        <v>100.9905</v>
      </c>
      <c r="O20" s="46">
        <f>SUBTOTAL(9,O18:O19)</f>
        <v>19662.850350000001</v>
      </c>
      <c r="P20" s="46">
        <v>0</v>
      </c>
      <c r="Q20" s="47"/>
      <c r="R20" s="45">
        <v>0</v>
      </c>
      <c r="S20" s="45">
        <v>0</v>
      </c>
      <c r="T20" s="46">
        <v>0</v>
      </c>
      <c r="U20" s="46">
        <v>0</v>
      </c>
      <c r="V20" s="46">
        <v>0</v>
      </c>
      <c r="W20" s="46">
        <v>0</v>
      </c>
      <c r="X20" s="47"/>
      <c r="Y20" s="45">
        <v>0</v>
      </c>
      <c r="Z20" s="45">
        <v>0</v>
      </c>
      <c r="AA20" s="45"/>
      <c r="AB20" s="45"/>
      <c r="AC20" s="45"/>
      <c r="AD20" s="45">
        <f>SUBTOTAL(9,AD18:AD19)</f>
        <v>147.09821428571428</v>
      </c>
      <c r="AE20" s="45">
        <f>SUBTOTAL(9,AE18:AE19)</f>
        <v>0</v>
      </c>
      <c r="AF20" s="45">
        <f>SUBTOTAL(9,AF18:AF19)</f>
        <v>0</v>
      </c>
      <c r="AG20" s="45">
        <f>SUBTOTAL(9,AG18:AG19)</f>
        <v>166.61607142857142</v>
      </c>
      <c r="AH20" s="48"/>
      <c r="AI20" s="48">
        <f>SUBTOTAL(9,AI18:AI19)</f>
        <v>2280</v>
      </c>
      <c r="AJ20" s="45"/>
      <c r="AK20" s="44">
        <f>SUBTOTAL(9,AK18:AK19)</f>
        <v>1688.8820000000001</v>
      </c>
      <c r="AL20" s="44">
        <f>SUBTOTAL(9,AL18:AL19)</f>
        <v>298.03800000000001</v>
      </c>
      <c r="AM20" s="44">
        <f>SUBTOTAL(9,AM18:AM19)</f>
        <v>496.73</v>
      </c>
      <c r="AN20" s="45">
        <v>0</v>
      </c>
      <c r="AO20" s="44">
        <f>SUBTOTAL(9,AO18:AO19)</f>
        <v>28779.499999999996</v>
      </c>
      <c r="AP20" s="44">
        <f>SUBTOTAL(9,AP18:AP19)</f>
        <v>28428.139999999996</v>
      </c>
      <c r="AQ20" s="44">
        <f>SUBTOTAL(9,AQ18:AQ19)</f>
        <v>3411.3767999999991</v>
      </c>
      <c r="AR20" s="44">
        <f>SUBTOTAL(9,AR18:AR19)</f>
        <v>31839.516799999998</v>
      </c>
      <c r="AS20" s="49">
        <v>0</v>
      </c>
      <c r="AT20" s="49">
        <v>350</v>
      </c>
      <c r="AU20" s="49">
        <v>0</v>
      </c>
      <c r="AV20" s="49">
        <v>0</v>
      </c>
      <c r="AW20" s="49">
        <v>0</v>
      </c>
      <c r="AX20" s="49">
        <v>0</v>
      </c>
      <c r="AY20" s="49">
        <v>0</v>
      </c>
      <c r="AZ20" s="49">
        <v>0</v>
      </c>
      <c r="BA20" s="49">
        <v>0</v>
      </c>
      <c r="BB20" s="49">
        <v>0</v>
      </c>
      <c r="BC20" s="49">
        <v>0</v>
      </c>
      <c r="BD20" s="44">
        <v>350</v>
      </c>
      <c r="BE20" s="48">
        <v>185</v>
      </c>
      <c r="BF20" s="48">
        <v>0</v>
      </c>
      <c r="BG20" s="44">
        <v>0</v>
      </c>
      <c r="BH20" s="44">
        <v>0</v>
      </c>
      <c r="BI20" s="49">
        <v>0</v>
      </c>
      <c r="BJ20" s="49">
        <v>0</v>
      </c>
      <c r="BK20" s="49">
        <v>0</v>
      </c>
      <c r="BL20" s="49">
        <v>0</v>
      </c>
      <c r="BM20" s="49">
        <v>0</v>
      </c>
      <c r="BN20" s="49">
        <v>0</v>
      </c>
      <c r="BO20" s="49">
        <v>0</v>
      </c>
      <c r="BP20" s="49">
        <v>0</v>
      </c>
      <c r="BQ20" s="49">
        <v>0</v>
      </c>
      <c r="BR20" s="49">
        <v>0</v>
      </c>
      <c r="BS20" s="49">
        <v>0</v>
      </c>
      <c r="BT20" s="49">
        <v>0</v>
      </c>
      <c r="BU20" s="44">
        <v>535</v>
      </c>
      <c r="BX20" s="161"/>
      <c r="BY20" s="161"/>
      <c r="BZ20" s="161"/>
      <c r="CA20" s="161"/>
      <c r="CB20" s="161"/>
      <c r="CC20" s="161"/>
      <c r="CD20" s="161"/>
      <c r="CE20" s="161"/>
      <c r="CF20" s="161"/>
      <c r="CG20" s="161"/>
      <c r="CH20" s="161"/>
      <c r="CI20" s="161"/>
      <c r="CJ20" s="161"/>
      <c r="CK20" s="161"/>
      <c r="CL20" s="161"/>
      <c r="CM20" s="161"/>
      <c r="CN20" s="161"/>
      <c r="CO20" s="161"/>
      <c r="CP20" s="161"/>
      <c r="CQ20" s="161"/>
      <c r="CR20" s="161"/>
      <c r="CS20" s="161"/>
      <c r="CT20" s="161"/>
      <c r="CU20" s="161"/>
      <c r="CV20" s="161"/>
      <c r="CW20" s="161"/>
      <c r="CX20" s="161"/>
      <c r="CY20" s="161"/>
      <c r="CZ20" s="161"/>
      <c r="DA20" s="161"/>
      <c r="DB20" s="161"/>
      <c r="DC20" s="161"/>
      <c r="DD20" s="161"/>
      <c r="DE20" s="161"/>
      <c r="DF20" s="161"/>
      <c r="DG20" s="161"/>
      <c r="DH20" s="161"/>
      <c r="DI20" s="161"/>
      <c r="DJ20" s="161"/>
      <c r="DK20" s="161"/>
      <c r="DL20" s="161"/>
      <c r="DM20" s="161"/>
      <c r="DN20" s="161"/>
      <c r="DO20" s="161"/>
      <c r="DP20" s="161"/>
      <c r="DQ20" s="161"/>
      <c r="DR20" s="161"/>
      <c r="DS20" s="161"/>
      <c r="DT20" s="161"/>
      <c r="DU20" s="161"/>
      <c r="DV20" s="161"/>
      <c r="DW20" s="161"/>
      <c r="DX20" s="161"/>
    </row>
    <row r="21" spans="1:128" x14ac:dyDescent="0.25">
      <c r="A21" s="169">
        <v>43560</v>
      </c>
      <c r="B21" s="32" t="s">
        <v>43</v>
      </c>
      <c r="C21" s="33">
        <v>43067.78</v>
      </c>
      <c r="D21" s="34">
        <v>15192.67</v>
      </c>
      <c r="E21" s="34">
        <v>15195</v>
      </c>
      <c r="F21" s="35">
        <v>43560</v>
      </c>
      <c r="G21" s="33">
        <v>0</v>
      </c>
      <c r="H21" s="33">
        <v>2.3299999999999272</v>
      </c>
      <c r="I21" s="34"/>
      <c r="J21" s="34"/>
      <c r="K21" s="34">
        <v>23445</v>
      </c>
      <c r="L21" s="34"/>
      <c r="M21" s="36">
        <v>504.06749999999994</v>
      </c>
      <c r="N21" s="36">
        <v>117.22500000000001</v>
      </c>
      <c r="O21" s="36">
        <v>22823.7075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>
        <v>90</v>
      </c>
      <c r="AA21" s="34"/>
      <c r="AB21" s="34"/>
      <c r="AC21" s="34">
        <v>149.11000000000001</v>
      </c>
      <c r="AD21" s="34">
        <f>Z21/1.12</f>
        <v>80.357142857142847</v>
      </c>
      <c r="AE21" s="34">
        <f t="shared" ref="AE21:AE22" si="16">AA21/1.12</f>
        <v>0</v>
      </c>
      <c r="AF21" s="34">
        <f t="shared" ref="AF21:AF22" si="17">AB21/1.12</f>
        <v>0</v>
      </c>
      <c r="AG21" s="34">
        <f t="shared" ref="AG21:AG22" si="18">AC21/1.12</f>
        <v>133.13392857142858</v>
      </c>
      <c r="AH21" s="38"/>
      <c r="AI21" s="38">
        <v>4191</v>
      </c>
      <c r="AJ21" s="34">
        <v>2966.24</v>
      </c>
      <c r="AK21" s="33">
        <v>2017.0431999999996</v>
      </c>
      <c r="AL21" s="33">
        <v>355.94879999999995</v>
      </c>
      <c r="AM21" s="33">
        <v>593.24799999999993</v>
      </c>
      <c r="AN21" s="34">
        <v>0</v>
      </c>
      <c r="AO21" s="33">
        <v>35804.946428571428</v>
      </c>
      <c r="AP21" s="33">
        <v>35565.836428571427</v>
      </c>
      <c r="AQ21" s="33">
        <v>4267.9003714285709</v>
      </c>
      <c r="AR21" s="33">
        <v>39833.736799999999</v>
      </c>
      <c r="AS21" s="39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33">
        <v>0</v>
      </c>
      <c r="BE21" s="38"/>
      <c r="BF21" s="38"/>
      <c r="BG21" s="33">
        <v>0</v>
      </c>
      <c r="BH21" s="33">
        <v>0</v>
      </c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41">
        <v>0</v>
      </c>
      <c r="BW21" s="145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  <c r="CT21" s="144"/>
      <c r="CU21" s="144"/>
      <c r="CV21" s="144"/>
    </row>
    <row r="22" spans="1:128" ht="15.75" thickBot="1" x14ac:dyDescent="0.3">
      <c r="A22" s="170"/>
      <c r="B22" s="15" t="s">
        <v>44</v>
      </c>
      <c r="C22" s="33">
        <v>23738.09</v>
      </c>
      <c r="D22" s="34">
        <v>15162.43</v>
      </c>
      <c r="E22" s="34">
        <v>15163</v>
      </c>
      <c r="F22" s="35">
        <v>43563</v>
      </c>
      <c r="G22" s="33">
        <v>0</v>
      </c>
      <c r="H22" s="33">
        <v>0.56999999999970896</v>
      </c>
      <c r="I22" s="34"/>
      <c r="J22" s="34"/>
      <c r="K22" s="34">
        <v>5024.91</v>
      </c>
      <c r="L22" s="34"/>
      <c r="M22" s="36">
        <v>108.03556499999999</v>
      </c>
      <c r="N22" s="36">
        <v>25.124549999999999</v>
      </c>
      <c r="O22" s="36">
        <v>4891.7498849999993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>
        <v>4.75</v>
      </c>
      <c r="AA22" s="34"/>
      <c r="AB22" s="34"/>
      <c r="AC22" s="34"/>
      <c r="AD22" s="34">
        <f t="shared" ref="AD22" si="19">Z22/1.12</f>
        <v>4.2410714285714279</v>
      </c>
      <c r="AE22" s="34">
        <f t="shared" si="16"/>
        <v>0</v>
      </c>
      <c r="AF22" s="34">
        <f t="shared" si="17"/>
        <v>0</v>
      </c>
      <c r="AG22" s="34">
        <f t="shared" si="18"/>
        <v>0</v>
      </c>
      <c r="AH22" s="38"/>
      <c r="AI22" s="38">
        <v>3546</v>
      </c>
      <c r="AJ22" s="34">
        <v>1387.09</v>
      </c>
      <c r="AK22" s="33">
        <v>943.22119999999995</v>
      </c>
      <c r="AL22" s="33">
        <v>166.45079999999999</v>
      </c>
      <c r="AM22" s="33">
        <v>277.41800000000001</v>
      </c>
      <c r="AN22" s="34">
        <v>0</v>
      </c>
      <c r="AO22" s="33">
        <v>19956.249999999996</v>
      </c>
      <c r="AP22" s="33">
        <v>19951.499999999996</v>
      </c>
      <c r="AQ22" s="33">
        <v>2394.1799999999994</v>
      </c>
      <c r="AR22" s="33">
        <v>22345.679999999997</v>
      </c>
      <c r="AS22" s="39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33">
        <v>0</v>
      </c>
      <c r="BE22" s="38">
        <v>1480</v>
      </c>
      <c r="BF22" s="38"/>
      <c r="BG22" s="33">
        <v>0</v>
      </c>
      <c r="BH22" s="33">
        <v>0</v>
      </c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41">
        <v>1480</v>
      </c>
      <c r="BW22" s="145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  <c r="CT22" s="144"/>
      <c r="CU22" s="144"/>
      <c r="CV22" s="144"/>
    </row>
    <row r="23" spans="1:128" ht="15.75" thickBot="1" x14ac:dyDescent="0.3">
      <c r="A23" s="42"/>
      <c r="B23" s="43"/>
      <c r="C23" s="44">
        <v>66805.87</v>
      </c>
      <c r="D23" s="45">
        <v>30355.1</v>
      </c>
      <c r="E23" s="45">
        <f>SUBTOTAL(9,E21:E22)</f>
        <v>30358</v>
      </c>
      <c r="F23" s="47"/>
      <c r="G23" s="45">
        <f>SUBTOTAL(9,G21:G22)</f>
        <v>0</v>
      </c>
      <c r="H23" s="45">
        <f>SUBTOTAL(9,H21:H22)</f>
        <v>2.8999999999996362</v>
      </c>
      <c r="I23" s="45">
        <v>0</v>
      </c>
      <c r="J23" s="45">
        <v>0</v>
      </c>
      <c r="K23" s="159">
        <v>0</v>
      </c>
      <c r="L23" s="45">
        <v>0</v>
      </c>
      <c r="M23" s="46">
        <f>SUBTOTAL(9,M21:M22)</f>
        <v>612.1030649999999</v>
      </c>
      <c r="N23" s="46">
        <f>SUBTOTAL(9,N21:N22)</f>
        <v>142.34955000000002</v>
      </c>
      <c r="O23" s="46">
        <f>SUBTOTAL(9,O21:O22)</f>
        <v>27715.457385000002</v>
      </c>
      <c r="P23" s="46">
        <v>0</v>
      </c>
      <c r="Q23" s="47"/>
      <c r="R23" s="45">
        <v>0</v>
      </c>
      <c r="S23" s="45">
        <v>0</v>
      </c>
      <c r="T23" s="46">
        <v>0</v>
      </c>
      <c r="U23" s="46">
        <v>0</v>
      </c>
      <c r="V23" s="46">
        <v>0</v>
      </c>
      <c r="W23" s="46">
        <v>0</v>
      </c>
      <c r="X23" s="47"/>
      <c r="Y23" s="45">
        <v>0</v>
      </c>
      <c r="Z23" s="45">
        <v>0</v>
      </c>
      <c r="AA23" s="45"/>
      <c r="AB23" s="45"/>
      <c r="AC23" s="45"/>
      <c r="AD23" s="45">
        <f>SUBTOTAL(9,AD21:AD22)</f>
        <v>84.598214285714278</v>
      </c>
      <c r="AE23" s="45">
        <f>SUBTOTAL(9,AE21:AE22)</f>
        <v>0</v>
      </c>
      <c r="AF23" s="45">
        <f>SUBTOTAL(9,AF21:AF22)</f>
        <v>0</v>
      </c>
      <c r="AG23" s="45">
        <f>SUBTOTAL(9,AG21:AG22)</f>
        <v>133.13392857142858</v>
      </c>
      <c r="AH23" s="48"/>
      <c r="AI23" s="48">
        <f>SUBTOTAL(9,AI21:AI22)</f>
        <v>7737</v>
      </c>
      <c r="AJ23" s="45"/>
      <c r="AK23" s="44">
        <f>SUBTOTAL(9,AK21:AK22)</f>
        <v>2960.2643999999996</v>
      </c>
      <c r="AL23" s="44">
        <f>SUBTOTAL(9,AL21:AL22)</f>
        <v>522.39959999999996</v>
      </c>
      <c r="AM23" s="44">
        <f>SUBTOTAL(9,AM21:AM22)</f>
        <v>870.66599999999994</v>
      </c>
      <c r="AN23" s="45">
        <v>0</v>
      </c>
      <c r="AO23" s="44">
        <f>SUBTOTAL(9,AO21:AO22)</f>
        <v>55761.19642857142</v>
      </c>
      <c r="AP23" s="44">
        <f>SUBTOTAL(9,AP21:AP22)</f>
        <v>55517.33642857142</v>
      </c>
      <c r="AQ23" s="44">
        <f>SUBTOTAL(9,AQ21:AQ22)</f>
        <v>6662.0803714285703</v>
      </c>
      <c r="AR23" s="44">
        <f>SUBTOTAL(9,AR21:AR22)</f>
        <v>62179.416799999992</v>
      </c>
      <c r="AS23" s="49">
        <v>0</v>
      </c>
      <c r="AT23" s="49">
        <v>0</v>
      </c>
      <c r="AU23" s="49">
        <v>0</v>
      </c>
      <c r="AV23" s="49">
        <v>0</v>
      </c>
      <c r="AW23" s="49">
        <v>0</v>
      </c>
      <c r="AX23" s="49">
        <v>0</v>
      </c>
      <c r="AY23" s="49">
        <v>0</v>
      </c>
      <c r="AZ23" s="49">
        <v>0</v>
      </c>
      <c r="BA23" s="49">
        <v>0</v>
      </c>
      <c r="BB23" s="49">
        <v>0</v>
      </c>
      <c r="BC23" s="49">
        <v>0</v>
      </c>
      <c r="BD23" s="44">
        <v>0</v>
      </c>
      <c r="BE23" s="48"/>
      <c r="BF23" s="48">
        <v>0</v>
      </c>
      <c r="BG23" s="44">
        <v>0</v>
      </c>
      <c r="BH23" s="44">
        <v>0</v>
      </c>
      <c r="BI23" s="49">
        <v>0</v>
      </c>
      <c r="BJ23" s="49">
        <v>0</v>
      </c>
      <c r="BK23" s="49">
        <v>0</v>
      </c>
      <c r="BL23" s="49">
        <v>0</v>
      </c>
      <c r="BM23" s="49">
        <v>0</v>
      </c>
      <c r="BN23" s="49">
        <v>0</v>
      </c>
      <c r="BO23" s="49">
        <v>0</v>
      </c>
      <c r="BP23" s="49">
        <v>0</v>
      </c>
      <c r="BQ23" s="49">
        <v>0</v>
      </c>
      <c r="BR23" s="49">
        <v>0</v>
      </c>
      <c r="BS23" s="49">
        <v>0</v>
      </c>
      <c r="BT23" s="49">
        <v>0</v>
      </c>
      <c r="BU23" s="44">
        <v>1480</v>
      </c>
    </row>
    <row r="24" spans="1:128" x14ac:dyDescent="0.25">
      <c r="A24" s="169">
        <v>43561</v>
      </c>
      <c r="B24" s="32" t="s">
        <v>43</v>
      </c>
      <c r="C24" s="33" t="s">
        <v>135</v>
      </c>
      <c r="D24" s="34"/>
      <c r="E24" s="34"/>
      <c r="F24" s="35"/>
      <c r="G24" s="33">
        <v>0</v>
      </c>
      <c r="H24" s="33">
        <v>0</v>
      </c>
      <c r="I24" s="34"/>
      <c r="J24" s="34"/>
      <c r="K24" s="34"/>
      <c r="L24" s="34"/>
      <c r="M24" s="36">
        <v>0</v>
      </c>
      <c r="N24" s="36">
        <v>0</v>
      </c>
      <c r="O24" s="36">
        <v>0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/>
      <c r="AD24" s="34">
        <f>Z24/1.12</f>
        <v>0</v>
      </c>
      <c r="AE24" s="34">
        <f t="shared" ref="AE24:AE25" si="20">AA24/1.12</f>
        <v>0</v>
      </c>
      <c r="AF24" s="34">
        <f t="shared" ref="AF24:AF25" si="21">AB24/1.12</f>
        <v>0</v>
      </c>
      <c r="AG24" s="34">
        <f t="shared" ref="AG24:AG25" si="22">AC24/1.12</f>
        <v>0</v>
      </c>
      <c r="AH24" s="38"/>
      <c r="AI24" s="38"/>
      <c r="AJ24" s="34"/>
      <c r="AK24" s="33">
        <v>0</v>
      </c>
      <c r="AL24" s="33">
        <v>0</v>
      </c>
      <c r="AM24" s="33">
        <v>0</v>
      </c>
      <c r="AN24" s="34">
        <v>0</v>
      </c>
      <c r="AO24" s="33">
        <v>0</v>
      </c>
      <c r="AP24" s="33">
        <v>0</v>
      </c>
      <c r="AQ24" s="33">
        <v>0</v>
      </c>
      <c r="AR24" s="33">
        <v>0</v>
      </c>
      <c r="AS24" s="39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33">
        <v>0</v>
      </c>
      <c r="BE24" s="38"/>
      <c r="BF24" s="38"/>
      <c r="BG24" s="33">
        <v>0</v>
      </c>
      <c r="BH24" s="33">
        <v>0</v>
      </c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41">
        <v>0</v>
      </c>
      <c r="BW24" s="145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  <c r="CT24" s="144"/>
      <c r="CU24" s="144"/>
      <c r="CV24" s="144"/>
    </row>
    <row r="25" spans="1:128" ht="15.75" thickBot="1" x14ac:dyDescent="0.3">
      <c r="A25" s="170"/>
      <c r="B25" s="15" t="s">
        <v>44</v>
      </c>
      <c r="C25" s="33">
        <v>12531.53</v>
      </c>
      <c r="D25" s="34">
        <v>8718.16</v>
      </c>
      <c r="E25" s="34">
        <v>8720</v>
      </c>
      <c r="F25" s="35">
        <v>43561</v>
      </c>
      <c r="G25" s="33">
        <v>0</v>
      </c>
      <c r="H25" s="33">
        <v>1.8400000000001455</v>
      </c>
      <c r="I25" s="34"/>
      <c r="J25" s="34"/>
      <c r="K25" s="34">
        <v>506.52</v>
      </c>
      <c r="L25" s="34"/>
      <c r="M25" s="36">
        <v>10.890179999999999</v>
      </c>
      <c r="N25" s="36">
        <v>2.5326</v>
      </c>
      <c r="O25" s="36">
        <v>493.09721999999999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>
        <v>121</v>
      </c>
      <c r="AA25" s="34"/>
      <c r="AB25" s="34"/>
      <c r="AC25" s="34">
        <v>31.85</v>
      </c>
      <c r="AD25" s="34">
        <f t="shared" ref="AD25" si="23">Z25/1.12</f>
        <v>108.03571428571428</v>
      </c>
      <c r="AE25" s="34">
        <f t="shared" si="20"/>
        <v>0</v>
      </c>
      <c r="AF25" s="34">
        <f t="shared" si="21"/>
        <v>0</v>
      </c>
      <c r="AG25" s="34">
        <f t="shared" si="22"/>
        <v>28.4375</v>
      </c>
      <c r="AH25" s="38"/>
      <c r="AI25" s="38">
        <v>3154</v>
      </c>
      <c r="AJ25" s="34">
        <v>726.64</v>
      </c>
      <c r="AK25" s="33">
        <v>494.11520000000002</v>
      </c>
      <c r="AL25" s="33">
        <v>87.196799999999996</v>
      </c>
      <c r="AM25" s="33">
        <v>145.328</v>
      </c>
      <c r="AN25" s="34">
        <v>0</v>
      </c>
      <c r="AO25" s="33">
        <v>10540.080357142857</v>
      </c>
      <c r="AP25" s="33">
        <v>10387.230357142857</v>
      </c>
      <c r="AQ25" s="33">
        <v>1246.4676428571427</v>
      </c>
      <c r="AR25" s="33">
        <v>11633.697999999999</v>
      </c>
      <c r="AS25" s="39">
        <v>980</v>
      </c>
      <c r="AT25" s="40"/>
      <c r="AU25" s="40">
        <v>830</v>
      </c>
      <c r="AV25" s="40">
        <v>210</v>
      </c>
      <c r="AW25" s="40"/>
      <c r="AX25" s="40"/>
      <c r="AY25" s="40"/>
      <c r="AZ25" s="40"/>
      <c r="BA25" s="40"/>
      <c r="BB25" s="40"/>
      <c r="BC25" s="40"/>
      <c r="BD25" s="33"/>
      <c r="BE25" s="38"/>
      <c r="BF25" s="38"/>
      <c r="BG25" s="33">
        <v>0</v>
      </c>
      <c r="BH25" s="33">
        <v>0</v>
      </c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41">
        <v>0</v>
      </c>
      <c r="BW25" s="145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  <c r="CT25" s="144"/>
      <c r="CU25" s="144"/>
      <c r="CV25" s="144"/>
    </row>
    <row r="26" spans="1:128" ht="15.75" thickBot="1" x14ac:dyDescent="0.3">
      <c r="A26" s="42"/>
      <c r="B26" s="43"/>
      <c r="C26" s="44">
        <v>12531.53</v>
      </c>
      <c r="D26" s="45">
        <v>8718.16</v>
      </c>
      <c r="E26" s="45">
        <f>SUBTOTAL(9,E24:E25)</f>
        <v>8720</v>
      </c>
      <c r="F26" s="47"/>
      <c r="G26" s="45">
        <f>SUBTOTAL(9,G24:G25)</f>
        <v>0</v>
      </c>
      <c r="H26" s="45">
        <f>SUBTOTAL(9,H24:H25)</f>
        <v>1.8400000000001455</v>
      </c>
      <c r="I26" s="45">
        <v>0</v>
      </c>
      <c r="J26" s="45">
        <v>0</v>
      </c>
      <c r="K26" s="159">
        <v>0</v>
      </c>
      <c r="L26" s="45">
        <v>0</v>
      </c>
      <c r="M26" s="46">
        <f>SUBTOTAL(9,M24:M25)</f>
        <v>10.890179999999999</v>
      </c>
      <c r="N26" s="46">
        <f>SUBTOTAL(9,N24:N25)</f>
        <v>2.5326</v>
      </c>
      <c r="O26" s="46">
        <f>SUBTOTAL(9,O24:O25)</f>
        <v>493.09721999999999</v>
      </c>
      <c r="P26" s="46">
        <v>0</v>
      </c>
      <c r="Q26" s="47"/>
      <c r="R26" s="45">
        <v>0</v>
      </c>
      <c r="S26" s="45">
        <v>0</v>
      </c>
      <c r="T26" s="46">
        <v>0</v>
      </c>
      <c r="U26" s="46">
        <v>0</v>
      </c>
      <c r="V26" s="46">
        <v>0</v>
      </c>
      <c r="W26" s="46">
        <v>0</v>
      </c>
      <c r="X26" s="47"/>
      <c r="Y26" s="45">
        <v>0</v>
      </c>
      <c r="Z26" s="45">
        <v>0</v>
      </c>
      <c r="AA26" s="45"/>
      <c r="AB26" s="45"/>
      <c r="AC26" s="45"/>
      <c r="AD26" s="45">
        <f>SUBTOTAL(9,AD24:AD25)</f>
        <v>108.03571428571428</v>
      </c>
      <c r="AE26" s="45">
        <f>SUBTOTAL(9,AE24:AE25)</f>
        <v>0</v>
      </c>
      <c r="AF26" s="45">
        <f>SUBTOTAL(9,AF24:AF25)</f>
        <v>0</v>
      </c>
      <c r="AG26" s="45">
        <f>SUBTOTAL(9,AG24:AG25)</f>
        <v>28.4375</v>
      </c>
      <c r="AH26" s="48"/>
      <c r="AI26" s="48">
        <f>SUBTOTAL(9,AI24:AI25)</f>
        <v>3154</v>
      </c>
      <c r="AJ26" s="45"/>
      <c r="AK26" s="44">
        <f>SUBTOTAL(9,AK24:AK25)</f>
        <v>494.11520000000002</v>
      </c>
      <c r="AL26" s="44">
        <f>SUBTOTAL(9,AL24:AL25)</f>
        <v>87.196799999999996</v>
      </c>
      <c r="AM26" s="44">
        <f>SUBTOTAL(9,AM24:AM25)</f>
        <v>145.328</v>
      </c>
      <c r="AN26" s="45">
        <v>0</v>
      </c>
      <c r="AO26" s="44">
        <f>SUBTOTAL(9,AO24:AO25)</f>
        <v>10540.080357142857</v>
      </c>
      <c r="AP26" s="44">
        <f>SUBTOTAL(9,AP24:AP25)</f>
        <v>10387.230357142857</v>
      </c>
      <c r="AQ26" s="44">
        <f>SUBTOTAL(9,AQ24:AQ25)</f>
        <v>1246.4676428571427</v>
      </c>
      <c r="AR26" s="44">
        <f>SUBTOTAL(9,AR24:AR25)</f>
        <v>11633.697999999999</v>
      </c>
      <c r="AS26" s="49">
        <v>980</v>
      </c>
      <c r="AT26" s="49">
        <v>0</v>
      </c>
      <c r="AU26" s="49">
        <v>830</v>
      </c>
      <c r="AV26" s="49">
        <v>210</v>
      </c>
      <c r="AW26" s="49">
        <v>0</v>
      </c>
      <c r="AX26" s="49">
        <v>0</v>
      </c>
      <c r="AY26" s="49">
        <v>0</v>
      </c>
      <c r="AZ26" s="49">
        <v>0</v>
      </c>
      <c r="BA26" s="49">
        <v>0</v>
      </c>
      <c r="BB26" s="49">
        <v>0</v>
      </c>
      <c r="BC26" s="49">
        <v>0</v>
      </c>
      <c r="BD26" s="44">
        <v>0</v>
      </c>
      <c r="BE26" s="48">
        <v>0</v>
      </c>
      <c r="BF26" s="48">
        <v>0</v>
      </c>
      <c r="BG26" s="44">
        <v>0</v>
      </c>
      <c r="BH26" s="44">
        <v>0</v>
      </c>
      <c r="BI26" s="49">
        <v>0</v>
      </c>
      <c r="BJ26" s="49">
        <v>0</v>
      </c>
      <c r="BK26" s="49">
        <v>0</v>
      </c>
      <c r="BL26" s="49">
        <v>0</v>
      </c>
      <c r="BM26" s="49">
        <v>0</v>
      </c>
      <c r="BN26" s="49">
        <v>0</v>
      </c>
      <c r="BO26" s="49">
        <v>0</v>
      </c>
      <c r="BP26" s="49">
        <v>0</v>
      </c>
      <c r="BQ26" s="49">
        <v>0</v>
      </c>
      <c r="BR26" s="49">
        <v>0</v>
      </c>
      <c r="BS26" s="49">
        <v>0</v>
      </c>
      <c r="BT26" s="49">
        <v>0</v>
      </c>
      <c r="BU26" s="44">
        <v>0</v>
      </c>
    </row>
    <row r="27" spans="1:128" x14ac:dyDescent="0.25">
      <c r="A27" s="169">
        <v>43562</v>
      </c>
      <c r="B27" s="32" t="s">
        <v>43</v>
      </c>
      <c r="C27" s="33" t="s">
        <v>136</v>
      </c>
      <c r="D27" s="34"/>
      <c r="E27" s="34"/>
      <c r="F27" s="35"/>
      <c r="G27" s="33"/>
      <c r="H27" s="33">
        <v>0</v>
      </c>
      <c r="I27" s="34"/>
      <c r="J27" s="34"/>
      <c r="K27" s="34"/>
      <c r="L27" s="34"/>
      <c r="M27" s="36">
        <v>0</v>
      </c>
      <c r="N27" s="36">
        <v>0</v>
      </c>
      <c r="O27" s="36">
        <v>0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/>
      <c r="AA27" s="34"/>
      <c r="AB27" s="34"/>
      <c r="AC27" s="34"/>
      <c r="AD27" s="34">
        <f>Z27/1.12</f>
        <v>0</v>
      </c>
      <c r="AE27" s="34">
        <f t="shared" ref="AE27:AE28" si="24">AA27/1.12</f>
        <v>0</v>
      </c>
      <c r="AF27" s="34">
        <f t="shared" ref="AF27:AF28" si="25">AB27/1.12</f>
        <v>0</v>
      </c>
      <c r="AG27" s="34">
        <f t="shared" ref="AG27:AG28" si="26">AC27/1.12</f>
        <v>0</v>
      </c>
      <c r="AH27" s="38"/>
      <c r="AI27" s="38"/>
      <c r="AJ27" s="34"/>
      <c r="AK27" s="33">
        <v>0</v>
      </c>
      <c r="AL27" s="33">
        <v>0</v>
      </c>
      <c r="AM27" s="33">
        <v>0</v>
      </c>
      <c r="AN27" s="34">
        <v>0</v>
      </c>
      <c r="AO27" s="33">
        <v>0</v>
      </c>
      <c r="AP27" s="33">
        <v>0</v>
      </c>
      <c r="AQ27" s="33">
        <v>0</v>
      </c>
      <c r="AR27" s="33">
        <v>0</v>
      </c>
      <c r="AS27" s="39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33">
        <v>0</v>
      </c>
      <c r="BE27" s="38"/>
      <c r="BF27" s="38"/>
      <c r="BG27" s="33">
        <v>0</v>
      </c>
      <c r="BH27" s="33">
        <v>0</v>
      </c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41">
        <v>0</v>
      </c>
      <c r="BW27" s="145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  <c r="CT27" s="144"/>
      <c r="CU27" s="144"/>
      <c r="CV27" s="144"/>
    </row>
    <row r="28" spans="1:128" ht="15.75" thickBot="1" x14ac:dyDescent="0.3">
      <c r="A28" s="170"/>
      <c r="B28" s="15" t="s">
        <v>44</v>
      </c>
      <c r="C28" s="33"/>
      <c r="D28" s="34"/>
      <c r="E28" s="34"/>
      <c r="F28" s="35"/>
      <c r="G28" s="33"/>
      <c r="H28" s="33">
        <v>0</v>
      </c>
      <c r="I28" s="34"/>
      <c r="J28" s="34"/>
      <c r="K28" s="34"/>
      <c r="L28" s="34"/>
      <c r="M28" s="36">
        <v>0</v>
      </c>
      <c r="N28" s="36">
        <v>0</v>
      </c>
      <c r="O28" s="36">
        <v>0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/>
      <c r="AA28" s="34"/>
      <c r="AB28" s="34"/>
      <c r="AC28" s="34"/>
      <c r="AD28" s="34">
        <f t="shared" ref="AD28" si="27">Z28/1.12</f>
        <v>0</v>
      </c>
      <c r="AE28" s="34">
        <f t="shared" si="24"/>
        <v>0</v>
      </c>
      <c r="AF28" s="34">
        <f t="shared" si="25"/>
        <v>0</v>
      </c>
      <c r="AG28" s="34">
        <f t="shared" si="26"/>
        <v>0</v>
      </c>
      <c r="AH28" s="38"/>
      <c r="AI28" s="38"/>
      <c r="AJ28" s="34"/>
      <c r="AK28" s="33">
        <v>0</v>
      </c>
      <c r="AL28" s="33">
        <v>0</v>
      </c>
      <c r="AM28" s="33">
        <v>0</v>
      </c>
      <c r="AN28" s="34">
        <v>0</v>
      </c>
      <c r="AO28" s="33">
        <v>0</v>
      </c>
      <c r="AP28" s="33">
        <v>0</v>
      </c>
      <c r="AQ28" s="33">
        <v>0</v>
      </c>
      <c r="AR28" s="33">
        <v>0</v>
      </c>
      <c r="AS28" s="39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33">
        <v>0</v>
      </c>
      <c r="BE28" s="38"/>
      <c r="BF28" s="38"/>
      <c r="BG28" s="33">
        <v>0</v>
      </c>
      <c r="BH28" s="33">
        <v>0</v>
      </c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41">
        <v>0</v>
      </c>
      <c r="BW28" s="145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  <c r="CT28" s="144"/>
      <c r="CU28" s="144"/>
      <c r="CV28" s="144"/>
    </row>
    <row r="29" spans="1:128" ht="15.75" thickBot="1" x14ac:dyDescent="0.3">
      <c r="A29" s="42"/>
      <c r="B29" s="43"/>
      <c r="C29" s="44">
        <v>0</v>
      </c>
      <c r="D29" s="45">
        <v>0</v>
      </c>
      <c r="E29" s="45">
        <f>SUBTOTAL(9,E27:E28)</f>
        <v>0</v>
      </c>
      <c r="F29" s="47"/>
      <c r="G29" s="45">
        <f>SUBTOTAL(9,G27:G28)</f>
        <v>0</v>
      </c>
      <c r="H29" s="45">
        <f>SUBTOTAL(9,H27:H28)</f>
        <v>0</v>
      </c>
      <c r="I29" s="45">
        <v>0</v>
      </c>
      <c r="J29" s="45">
        <v>0</v>
      </c>
      <c r="K29" s="159">
        <v>0</v>
      </c>
      <c r="L29" s="45">
        <v>0</v>
      </c>
      <c r="M29" s="46">
        <f>SUBTOTAL(9,M27:M28)</f>
        <v>0</v>
      </c>
      <c r="N29" s="46">
        <f>SUBTOTAL(9,N27:N28)</f>
        <v>0</v>
      </c>
      <c r="O29" s="46">
        <f>SUBTOTAL(9,O27:O28)</f>
        <v>0</v>
      </c>
      <c r="P29" s="46">
        <v>0</v>
      </c>
      <c r="Q29" s="47"/>
      <c r="R29" s="45">
        <v>0</v>
      </c>
      <c r="S29" s="45">
        <v>0</v>
      </c>
      <c r="T29" s="46">
        <v>0</v>
      </c>
      <c r="U29" s="46">
        <v>0</v>
      </c>
      <c r="V29" s="46">
        <v>0</v>
      </c>
      <c r="W29" s="46">
        <v>0</v>
      </c>
      <c r="X29" s="47"/>
      <c r="Y29" s="45">
        <v>0</v>
      </c>
      <c r="Z29" s="45">
        <v>0</v>
      </c>
      <c r="AA29" s="45"/>
      <c r="AB29" s="45"/>
      <c r="AC29" s="45"/>
      <c r="AD29" s="45">
        <f>SUBTOTAL(9,AD27:AD28)</f>
        <v>0</v>
      </c>
      <c r="AE29" s="45">
        <f>SUBTOTAL(9,AE27:AE28)</f>
        <v>0</v>
      </c>
      <c r="AF29" s="45">
        <f>SUBTOTAL(9,AF27:AF28)</f>
        <v>0</v>
      </c>
      <c r="AG29" s="45">
        <f>SUBTOTAL(9,AG27:AG28)</f>
        <v>0</v>
      </c>
      <c r="AH29" s="48"/>
      <c r="AI29" s="48">
        <f>SUBTOTAL(9,AI27:AI28)</f>
        <v>0</v>
      </c>
      <c r="AJ29" s="45"/>
      <c r="AK29" s="44">
        <f>SUBTOTAL(9,AK27:AK28)</f>
        <v>0</v>
      </c>
      <c r="AL29" s="44">
        <f>SUBTOTAL(9,AL27:AL28)</f>
        <v>0</v>
      </c>
      <c r="AM29" s="44">
        <f>SUBTOTAL(9,AM27:AM28)</f>
        <v>0</v>
      </c>
      <c r="AN29" s="45">
        <v>0</v>
      </c>
      <c r="AO29" s="44">
        <f>SUBTOTAL(9,AO27:AO28)</f>
        <v>0</v>
      </c>
      <c r="AP29" s="44">
        <f>SUBTOTAL(9,AP27:AP28)</f>
        <v>0</v>
      </c>
      <c r="AQ29" s="44">
        <f>SUBTOTAL(9,AQ27:AQ28)</f>
        <v>0</v>
      </c>
      <c r="AR29" s="44">
        <f>SUBTOTAL(9,AR27:AR28)</f>
        <v>0</v>
      </c>
      <c r="AS29" s="49">
        <v>0</v>
      </c>
      <c r="AT29" s="49">
        <v>0</v>
      </c>
      <c r="AU29" s="49">
        <v>0</v>
      </c>
      <c r="AV29" s="49">
        <v>0</v>
      </c>
      <c r="AW29" s="49">
        <v>0</v>
      </c>
      <c r="AX29" s="49">
        <v>0</v>
      </c>
      <c r="AY29" s="49">
        <v>0</v>
      </c>
      <c r="AZ29" s="49">
        <v>0</v>
      </c>
      <c r="BA29" s="49">
        <v>0</v>
      </c>
      <c r="BB29" s="49">
        <v>0</v>
      </c>
      <c r="BC29" s="49">
        <v>0</v>
      </c>
      <c r="BD29" s="44">
        <v>0</v>
      </c>
      <c r="BE29" s="48">
        <v>0</v>
      </c>
      <c r="BF29" s="48">
        <v>0</v>
      </c>
      <c r="BG29" s="44">
        <v>0</v>
      </c>
      <c r="BH29" s="44">
        <v>0</v>
      </c>
      <c r="BI29" s="49">
        <v>0</v>
      </c>
      <c r="BJ29" s="49">
        <v>0</v>
      </c>
      <c r="BK29" s="49">
        <v>0</v>
      </c>
      <c r="BL29" s="49">
        <v>0</v>
      </c>
      <c r="BM29" s="49">
        <v>0</v>
      </c>
      <c r="BN29" s="49">
        <v>0</v>
      </c>
      <c r="BO29" s="49">
        <v>0</v>
      </c>
      <c r="BP29" s="49">
        <v>0</v>
      </c>
      <c r="BQ29" s="49">
        <v>0</v>
      </c>
      <c r="BR29" s="49">
        <v>0</v>
      </c>
      <c r="BS29" s="49">
        <v>0</v>
      </c>
      <c r="BT29" s="49">
        <v>0</v>
      </c>
      <c r="BU29" s="44">
        <v>0</v>
      </c>
    </row>
    <row r="30" spans="1:128" x14ac:dyDescent="0.25">
      <c r="A30" s="169">
        <v>43563</v>
      </c>
      <c r="B30" s="32" t="s">
        <v>43</v>
      </c>
      <c r="C30" s="33">
        <v>20205.060000000001</v>
      </c>
      <c r="D30" s="34">
        <v>13933.78</v>
      </c>
      <c r="E30" s="34">
        <v>13934</v>
      </c>
      <c r="F30" s="35">
        <v>43563</v>
      </c>
      <c r="G30" s="33">
        <v>0</v>
      </c>
      <c r="H30" s="33">
        <v>0.21999999999934516</v>
      </c>
      <c r="I30" s="34"/>
      <c r="J30" s="34"/>
      <c r="K30" s="34">
        <v>4761.87</v>
      </c>
      <c r="L30" s="34"/>
      <c r="M30" s="36">
        <v>102.38020499999999</v>
      </c>
      <c r="N30" s="36">
        <v>23.809349999999998</v>
      </c>
      <c r="O30" s="36">
        <v>4635.6804449999991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>
        <v>399.41</v>
      </c>
      <c r="AD30" s="34">
        <f>Z30/1.12</f>
        <v>0</v>
      </c>
      <c r="AE30" s="34">
        <f t="shared" ref="AE30:AE31" si="28">AA30/1.12</f>
        <v>0</v>
      </c>
      <c r="AF30" s="34">
        <f t="shared" ref="AF30:AF31" si="29">AB30/1.12</f>
        <v>0</v>
      </c>
      <c r="AG30" s="34">
        <f t="shared" ref="AG30:AG31" si="30">AC30/1.12</f>
        <v>356.61607142857144</v>
      </c>
      <c r="AH30" s="38"/>
      <c r="AI30" s="38">
        <v>1110</v>
      </c>
      <c r="AJ30" s="34">
        <v>1454.7</v>
      </c>
      <c r="AK30" s="33">
        <v>989.19599999999991</v>
      </c>
      <c r="AL30" s="33">
        <v>174.56399999999999</v>
      </c>
      <c r="AM30" s="33">
        <v>290.94</v>
      </c>
      <c r="AN30" s="34">
        <v>0</v>
      </c>
      <c r="AO30" s="33">
        <v>16741.392857142855</v>
      </c>
      <c r="AP30" s="33">
        <v>16341.982857142855</v>
      </c>
      <c r="AQ30" s="33">
        <v>1961.0379428571425</v>
      </c>
      <c r="AR30" s="33">
        <v>18303.020799999998</v>
      </c>
      <c r="AS30" s="39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33">
        <v>0</v>
      </c>
      <c r="BE30" s="38"/>
      <c r="BF30" s="38"/>
      <c r="BG30" s="33">
        <v>0</v>
      </c>
      <c r="BH30" s="33">
        <v>0</v>
      </c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41">
        <v>0</v>
      </c>
      <c r="BW30" s="145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  <c r="CT30" s="144"/>
      <c r="CU30" s="144"/>
      <c r="CV30" s="144"/>
    </row>
    <row r="31" spans="1:128" ht="15.75" thickBot="1" x14ac:dyDescent="0.3">
      <c r="A31" s="170"/>
      <c r="B31" s="15" t="s">
        <v>44</v>
      </c>
      <c r="C31" s="33">
        <v>21013.08</v>
      </c>
      <c r="D31" s="34">
        <v>11734.63</v>
      </c>
      <c r="E31" s="34">
        <v>11735</v>
      </c>
      <c r="F31" s="35">
        <v>43564</v>
      </c>
      <c r="G31" s="33">
        <v>0</v>
      </c>
      <c r="H31" s="33">
        <v>0.37000000000080036</v>
      </c>
      <c r="I31" s="34"/>
      <c r="J31" s="34"/>
      <c r="K31" s="34">
        <v>2938.13</v>
      </c>
      <c r="L31" s="34"/>
      <c r="M31" s="36">
        <v>63.169795000000001</v>
      </c>
      <c r="N31" s="36">
        <v>14.690650000000002</v>
      </c>
      <c r="O31" s="36">
        <v>2860.2695550000003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>
        <v>93.75</v>
      </c>
      <c r="AA31" s="34"/>
      <c r="AB31" s="34"/>
      <c r="AC31" s="34">
        <v>253.57</v>
      </c>
      <c r="AD31" s="34">
        <f t="shared" ref="AD31" si="31">Z31/1.12</f>
        <v>83.705357142857139</v>
      </c>
      <c r="AE31" s="34">
        <f t="shared" si="28"/>
        <v>0</v>
      </c>
      <c r="AF31" s="34">
        <f t="shared" si="29"/>
        <v>0</v>
      </c>
      <c r="AG31" s="34">
        <f t="shared" si="30"/>
        <v>226.40178571428569</v>
      </c>
      <c r="AH31" s="38"/>
      <c r="AI31" s="38">
        <v>5993</v>
      </c>
      <c r="AJ31" s="34">
        <v>1154.22</v>
      </c>
      <c r="AK31" s="33">
        <v>784.8696000000001</v>
      </c>
      <c r="AL31" s="33">
        <v>138.50640000000001</v>
      </c>
      <c r="AM31" s="33">
        <v>230.84400000000002</v>
      </c>
      <c r="AN31" s="34">
        <v>0</v>
      </c>
      <c r="AO31" s="33">
        <v>17731.125</v>
      </c>
      <c r="AP31" s="33">
        <v>17383.805</v>
      </c>
      <c r="AQ31" s="33">
        <v>2086.0565999999999</v>
      </c>
      <c r="AR31" s="33">
        <v>19469.8616</v>
      </c>
      <c r="AS31" s="39">
        <v>190</v>
      </c>
      <c r="AT31" s="40">
        <v>1026</v>
      </c>
      <c r="AU31" s="40"/>
      <c r="AV31" s="40"/>
      <c r="AW31" s="40"/>
      <c r="AX31" s="40"/>
      <c r="AY31" s="40"/>
      <c r="AZ31" s="40"/>
      <c r="BA31" s="40"/>
      <c r="BB31" s="40"/>
      <c r="BC31" s="40"/>
      <c r="BD31" s="33">
        <v>1216</v>
      </c>
      <c r="BE31" s="38"/>
      <c r="BF31" s="38">
        <v>0</v>
      </c>
      <c r="BG31" s="33">
        <v>0</v>
      </c>
      <c r="BH31" s="33">
        <v>0</v>
      </c>
      <c r="BI31" s="39">
        <v>0</v>
      </c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41">
        <v>1216</v>
      </c>
      <c r="BW31" s="145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  <c r="CT31" s="144"/>
      <c r="CU31" s="144"/>
      <c r="CV31" s="144"/>
    </row>
    <row r="32" spans="1:128" ht="15.75" thickBot="1" x14ac:dyDescent="0.3">
      <c r="A32" s="42"/>
      <c r="B32" s="43"/>
      <c r="C32" s="44">
        <v>41218.14</v>
      </c>
      <c r="D32" s="45">
        <v>25668.41</v>
      </c>
      <c r="E32" s="45">
        <f>SUBTOTAL(9,E30:E31)</f>
        <v>25669</v>
      </c>
      <c r="F32" s="47"/>
      <c r="G32" s="45">
        <f>SUBTOTAL(9,G30:G31)</f>
        <v>0</v>
      </c>
      <c r="H32" s="45">
        <f>SUBTOTAL(9,H30:H31)</f>
        <v>0.59000000000014552</v>
      </c>
      <c r="I32" s="45">
        <v>0</v>
      </c>
      <c r="J32" s="45">
        <v>0</v>
      </c>
      <c r="K32" s="159">
        <v>0</v>
      </c>
      <c r="L32" s="45">
        <v>0</v>
      </c>
      <c r="M32" s="46">
        <f>SUBTOTAL(9,M30:M31)</f>
        <v>165.54999999999998</v>
      </c>
      <c r="N32" s="46">
        <f>SUBTOTAL(9,N30:N31)</f>
        <v>38.5</v>
      </c>
      <c r="O32" s="46">
        <f>SUBTOTAL(9,O30:O31)</f>
        <v>7495.9499999999989</v>
      </c>
      <c r="P32" s="46">
        <v>0</v>
      </c>
      <c r="Q32" s="47"/>
      <c r="R32" s="45">
        <v>0</v>
      </c>
      <c r="S32" s="45">
        <v>0</v>
      </c>
      <c r="T32" s="46">
        <v>0</v>
      </c>
      <c r="U32" s="46">
        <v>0</v>
      </c>
      <c r="V32" s="46">
        <v>0</v>
      </c>
      <c r="W32" s="46">
        <v>0</v>
      </c>
      <c r="X32" s="47"/>
      <c r="Y32" s="45">
        <v>0</v>
      </c>
      <c r="Z32" s="45">
        <v>0</v>
      </c>
      <c r="AA32" s="45"/>
      <c r="AB32" s="45"/>
      <c r="AC32" s="45"/>
      <c r="AD32" s="45">
        <f>SUBTOTAL(9,AD30:AD31)</f>
        <v>83.705357142857139</v>
      </c>
      <c r="AE32" s="45">
        <f>SUBTOTAL(9,AE30:AE31)</f>
        <v>0</v>
      </c>
      <c r="AF32" s="45">
        <f>SUBTOTAL(9,AF30:AF31)</f>
        <v>0</v>
      </c>
      <c r="AG32" s="45">
        <f>SUBTOTAL(9,AG30:AG31)</f>
        <v>583.01785714285711</v>
      </c>
      <c r="AH32" s="48"/>
      <c r="AI32" s="48">
        <f>SUBTOTAL(9,AI30:AI31)</f>
        <v>7103</v>
      </c>
      <c r="AJ32" s="45"/>
      <c r="AK32" s="44">
        <f>SUBTOTAL(9,AK30:AK31)</f>
        <v>1774.0655999999999</v>
      </c>
      <c r="AL32" s="44">
        <f>SUBTOTAL(9,AL30:AL31)</f>
        <v>313.07040000000001</v>
      </c>
      <c r="AM32" s="44">
        <f>SUBTOTAL(9,AM30:AM31)</f>
        <v>521.78399999999999</v>
      </c>
      <c r="AN32" s="45">
        <v>0</v>
      </c>
      <c r="AO32" s="44">
        <f>SUBTOTAL(9,AO30:AO31)</f>
        <v>34472.517857142855</v>
      </c>
      <c r="AP32" s="44">
        <f>SUBTOTAL(9,AP30:AP31)</f>
        <v>33725.787857142859</v>
      </c>
      <c r="AQ32" s="44">
        <f>SUBTOTAL(9,AQ30:AQ31)</f>
        <v>4047.0945428571422</v>
      </c>
      <c r="AR32" s="44">
        <f>SUBTOTAL(9,AR30:AR31)</f>
        <v>37772.882400000002</v>
      </c>
      <c r="AS32" s="49">
        <v>190</v>
      </c>
      <c r="AT32" s="49" t="s">
        <v>1</v>
      </c>
      <c r="AU32" s="49">
        <v>0</v>
      </c>
      <c r="AV32" s="49">
        <v>0</v>
      </c>
      <c r="AW32" s="49">
        <v>0</v>
      </c>
      <c r="AX32" s="49">
        <v>0</v>
      </c>
      <c r="AY32" s="49">
        <v>0</v>
      </c>
      <c r="AZ32" s="49">
        <v>0</v>
      </c>
      <c r="BA32" s="49">
        <v>0</v>
      </c>
      <c r="BB32" s="49">
        <v>0</v>
      </c>
      <c r="BC32" s="49">
        <v>0</v>
      </c>
      <c r="BD32" s="44">
        <v>1216</v>
      </c>
      <c r="BE32" s="48">
        <v>0</v>
      </c>
      <c r="BF32" s="48">
        <v>0</v>
      </c>
      <c r="BG32" s="44">
        <v>0</v>
      </c>
      <c r="BH32" s="44">
        <v>0</v>
      </c>
      <c r="BI32" s="49">
        <v>0</v>
      </c>
      <c r="BJ32" s="49">
        <v>0</v>
      </c>
      <c r="BK32" s="49">
        <v>0</v>
      </c>
      <c r="BL32" s="49">
        <v>0</v>
      </c>
      <c r="BM32" s="49">
        <v>0</v>
      </c>
      <c r="BN32" s="49">
        <v>0</v>
      </c>
      <c r="BO32" s="49">
        <v>0</v>
      </c>
      <c r="BP32" s="49">
        <v>0</v>
      </c>
      <c r="BQ32" s="49">
        <v>0</v>
      </c>
      <c r="BR32" s="49">
        <v>0</v>
      </c>
      <c r="BS32" s="49">
        <v>0</v>
      </c>
      <c r="BT32" s="49">
        <v>0</v>
      </c>
      <c r="BU32" s="44">
        <v>1216</v>
      </c>
    </row>
    <row r="33" spans="1:128" x14ac:dyDescent="0.25">
      <c r="A33" s="169">
        <v>43564</v>
      </c>
      <c r="B33" s="32" t="s">
        <v>43</v>
      </c>
      <c r="C33" s="33" t="s">
        <v>137</v>
      </c>
      <c r="D33" s="34"/>
      <c r="E33" s="34"/>
      <c r="F33" s="35"/>
      <c r="G33" s="33">
        <v>0</v>
      </c>
      <c r="H33" s="33">
        <v>0</v>
      </c>
      <c r="I33" s="34"/>
      <c r="J33" s="34"/>
      <c r="K33" s="34"/>
      <c r="L33" s="34"/>
      <c r="M33" s="36">
        <v>0</v>
      </c>
      <c r="N33" s="36">
        <v>0</v>
      </c>
      <c r="O33" s="36"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4">
        <f>Z33/1.12</f>
        <v>0</v>
      </c>
      <c r="AE33" s="34">
        <f t="shared" ref="AE33:AE34" si="32">AA33/1.12</f>
        <v>0</v>
      </c>
      <c r="AF33" s="34">
        <f t="shared" ref="AF33:AF34" si="33">AB33/1.12</f>
        <v>0</v>
      </c>
      <c r="AG33" s="34">
        <f t="shared" ref="AG33:AG34" si="34">AC33/1.12</f>
        <v>0</v>
      </c>
      <c r="AH33" s="38"/>
      <c r="AI33" s="38"/>
      <c r="AJ33" s="34"/>
      <c r="AK33" s="33">
        <v>0</v>
      </c>
      <c r="AL33" s="33">
        <v>0</v>
      </c>
      <c r="AM33" s="33">
        <v>0</v>
      </c>
      <c r="AN33" s="34"/>
      <c r="AO33" s="33">
        <v>0</v>
      </c>
      <c r="AP33" s="33">
        <v>0</v>
      </c>
      <c r="AQ33" s="33">
        <v>0</v>
      </c>
      <c r="AR33" s="33">
        <v>0</v>
      </c>
      <c r="AS33" s="39"/>
      <c r="AT33" s="40">
        <v>0</v>
      </c>
      <c r="AU33" s="40"/>
      <c r="AV33" s="40"/>
      <c r="AW33" s="40"/>
      <c r="AX33" s="40"/>
      <c r="AY33" s="40"/>
      <c r="AZ33" s="40"/>
      <c r="BA33" s="40"/>
      <c r="BB33" s="40"/>
      <c r="BC33" s="40"/>
      <c r="BD33" s="33">
        <v>0</v>
      </c>
      <c r="BE33" s="38"/>
      <c r="BF33" s="38"/>
      <c r="BG33" s="33">
        <v>0</v>
      </c>
      <c r="BH33" s="33">
        <v>0</v>
      </c>
      <c r="BI33" s="39"/>
      <c r="BJ33" s="39"/>
      <c r="BK33" s="39"/>
      <c r="BL33" s="39"/>
      <c r="BM33" s="39"/>
      <c r="BN33" s="39"/>
      <c r="BO33" s="39"/>
      <c r="BP33" s="39">
        <v>0</v>
      </c>
      <c r="BQ33" s="39"/>
      <c r="BR33" s="39"/>
      <c r="BS33" s="39"/>
      <c r="BT33" s="39"/>
      <c r="BU33" s="41">
        <v>0</v>
      </c>
      <c r="BW33" s="145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  <c r="CT33" s="144"/>
      <c r="CU33" s="144"/>
      <c r="CV33" s="144"/>
    </row>
    <row r="34" spans="1:128" ht="15.75" thickBot="1" x14ac:dyDescent="0.3">
      <c r="A34" s="170"/>
      <c r="B34" s="15" t="s">
        <v>44</v>
      </c>
      <c r="C34" s="33"/>
      <c r="D34" s="34"/>
      <c r="E34" s="34"/>
      <c r="F34" s="35"/>
      <c r="G34" s="33">
        <v>0</v>
      </c>
      <c r="H34" s="33">
        <v>0</v>
      </c>
      <c r="I34" s="34"/>
      <c r="J34" s="34"/>
      <c r="K34" s="34">
        <v>0</v>
      </c>
      <c r="L34" s="34"/>
      <c r="M34" s="36">
        <v>0</v>
      </c>
      <c r="N34" s="36">
        <v>0</v>
      </c>
      <c r="O34" s="36">
        <v>0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/>
      <c r="AB34" s="34"/>
      <c r="AC34" s="34"/>
      <c r="AD34" s="34">
        <f t="shared" ref="AD34" si="35">Z34/1.12</f>
        <v>0</v>
      </c>
      <c r="AE34" s="34">
        <f t="shared" si="32"/>
        <v>0</v>
      </c>
      <c r="AF34" s="34">
        <f t="shared" si="33"/>
        <v>0</v>
      </c>
      <c r="AG34" s="34">
        <f t="shared" si="34"/>
        <v>0</v>
      </c>
      <c r="AH34" s="38"/>
      <c r="AI34" s="38"/>
      <c r="AJ34" s="34"/>
      <c r="AK34" s="33">
        <v>0</v>
      </c>
      <c r="AL34" s="33">
        <v>0</v>
      </c>
      <c r="AM34" s="33">
        <v>0</v>
      </c>
      <c r="AN34" s="34">
        <v>0</v>
      </c>
      <c r="AO34" s="33">
        <v>0</v>
      </c>
      <c r="AP34" s="33">
        <v>0</v>
      </c>
      <c r="AQ34" s="33">
        <v>0</v>
      </c>
      <c r="AR34" s="33">
        <v>0</v>
      </c>
      <c r="AS34" s="39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33">
        <v>0</v>
      </c>
      <c r="BE34" s="38"/>
      <c r="BF34" s="38"/>
      <c r="BG34" s="33">
        <v>0</v>
      </c>
      <c r="BH34" s="33">
        <v>0</v>
      </c>
      <c r="BI34" s="39"/>
      <c r="BJ34" s="39"/>
      <c r="BK34" s="39"/>
      <c r="BL34" s="39"/>
      <c r="BM34" s="39"/>
      <c r="BN34" s="39"/>
      <c r="BO34" s="39"/>
      <c r="BP34" s="39">
        <v>0</v>
      </c>
      <c r="BQ34" s="39"/>
      <c r="BR34" s="39"/>
      <c r="BS34" s="39"/>
      <c r="BT34" s="39"/>
      <c r="BU34" s="41">
        <v>0</v>
      </c>
      <c r="BW34" s="145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  <c r="CT34" s="144"/>
      <c r="CU34" s="144"/>
      <c r="CV34" s="144"/>
    </row>
    <row r="35" spans="1:128" s="120" customFormat="1" ht="15.75" thickBot="1" x14ac:dyDescent="0.3">
      <c r="A35" s="42"/>
      <c r="B35" s="43"/>
      <c r="C35" s="44">
        <v>0</v>
      </c>
      <c r="D35" s="159">
        <v>0</v>
      </c>
      <c r="E35" s="45">
        <f>SUBTOTAL(9,E33:E34)</f>
        <v>0</v>
      </c>
      <c r="F35" s="47"/>
      <c r="G35" s="45">
        <f>SUBTOTAL(9,G33:G34)</f>
        <v>0</v>
      </c>
      <c r="H35" s="45">
        <f>SUBTOTAL(9,H33:H34)</f>
        <v>0</v>
      </c>
      <c r="I35" s="45">
        <v>0</v>
      </c>
      <c r="J35" s="45">
        <v>0</v>
      </c>
      <c r="K35" s="159">
        <v>0</v>
      </c>
      <c r="L35" s="45">
        <v>0</v>
      </c>
      <c r="M35" s="46">
        <f>SUBTOTAL(9,M33:M34)</f>
        <v>0</v>
      </c>
      <c r="N35" s="46">
        <f>SUBTOTAL(9,N33:N34)</f>
        <v>0</v>
      </c>
      <c r="O35" s="46">
        <f>SUBTOTAL(9,O33:O34)</f>
        <v>0</v>
      </c>
      <c r="P35" s="46">
        <v>0</v>
      </c>
      <c r="Q35" s="47"/>
      <c r="R35" s="45">
        <v>0</v>
      </c>
      <c r="S35" s="45">
        <v>0</v>
      </c>
      <c r="T35" s="46">
        <v>0</v>
      </c>
      <c r="U35" s="46">
        <v>0</v>
      </c>
      <c r="V35" s="46">
        <v>0</v>
      </c>
      <c r="W35" s="46">
        <v>0</v>
      </c>
      <c r="X35" s="47"/>
      <c r="Y35" s="45">
        <v>0</v>
      </c>
      <c r="Z35" s="45">
        <v>0</v>
      </c>
      <c r="AA35" s="45"/>
      <c r="AB35" s="45"/>
      <c r="AC35" s="45"/>
      <c r="AD35" s="45">
        <f>SUBTOTAL(9,AD33:AD34)</f>
        <v>0</v>
      </c>
      <c r="AE35" s="45">
        <f>SUBTOTAL(9,AE33:AE34)</f>
        <v>0</v>
      </c>
      <c r="AF35" s="45">
        <f>SUBTOTAL(9,AF33:AF34)</f>
        <v>0</v>
      </c>
      <c r="AG35" s="45">
        <f>SUBTOTAL(9,AG33:AG34)</f>
        <v>0</v>
      </c>
      <c r="AH35" s="48"/>
      <c r="AI35" s="48">
        <f>SUBTOTAL(9,AI33:AI34)</f>
        <v>0</v>
      </c>
      <c r="AJ35" s="45"/>
      <c r="AK35" s="44">
        <f>SUBTOTAL(9,AK33:AK34)</f>
        <v>0</v>
      </c>
      <c r="AL35" s="44">
        <f>SUBTOTAL(9,AL33:AL34)</f>
        <v>0</v>
      </c>
      <c r="AM35" s="44">
        <f>SUBTOTAL(9,AM33:AM34)</f>
        <v>0</v>
      </c>
      <c r="AN35" s="45">
        <v>0</v>
      </c>
      <c r="AO35" s="44">
        <f>SUBTOTAL(9,AO33:AO34)</f>
        <v>0</v>
      </c>
      <c r="AP35" s="44">
        <f>SUBTOTAL(9,AP33:AP34)</f>
        <v>0</v>
      </c>
      <c r="AQ35" s="44">
        <f>SUBTOTAL(9,AQ33:AQ34)</f>
        <v>0</v>
      </c>
      <c r="AR35" s="44">
        <f>SUBTOTAL(9,AR33:AR34)</f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4">
        <v>0</v>
      </c>
      <c r="BE35" s="48">
        <v>0</v>
      </c>
      <c r="BF35" s="48">
        <v>0</v>
      </c>
      <c r="BG35" s="44">
        <v>0</v>
      </c>
      <c r="BH35" s="44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0</v>
      </c>
      <c r="BS35" s="49">
        <v>0</v>
      </c>
      <c r="BT35" s="49">
        <v>0</v>
      </c>
      <c r="BU35" s="44">
        <v>0</v>
      </c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spans="1:128" x14ac:dyDescent="0.25">
      <c r="A36" s="169">
        <v>43565</v>
      </c>
      <c r="B36" s="15" t="s">
        <v>43</v>
      </c>
      <c r="C36" s="33">
        <v>20190.849999999999</v>
      </c>
      <c r="D36" s="34">
        <v>14952.9</v>
      </c>
      <c r="E36" s="34">
        <v>14953</v>
      </c>
      <c r="F36" s="35">
        <v>43565</v>
      </c>
      <c r="G36" s="33">
        <v>0</v>
      </c>
      <c r="H36" s="33">
        <v>0.1000000000003638</v>
      </c>
      <c r="I36" s="34"/>
      <c r="J36" s="34"/>
      <c r="K36" s="34">
        <v>5132.59</v>
      </c>
      <c r="L36" s="34"/>
      <c r="M36" s="36">
        <v>110.350685</v>
      </c>
      <c r="N36" s="36">
        <v>25.662950000000002</v>
      </c>
      <c r="O36" s="36">
        <v>4996.5763649999999</v>
      </c>
      <c r="P36" s="36">
        <v>0</v>
      </c>
      <c r="Q36" s="37"/>
      <c r="R36" s="34"/>
      <c r="S36" s="34"/>
      <c r="T36" s="36">
        <v>0</v>
      </c>
      <c r="U36" s="36">
        <v>0</v>
      </c>
      <c r="V36" s="36">
        <v>0</v>
      </c>
      <c r="W36" s="36">
        <v>0</v>
      </c>
      <c r="X36" s="37"/>
      <c r="Y36" s="34"/>
      <c r="Z36" s="34"/>
      <c r="AA36" s="34"/>
      <c r="AB36" s="34"/>
      <c r="AC36" s="34">
        <v>105.36</v>
      </c>
      <c r="AD36" s="34">
        <f>Z36/1.12</f>
        <v>0</v>
      </c>
      <c r="AE36" s="34">
        <f t="shared" ref="AE36:AE37" si="36">AA36/1.12</f>
        <v>0</v>
      </c>
      <c r="AF36" s="34">
        <f t="shared" ref="AF36:AF37" si="37">AB36/1.12</f>
        <v>0</v>
      </c>
      <c r="AG36" s="34">
        <f t="shared" ref="AG36:AG37" si="38">AC36/1.12</f>
        <v>94.071428571428555</v>
      </c>
      <c r="AH36" s="38"/>
      <c r="AI36" s="38"/>
      <c r="AJ36" s="34">
        <v>1618.06</v>
      </c>
      <c r="AK36" s="33">
        <v>1100.2808</v>
      </c>
      <c r="AL36" s="33">
        <v>194.16720000000001</v>
      </c>
      <c r="AM36" s="33">
        <v>323.61200000000002</v>
      </c>
      <c r="AN36" s="34">
        <v>0</v>
      </c>
      <c r="AO36" s="33">
        <v>16582.84821428571</v>
      </c>
      <c r="AP36" s="33">
        <v>16477.48821428571</v>
      </c>
      <c r="AQ36" s="33">
        <v>1977.2985857142851</v>
      </c>
      <c r="AR36" s="33">
        <v>18454.786799999994</v>
      </c>
      <c r="AS36" s="39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33">
        <v>0</v>
      </c>
      <c r="BE36" s="38"/>
      <c r="BF36" s="38"/>
      <c r="BG36" s="33">
        <v>0</v>
      </c>
      <c r="BH36" s="33">
        <v>0</v>
      </c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41">
        <v>0</v>
      </c>
      <c r="BW36" s="145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  <c r="CT36" s="144"/>
      <c r="CU36" s="144"/>
      <c r="CV36" s="144"/>
    </row>
    <row r="37" spans="1:128" ht="15.75" thickBot="1" x14ac:dyDescent="0.3">
      <c r="A37" s="170"/>
      <c r="B37" s="15" t="s">
        <v>44</v>
      </c>
      <c r="C37" s="33">
        <v>15259.27</v>
      </c>
      <c r="D37" s="34">
        <v>9192.4599999999991</v>
      </c>
      <c r="E37" s="34">
        <v>9190</v>
      </c>
      <c r="F37" s="35">
        <v>43566</v>
      </c>
      <c r="G37" s="33">
        <v>2.4599999999991269</v>
      </c>
      <c r="H37" s="33">
        <v>0</v>
      </c>
      <c r="I37" s="34"/>
      <c r="J37" s="34"/>
      <c r="K37" s="34">
        <v>4466.2700000000004</v>
      </c>
      <c r="L37" s="34"/>
      <c r="M37" s="36">
        <v>96.024805000000001</v>
      </c>
      <c r="N37" s="36">
        <v>22.331350000000004</v>
      </c>
      <c r="O37" s="36">
        <v>4347.913845</v>
      </c>
      <c r="P37" s="36">
        <v>0</v>
      </c>
      <c r="Q37" s="37"/>
      <c r="R37" s="34"/>
      <c r="S37" s="34"/>
      <c r="T37" s="36">
        <v>0</v>
      </c>
      <c r="U37" s="36">
        <v>0</v>
      </c>
      <c r="V37" s="36">
        <v>0</v>
      </c>
      <c r="W37" s="36">
        <v>0</v>
      </c>
      <c r="X37" s="37"/>
      <c r="Y37" s="34"/>
      <c r="Z37" s="34"/>
      <c r="AA37" s="34"/>
      <c r="AB37" s="34"/>
      <c r="AC37" s="34">
        <v>240.54</v>
      </c>
      <c r="AD37" s="34">
        <f t="shared" ref="AD37" si="39">Z37/1.12</f>
        <v>0</v>
      </c>
      <c r="AE37" s="34">
        <f t="shared" si="36"/>
        <v>0</v>
      </c>
      <c r="AF37" s="34">
        <f t="shared" si="37"/>
        <v>0</v>
      </c>
      <c r="AG37" s="34">
        <f t="shared" si="38"/>
        <v>214.76785714285711</v>
      </c>
      <c r="AH37" s="38"/>
      <c r="AI37" s="38">
        <v>1360</v>
      </c>
      <c r="AJ37" s="34">
        <v>1000.59</v>
      </c>
      <c r="AK37" s="33">
        <v>680.40120000000002</v>
      </c>
      <c r="AL37" s="33">
        <v>120.07080000000001</v>
      </c>
      <c r="AM37" s="33">
        <v>200.11800000000002</v>
      </c>
      <c r="AN37" s="34"/>
      <c r="AO37" s="33">
        <v>12730.964285714284</v>
      </c>
      <c r="AP37" s="33">
        <v>12490.424285714284</v>
      </c>
      <c r="AQ37" s="33">
        <v>1498.850914285714</v>
      </c>
      <c r="AR37" s="33">
        <v>13989.275199999998</v>
      </c>
      <c r="AS37" s="39">
        <v>225</v>
      </c>
      <c r="AT37" s="40">
        <v>225</v>
      </c>
      <c r="AU37" s="40">
        <v>110</v>
      </c>
      <c r="AV37" s="40"/>
      <c r="AW37" s="40"/>
      <c r="AX37" s="40"/>
      <c r="AY37" s="40"/>
      <c r="AZ37" s="40"/>
      <c r="BA37" s="40"/>
      <c r="BB37" s="40"/>
      <c r="BC37" s="40"/>
      <c r="BD37" s="33">
        <v>560</v>
      </c>
      <c r="BE37" s="38"/>
      <c r="BF37" s="38">
        <v>0</v>
      </c>
      <c r="BG37" s="33">
        <v>0</v>
      </c>
      <c r="BH37" s="33">
        <v>0</v>
      </c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41">
        <v>560</v>
      </c>
      <c r="BW37" s="145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  <c r="CT37" s="144"/>
      <c r="CU37" s="144"/>
      <c r="CV37" s="144"/>
    </row>
    <row r="38" spans="1:128" ht="15.75" thickBot="1" x14ac:dyDescent="0.3">
      <c r="A38" s="42"/>
      <c r="B38" s="43"/>
      <c r="C38" s="44">
        <v>35450.119999999995</v>
      </c>
      <c r="D38" s="45">
        <v>24145.360000000001</v>
      </c>
      <c r="E38" s="45">
        <f>SUBTOTAL(9,E36:E37)</f>
        <v>24143</v>
      </c>
      <c r="F38" s="47"/>
      <c r="G38" s="45">
        <f>SUBTOTAL(9,G36:G37)</f>
        <v>2.4599999999991269</v>
      </c>
      <c r="H38" s="45">
        <f>SUBTOTAL(9,H36:H37)</f>
        <v>0.1000000000003638</v>
      </c>
      <c r="I38" s="45">
        <v>0</v>
      </c>
      <c r="J38" s="45">
        <v>0</v>
      </c>
      <c r="K38" s="159">
        <v>0</v>
      </c>
      <c r="L38" s="45">
        <v>0</v>
      </c>
      <c r="M38" s="46">
        <f>SUBTOTAL(9,M36:M37)</f>
        <v>206.37549000000001</v>
      </c>
      <c r="N38" s="46">
        <f>SUBTOTAL(9,N36:N37)</f>
        <v>47.99430000000001</v>
      </c>
      <c r="O38" s="46">
        <f>SUBTOTAL(9,O36:O37)</f>
        <v>9344.4902099999999</v>
      </c>
      <c r="P38" s="46">
        <v>0</v>
      </c>
      <c r="Q38" s="47"/>
      <c r="R38" s="45">
        <v>0</v>
      </c>
      <c r="S38" s="45">
        <v>0</v>
      </c>
      <c r="T38" s="46">
        <v>0</v>
      </c>
      <c r="U38" s="46">
        <v>0</v>
      </c>
      <c r="V38" s="46">
        <v>0</v>
      </c>
      <c r="W38" s="46">
        <v>0</v>
      </c>
      <c r="X38" s="47"/>
      <c r="Y38" s="45">
        <v>0</v>
      </c>
      <c r="Z38" s="45">
        <v>0</v>
      </c>
      <c r="AA38" s="45"/>
      <c r="AB38" s="45"/>
      <c r="AC38" s="45"/>
      <c r="AD38" s="45">
        <f>SUBTOTAL(9,AD36:AD37)</f>
        <v>0</v>
      </c>
      <c r="AE38" s="45">
        <f>SUBTOTAL(9,AE36:AE37)</f>
        <v>0</v>
      </c>
      <c r="AF38" s="45">
        <f>SUBTOTAL(9,AF36:AF37)</f>
        <v>0</v>
      </c>
      <c r="AG38" s="45">
        <f>SUBTOTAL(9,AG36:AG37)</f>
        <v>308.83928571428567</v>
      </c>
      <c r="AH38" s="48"/>
      <c r="AI38" s="48">
        <f>SUBTOTAL(9,AI36:AI37)</f>
        <v>1360</v>
      </c>
      <c r="AJ38" s="45"/>
      <c r="AK38" s="44">
        <f>SUBTOTAL(9,AK36:AK37)</f>
        <v>1780.682</v>
      </c>
      <c r="AL38" s="44">
        <f>SUBTOTAL(9,AL36:AL37)</f>
        <v>314.238</v>
      </c>
      <c r="AM38" s="44">
        <f>SUBTOTAL(9,AM36:AM37)</f>
        <v>523.73</v>
      </c>
      <c r="AN38" s="45">
        <v>0</v>
      </c>
      <c r="AO38" s="44">
        <f>SUBTOTAL(9,AO36:AO37)</f>
        <v>29313.812499999993</v>
      </c>
      <c r="AP38" s="44">
        <f>SUBTOTAL(9,AP36:AP37)</f>
        <v>28967.912499999991</v>
      </c>
      <c r="AQ38" s="44">
        <f>SUBTOTAL(9,AQ36:AQ37)</f>
        <v>3476.1494999999991</v>
      </c>
      <c r="AR38" s="44">
        <f>SUBTOTAL(9,AR36:AR37)</f>
        <v>32444.061999999991</v>
      </c>
      <c r="AS38" s="49">
        <v>225</v>
      </c>
      <c r="AT38" s="49">
        <v>225</v>
      </c>
      <c r="AU38" s="49">
        <v>110</v>
      </c>
      <c r="AV38" s="49">
        <v>0</v>
      </c>
      <c r="AW38" s="49">
        <v>0</v>
      </c>
      <c r="AX38" s="49">
        <v>0</v>
      </c>
      <c r="AY38" s="49">
        <v>0</v>
      </c>
      <c r="AZ38" s="49">
        <v>0</v>
      </c>
      <c r="BA38" s="49">
        <v>0</v>
      </c>
      <c r="BB38" s="49">
        <v>0</v>
      </c>
      <c r="BC38" s="49">
        <v>0</v>
      </c>
      <c r="BD38" s="44">
        <v>560</v>
      </c>
      <c r="BE38" s="48">
        <v>0</v>
      </c>
      <c r="BF38" s="48">
        <v>0</v>
      </c>
      <c r="BG38" s="44">
        <v>0</v>
      </c>
      <c r="BH38" s="44">
        <v>0</v>
      </c>
      <c r="BI38" s="49">
        <v>0</v>
      </c>
      <c r="BJ38" s="49">
        <v>0</v>
      </c>
      <c r="BK38" s="49">
        <v>0</v>
      </c>
      <c r="BL38" s="49">
        <v>0</v>
      </c>
      <c r="BM38" s="49">
        <v>0</v>
      </c>
      <c r="BN38" s="49">
        <v>0</v>
      </c>
      <c r="BO38" s="49">
        <v>0</v>
      </c>
      <c r="BP38" s="49">
        <v>0</v>
      </c>
      <c r="BQ38" s="49">
        <v>0</v>
      </c>
      <c r="BR38" s="49">
        <v>0</v>
      </c>
      <c r="BS38" s="49">
        <v>0</v>
      </c>
      <c r="BT38" s="49">
        <v>0</v>
      </c>
      <c r="BU38" s="44">
        <v>560</v>
      </c>
    </row>
    <row r="39" spans="1:128" x14ac:dyDescent="0.25">
      <c r="A39" s="169">
        <v>43566</v>
      </c>
      <c r="B39" s="16" t="s">
        <v>43</v>
      </c>
      <c r="C39" s="33">
        <v>22932.82</v>
      </c>
      <c r="D39" s="34">
        <v>11532.95</v>
      </c>
      <c r="E39" s="34">
        <v>11535</v>
      </c>
      <c r="F39" s="35">
        <v>43566</v>
      </c>
      <c r="G39" s="33">
        <v>0</v>
      </c>
      <c r="H39" s="33">
        <v>2.0499999999992724</v>
      </c>
      <c r="I39" s="34"/>
      <c r="J39" s="34"/>
      <c r="K39" s="34">
        <v>7974.09</v>
      </c>
      <c r="L39" s="34"/>
      <c r="M39" s="36">
        <v>171.44293499999998</v>
      </c>
      <c r="N39" s="36">
        <v>39.870449999999998</v>
      </c>
      <c r="O39" s="36">
        <v>7762.7766149999998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>
        <v>477.75</v>
      </c>
      <c r="AA39" s="34"/>
      <c r="AB39" s="34"/>
      <c r="AC39" s="34">
        <v>233.03</v>
      </c>
      <c r="AD39" s="34">
        <f>Z39/1.12</f>
        <v>426.56249999999994</v>
      </c>
      <c r="AE39" s="34">
        <f t="shared" ref="AE39:AE40" si="40">AA39/1.12</f>
        <v>0</v>
      </c>
      <c r="AF39" s="34">
        <f t="shared" ref="AF39:AF40" si="41">AB39/1.12</f>
        <v>0</v>
      </c>
      <c r="AG39" s="34">
        <f t="shared" ref="AG39:AG40" si="42">AC39/1.12</f>
        <v>208.06249999999997</v>
      </c>
      <c r="AH39" s="38"/>
      <c r="AI39" s="38">
        <v>7974.09</v>
      </c>
      <c r="AJ39" s="34">
        <v>1389.65</v>
      </c>
      <c r="AK39" s="33">
        <v>944.96199999999999</v>
      </c>
      <c r="AL39" s="33">
        <v>166.75800000000001</v>
      </c>
      <c r="AM39" s="33">
        <v>277.93</v>
      </c>
      <c r="AN39" s="34"/>
      <c r="AO39" s="33">
        <v>19234.97321428571</v>
      </c>
      <c r="AP39" s="33">
        <v>18524.193214285711</v>
      </c>
      <c r="AQ39" s="33">
        <v>2222.9031857142854</v>
      </c>
      <c r="AR39" s="33">
        <v>20747.096399999995</v>
      </c>
      <c r="AS39" s="39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33">
        <v>0</v>
      </c>
      <c r="BE39" s="38"/>
      <c r="BF39" s="38"/>
      <c r="BG39" s="33">
        <v>0</v>
      </c>
      <c r="BH39" s="33">
        <v>0</v>
      </c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41">
        <v>0</v>
      </c>
      <c r="BW39" s="145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  <c r="CT39" s="144"/>
      <c r="CU39" s="144"/>
      <c r="CV39" s="144"/>
    </row>
    <row r="40" spans="1:128" ht="15.75" thickBot="1" x14ac:dyDescent="0.3">
      <c r="A40" s="170"/>
      <c r="B40" s="16" t="s">
        <v>44</v>
      </c>
      <c r="C40" s="33">
        <v>26938.39</v>
      </c>
      <c r="D40" s="34">
        <v>21118.02</v>
      </c>
      <c r="E40" s="34">
        <v>21120</v>
      </c>
      <c r="F40" s="35">
        <v>43567</v>
      </c>
      <c r="G40" s="33">
        <v>0</v>
      </c>
      <c r="H40" s="33">
        <v>1.9799999999995634</v>
      </c>
      <c r="I40" s="34"/>
      <c r="J40" s="34"/>
      <c r="K40" s="34">
        <v>2972.87</v>
      </c>
      <c r="L40" s="34"/>
      <c r="M40" s="36">
        <v>63.916704999999993</v>
      </c>
      <c r="N40" s="36">
        <v>14.86435</v>
      </c>
      <c r="O40" s="36">
        <v>2894.088945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>
        <v>92.5</v>
      </c>
      <c r="AA40" s="34"/>
      <c r="AB40" s="34"/>
      <c r="AC40" s="34"/>
      <c r="AD40" s="34">
        <f t="shared" ref="AD40" si="43">Z40/1.12</f>
        <v>82.589285714285708</v>
      </c>
      <c r="AE40" s="34">
        <f t="shared" si="40"/>
        <v>0</v>
      </c>
      <c r="AF40" s="34">
        <f t="shared" si="41"/>
        <v>0</v>
      </c>
      <c r="AG40" s="34">
        <f t="shared" si="42"/>
        <v>0</v>
      </c>
      <c r="AH40" s="38"/>
      <c r="AI40" s="38">
        <v>2755</v>
      </c>
      <c r="AJ40" s="34">
        <v>1937.39</v>
      </c>
      <c r="AK40" s="33">
        <v>1317.4252000000001</v>
      </c>
      <c r="AL40" s="33">
        <v>232.48680000000002</v>
      </c>
      <c r="AM40" s="33">
        <v>387.47800000000007</v>
      </c>
      <c r="AN40" s="34"/>
      <c r="AO40" s="33">
        <v>22322.321428571428</v>
      </c>
      <c r="AP40" s="33">
        <v>22229.821428571428</v>
      </c>
      <c r="AQ40" s="33">
        <v>2667.5785714285712</v>
      </c>
      <c r="AR40" s="33">
        <v>24897.399999999998</v>
      </c>
      <c r="AS40" s="39"/>
      <c r="AT40" s="40"/>
      <c r="AU40" s="40"/>
      <c r="AV40" s="40">
        <v>455</v>
      </c>
      <c r="AW40" s="40"/>
      <c r="AX40" s="40"/>
      <c r="AY40" s="40"/>
      <c r="AZ40" s="40"/>
      <c r="BA40" s="40"/>
      <c r="BB40" s="40"/>
      <c r="BC40" s="40"/>
      <c r="BD40" s="33">
        <v>455</v>
      </c>
      <c r="BE40" s="38"/>
      <c r="BF40" s="38"/>
      <c r="BG40" s="33"/>
      <c r="BH40" s="33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41">
        <v>455</v>
      </c>
      <c r="BW40" s="145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  <c r="CT40" s="144"/>
      <c r="CU40" s="144"/>
      <c r="CV40" s="144"/>
    </row>
    <row r="41" spans="1:128" ht="15.75" thickBot="1" x14ac:dyDescent="0.3">
      <c r="A41" s="42"/>
      <c r="B41" s="43"/>
      <c r="C41" s="44">
        <v>49871.21</v>
      </c>
      <c r="D41" s="45">
        <v>32650.97</v>
      </c>
      <c r="E41" s="45">
        <f>SUBTOTAL(9,E39:E40)</f>
        <v>32655</v>
      </c>
      <c r="F41" s="47"/>
      <c r="G41" s="45">
        <f>SUBTOTAL(9,G39:G40)</f>
        <v>0</v>
      </c>
      <c r="H41" s="45">
        <f>SUBTOTAL(9,H39:H40)</f>
        <v>4.0299999999988358</v>
      </c>
      <c r="I41" s="45">
        <v>0</v>
      </c>
      <c r="J41" s="45">
        <v>0</v>
      </c>
      <c r="K41" s="159">
        <v>0</v>
      </c>
      <c r="L41" s="45">
        <v>0</v>
      </c>
      <c r="M41" s="46">
        <f>SUBTOTAL(9,M39:M40)</f>
        <v>235.35963999999996</v>
      </c>
      <c r="N41" s="46">
        <f>SUBTOTAL(9,N39:N40)</f>
        <v>54.7348</v>
      </c>
      <c r="O41" s="46">
        <f>SUBTOTAL(9,O39:O40)</f>
        <v>10656.86556</v>
      </c>
      <c r="P41" s="46">
        <v>0</v>
      </c>
      <c r="Q41" s="47"/>
      <c r="R41" s="45">
        <v>0</v>
      </c>
      <c r="S41" s="45">
        <v>0</v>
      </c>
      <c r="T41" s="46">
        <v>0</v>
      </c>
      <c r="U41" s="46">
        <v>0</v>
      </c>
      <c r="V41" s="46">
        <v>0</v>
      </c>
      <c r="W41" s="46">
        <v>0</v>
      </c>
      <c r="X41" s="47"/>
      <c r="Y41" s="45">
        <v>0</v>
      </c>
      <c r="Z41" s="45">
        <v>0</v>
      </c>
      <c r="AA41" s="45"/>
      <c r="AB41" s="45"/>
      <c r="AC41" s="45"/>
      <c r="AD41" s="45">
        <f>SUBTOTAL(9,AD39:AD40)</f>
        <v>509.15178571428567</v>
      </c>
      <c r="AE41" s="45">
        <f>SUBTOTAL(9,AE39:AE40)</f>
        <v>0</v>
      </c>
      <c r="AF41" s="45">
        <f>SUBTOTAL(9,AF39:AF40)</f>
        <v>0</v>
      </c>
      <c r="AG41" s="45">
        <f>SUBTOTAL(9,AG39:AG40)</f>
        <v>208.06249999999997</v>
      </c>
      <c r="AH41" s="48"/>
      <c r="AI41" s="48">
        <f>SUBTOTAL(9,AI39:AI40)</f>
        <v>10729.09</v>
      </c>
      <c r="AJ41" s="45"/>
      <c r="AK41" s="44">
        <f>SUBTOTAL(9,AK39:AK40)</f>
        <v>2262.3872000000001</v>
      </c>
      <c r="AL41" s="44">
        <f>SUBTOTAL(9,AL39:AL40)</f>
        <v>399.24480000000005</v>
      </c>
      <c r="AM41" s="44">
        <f>SUBTOTAL(9,AM39:AM40)</f>
        <v>665.40800000000013</v>
      </c>
      <c r="AN41" s="45">
        <v>0</v>
      </c>
      <c r="AO41" s="44">
        <f>SUBTOTAL(9,AO39:AO40)</f>
        <v>41557.294642857138</v>
      </c>
      <c r="AP41" s="44">
        <f>SUBTOTAL(9,AP39:AP40)</f>
        <v>40754.014642857139</v>
      </c>
      <c r="AQ41" s="44">
        <f>SUBTOTAL(9,AQ39:AQ40)</f>
        <v>4890.4817571428566</v>
      </c>
      <c r="AR41" s="44">
        <f>SUBTOTAL(9,AR39:AR40)</f>
        <v>45644.496399999989</v>
      </c>
      <c r="AS41" s="49">
        <v>0</v>
      </c>
      <c r="AT41" s="49">
        <v>0</v>
      </c>
      <c r="AU41" s="49">
        <v>0</v>
      </c>
      <c r="AV41" s="49">
        <v>455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4">
        <v>455</v>
      </c>
      <c r="BE41" s="48">
        <v>0</v>
      </c>
      <c r="BF41" s="48">
        <v>0</v>
      </c>
      <c r="BG41" s="44">
        <v>0</v>
      </c>
      <c r="BH41" s="44">
        <v>0</v>
      </c>
      <c r="BI41" s="49">
        <v>0</v>
      </c>
      <c r="BJ41" s="49">
        <v>0</v>
      </c>
      <c r="BK41" s="49">
        <v>0</v>
      </c>
      <c r="BL41" s="49">
        <v>0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4">
        <v>455</v>
      </c>
    </row>
    <row r="42" spans="1:128" x14ac:dyDescent="0.25">
      <c r="A42" s="169">
        <v>43567</v>
      </c>
      <c r="B42" s="15" t="s">
        <v>43</v>
      </c>
      <c r="C42" s="33">
        <v>40975.919999999998</v>
      </c>
      <c r="D42" s="34">
        <v>24280.52</v>
      </c>
      <c r="E42" s="34">
        <v>24281</v>
      </c>
      <c r="F42" s="35">
        <v>43567</v>
      </c>
      <c r="G42" s="33">
        <v>0</v>
      </c>
      <c r="H42" s="33">
        <v>0.47999999999956344</v>
      </c>
      <c r="I42" s="34"/>
      <c r="J42" s="34"/>
      <c r="K42" s="34">
        <v>12460.59</v>
      </c>
      <c r="L42" s="34"/>
      <c r="M42" s="36">
        <v>267.90268499999996</v>
      </c>
      <c r="N42" s="36">
        <v>62.302950000000003</v>
      </c>
      <c r="O42" s="36">
        <v>12130.384365000002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>
        <v>92.75</v>
      </c>
      <c r="AA42" s="34"/>
      <c r="AB42" s="34"/>
      <c r="AC42" s="34">
        <v>187.06</v>
      </c>
      <c r="AD42" s="34">
        <f>Z42/1.12</f>
        <v>82.812499999999986</v>
      </c>
      <c r="AE42" s="34">
        <f t="shared" ref="AE42:AE43" si="44">AA42/1.12</f>
        <v>0</v>
      </c>
      <c r="AF42" s="34">
        <f t="shared" ref="AF42:AF43" si="45">AB42/1.12</f>
        <v>0</v>
      </c>
      <c r="AG42" s="34">
        <f t="shared" ref="AG42:AG43" si="46">AC42/1.12</f>
        <v>167.01785714285714</v>
      </c>
      <c r="AH42" s="38"/>
      <c r="AI42" s="38">
        <v>3955</v>
      </c>
      <c r="AJ42" s="34">
        <v>2929.15</v>
      </c>
      <c r="AK42" s="33">
        <v>1991.8220000000001</v>
      </c>
      <c r="AL42" s="33">
        <v>351.49799999999999</v>
      </c>
      <c r="AM42" s="33">
        <v>585.83000000000004</v>
      </c>
      <c r="AN42" s="34"/>
      <c r="AO42" s="33">
        <v>33970.330357142848</v>
      </c>
      <c r="AP42" s="33">
        <v>33690.52035714285</v>
      </c>
      <c r="AQ42" s="33">
        <v>4042.862442857142</v>
      </c>
      <c r="AR42" s="33">
        <v>37733.382799999992</v>
      </c>
      <c r="AS42" s="39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33">
        <v>0</v>
      </c>
      <c r="BE42" s="38"/>
      <c r="BF42" s="38"/>
      <c r="BG42" s="33">
        <v>0</v>
      </c>
      <c r="BH42" s="33">
        <v>0</v>
      </c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41">
        <v>0</v>
      </c>
      <c r="BW42" s="145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  <c r="CT42" s="144"/>
      <c r="CU42" s="144"/>
      <c r="CV42" s="144"/>
    </row>
    <row r="43" spans="1:128" ht="15.75" thickBot="1" x14ac:dyDescent="0.3">
      <c r="A43" s="170"/>
      <c r="B43" s="15" t="s">
        <v>44</v>
      </c>
      <c r="C43" s="33">
        <v>19550.27</v>
      </c>
      <c r="D43" s="34">
        <v>13174.23</v>
      </c>
      <c r="E43" s="34">
        <v>13173</v>
      </c>
      <c r="F43" s="35">
        <v>43568</v>
      </c>
      <c r="G43" s="33">
        <v>1.2299999999995634</v>
      </c>
      <c r="H43" s="33">
        <v>0</v>
      </c>
      <c r="I43" s="34"/>
      <c r="J43" s="34"/>
      <c r="K43" s="34">
        <v>4474.1000000000004</v>
      </c>
      <c r="L43" s="34"/>
      <c r="M43" s="36">
        <v>96.193150000000003</v>
      </c>
      <c r="N43" s="36">
        <v>22.370500000000003</v>
      </c>
      <c r="O43" s="36">
        <v>4355.5363500000003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>
        <v>157.5</v>
      </c>
      <c r="AA43" s="34"/>
      <c r="AB43" s="34"/>
      <c r="AC43" s="34">
        <v>198.44</v>
      </c>
      <c r="AD43" s="34">
        <f t="shared" ref="AD43" si="47">Z43/1.12</f>
        <v>140.625</v>
      </c>
      <c r="AE43" s="34">
        <f t="shared" si="44"/>
        <v>0</v>
      </c>
      <c r="AF43" s="34">
        <f t="shared" si="45"/>
        <v>0</v>
      </c>
      <c r="AG43" s="34">
        <f t="shared" si="46"/>
        <v>177.17857142857142</v>
      </c>
      <c r="AH43" s="38"/>
      <c r="AI43" s="38">
        <v>1546</v>
      </c>
      <c r="AJ43" s="34">
        <v>1337.33</v>
      </c>
      <c r="AK43" s="33">
        <v>909.38440000000003</v>
      </c>
      <c r="AL43" s="33">
        <v>160.4796</v>
      </c>
      <c r="AM43" s="33">
        <v>267.46600000000001</v>
      </c>
      <c r="AN43" s="34"/>
      <c r="AO43" s="33">
        <v>16261.553571428572</v>
      </c>
      <c r="AP43" s="33">
        <v>15905.613571428572</v>
      </c>
      <c r="AQ43" s="33">
        <v>1908.6736285714285</v>
      </c>
      <c r="AR43" s="33">
        <v>17814.287199999999</v>
      </c>
      <c r="AS43" s="39"/>
      <c r="AT43" s="40"/>
      <c r="AU43" s="40">
        <v>405</v>
      </c>
      <c r="AV43" s="40">
        <v>210</v>
      </c>
      <c r="AW43" s="40"/>
      <c r="AX43" s="40"/>
      <c r="AY43" s="40"/>
      <c r="AZ43" s="40"/>
      <c r="BA43" s="40"/>
      <c r="BB43" s="40"/>
      <c r="BC43" s="40"/>
      <c r="BD43" s="33">
        <v>615</v>
      </c>
      <c r="BE43" s="38"/>
      <c r="BF43" s="38">
        <v>0</v>
      </c>
      <c r="BG43" s="33"/>
      <c r="BH43" s="33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41">
        <v>615</v>
      </c>
      <c r="BW43" s="145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  <c r="CT43" s="144"/>
      <c r="CU43" s="144"/>
      <c r="CV43" s="144"/>
    </row>
    <row r="44" spans="1:128" ht="15.75" thickBot="1" x14ac:dyDescent="0.3">
      <c r="A44" s="42"/>
      <c r="B44" s="43"/>
      <c r="C44" s="44">
        <v>60526.19</v>
      </c>
      <c r="D44" s="45">
        <v>37454.75</v>
      </c>
      <c r="E44" s="45">
        <f>SUBTOTAL(9,E42:E43)</f>
        <v>37454</v>
      </c>
      <c r="F44" s="47"/>
      <c r="G44" s="45">
        <f>SUBTOTAL(9,G42:G43)</f>
        <v>1.2299999999995634</v>
      </c>
      <c r="H44" s="45">
        <f>SUBTOTAL(9,H42:H43)</f>
        <v>0.47999999999956344</v>
      </c>
      <c r="I44" s="45">
        <v>0</v>
      </c>
      <c r="J44" s="45">
        <v>0</v>
      </c>
      <c r="K44" s="159">
        <v>0</v>
      </c>
      <c r="L44" s="45">
        <v>0</v>
      </c>
      <c r="M44" s="46">
        <f>SUBTOTAL(9,M42:M43)</f>
        <v>364.09583499999997</v>
      </c>
      <c r="N44" s="46">
        <f>SUBTOTAL(9,N42:N43)</f>
        <v>84.673450000000003</v>
      </c>
      <c r="O44" s="46">
        <f>SUBTOTAL(9,O42:O43)</f>
        <v>16485.920715</v>
      </c>
      <c r="P44" s="46">
        <v>0</v>
      </c>
      <c r="Q44" s="47"/>
      <c r="R44" s="45">
        <v>0</v>
      </c>
      <c r="S44" s="45">
        <v>0</v>
      </c>
      <c r="T44" s="46">
        <v>0</v>
      </c>
      <c r="U44" s="46">
        <v>0</v>
      </c>
      <c r="V44" s="46">
        <v>0</v>
      </c>
      <c r="W44" s="46">
        <v>0</v>
      </c>
      <c r="X44" s="47"/>
      <c r="Y44" s="45">
        <v>0</v>
      </c>
      <c r="Z44" s="45">
        <v>0</v>
      </c>
      <c r="AA44" s="45"/>
      <c r="AB44" s="45"/>
      <c r="AC44" s="45"/>
      <c r="AD44" s="45">
        <f>SUBTOTAL(9,AD42:AD43)</f>
        <v>223.4375</v>
      </c>
      <c r="AE44" s="45">
        <f>SUBTOTAL(9,AE42:AE43)</f>
        <v>0</v>
      </c>
      <c r="AF44" s="45">
        <f>SUBTOTAL(9,AF42:AF43)</f>
        <v>0</v>
      </c>
      <c r="AG44" s="45">
        <f>SUBTOTAL(9,AG42:AG43)</f>
        <v>344.19642857142856</v>
      </c>
      <c r="AH44" s="48"/>
      <c r="AI44" s="48">
        <f>SUBTOTAL(9,AI42:AI43)</f>
        <v>5501</v>
      </c>
      <c r="AJ44" s="45"/>
      <c r="AK44" s="44">
        <f>SUBTOTAL(9,AK42:AK43)</f>
        <v>2901.2064</v>
      </c>
      <c r="AL44" s="44">
        <f>SUBTOTAL(9,AL42:AL43)</f>
        <v>511.9776</v>
      </c>
      <c r="AM44" s="44">
        <f>SUBTOTAL(9,AM42:AM43)</f>
        <v>853.29600000000005</v>
      </c>
      <c r="AN44" s="45">
        <v>0</v>
      </c>
      <c r="AO44" s="44">
        <f>SUBTOTAL(9,AO42:AO43)</f>
        <v>50231.88392857142</v>
      </c>
      <c r="AP44" s="44">
        <f>SUBTOTAL(9,AP42:AP43)</f>
        <v>49596.13392857142</v>
      </c>
      <c r="AQ44" s="44">
        <f>SUBTOTAL(9,AQ42:AQ43)</f>
        <v>5951.5360714285707</v>
      </c>
      <c r="AR44" s="44">
        <f>SUBTOTAL(9,AR42:AR43)</f>
        <v>55547.669999999991</v>
      </c>
      <c r="AS44" s="49">
        <v>0</v>
      </c>
      <c r="AT44" s="49">
        <v>0</v>
      </c>
      <c r="AU44" s="49">
        <v>405</v>
      </c>
      <c r="AV44" s="49">
        <v>210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4">
        <v>615</v>
      </c>
      <c r="BE44" s="48">
        <v>0</v>
      </c>
      <c r="BF44" s="48">
        <v>0</v>
      </c>
      <c r="BG44" s="44">
        <v>0</v>
      </c>
      <c r="BH44" s="44">
        <v>0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4">
        <v>615</v>
      </c>
    </row>
    <row r="45" spans="1:128" x14ac:dyDescent="0.25">
      <c r="A45" s="169">
        <v>43568</v>
      </c>
      <c r="B45" s="15" t="s">
        <v>43</v>
      </c>
      <c r="C45" s="33" t="s">
        <v>135</v>
      </c>
      <c r="D45" s="34"/>
      <c r="E45" s="34"/>
      <c r="F45" s="35"/>
      <c r="G45" s="33">
        <v>0</v>
      </c>
      <c r="H45" s="33">
        <v>0</v>
      </c>
      <c r="I45" s="34"/>
      <c r="J45" s="34"/>
      <c r="K45" s="34"/>
      <c r="L45" s="34"/>
      <c r="M45" s="36">
        <v>0</v>
      </c>
      <c r="N45" s="36">
        <v>0</v>
      </c>
      <c r="O45" s="36">
        <v>0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/>
      <c r="AD45" s="34">
        <f>Z45/1.12</f>
        <v>0</v>
      </c>
      <c r="AE45" s="34">
        <f t="shared" ref="AE45:AE46" si="48">AA45/1.12</f>
        <v>0</v>
      </c>
      <c r="AF45" s="34">
        <f t="shared" ref="AF45:AF46" si="49">AB45/1.12</f>
        <v>0</v>
      </c>
      <c r="AG45" s="34">
        <f t="shared" ref="AG45:AG46" si="50">AC45/1.12</f>
        <v>0</v>
      </c>
      <c r="AH45" s="38"/>
      <c r="AI45" s="38"/>
      <c r="AJ45" s="34"/>
      <c r="AK45" s="33">
        <v>0</v>
      </c>
      <c r="AL45" s="33">
        <v>0</v>
      </c>
      <c r="AM45" s="33">
        <v>0</v>
      </c>
      <c r="AN45" s="34"/>
      <c r="AO45" s="33">
        <v>0</v>
      </c>
      <c r="AP45" s="33">
        <v>0</v>
      </c>
      <c r="AQ45" s="33">
        <v>0</v>
      </c>
      <c r="AR45" s="33">
        <v>0</v>
      </c>
      <c r="AS45" s="39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33">
        <v>0</v>
      </c>
      <c r="BE45" s="38"/>
      <c r="BF45" s="38"/>
      <c r="BG45" s="33">
        <v>0</v>
      </c>
      <c r="BH45" s="33">
        <v>0</v>
      </c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41">
        <v>0</v>
      </c>
      <c r="BW45" s="145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  <c r="CT45" s="144"/>
      <c r="CU45" s="144"/>
      <c r="CV45" s="144"/>
    </row>
    <row r="46" spans="1:128" ht="15.75" thickBot="1" x14ac:dyDescent="0.3">
      <c r="A46" s="170"/>
      <c r="B46" s="15" t="s">
        <v>44</v>
      </c>
      <c r="C46" s="33">
        <v>10745.61</v>
      </c>
      <c r="D46" s="34">
        <v>5276.16</v>
      </c>
      <c r="E46" s="34">
        <v>5280</v>
      </c>
      <c r="F46" s="35">
        <v>43570</v>
      </c>
      <c r="G46" s="33">
        <v>0</v>
      </c>
      <c r="H46" s="33">
        <v>3.8400000000001455</v>
      </c>
      <c r="I46" s="34"/>
      <c r="J46" s="34"/>
      <c r="K46" s="34">
        <v>4680.37</v>
      </c>
      <c r="L46" s="34"/>
      <c r="M46" s="36">
        <v>100.62795499999999</v>
      </c>
      <c r="N46" s="36">
        <v>23.40185</v>
      </c>
      <c r="O46" s="36">
        <v>4556.3401949999998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/>
      <c r="AA46" s="34"/>
      <c r="AB46" s="34"/>
      <c r="AC46" s="34">
        <v>159.08000000000001</v>
      </c>
      <c r="AD46" s="34">
        <f t="shared" ref="AD46" si="51">Z46/1.12</f>
        <v>0</v>
      </c>
      <c r="AE46" s="34">
        <f t="shared" si="48"/>
        <v>0</v>
      </c>
      <c r="AF46" s="34">
        <f t="shared" si="49"/>
        <v>0</v>
      </c>
      <c r="AG46" s="34">
        <f t="shared" si="50"/>
        <v>142.03571428571428</v>
      </c>
      <c r="AH46" s="38"/>
      <c r="AI46" s="38">
        <v>630</v>
      </c>
      <c r="AJ46" s="34">
        <v>776.06</v>
      </c>
      <c r="AK46" s="33">
        <v>527.72079999999994</v>
      </c>
      <c r="AL46" s="33">
        <v>93.127199999999988</v>
      </c>
      <c r="AM46" s="33">
        <v>155.21199999999999</v>
      </c>
      <c r="AN46" s="34"/>
      <c r="AO46" s="33">
        <v>8901.3839285714294</v>
      </c>
      <c r="AP46" s="33">
        <v>8742.3039285714294</v>
      </c>
      <c r="AQ46" s="33">
        <v>1049.0764714285715</v>
      </c>
      <c r="AR46" s="33">
        <v>9791.3804000000018</v>
      </c>
      <c r="AS46" s="39"/>
      <c r="AT46" s="40"/>
      <c r="AU46" s="40"/>
      <c r="AV46" s="40">
        <v>265</v>
      </c>
      <c r="AW46" s="40"/>
      <c r="AX46" s="40"/>
      <c r="AY46" s="40"/>
      <c r="AZ46" s="40"/>
      <c r="BA46" s="40"/>
      <c r="BB46" s="40"/>
      <c r="BC46" s="40"/>
      <c r="BD46" s="33">
        <v>265</v>
      </c>
      <c r="BE46" s="38"/>
      <c r="BF46" s="38"/>
      <c r="BG46" s="33"/>
      <c r="BH46" s="33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41">
        <v>265</v>
      </c>
      <c r="BW46" s="145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  <c r="CT46" s="144"/>
      <c r="CU46" s="144"/>
      <c r="CV46" s="144"/>
    </row>
    <row r="47" spans="1:128" ht="15.75" thickBot="1" x14ac:dyDescent="0.3">
      <c r="A47" s="42"/>
      <c r="B47" s="43"/>
      <c r="C47" s="44">
        <v>10745.61</v>
      </c>
      <c r="D47" s="45">
        <v>5276.16</v>
      </c>
      <c r="E47" s="45">
        <f>SUBTOTAL(9,E45:E46)</f>
        <v>5280</v>
      </c>
      <c r="F47" s="47"/>
      <c r="G47" s="45">
        <f>SUBTOTAL(9,G45:G46)</f>
        <v>0</v>
      </c>
      <c r="H47" s="45">
        <f>SUBTOTAL(9,H45:H46)</f>
        <v>3.8400000000001455</v>
      </c>
      <c r="I47" s="45">
        <v>0</v>
      </c>
      <c r="J47" s="45">
        <v>0</v>
      </c>
      <c r="K47" s="159">
        <v>0</v>
      </c>
      <c r="L47" s="45">
        <v>0</v>
      </c>
      <c r="M47" s="46">
        <f>SUBTOTAL(9,M45:M46)</f>
        <v>100.62795499999999</v>
      </c>
      <c r="N47" s="46">
        <f>SUBTOTAL(9,N45:N46)</f>
        <v>23.40185</v>
      </c>
      <c r="O47" s="46">
        <f>SUBTOTAL(9,O45:O46)</f>
        <v>4556.3401949999998</v>
      </c>
      <c r="P47" s="46">
        <v>0</v>
      </c>
      <c r="Q47" s="47"/>
      <c r="R47" s="45">
        <v>0</v>
      </c>
      <c r="S47" s="45">
        <v>0</v>
      </c>
      <c r="T47" s="46">
        <v>0</v>
      </c>
      <c r="U47" s="46">
        <v>0</v>
      </c>
      <c r="V47" s="46">
        <v>0</v>
      </c>
      <c r="W47" s="46">
        <v>0</v>
      </c>
      <c r="X47" s="47"/>
      <c r="Y47" s="45">
        <v>0</v>
      </c>
      <c r="Z47" s="45">
        <v>0</v>
      </c>
      <c r="AA47" s="45"/>
      <c r="AB47" s="45"/>
      <c r="AC47" s="45"/>
      <c r="AD47" s="45">
        <f>SUBTOTAL(9,AD45:AD46)</f>
        <v>0</v>
      </c>
      <c r="AE47" s="45">
        <f>SUBTOTAL(9,AE45:AE46)</f>
        <v>0</v>
      </c>
      <c r="AF47" s="45">
        <f>SUBTOTAL(9,AF45:AF46)</f>
        <v>0</v>
      </c>
      <c r="AG47" s="45">
        <f>SUBTOTAL(9,AG45:AG46)</f>
        <v>142.03571428571428</v>
      </c>
      <c r="AH47" s="48"/>
      <c r="AI47" s="48">
        <f>SUBTOTAL(9,AI45:AI46)</f>
        <v>630</v>
      </c>
      <c r="AJ47" s="45"/>
      <c r="AK47" s="44">
        <f>SUBTOTAL(9,AK45:AK46)</f>
        <v>527.72079999999994</v>
      </c>
      <c r="AL47" s="44">
        <f>SUBTOTAL(9,AL45:AL46)</f>
        <v>93.127199999999988</v>
      </c>
      <c r="AM47" s="44">
        <f>SUBTOTAL(9,AM45:AM46)</f>
        <v>155.21199999999999</v>
      </c>
      <c r="AN47" s="45">
        <v>0</v>
      </c>
      <c r="AO47" s="44">
        <f>SUBTOTAL(9,AO45:AO46)</f>
        <v>8901.3839285714294</v>
      </c>
      <c r="AP47" s="44">
        <f>SUBTOTAL(9,AP45:AP46)</f>
        <v>8742.3039285714294</v>
      </c>
      <c r="AQ47" s="44">
        <f>SUBTOTAL(9,AQ45:AQ46)</f>
        <v>1049.0764714285715</v>
      </c>
      <c r="AR47" s="44">
        <f>SUBTOTAL(9,AR45:AR46)</f>
        <v>9791.3804000000018</v>
      </c>
      <c r="AS47" s="49">
        <v>0</v>
      </c>
      <c r="AT47" s="49">
        <v>0</v>
      </c>
      <c r="AU47" s="49">
        <v>0</v>
      </c>
      <c r="AV47" s="49">
        <v>265</v>
      </c>
      <c r="AW47" s="49">
        <v>0</v>
      </c>
      <c r="AX47" s="49">
        <v>0</v>
      </c>
      <c r="AY47" s="49">
        <v>0</v>
      </c>
      <c r="AZ47" s="49">
        <v>0</v>
      </c>
      <c r="BA47" s="49">
        <v>0</v>
      </c>
      <c r="BB47" s="49">
        <v>0</v>
      </c>
      <c r="BC47" s="49">
        <v>0</v>
      </c>
      <c r="BD47" s="44">
        <v>265</v>
      </c>
      <c r="BE47" s="48">
        <v>0</v>
      </c>
      <c r="BF47" s="48">
        <v>0</v>
      </c>
      <c r="BG47" s="44">
        <v>0</v>
      </c>
      <c r="BH47" s="44">
        <v>0</v>
      </c>
      <c r="BI47" s="49">
        <v>0</v>
      </c>
      <c r="BJ47" s="49">
        <v>0</v>
      </c>
      <c r="BK47" s="49">
        <v>0</v>
      </c>
      <c r="BL47" s="49">
        <v>0</v>
      </c>
      <c r="BM47" s="49">
        <v>0</v>
      </c>
      <c r="BN47" s="49">
        <v>0</v>
      </c>
      <c r="BO47" s="49">
        <v>0</v>
      </c>
      <c r="BP47" s="49">
        <v>0</v>
      </c>
      <c r="BQ47" s="49">
        <v>0</v>
      </c>
      <c r="BR47" s="49">
        <v>0</v>
      </c>
      <c r="BS47" s="49">
        <v>0</v>
      </c>
      <c r="BT47" s="49">
        <v>0</v>
      </c>
      <c r="BU47" s="44">
        <v>265</v>
      </c>
    </row>
    <row r="48" spans="1:128" x14ac:dyDescent="0.25">
      <c r="A48" s="169">
        <v>43569</v>
      </c>
      <c r="B48" s="16" t="s">
        <v>43</v>
      </c>
      <c r="C48" s="33" t="s">
        <v>136</v>
      </c>
      <c r="D48" s="34"/>
      <c r="E48" s="34"/>
      <c r="F48" s="35"/>
      <c r="G48" s="33"/>
      <c r="H48" s="33">
        <v>0</v>
      </c>
      <c r="I48" s="34"/>
      <c r="J48" s="34">
        <v>0</v>
      </c>
      <c r="K48" s="34"/>
      <c r="L48" s="34"/>
      <c r="M48" s="36">
        <v>0</v>
      </c>
      <c r="N48" s="36">
        <v>0</v>
      </c>
      <c r="O48" s="36">
        <v>0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/>
      <c r="AA48" s="34"/>
      <c r="AB48" s="34"/>
      <c r="AC48" s="34"/>
      <c r="AD48" s="34">
        <f>Z48/1.12</f>
        <v>0</v>
      </c>
      <c r="AE48" s="34">
        <f t="shared" ref="AE48:AE49" si="52">AA48/1.12</f>
        <v>0</v>
      </c>
      <c r="AF48" s="34">
        <f t="shared" ref="AF48:AF49" si="53">AB48/1.12</f>
        <v>0</v>
      </c>
      <c r="AG48" s="34">
        <f t="shared" ref="AG48:AG49" si="54">AC48/1.12</f>
        <v>0</v>
      </c>
      <c r="AH48" s="38"/>
      <c r="AI48" s="38"/>
      <c r="AJ48" s="34"/>
      <c r="AK48" s="33">
        <v>0</v>
      </c>
      <c r="AL48" s="33">
        <v>0</v>
      </c>
      <c r="AM48" s="33">
        <v>0</v>
      </c>
      <c r="AN48" s="34"/>
      <c r="AO48" s="33">
        <v>0</v>
      </c>
      <c r="AP48" s="33">
        <v>0</v>
      </c>
      <c r="AQ48" s="33">
        <v>0</v>
      </c>
      <c r="AR48" s="33">
        <v>0</v>
      </c>
      <c r="AS48" s="39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33">
        <v>0</v>
      </c>
      <c r="BE48" s="38"/>
      <c r="BF48" s="38"/>
      <c r="BG48" s="33">
        <v>0</v>
      </c>
      <c r="BH48" s="33">
        <v>0</v>
      </c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41">
        <v>0</v>
      </c>
      <c r="BW48" s="145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  <c r="CT48" s="144"/>
      <c r="CU48" s="144"/>
      <c r="CV48" s="144"/>
    </row>
    <row r="49" spans="1:100" ht="15.75" thickBot="1" x14ac:dyDescent="0.3">
      <c r="A49" s="170"/>
      <c r="B49" s="16" t="s">
        <v>44</v>
      </c>
      <c r="C49" s="33"/>
      <c r="D49" s="34"/>
      <c r="E49" s="34"/>
      <c r="F49" s="35"/>
      <c r="G49" s="33"/>
      <c r="H49" s="33">
        <v>0</v>
      </c>
      <c r="I49" s="34"/>
      <c r="J49" s="34"/>
      <c r="K49" s="34"/>
      <c r="L49" s="34"/>
      <c r="M49" s="36">
        <v>0</v>
      </c>
      <c r="N49" s="36">
        <v>0</v>
      </c>
      <c r="O49" s="36">
        <v>0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/>
      <c r="AA49" s="34"/>
      <c r="AB49" s="34"/>
      <c r="AC49" s="34"/>
      <c r="AD49" s="34">
        <f t="shared" ref="AD49" si="55">Z49/1.12</f>
        <v>0</v>
      </c>
      <c r="AE49" s="34">
        <f t="shared" si="52"/>
        <v>0</v>
      </c>
      <c r="AF49" s="34">
        <f t="shared" si="53"/>
        <v>0</v>
      </c>
      <c r="AG49" s="34">
        <f t="shared" si="54"/>
        <v>0</v>
      </c>
      <c r="AH49" s="38"/>
      <c r="AI49" s="38"/>
      <c r="AJ49" s="34"/>
      <c r="AK49" s="33">
        <v>0</v>
      </c>
      <c r="AL49" s="33">
        <v>0</v>
      </c>
      <c r="AM49" s="33">
        <v>0</v>
      </c>
      <c r="AN49" s="34"/>
      <c r="AO49" s="33">
        <v>0</v>
      </c>
      <c r="AP49" s="33">
        <v>0</v>
      </c>
      <c r="AQ49" s="33">
        <v>0</v>
      </c>
      <c r="AR49" s="33">
        <v>0</v>
      </c>
      <c r="AS49" s="39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33">
        <v>0</v>
      </c>
      <c r="BE49" s="38"/>
      <c r="BF49" s="38"/>
      <c r="BG49" s="33">
        <v>0</v>
      </c>
      <c r="BH49" s="33">
        <v>0</v>
      </c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41">
        <v>0</v>
      </c>
      <c r="BW49" s="145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  <c r="CT49" s="144"/>
      <c r="CU49" s="144"/>
      <c r="CV49" s="144"/>
    </row>
    <row r="50" spans="1:100" ht="15.75" thickBot="1" x14ac:dyDescent="0.3">
      <c r="A50" s="42"/>
      <c r="B50" s="43"/>
      <c r="C50" s="44">
        <v>0</v>
      </c>
      <c r="D50" s="45">
        <v>0</v>
      </c>
      <c r="E50" s="45">
        <f>SUBTOTAL(9,E48:E49)</f>
        <v>0</v>
      </c>
      <c r="F50" s="47"/>
      <c r="G50" s="45">
        <f>SUBTOTAL(9,G48:G49)</f>
        <v>0</v>
      </c>
      <c r="H50" s="45">
        <f>SUBTOTAL(9,H48:H49)</f>
        <v>0</v>
      </c>
      <c r="I50" s="45">
        <v>0</v>
      </c>
      <c r="J50" s="45">
        <v>0</v>
      </c>
      <c r="K50" s="159">
        <v>0</v>
      </c>
      <c r="L50" s="45">
        <v>0</v>
      </c>
      <c r="M50" s="46">
        <f>SUBTOTAL(9,M48:M49)</f>
        <v>0</v>
      </c>
      <c r="N50" s="46">
        <f>SUBTOTAL(9,N48:N49)</f>
        <v>0</v>
      </c>
      <c r="O50" s="46">
        <f>SUBTOTAL(9,O48:O49)</f>
        <v>0</v>
      </c>
      <c r="P50" s="46">
        <v>0</v>
      </c>
      <c r="Q50" s="47"/>
      <c r="R50" s="45">
        <v>0</v>
      </c>
      <c r="S50" s="45">
        <v>0</v>
      </c>
      <c r="T50" s="46">
        <v>0</v>
      </c>
      <c r="U50" s="46">
        <v>0</v>
      </c>
      <c r="V50" s="46">
        <v>0</v>
      </c>
      <c r="W50" s="46">
        <v>0</v>
      </c>
      <c r="X50" s="47"/>
      <c r="Y50" s="45">
        <v>0</v>
      </c>
      <c r="Z50" s="45">
        <v>0</v>
      </c>
      <c r="AA50" s="45"/>
      <c r="AB50" s="45"/>
      <c r="AC50" s="45"/>
      <c r="AD50" s="45">
        <f>SUBTOTAL(9,AD48:AD49)</f>
        <v>0</v>
      </c>
      <c r="AE50" s="45">
        <f>SUBTOTAL(9,AE48:AE49)</f>
        <v>0</v>
      </c>
      <c r="AF50" s="45">
        <f>SUBTOTAL(9,AF48:AF49)</f>
        <v>0</v>
      </c>
      <c r="AG50" s="45">
        <f>SUBTOTAL(9,AG48:AG49)</f>
        <v>0</v>
      </c>
      <c r="AH50" s="48"/>
      <c r="AI50" s="48">
        <f>SUBTOTAL(9,AI48:AI49)</f>
        <v>0</v>
      </c>
      <c r="AJ50" s="45"/>
      <c r="AK50" s="44">
        <f>SUBTOTAL(9,AK48:AK49)</f>
        <v>0</v>
      </c>
      <c r="AL50" s="44">
        <f>SUBTOTAL(9,AL48:AL49)</f>
        <v>0</v>
      </c>
      <c r="AM50" s="44">
        <f>SUBTOTAL(9,AM48:AM49)</f>
        <v>0</v>
      </c>
      <c r="AN50" s="45">
        <v>0</v>
      </c>
      <c r="AO50" s="44">
        <f>SUBTOTAL(9,AO48:AO49)</f>
        <v>0</v>
      </c>
      <c r="AP50" s="44">
        <f>SUBTOTAL(9,AP48:AP49)</f>
        <v>0</v>
      </c>
      <c r="AQ50" s="44">
        <f>SUBTOTAL(9,AQ48:AQ49)</f>
        <v>0</v>
      </c>
      <c r="AR50" s="44">
        <f>SUBTOTAL(9,AR48:AR49)</f>
        <v>0</v>
      </c>
      <c r="AS50" s="49">
        <v>0</v>
      </c>
      <c r="AT50" s="49">
        <v>0</v>
      </c>
      <c r="AU50" s="49">
        <v>0</v>
      </c>
      <c r="AV50" s="49">
        <v>0</v>
      </c>
      <c r="AW50" s="49">
        <v>0</v>
      </c>
      <c r="AX50" s="49">
        <v>0</v>
      </c>
      <c r="AY50" s="49">
        <v>0</v>
      </c>
      <c r="AZ50" s="49">
        <v>0</v>
      </c>
      <c r="BA50" s="49">
        <v>0</v>
      </c>
      <c r="BB50" s="49">
        <v>0</v>
      </c>
      <c r="BC50" s="49">
        <v>0</v>
      </c>
      <c r="BD50" s="44">
        <v>0</v>
      </c>
      <c r="BE50" s="48">
        <v>0</v>
      </c>
      <c r="BF50" s="48">
        <v>0</v>
      </c>
      <c r="BG50" s="44">
        <v>0</v>
      </c>
      <c r="BH50" s="44">
        <v>0</v>
      </c>
      <c r="BI50" s="49">
        <v>0</v>
      </c>
      <c r="BJ50" s="49">
        <v>0</v>
      </c>
      <c r="BK50" s="49">
        <v>0</v>
      </c>
      <c r="BL50" s="49">
        <v>0</v>
      </c>
      <c r="BM50" s="49">
        <v>0</v>
      </c>
      <c r="BN50" s="49">
        <v>0</v>
      </c>
      <c r="BO50" s="49">
        <v>0</v>
      </c>
      <c r="BP50" s="49">
        <v>0</v>
      </c>
      <c r="BQ50" s="49">
        <v>0</v>
      </c>
      <c r="BR50" s="49">
        <v>0</v>
      </c>
      <c r="BS50" s="49">
        <v>0</v>
      </c>
      <c r="BT50" s="49">
        <v>0</v>
      </c>
      <c r="BU50" s="44">
        <v>0</v>
      </c>
    </row>
    <row r="51" spans="1:100" x14ac:dyDescent="0.25">
      <c r="A51" s="169">
        <v>43570</v>
      </c>
      <c r="B51" s="16" t="s">
        <v>43</v>
      </c>
      <c r="C51" s="33">
        <v>18449.21</v>
      </c>
      <c r="D51" s="34">
        <v>14159.21</v>
      </c>
      <c r="E51" s="34">
        <v>14160</v>
      </c>
      <c r="F51" s="35">
        <v>43570</v>
      </c>
      <c r="G51" s="33">
        <v>0</v>
      </c>
      <c r="H51" s="33">
        <v>0.79000000000087311</v>
      </c>
      <c r="I51" s="34"/>
      <c r="J51" s="34"/>
      <c r="K51" s="34">
        <v>2906.22</v>
      </c>
      <c r="L51" s="34"/>
      <c r="M51" s="36">
        <v>62.483729999999994</v>
      </c>
      <c r="N51" s="36">
        <v>14.531099999999999</v>
      </c>
      <c r="O51" s="36">
        <v>2829.2051699999997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>
        <v>155.25</v>
      </c>
      <c r="AA51" s="34"/>
      <c r="AB51" s="34"/>
      <c r="AC51" s="34">
        <v>80.53</v>
      </c>
      <c r="AD51" s="34">
        <f>Z51/1.12</f>
        <v>138.61607142857142</v>
      </c>
      <c r="AE51" s="34">
        <f t="shared" ref="AE51:AE52" si="56">AA51/1.12</f>
        <v>0</v>
      </c>
      <c r="AF51" s="34">
        <f t="shared" ref="AF51:AF52" si="57">AB51/1.12</f>
        <v>0</v>
      </c>
      <c r="AG51" s="34">
        <f t="shared" ref="AG51:AG52" si="58">AC51/1.12</f>
        <v>71.901785714285708</v>
      </c>
      <c r="AH51" s="38"/>
      <c r="AI51" s="38">
        <v>1148</v>
      </c>
      <c r="AJ51" s="34">
        <v>1333.53</v>
      </c>
      <c r="AK51" s="33">
        <v>906.80040000000008</v>
      </c>
      <c r="AL51" s="33">
        <v>160.02360000000002</v>
      </c>
      <c r="AM51" s="33">
        <v>266.70600000000002</v>
      </c>
      <c r="AN51" s="34"/>
      <c r="AO51" s="33">
        <v>15281.857142857141</v>
      </c>
      <c r="AP51" s="33">
        <v>15046.077142857141</v>
      </c>
      <c r="AQ51" s="33">
        <v>1805.5292571428567</v>
      </c>
      <c r="AR51" s="33">
        <v>16851.606399999997</v>
      </c>
      <c r="AS51" s="39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33">
        <v>0</v>
      </c>
      <c r="BE51" s="38"/>
      <c r="BF51" s="38"/>
      <c r="BG51" s="33">
        <v>0</v>
      </c>
      <c r="BH51" s="33">
        <v>0</v>
      </c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41">
        <v>0</v>
      </c>
      <c r="BW51" s="145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  <c r="CT51" s="144"/>
      <c r="CU51" s="144"/>
      <c r="CV51" s="144"/>
    </row>
    <row r="52" spans="1:100" ht="15.75" thickBot="1" x14ac:dyDescent="0.3">
      <c r="A52" s="170"/>
      <c r="B52" s="16" t="s">
        <v>44</v>
      </c>
      <c r="C52" s="33">
        <v>16414.060000000001</v>
      </c>
      <c r="D52" s="34">
        <v>11465.06</v>
      </c>
      <c r="E52" s="34">
        <v>11465</v>
      </c>
      <c r="F52" s="35">
        <v>43571</v>
      </c>
      <c r="G52" s="33">
        <v>5.9999999999490683E-2</v>
      </c>
      <c r="H52" s="33">
        <v>0</v>
      </c>
      <c r="I52" s="34"/>
      <c r="J52" s="34"/>
      <c r="K52" s="34">
        <v>4235.5</v>
      </c>
      <c r="L52" s="34"/>
      <c r="M52" s="36">
        <v>91.063249999999996</v>
      </c>
      <c r="N52" s="36">
        <v>21.177500000000002</v>
      </c>
      <c r="O52" s="36">
        <v>4123.2592500000001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/>
      <c r="AA52" s="34"/>
      <c r="AB52" s="34">
        <v>68.5</v>
      </c>
      <c r="AC52" s="34"/>
      <c r="AD52" s="34">
        <f t="shared" ref="AD52" si="59">Z52/1.12</f>
        <v>0</v>
      </c>
      <c r="AE52" s="34">
        <f t="shared" si="56"/>
        <v>0</v>
      </c>
      <c r="AF52" s="34">
        <f t="shared" si="57"/>
        <v>61.160714285714278</v>
      </c>
      <c r="AG52" s="34">
        <f t="shared" si="58"/>
        <v>0</v>
      </c>
      <c r="AH52" s="38"/>
      <c r="AI52" s="38">
        <v>645</v>
      </c>
      <c r="AJ52" s="34">
        <v>1106.06</v>
      </c>
      <c r="AK52" s="33">
        <v>752.12079999999992</v>
      </c>
      <c r="AL52" s="33">
        <v>132.72719999999998</v>
      </c>
      <c r="AM52" s="33">
        <v>221.21199999999999</v>
      </c>
      <c r="AN52" s="34"/>
      <c r="AO52" s="33">
        <v>13667.857142857143</v>
      </c>
      <c r="AP52" s="33">
        <v>13599.357142857143</v>
      </c>
      <c r="AQ52" s="33">
        <v>1631.9228571428571</v>
      </c>
      <c r="AR52" s="33">
        <v>15231.28</v>
      </c>
      <c r="AS52" s="39">
        <v>168</v>
      </c>
      <c r="AT52" s="40"/>
      <c r="AU52" s="40">
        <v>123</v>
      </c>
      <c r="AV52" s="40">
        <v>410</v>
      </c>
      <c r="AW52" s="40"/>
      <c r="AX52" s="40"/>
      <c r="AY52" s="40"/>
      <c r="AZ52" s="40"/>
      <c r="BA52" s="40"/>
      <c r="BB52" s="40"/>
      <c r="BC52" s="40"/>
      <c r="BD52" s="33">
        <v>701</v>
      </c>
      <c r="BE52" s="38"/>
      <c r="BF52" s="38"/>
      <c r="BG52" s="33"/>
      <c r="BH52" s="33"/>
      <c r="BI52" s="39"/>
      <c r="BJ52" s="39">
        <v>0</v>
      </c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41">
        <v>701</v>
      </c>
      <c r="BW52" s="145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  <c r="CT52" s="144"/>
      <c r="CU52" s="144"/>
      <c r="CV52" s="144"/>
    </row>
    <row r="53" spans="1:100" ht="15.75" thickBot="1" x14ac:dyDescent="0.3">
      <c r="A53" s="42"/>
      <c r="B53" s="43"/>
      <c r="C53" s="44">
        <v>34863.270000000004</v>
      </c>
      <c r="D53" s="45">
        <v>25624.269999999997</v>
      </c>
      <c r="E53" s="45">
        <f>SUBTOTAL(9,E51:E52)</f>
        <v>25625</v>
      </c>
      <c r="F53" s="47"/>
      <c r="G53" s="45">
        <f>SUBTOTAL(9,G51:G52)</f>
        <v>5.9999999999490683E-2</v>
      </c>
      <c r="H53" s="45">
        <f>SUBTOTAL(9,H51:H52)</f>
        <v>0.79000000000087311</v>
      </c>
      <c r="I53" s="45">
        <v>0</v>
      </c>
      <c r="J53" s="45">
        <v>0</v>
      </c>
      <c r="K53" s="159">
        <v>0</v>
      </c>
      <c r="L53" s="45">
        <v>0</v>
      </c>
      <c r="M53" s="46">
        <f>SUBTOTAL(9,M51:M52)</f>
        <v>153.54697999999999</v>
      </c>
      <c r="N53" s="46">
        <f>SUBTOTAL(9,N51:N52)</f>
        <v>35.708600000000004</v>
      </c>
      <c r="O53" s="46">
        <f>SUBTOTAL(9,O51:O52)</f>
        <v>6952.4644200000002</v>
      </c>
      <c r="P53" s="46">
        <v>0</v>
      </c>
      <c r="Q53" s="47"/>
      <c r="R53" s="45">
        <v>0</v>
      </c>
      <c r="S53" s="45">
        <v>0</v>
      </c>
      <c r="T53" s="46">
        <v>0</v>
      </c>
      <c r="U53" s="46">
        <v>0</v>
      </c>
      <c r="V53" s="46">
        <v>0</v>
      </c>
      <c r="W53" s="46">
        <v>0</v>
      </c>
      <c r="X53" s="47"/>
      <c r="Y53" s="45">
        <v>0</v>
      </c>
      <c r="Z53" s="45">
        <v>0</v>
      </c>
      <c r="AA53" s="45"/>
      <c r="AB53" s="45"/>
      <c r="AC53" s="45"/>
      <c r="AD53" s="45">
        <f>SUBTOTAL(9,AD51:AD52)</f>
        <v>138.61607142857142</v>
      </c>
      <c r="AE53" s="45">
        <f>SUBTOTAL(9,AE51:AE52)</f>
        <v>0</v>
      </c>
      <c r="AF53" s="45">
        <f>SUBTOTAL(9,AF51:AF52)</f>
        <v>61.160714285714278</v>
      </c>
      <c r="AG53" s="45">
        <f>SUBTOTAL(9,AG51:AG52)</f>
        <v>71.901785714285708</v>
      </c>
      <c r="AH53" s="48"/>
      <c r="AI53" s="48">
        <f>SUBTOTAL(9,AI51:AI52)</f>
        <v>1793</v>
      </c>
      <c r="AJ53" s="45"/>
      <c r="AK53" s="44">
        <f>SUBTOTAL(9,AK51:AK52)</f>
        <v>1658.9212</v>
      </c>
      <c r="AL53" s="44">
        <f>SUBTOTAL(9,AL51:AL52)</f>
        <v>292.75080000000003</v>
      </c>
      <c r="AM53" s="44">
        <f>SUBTOTAL(9,AM51:AM52)</f>
        <v>487.91800000000001</v>
      </c>
      <c r="AN53" s="45">
        <v>0</v>
      </c>
      <c r="AO53" s="44">
        <f>SUBTOTAL(9,AO51:AO52)</f>
        <v>28949.714285714283</v>
      </c>
      <c r="AP53" s="44">
        <f>SUBTOTAL(9,AP51:AP52)</f>
        <v>28645.434285714284</v>
      </c>
      <c r="AQ53" s="44">
        <f>SUBTOTAL(9,AQ51:AQ52)</f>
        <v>3437.4521142857138</v>
      </c>
      <c r="AR53" s="44">
        <f>SUBTOTAL(9,AR51:AR52)</f>
        <v>32082.886399999996</v>
      </c>
      <c r="AS53" s="49">
        <v>168</v>
      </c>
      <c r="AT53" s="49">
        <v>0</v>
      </c>
      <c r="AU53" s="49">
        <v>123</v>
      </c>
      <c r="AV53" s="49">
        <v>410</v>
      </c>
      <c r="AW53" s="49">
        <v>0</v>
      </c>
      <c r="AX53" s="49">
        <v>0</v>
      </c>
      <c r="AY53" s="49">
        <v>0</v>
      </c>
      <c r="AZ53" s="49">
        <v>0</v>
      </c>
      <c r="BA53" s="49">
        <v>0</v>
      </c>
      <c r="BB53" s="49">
        <v>0</v>
      </c>
      <c r="BC53" s="49">
        <v>0</v>
      </c>
      <c r="BD53" s="44">
        <v>701</v>
      </c>
      <c r="BE53" s="48">
        <v>0</v>
      </c>
      <c r="BF53" s="48">
        <v>0</v>
      </c>
      <c r="BG53" s="44">
        <v>0</v>
      </c>
      <c r="BH53" s="44">
        <v>0</v>
      </c>
      <c r="BI53" s="49">
        <v>0</v>
      </c>
      <c r="BJ53" s="49">
        <v>0</v>
      </c>
      <c r="BK53" s="49">
        <v>0</v>
      </c>
      <c r="BL53" s="49">
        <v>0</v>
      </c>
      <c r="BM53" s="49">
        <v>0</v>
      </c>
      <c r="BN53" s="49">
        <v>0</v>
      </c>
      <c r="BO53" s="49">
        <v>0</v>
      </c>
      <c r="BP53" s="49">
        <v>0</v>
      </c>
      <c r="BQ53" s="49">
        <v>0</v>
      </c>
      <c r="BR53" s="49">
        <v>0</v>
      </c>
      <c r="BS53" s="49">
        <v>0</v>
      </c>
      <c r="BT53" s="49">
        <v>0</v>
      </c>
      <c r="BU53" s="44">
        <v>701</v>
      </c>
    </row>
    <row r="54" spans="1:100" x14ac:dyDescent="0.25">
      <c r="A54" s="169">
        <v>43571</v>
      </c>
      <c r="B54" s="16" t="s">
        <v>43</v>
      </c>
      <c r="C54" s="33">
        <v>35034.800000000003</v>
      </c>
      <c r="D54" s="34">
        <v>21261.599999999999</v>
      </c>
      <c r="E54" s="34">
        <v>21262</v>
      </c>
      <c r="F54" s="35">
        <v>43571</v>
      </c>
      <c r="G54" s="33">
        <v>0</v>
      </c>
      <c r="H54" s="33">
        <v>0.40000000000145519</v>
      </c>
      <c r="I54" s="34"/>
      <c r="J54" s="34"/>
      <c r="K54" s="34">
        <v>12347.06</v>
      </c>
      <c r="L54" s="34"/>
      <c r="M54" s="36">
        <v>265.46178999999995</v>
      </c>
      <c r="N54" s="36">
        <v>61.735300000000002</v>
      </c>
      <c r="O54" s="36">
        <v>12019.86291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>
        <v>121.5</v>
      </c>
      <c r="AA54" s="34"/>
      <c r="AB54" s="34"/>
      <c r="AC54" s="34">
        <v>94.64</v>
      </c>
      <c r="AD54" s="34">
        <f>Z54/1.12</f>
        <v>108.48214285714285</v>
      </c>
      <c r="AE54" s="34">
        <f t="shared" ref="AE54:AE55" si="60">AA54/1.12</f>
        <v>0</v>
      </c>
      <c r="AF54" s="34">
        <f t="shared" ref="AF54:AF55" si="61">AB54/1.12</f>
        <v>0</v>
      </c>
      <c r="AG54" s="34">
        <f t="shared" ref="AG54:AG55" si="62">AC54/1.12</f>
        <v>84.499999999999986</v>
      </c>
      <c r="AH54" s="38"/>
      <c r="AI54" s="38">
        <v>1210</v>
      </c>
      <c r="AJ54" s="34">
        <v>2626.59</v>
      </c>
      <c r="AK54" s="33">
        <v>1786.0812000000003</v>
      </c>
      <c r="AL54" s="33">
        <v>315.19080000000002</v>
      </c>
      <c r="AM54" s="33">
        <v>525.3180000000001</v>
      </c>
      <c r="AN54" s="34"/>
      <c r="AO54" s="33">
        <v>28935.901785714286</v>
      </c>
      <c r="AP54" s="33">
        <v>28719.761785714287</v>
      </c>
      <c r="AQ54" s="33">
        <v>3446.3714142857143</v>
      </c>
      <c r="AR54" s="33">
        <v>32166.1332</v>
      </c>
      <c r="AS54" s="39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33">
        <v>0</v>
      </c>
      <c r="BE54" s="38"/>
      <c r="BF54" s="38"/>
      <c r="BG54" s="33">
        <v>0</v>
      </c>
      <c r="BH54" s="33">
        <v>0</v>
      </c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41">
        <v>0</v>
      </c>
      <c r="BW54" s="145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  <c r="CT54" s="144"/>
      <c r="CU54" s="144"/>
      <c r="CV54" s="144"/>
    </row>
    <row r="55" spans="1:100" ht="15.75" thickBot="1" x14ac:dyDescent="0.3">
      <c r="A55" s="170"/>
      <c r="B55" s="16" t="s">
        <v>44</v>
      </c>
      <c r="C55" s="33">
        <v>14688.04</v>
      </c>
      <c r="D55" s="34">
        <v>8382.24</v>
      </c>
      <c r="E55" s="34">
        <v>8383</v>
      </c>
      <c r="F55" s="35">
        <v>43572</v>
      </c>
      <c r="G55" s="33">
        <v>0</v>
      </c>
      <c r="H55" s="33">
        <v>0.76000000000021828</v>
      </c>
      <c r="I55" s="34"/>
      <c r="J55" s="34"/>
      <c r="K55" s="34">
        <v>2670.66</v>
      </c>
      <c r="L55" s="34"/>
      <c r="M55" s="36">
        <v>57.419189999999993</v>
      </c>
      <c r="N55" s="36">
        <v>13.353299999999999</v>
      </c>
      <c r="O55" s="36">
        <v>2599.8875099999996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>
        <v>78.25</v>
      </c>
      <c r="AA55" s="34"/>
      <c r="AB55" s="34"/>
      <c r="AC55" s="34">
        <v>175.89</v>
      </c>
      <c r="AD55" s="34">
        <f t="shared" ref="AD55" si="63">Z55/1.12</f>
        <v>69.866071428571416</v>
      </c>
      <c r="AE55" s="34">
        <f t="shared" si="60"/>
        <v>0</v>
      </c>
      <c r="AF55" s="34">
        <f t="shared" si="61"/>
        <v>0</v>
      </c>
      <c r="AG55" s="34">
        <f t="shared" si="62"/>
        <v>157.04464285714283</v>
      </c>
      <c r="AH55" s="38"/>
      <c r="AI55" s="38">
        <v>3381</v>
      </c>
      <c r="AJ55" s="34">
        <v>867.58</v>
      </c>
      <c r="AK55" s="33">
        <v>589.95440000000008</v>
      </c>
      <c r="AL55" s="33">
        <v>104.10960000000001</v>
      </c>
      <c r="AM55" s="33">
        <v>173.51600000000002</v>
      </c>
      <c r="AN55" s="34"/>
      <c r="AO55" s="33">
        <v>12339.696428571428</v>
      </c>
      <c r="AP55" s="33">
        <v>12085.556428571428</v>
      </c>
      <c r="AQ55" s="33">
        <v>1450.2667714285712</v>
      </c>
      <c r="AR55" s="33">
        <v>13535.823199999999</v>
      </c>
      <c r="AS55" s="39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33">
        <v>0</v>
      </c>
      <c r="BE55" s="38"/>
      <c r="BF55" s="38">
        <v>185</v>
      </c>
      <c r="BG55" s="33">
        <v>0</v>
      </c>
      <c r="BH55" s="33">
        <v>0</v>
      </c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41">
        <v>185</v>
      </c>
      <c r="BW55" s="145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  <c r="CT55" s="144"/>
      <c r="CU55" s="144"/>
      <c r="CV55" s="144"/>
    </row>
    <row r="56" spans="1:100" ht="15.75" thickBot="1" x14ac:dyDescent="0.3">
      <c r="A56" s="42"/>
      <c r="B56" s="43"/>
      <c r="C56" s="44">
        <v>49722.840000000004</v>
      </c>
      <c r="D56" s="45">
        <v>29643.839999999997</v>
      </c>
      <c r="E56" s="45">
        <f>SUBTOTAL(9,E54:E55)</f>
        <v>29645</v>
      </c>
      <c r="F56" s="47"/>
      <c r="G56" s="45">
        <f>SUBTOTAL(9,G54:G55)</f>
        <v>0</v>
      </c>
      <c r="H56" s="45">
        <f>SUBTOTAL(9,H54:H55)</f>
        <v>1.1600000000016735</v>
      </c>
      <c r="I56" s="45">
        <v>0</v>
      </c>
      <c r="J56" s="45">
        <v>0</v>
      </c>
      <c r="K56" s="159">
        <v>0</v>
      </c>
      <c r="L56" s="45">
        <v>0</v>
      </c>
      <c r="M56" s="46">
        <f>SUBTOTAL(9,M54:M55)</f>
        <v>322.88097999999997</v>
      </c>
      <c r="N56" s="46">
        <f>SUBTOTAL(9,N54:N55)</f>
        <v>75.0886</v>
      </c>
      <c r="O56" s="46">
        <f>SUBTOTAL(9,O54:O55)</f>
        <v>14619.75042</v>
      </c>
      <c r="P56" s="46">
        <v>0</v>
      </c>
      <c r="Q56" s="47"/>
      <c r="R56" s="45">
        <v>0</v>
      </c>
      <c r="S56" s="45">
        <v>0</v>
      </c>
      <c r="T56" s="46">
        <v>0</v>
      </c>
      <c r="U56" s="46">
        <v>0</v>
      </c>
      <c r="V56" s="46">
        <v>0</v>
      </c>
      <c r="W56" s="46">
        <v>0</v>
      </c>
      <c r="X56" s="47"/>
      <c r="Y56" s="45">
        <v>0</v>
      </c>
      <c r="Z56" s="45">
        <v>0</v>
      </c>
      <c r="AA56" s="45"/>
      <c r="AB56" s="45"/>
      <c r="AC56" s="45"/>
      <c r="AD56" s="45">
        <f>SUBTOTAL(9,AD54:AD55)</f>
        <v>178.34821428571428</v>
      </c>
      <c r="AE56" s="45">
        <f>SUBTOTAL(9,AE54:AE55)</f>
        <v>0</v>
      </c>
      <c r="AF56" s="45">
        <f>SUBTOTAL(9,AF54:AF55)</f>
        <v>0</v>
      </c>
      <c r="AG56" s="45">
        <f>SUBTOTAL(9,AG54:AG55)</f>
        <v>241.54464285714283</v>
      </c>
      <c r="AH56" s="48"/>
      <c r="AI56" s="48">
        <f>SUBTOTAL(9,AI54:AI55)</f>
        <v>4591</v>
      </c>
      <c r="AJ56" s="45"/>
      <c r="AK56" s="44">
        <f>SUBTOTAL(9,AK54:AK55)</f>
        <v>2376.0356000000002</v>
      </c>
      <c r="AL56" s="44">
        <f>SUBTOTAL(9,AL54:AL55)</f>
        <v>419.30040000000002</v>
      </c>
      <c r="AM56" s="44">
        <f>SUBTOTAL(9,AM54:AM55)</f>
        <v>698.83400000000006</v>
      </c>
      <c r="AN56" s="45">
        <v>0</v>
      </c>
      <c r="AO56" s="44">
        <f>SUBTOTAL(9,AO54:AO55)</f>
        <v>41275.59821428571</v>
      </c>
      <c r="AP56" s="44">
        <f>SUBTOTAL(9,AP54:AP55)</f>
        <v>40805.318214285711</v>
      </c>
      <c r="AQ56" s="44">
        <f>SUBTOTAL(9,AQ54:AQ55)</f>
        <v>4896.638185714286</v>
      </c>
      <c r="AR56" s="44">
        <f>SUBTOTAL(9,AR54:AR55)</f>
        <v>45701.956399999995</v>
      </c>
      <c r="AS56" s="49">
        <v>0</v>
      </c>
      <c r="AT56" s="49">
        <v>0</v>
      </c>
      <c r="AU56" s="49">
        <v>0</v>
      </c>
      <c r="AV56" s="49">
        <v>0</v>
      </c>
      <c r="AW56" s="49">
        <v>0</v>
      </c>
      <c r="AX56" s="49">
        <v>0</v>
      </c>
      <c r="AY56" s="49">
        <v>0</v>
      </c>
      <c r="AZ56" s="49">
        <v>0</v>
      </c>
      <c r="BA56" s="49">
        <v>0</v>
      </c>
      <c r="BB56" s="49">
        <v>0</v>
      </c>
      <c r="BC56" s="49">
        <v>0</v>
      </c>
      <c r="BD56" s="44">
        <v>0</v>
      </c>
      <c r="BE56" s="48">
        <v>0</v>
      </c>
      <c r="BF56" s="48">
        <v>185</v>
      </c>
      <c r="BG56" s="44">
        <v>0</v>
      </c>
      <c r="BH56" s="44">
        <v>0</v>
      </c>
      <c r="BI56" s="49">
        <v>0</v>
      </c>
      <c r="BJ56" s="49">
        <v>0</v>
      </c>
      <c r="BK56" s="49">
        <v>0</v>
      </c>
      <c r="BL56" s="49">
        <v>0</v>
      </c>
      <c r="BM56" s="49">
        <v>0</v>
      </c>
      <c r="BN56" s="49">
        <v>0</v>
      </c>
      <c r="BO56" s="49">
        <v>0</v>
      </c>
      <c r="BP56" s="49">
        <v>0</v>
      </c>
      <c r="BQ56" s="49">
        <v>0</v>
      </c>
      <c r="BR56" s="49">
        <v>0</v>
      </c>
      <c r="BS56" s="49">
        <v>0</v>
      </c>
      <c r="BT56" s="49">
        <v>0</v>
      </c>
      <c r="BU56" s="44">
        <v>185</v>
      </c>
    </row>
    <row r="57" spans="1:100" x14ac:dyDescent="0.25">
      <c r="A57" s="169">
        <v>43572</v>
      </c>
      <c r="B57" s="16" t="s">
        <v>43</v>
      </c>
      <c r="C57" s="33">
        <v>29823.37</v>
      </c>
      <c r="D57" s="34">
        <v>16437.87</v>
      </c>
      <c r="E57" s="34">
        <v>16440</v>
      </c>
      <c r="F57" s="35">
        <v>43572</v>
      </c>
      <c r="G57" s="33"/>
      <c r="H57" s="33">
        <v>2.1300000000010186</v>
      </c>
      <c r="I57" s="34"/>
      <c r="J57" s="34"/>
      <c r="K57" s="34">
        <v>9611.33</v>
      </c>
      <c r="L57" s="34"/>
      <c r="M57" s="36">
        <v>206.64359499999998</v>
      </c>
      <c r="N57" s="36">
        <v>48.056649999999998</v>
      </c>
      <c r="O57" s="36">
        <v>9356.6297549999999</v>
      </c>
      <c r="P57" s="36">
        <v>0</v>
      </c>
      <c r="Q57" s="37"/>
      <c r="R57" s="34"/>
      <c r="S57" s="34"/>
      <c r="T57" s="36">
        <v>0</v>
      </c>
      <c r="U57" s="36">
        <v>0</v>
      </c>
      <c r="V57" s="36">
        <v>0</v>
      </c>
      <c r="W57" s="36">
        <v>0</v>
      </c>
      <c r="X57" s="37"/>
      <c r="Y57" s="34"/>
      <c r="Z57" s="34">
        <v>68.75</v>
      </c>
      <c r="AA57" s="34">
        <v>88</v>
      </c>
      <c r="AB57" s="34"/>
      <c r="AC57" s="34">
        <v>142.41999999999999</v>
      </c>
      <c r="AD57" s="34">
        <f>Z57/1.12</f>
        <v>61.383928571428562</v>
      </c>
      <c r="AE57" s="34">
        <f t="shared" ref="AE57:AE58" si="64">AA57/1.12</f>
        <v>78.571428571428569</v>
      </c>
      <c r="AF57" s="34">
        <f t="shared" ref="AF57:AF58" si="65">AB57/1.12</f>
        <v>0</v>
      </c>
      <c r="AG57" s="34">
        <f t="shared" ref="AG57:AG58" si="66">AC57/1.12</f>
        <v>127.16071428571426</v>
      </c>
      <c r="AH57" s="38"/>
      <c r="AI57" s="38">
        <v>3475</v>
      </c>
      <c r="AJ57" s="34">
        <v>2108.81</v>
      </c>
      <c r="AK57" s="33">
        <v>1433.9908</v>
      </c>
      <c r="AL57" s="33">
        <v>253.05719999999999</v>
      </c>
      <c r="AM57" s="33">
        <v>421.762</v>
      </c>
      <c r="AN57" s="34"/>
      <c r="AO57" s="33">
        <v>24745.142857142851</v>
      </c>
      <c r="AP57" s="33">
        <v>24445.972857142853</v>
      </c>
      <c r="AQ57" s="33">
        <v>2933.5167428571422</v>
      </c>
      <c r="AR57" s="33">
        <v>27379.489599999994</v>
      </c>
      <c r="AS57" s="39"/>
      <c r="AT57" s="40">
        <v>0</v>
      </c>
      <c r="AU57" s="40"/>
      <c r="AV57" s="40"/>
      <c r="AW57" s="40"/>
      <c r="AX57" s="40"/>
      <c r="AY57" s="40"/>
      <c r="AZ57" s="40"/>
      <c r="BA57" s="40"/>
      <c r="BB57" s="40"/>
      <c r="BC57" s="40"/>
      <c r="BD57" s="33">
        <v>0</v>
      </c>
      <c r="BE57" s="38"/>
      <c r="BF57" s="38"/>
      <c r="BG57" s="33">
        <v>0</v>
      </c>
      <c r="BH57" s="33">
        <v>0</v>
      </c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41">
        <v>0</v>
      </c>
      <c r="BW57" s="145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  <c r="CT57" s="144"/>
      <c r="CU57" s="144"/>
      <c r="CV57" s="144"/>
    </row>
    <row r="58" spans="1:100" ht="15.75" thickBot="1" x14ac:dyDescent="0.3">
      <c r="A58" s="170"/>
      <c r="B58" s="16" t="s">
        <v>44</v>
      </c>
      <c r="C58" s="163">
        <v>11808.19</v>
      </c>
      <c r="D58" s="34">
        <v>7379.21</v>
      </c>
      <c r="E58" s="34">
        <v>7380</v>
      </c>
      <c r="F58" s="35">
        <v>43577</v>
      </c>
      <c r="G58" s="33"/>
      <c r="H58" s="33">
        <v>0.78999999999996362</v>
      </c>
      <c r="I58" s="34"/>
      <c r="J58" s="34"/>
      <c r="K58" s="34">
        <v>1213.48</v>
      </c>
      <c r="L58" s="34"/>
      <c r="M58" s="36">
        <v>26.08982</v>
      </c>
      <c r="N58" s="36">
        <v>6.0674000000000001</v>
      </c>
      <c r="O58" s="36">
        <v>1181.3227800000002</v>
      </c>
      <c r="P58" s="36">
        <v>0</v>
      </c>
      <c r="Q58" s="37"/>
      <c r="R58" s="34"/>
      <c r="S58" s="34"/>
      <c r="T58" s="36">
        <v>0</v>
      </c>
      <c r="U58" s="36">
        <v>0</v>
      </c>
      <c r="V58" s="36">
        <v>0</v>
      </c>
      <c r="W58" s="36">
        <v>0</v>
      </c>
      <c r="X58" s="37"/>
      <c r="Y58" s="34"/>
      <c r="Z58" s="34">
        <v>104.5</v>
      </c>
      <c r="AA58" s="34"/>
      <c r="AB58" s="34"/>
      <c r="AC58" s="34"/>
      <c r="AD58" s="34">
        <f t="shared" ref="AD58" si="67">Z58/1.12</f>
        <v>93.303571428571416</v>
      </c>
      <c r="AE58" s="34">
        <f t="shared" si="64"/>
        <v>0</v>
      </c>
      <c r="AF58" s="34">
        <f t="shared" si="65"/>
        <v>0</v>
      </c>
      <c r="AG58" s="34">
        <f t="shared" si="66"/>
        <v>0</v>
      </c>
      <c r="AH58" s="38"/>
      <c r="AI58" s="38">
        <v>3111</v>
      </c>
      <c r="AJ58" s="34">
        <v>592.19000000000005</v>
      </c>
      <c r="AK58" s="33">
        <v>402.68920000000003</v>
      </c>
      <c r="AL58" s="33">
        <v>71.06280000000001</v>
      </c>
      <c r="AM58" s="33">
        <v>118.43800000000002</v>
      </c>
      <c r="AN58" s="34"/>
      <c r="AO58" s="33">
        <v>10014.285714285714</v>
      </c>
      <c r="AP58" s="33">
        <v>9909.7857142857138</v>
      </c>
      <c r="AQ58" s="33">
        <v>1189.1742857142856</v>
      </c>
      <c r="AR58" s="33">
        <v>11098.96</v>
      </c>
      <c r="AS58" s="39"/>
      <c r="AT58" s="40">
        <v>0</v>
      </c>
      <c r="AU58" s="40">
        <v>385</v>
      </c>
      <c r="AV58" s="40"/>
      <c r="AW58" s="40"/>
      <c r="AX58" s="40"/>
      <c r="AY58" s="40"/>
      <c r="AZ58" s="40"/>
      <c r="BA58" s="40"/>
      <c r="BB58" s="40"/>
      <c r="BC58" s="40"/>
      <c r="BD58" s="33">
        <v>385</v>
      </c>
      <c r="BE58" s="38"/>
      <c r="BF58" s="38"/>
      <c r="BG58" s="33"/>
      <c r="BH58" s="33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41">
        <v>385</v>
      </c>
      <c r="BW58" s="145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  <c r="CT58" s="144"/>
      <c r="CU58" s="144"/>
      <c r="CV58" s="144"/>
    </row>
    <row r="59" spans="1:100" ht="15.75" thickBot="1" x14ac:dyDescent="0.3">
      <c r="A59" s="42"/>
      <c r="B59" s="43"/>
      <c r="C59" s="44">
        <v>41631.56</v>
      </c>
      <c r="D59" s="45">
        <v>23817.079999999998</v>
      </c>
      <c r="E59" s="45">
        <f>SUBTOTAL(9,E57:E58)</f>
        <v>23820</v>
      </c>
      <c r="F59" s="47"/>
      <c r="G59" s="45">
        <f>SUBTOTAL(9,G57:G58)</f>
        <v>0</v>
      </c>
      <c r="H59" s="45">
        <f>SUBTOTAL(9,H57:H58)</f>
        <v>2.9200000000009823</v>
      </c>
      <c r="I59" s="45">
        <v>0</v>
      </c>
      <c r="J59" s="45">
        <v>0</v>
      </c>
      <c r="K59" s="159">
        <v>0</v>
      </c>
      <c r="L59" s="45">
        <v>0</v>
      </c>
      <c r="M59" s="46">
        <f>SUBTOTAL(9,M57:M58)</f>
        <v>232.73341499999998</v>
      </c>
      <c r="N59" s="46">
        <f>SUBTOTAL(9,N57:N58)</f>
        <v>54.124049999999997</v>
      </c>
      <c r="O59" s="46">
        <f>SUBTOTAL(9,O57:O58)</f>
        <v>10537.952535</v>
      </c>
      <c r="P59" s="46">
        <v>0</v>
      </c>
      <c r="Q59" s="47"/>
      <c r="R59" s="45">
        <v>0</v>
      </c>
      <c r="S59" s="45">
        <v>0</v>
      </c>
      <c r="T59" s="46">
        <v>0</v>
      </c>
      <c r="U59" s="46">
        <v>0</v>
      </c>
      <c r="V59" s="46">
        <v>0</v>
      </c>
      <c r="W59" s="46">
        <v>0</v>
      </c>
      <c r="X59" s="47"/>
      <c r="Y59" s="45">
        <v>0</v>
      </c>
      <c r="Z59" s="45">
        <v>0</v>
      </c>
      <c r="AA59" s="45"/>
      <c r="AB59" s="45"/>
      <c r="AC59" s="45"/>
      <c r="AD59" s="45">
        <f>SUBTOTAL(9,AD57:AD58)</f>
        <v>154.68749999999997</v>
      </c>
      <c r="AE59" s="45">
        <f>SUBTOTAL(9,AE57:AE58)</f>
        <v>78.571428571428569</v>
      </c>
      <c r="AF59" s="45">
        <f>SUBTOTAL(9,AF57:AF58)</f>
        <v>0</v>
      </c>
      <c r="AG59" s="45">
        <f>SUBTOTAL(9,AG57:AG58)</f>
        <v>127.16071428571426</v>
      </c>
      <c r="AH59" s="48"/>
      <c r="AI59" s="48">
        <f>SUBTOTAL(9,AI57:AI58)</f>
        <v>6586</v>
      </c>
      <c r="AJ59" s="45"/>
      <c r="AK59" s="44">
        <f>SUBTOTAL(9,AK57:AK58)</f>
        <v>1836.68</v>
      </c>
      <c r="AL59" s="44">
        <f>SUBTOTAL(9,AL57:AL58)</f>
        <v>324.12</v>
      </c>
      <c r="AM59" s="44">
        <f>SUBTOTAL(9,AM57:AM58)</f>
        <v>540.20000000000005</v>
      </c>
      <c r="AN59" s="45">
        <v>0</v>
      </c>
      <c r="AO59" s="44">
        <f>SUBTOTAL(9,AO57:AO58)</f>
        <v>34759.428571428565</v>
      </c>
      <c r="AP59" s="44">
        <f>SUBTOTAL(9,AP57:AP58)</f>
        <v>34355.758571428567</v>
      </c>
      <c r="AQ59" s="44">
        <f>SUBTOTAL(9,AQ57:AQ58)</f>
        <v>4122.6910285714275</v>
      </c>
      <c r="AR59" s="44">
        <f>SUBTOTAL(9,AR57:AR58)</f>
        <v>38478.449599999993</v>
      </c>
      <c r="AS59" s="49">
        <v>0</v>
      </c>
      <c r="AT59" s="49">
        <v>0</v>
      </c>
      <c r="AU59" s="49">
        <v>385</v>
      </c>
      <c r="AV59" s="49">
        <v>0</v>
      </c>
      <c r="AW59" s="49">
        <v>0</v>
      </c>
      <c r="AX59" s="49">
        <v>0</v>
      </c>
      <c r="AY59" s="49">
        <v>0</v>
      </c>
      <c r="AZ59" s="49">
        <v>0</v>
      </c>
      <c r="BA59" s="49">
        <v>0</v>
      </c>
      <c r="BB59" s="49">
        <v>0</v>
      </c>
      <c r="BC59" s="49">
        <v>0</v>
      </c>
      <c r="BD59" s="44">
        <v>385</v>
      </c>
      <c r="BE59" s="48">
        <v>0</v>
      </c>
      <c r="BF59" s="48">
        <v>0</v>
      </c>
      <c r="BG59" s="44">
        <v>0</v>
      </c>
      <c r="BH59" s="44">
        <v>0</v>
      </c>
      <c r="BI59" s="49">
        <v>0</v>
      </c>
      <c r="BJ59" s="49">
        <v>0</v>
      </c>
      <c r="BK59" s="49">
        <v>0</v>
      </c>
      <c r="BL59" s="49">
        <v>0</v>
      </c>
      <c r="BM59" s="49">
        <v>0</v>
      </c>
      <c r="BN59" s="49">
        <v>0</v>
      </c>
      <c r="BO59" s="49">
        <v>0</v>
      </c>
      <c r="BP59" s="49">
        <v>0</v>
      </c>
      <c r="BQ59" s="49">
        <v>0</v>
      </c>
      <c r="BR59" s="49">
        <v>0</v>
      </c>
      <c r="BS59" s="49">
        <v>0</v>
      </c>
      <c r="BT59" s="49">
        <v>0</v>
      </c>
      <c r="BU59" s="44">
        <v>385</v>
      </c>
    </row>
    <row r="60" spans="1:100" x14ac:dyDescent="0.25">
      <c r="A60" s="169">
        <v>43573</v>
      </c>
      <c r="B60" s="16" t="s">
        <v>43</v>
      </c>
      <c r="C60" s="33"/>
      <c r="D60" s="34"/>
      <c r="E60" s="34"/>
      <c r="F60" s="35"/>
      <c r="G60" s="33"/>
      <c r="H60" s="33">
        <v>0</v>
      </c>
      <c r="I60" s="34"/>
      <c r="J60" s="34"/>
      <c r="K60" s="34"/>
      <c r="L60" s="34"/>
      <c r="M60" s="36">
        <v>0</v>
      </c>
      <c r="N60" s="36">
        <v>0</v>
      </c>
      <c r="O60" s="36">
        <v>0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/>
      <c r="AA60" s="34"/>
      <c r="AB60" s="34"/>
      <c r="AC60" s="34"/>
      <c r="AD60" s="34">
        <f>Z60/1.12</f>
        <v>0</v>
      </c>
      <c r="AE60" s="34">
        <f t="shared" ref="AE60:AE61" si="68">AA60/1.12</f>
        <v>0</v>
      </c>
      <c r="AF60" s="34">
        <f t="shared" ref="AF60:AF61" si="69">AB60/1.12</f>
        <v>0</v>
      </c>
      <c r="AG60" s="34">
        <f t="shared" ref="AG60:AG61" si="70">AC60/1.12</f>
        <v>0</v>
      </c>
      <c r="AH60" s="38"/>
      <c r="AI60" s="38"/>
      <c r="AJ60" s="34"/>
      <c r="AK60" s="33">
        <v>0</v>
      </c>
      <c r="AL60" s="33">
        <v>0</v>
      </c>
      <c r="AM60" s="33">
        <v>0</v>
      </c>
      <c r="AN60" s="34"/>
      <c r="AO60" s="33">
        <v>0</v>
      </c>
      <c r="AP60" s="33">
        <v>0</v>
      </c>
      <c r="AQ60" s="33">
        <v>0</v>
      </c>
      <c r="AR60" s="33">
        <v>0</v>
      </c>
      <c r="AS60" s="39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33">
        <v>0</v>
      </c>
      <c r="BE60" s="38"/>
      <c r="BF60" s="38"/>
      <c r="BG60" s="33">
        <v>0</v>
      </c>
      <c r="BH60" s="33">
        <v>0</v>
      </c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41">
        <v>0</v>
      </c>
      <c r="BW60" s="145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  <c r="CT60" s="144"/>
      <c r="CU60" s="144"/>
      <c r="CV60" s="144"/>
    </row>
    <row r="61" spans="1:100" ht="15.75" thickBot="1" x14ac:dyDescent="0.3">
      <c r="A61" s="170"/>
      <c r="B61" s="16" t="s">
        <v>44</v>
      </c>
      <c r="C61" s="33" t="s">
        <v>137</v>
      </c>
      <c r="D61" s="34"/>
      <c r="E61" s="34"/>
      <c r="F61" s="35"/>
      <c r="G61" s="33"/>
      <c r="H61" s="33">
        <v>0</v>
      </c>
      <c r="I61" s="34"/>
      <c r="J61" s="34"/>
      <c r="K61" s="34"/>
      <c r="L61" s="34"/>
      <c r="M61" s="36">
        <v>0</v>
      </c>
      <c r="N61" s="36">
        <v>0</v>
      </c>
      <c r="O61" s="36">
        <v>0</v>
      </c>
      <c r="P61" s="36">
        <v>0</v>
      </c>
      <c r="Q61" s="37"/>
      <c r="R61" s="34"/>
      <c r="S61" s="34"/>
      <c r="T61" s="36">
        <v>0</v>
      </c>
      <c r="U61" s="36">
        <v>0</v>
      </c>
      <c r="V61" s="36">
        <v>0</v>
      </c>
      <c r="W61" s="36">
        <v>0</v>
      </c>
      <c r="X61" s="37"/>
      <c r="Y61" s="34"/>
      <c r="Z61" s="34"/>
      <c r="AA61" s="34"/>
      <c r="AB61" s="34"/>
      <c r="AC61" s="34"/>
      <c r="AD61" s="34">
        <f t="shared" ref="AD61" si="71">Z61/1.12</f>
        <v>0</v>
      </c>
      <c r="AE61" s="34">
        <f t="shared" si="68"/>
        <v>0</v>
      </c>
      <c r="AF61" s="34">
        <f t="shared" si="69"/>
        <v>0</v>
      </c>
      <c r="AG61" s="34">
        <f t="shared" si="70"/>
        <v>0</v>
      </c>
      <c r="AH61" s="38"/>
      <c r="AI61" s="38"/>
      <c r="AJ61" s="34"/>
      <c r="AK61" s="33">
        <v>0</v>
      </c>
      <c r="AL61" s="33">
        <v>0</v>
      </c>
      <c r="AM61" s="33">
        <v>0</v>
      </c>
      <c r="AN61" s="34"/>
      <c r="AO61" s="33">
        <v>0</v>
      </c>
      <c r="AP61" s="33">
        <v>0</v>
      </c>
      <c r="AQ61" s="33">
        <v>0</v>
      </c>
      <c r="AR61" s="33">
        <v>0</v>
      </c>
      <c r="AS61" s="39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33">
        <v>0</v>
      </c>
      <c r="BE61" s="38"/>
      <c r="BF61" s="38"/>
      <c r="BG61" s="33"/>
      <c r="BH61" s="33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41">
        <v>0</v>
      </c>
      <c r="BW61" s="145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  <c r="CT61" s="144"/>
      <c r="CU61" s="144"/>
      <c r="CV61" s="144"/>
    </row>
    <row r="62" spans="1:100" ht="15.75" thickBot="1" x14ac:dyDescent="0.3">
      <c r="A62" s="42"/>
      <c r="B62" s="43"/>
      <c r="C62" s="44">
        <v>0</v>
      </c>
      <c r="D62" s="45">
        <v>0</v>
      </c>
      <c r="E62" s="45">
        <f>SUBTOTAL(9,E60:E61)</f>
        <v>0</v>
      </c>
      <c r="F62" s="47"/>
      <c r="G62" s="45">
        <f>SUBTOTAL(9,G60:G61)</f>
        <v>0</v>
      </c>
      <c r="H62" s="45">
        <f>SUBTOTAL(9,H60:H61)</f>
        <v>0</v>
      </c>
      <c r="I62" s="45">
        <v>0</v>
      </c>
      <c r="J62" s="45">
        <v>0</v>
      </c>
      <c r="K62" s="159">
        <v>0</v>
      </c>
      <c r="L62" s="45">
        <v>0</v>
      </c>
      <c r="M62" s="46">
        <f>SUBTOTAL(9,M60:M61)</f>
        <v>0</v>
      </c>
      <c r="N62" s="46">
        <f>SUBTOTAL(9,N60:N61)</f>
        <v>0</v>
      </c>
      <c r="O62" s="46">
        <f>SUBTOTAL(9,O60:O61)</f>
        <v>0</v>
      </c>
      <c r="P62" s="46">
        <v>0</v>
      </c>
      <c r="Q62" s="47"/>
      <c r="R62" s="45">
        <v>0</v>
      </c>
      <c r="S62" s="45">
        <v>0</v>
      </c>
      <c r="T62" s="46">
        <v>0</v>
      </c>
      <c r="U62" s="46">
        <v>0</v>
      </c>
      <c r="V62" s="46">
        <v>0</v>
      </c>
      <c r="W62" s="46">
        <v>0</v>
      </c>
      <c r="X62" s="47"/>
      <c r="Y62" s="45">
        <v>0</v>
      </c>
      <c r="Z62" s="45">
        <v>0</v>
      </c>
      <c r="AA62" s="45"/>
      <c r="AB62" s="45"/>
      <c r="AC62" s="45"/>
      <c r="AD62" s="45">
        <f>SUBTOTAL(9,AD60:AD61)</f>
        <v>0</v>
      </c>
      <c r="AE62" s="45">
        <f>SUBTOTAL(9,AE60:AE61)</f>
        <v>0</v>
      </c>
      <c r="AF62" s="45">
        <f>SUBTOTAL(9,AF60:AF61)</f>
        <v>0</v>
      </c>
      <c r="AG62" s="45">
        <f>SUBTOTAL(9,AG60:AG61)</f>
        <v>0</v>
      </c>
      <c r="AH62" s="48"/>
      <c r="AI62" s="48">
        <f>SUBTOTAL(9,AI60:AI61)</f>
        <v>0</v>
      </c>
      <c r="AJ62" s="45"/>
      <c r="AK62" s="44">
        <f>SUBTOTAL(9,AK60:AK61)</f>
        <v>0</v>
      </c>
      <c r="AL62" s="44">
        <f>SUBTOTAL(9,AL60:AL61)</f>
        <v>0</v>
      </c>
      <c r="AM62" s="44">
        <f>SUBTOTAL(9,AM60:AM61)</f>
        <v>0</v>
      </c>
      <c r="AN62" s="45">
        <v>0</v>
      </c>
      <c r="AO62" s="44">
        <f>SUBTOTAL(9,AO60:AO61)</f>
        <v>0</v>
      </c>
      <c r="AP62" s="44">
        <f>SUBTOTAL(9,AP60:AP61)</f>
        <v>0</v>
      </c>
      <c r="AQ62" s="44">
        <f>SUBTOTAL(9,AQ60:AQ61)</f>
        <v>0</v>
      </c>
      <c r="AR62" s="44">
        <f>SUBTOTAL(9,AR60:AR61)</f>
        <v>0</v>
      </c>
      <c r="AS62" s="49">
        <v>0</v>
      </c>
      <c r="AT62" s="49">
        <v>0</v>
      </c>
      <c r="AU62" s="49">
        <v>0</v>
      </c>
      <c r="AV62" s="49">
        <v>0</v>
      </c>
      <c r="AW62" s="49">
        <v>0</v>
      </c>
      <c r="AX62" s="49">
        <v>0</v>
      </c>
      <c r="AY62" s="49">
        <v>0</v>
      </c>
      <c r="AZ62" s="49">
        <v>0</v>
      </c>
      <c r="BA62" s="49">
        <v>0</v>
      </c>
      <c r="BB62" s="49">
        <v>0</v>
      </c>
      <c r="BC62" s="49">
        <v>0</v>
      </c>
      <c r="BD62" s="44">
        <v>0</v>
      </c>
      <c r="BE62" s="48">
        <v>0</v>
      </c>
      <c r="BF62" s="48">
        <v>0</v>
      </c>
      <c r="BG62" s="44">
        <v>0</v>
      </c>
      <c r="BH62" s="44">
        <v>0</v>
      </c>
      <c r="BI62" s="49">
        <v>0</v>
      </c>
      <c r="BJ62" s="49">
        <v>0</v>
      </c>
      <c r="BK62" s="49">
        <v>0</v>
      </c>
      <c r="BL62" s="49">
        <v>0</v>
      </c>
      <c r="BM62" s="49">
        <v>0</v>
      </c>
      <c r="BN62" s="49">
        <v>0</v>
      </c>
      <c r="BO62" s="49">
        <v>0</v>
      </c>
      <c r="BP62" s="49">
        <v>0</v>
      </c>
      <c r="BQ62" s="49">
        <v>0</v>
      </c>
      <c r="BR62" s="49">
        <v>0</v>
      </c>
      <c r="BS62" s="49">
        <v>0</v>
      </c>
      <c r="BT62" s="49">
        <v>0</v>
      </c>
      <c r="BU62" s="44">
        <v>0</v>
      </c>
    </row>
    <row r="63" spans="1:100" x14ac:dyDescent="0.25">
      <c r="A63" s="169">
        <v>43574</v>
      </c>
      <c r="B63" s="16" t="s">
        <v>43</v>
      </c>
      <c r="C63" s="33"/>
      <c r="D63" s="34"/>
      <c r="E63" s="34"/>
      <c r="F63" s="35"/>
      <c r="G63" s="33">
        <v>0</v>
      </c>
      <c r="H63" s="33">
        <v>0</v>
      </c>
      <c r="I63" s="34"/>
      <c r="J63" s="34"/>
      <c r="K63" s="34"/>
      <c r="L63" s="34"/>
      <c r="M63" s="36">
        <v>0</v>
      </c>
      <c r="N63" s="36">
        <v>0</v>
      </c>
      <c r="O63" s="36">
        <v>0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/>
      <c r="AD63" s="34">
        <f>Z63/1.12</f>
        <v>0</v>
      </c>
      <c r="AE63" s="34">
        <f t="shared" ref="AE63:AE64" si="72">AA63/1.12</f>
        <v>0</v>
      </c>
      <c r="AF63" s="34">
        <f t="shared" ref="AF63:AF64" si="73">AB63/1.12</f>
        <v>0</v>
      </c>
      <c r="AG63" s="34">
        <f t="shared" ref="AG63:AG64" si="74">AC63/1.12</f>
        <v>0</v>
      </c>
      <c r="AH63" s="38"/>
      <c r="AI63" s="38"/>
      <c r="AJ63" s="34"/>
      <c r="AK63" s="33">
        <v>0</v>
      </c>
      <c r="AL63" s="33">
        <v>0</v>
      </c>
      <c r="AM63" s="33">
        <v>0</v>
      </c>
      <c r="AN63" s="34"/>
      <c r="AO63" s="33">
        <v>0</v>
      </c>
      <c r="AP63" s="33">
        <v>0</v>
      </c>
      <c r="AQ63" s="33">
        <v>0</v>
      </c>
      <c r="AR63" s="33">
        <v>0</v>
      </c>
      <c r="AS63" s="39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33">
        <v>0</v>
      </c>
      <c r="BE63" s="38"/>
      <c r="BF63" s="38"/>
      <c r="BG63" s="33">
        <v>0</v>
      </c>
      <c r="BH63" s="33">
        <v>0</v>
      </c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41">
        <v>0</v>
      </c>
      <c r="BW63" s="145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  <c r="CT63" s="144"/>
      <c r="CU63" s="144"/>
      <c r="CV63" s="144"/>
    </row>
    <row r="64" spans="1:100" ht="15.75" thickBot="1" x14ac:dyDescent="0.3">
      <c r="A64" s="170"/>
      <c r="B64" s="16" t="s">
        <v>44</v>
      </c>
      <c r="C64" s="33" t="s">
        <v>137</v>
      </c>
      <c r="D64" s="34"/>
      <c r="E64" s="34"/>
      <c r="F64" s="35"/>
      <c r="G64" s="33">
        <v>0</v>
      </c>
      <c r="H64" s="33">
        <v>0</v>
      </c>
      <c r="I64" s="34"/>
      <c r="J64" s="34"/>
      <c r="K64" s="34"/>
      <c r="L64" s="34"/>
      <c r="M64" s="36">
        <v>0</v>
      </c>
      <c r="N64" s="36">
        <v>0</v>
      </c>
      <c r="O64" s="36">
        <v>0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/>
      <c r="AA64" s="34"/>
      <c r="AB64" s="34"/>
      <c r="AC64" s="34"/>
      <c r="AD64" s="34">
        <f t="shared" ref="AD64" si="75">Z64/1.12</f>
        <v>0</v>
      </c>
      <c r="AE64" s="34">
        <f t="shared" si="72"/>
        <v>0</v>
      </c>
      <c r="AF64" s="34">
        <f t="shared" si="73"/>
        <v>0</v>
      </c>
      <c r="AG64" s="34">
        <f t="shared" si="74"/>
        <v>0</v>
      </c>
      <c r="AH64" s="38"/>
      <c r="AI64" s="38"/>
      <c r="AJ64" s="34"/>
      <c r="AK64" s="33">
        <v>0</v>
      </c>
      <c r="AL64" s="33">
        <v>0</v>
      </c>
      <c r="AM64" s="33">
        <v>0</v>
      </c>
      <c r="AN64" s="34"/>
      <c r="AO64" s="33">
        <v>0</v>
      </c>
      <c r="AP64" s="33">
        <v>0</v>
      </c>
      <c r="AQ64" s="33">
        <v>0</v>
      </c>
      <c r="AR64" s="33">
        <v>0</v>
      </c>
      <c r="AS64" s="39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33">
        <v>0</v>
      </c>
      <c r="BE64" s="38"/>
      <c r="BF64" s="38"/>
      <c r="BG64" s="33">
        <v>0</v>
      </c>
      <c r="BH64" s="33">
        <v>0</v>
      </c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41">
        <v>0</v>
      </c>
      <c r="BW64" s="145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  <c r="CT64" s="144"/>
      <c r="CU64" s="144"/>
      <c r="CV64" s="144"/>
    </row>
    <row r="65" spans="1:100" ht="15.75" thickBot="1" x14ac:dyDescent="0.3">
      <c r="A65" s="42"/>
      <c r="B65" s="43"/>
      <c r="C65" s="44">
        <v>0</v>
      </c>
      <c r="D65" s="45">
        <v>0</v>
      </c>
      <c r="E65" s="45">
        <f>SUBTOTAL(9,E63:E64)</f>
        <v>0</v>
      </c>
      <c r="F65" s="47"/>
      <c r="G65" s="45">
        <f>SUBTOTAL(9,G63:G64)</f>
        <v>0</v>
      </c>
      <c r="H65" s="45">
        <f>SUBTOTAL(9,H63:H64)</f>
        <v>0</v>
      </c>
      <c r="I65" s="45">
        <v>0</v>
      </c>
      <c r="J65" s="45">
        <v>0</v>
      </c>
      <c r="K65" s="159">
        <v>0</v>
      </c>
      <c r="L65" s="45">
        <v>0</v>
      </c>
      <c r="M65" s="46">
        <f>SUBTOTAL(9,M63:M64)</f>
        <v>0</v>
      </c>
      <c r="N65" s="46">
        <f>SUBTOTAL(9,N63:N64)</f>
        <v>0</v>
      </c>
      <c r="O65" s="46">
        <f>SUBTOTAL(9,O63:O64)</f>
        <v>0</v>
      </c>
      <c r="P65" s="46">
        <v>0</v>
      </c>
      <c r="Q65" s="47"/>
      <c r="R65" s="45">
        <v>0</v>
      </c>
      <c r="S65" s="45">
        <v>0</v>
      </c>
      <c r="T65" s="46">
        <v>0</v>
      </c>
      <c r="U65" s="46">
        <v>0</v>
      </c>
      <c r="V65" s="46">
        <v>0</v>
      </c>
      <c r="W65" s="46">
        <v>0</v>
      </c>
      <c r="X65" s="47"/>
      <c r="Y65" s="45">
        <v>0</v>
      </c>
      <c r="Z65" s="45">
        <v>0</v>
      </c>
      <c r="AA65" s="45"/>
      <c r="AB65" s="45"/>
      <c r="AC65" s="45"/>
      <c r="AD65" s="45">
        <f>SUBTOTAL(9,AD63:AD64)</f>
        <v>0</v>
      </c>
      <c r="AE65" s="45">
        <f>SUBTOTAL(9,AE63:AE64)</f>
        <v>0</v>
      </c>
      <c r="AF65" s="45">
        <f>SUBTOTAL(9,AF63:AF64)</f>
        <v>0</v>
      </c>
      <c r="AG65" s="45">
        <f>SUBTOTAL(9,AG63:AG64)</f>
        <v>0</v>
      </c>
      <c r="AH65" s="48"/>
      <c r="AI65" s="48">
        <f>SUBTOTAL(9,AI63:AI64)</f>
        <v>0</v>
      </c>
      <c r="AJ65" s="45"/>
      <c r="AK65" s="44">
        <f>SUBTOTAL(9,AK63:AK64)</f>
        <v>0</v>
      </c>
      <c r="AL65" s="44">
        <f>SUBTOTAL(9,AL63:AL64)</f>
        <v>0</v>
      </c>
      <c r="AM65" s="44">
        <f>SUBTOTAL(9,AM63:AM64)</f>
        <v>0</v>
      </c>
      <c r="AN65" s="45">
        <v>0</v>
      </c>
      <c r="AO65" s="44">
        <f>SUBTOTAL(9,AO63:AO64)</f>
        <v>0</v>
      </c>
      <c r="AP65" s="44">
        <f>SUBTOTAL(9,AP63:AP64)</f>
        <v>0</v>
      </c>
      <c r="AQ65" s="44">
        <f>SUBTOTAL(9,AQ63:AQ64)</f>
        <v>0</v>
      </c>
      <c r="AR65" s="44">
        <f>SUBTOTAL(9,AR63:AR64)</f>
        <v>0</v>
      </c>
      <c r="AS65" s="49">
        <v>0</v>
      </c>
      <c r="AT65" s="49">
        <v>0</v>
      </c>
      <c r="AU65" s="49">
        <v>0</v>
      </c>
      <c r="AV65" s="49">
        <v>0</v>
      </c>
      <c r="AW65" s="49">
        <v>0</v>
      </c>
      <c r="AX65" s="49">
        <v>0</v>
      </c>
      <c r="AY65" s="49">
        <v>0</v>
      </c>
      <c r="AZ65" s="49">
        <v>0</v>
      </c>
      <c r="BA65" s="49">
        <v>0</v>
      </c>
      <c r="BB65" s="49">
        <v>0</v>
      </c>
      <c r="BC65" s="49">
        <v>0</v>
      </c>
      <c r="BD65" s="44">
        <v>0</v>
      </c>
      <c r="BE65" s="48">
        <v>0</v>
      </c>
      <c r="BF65" s="48">
        <v>0</v>
      </c>
      <c r="BG65" s="44">
        <v>0</v>
      </c>
      <c r="BH65" s="44">
        <v>0</v>
      </c>
      <c r="BI65" s="49">
        <v>0</v>
      </c>
      <c r="BJ65" s="49">
        <v>0</v>
      </c>
      <c r="BK65" s="49" t="s">
        <v>1</v>
      </c>
      <c r="BL65" s="49">
        <v>0</v>
      </c>
      <c r="BM65" s="49">
        <v>0</v>
      </c>
      <c r="BN65" s="49">
        <v>0</v>
      </c>
      <c r="BO65" s="49">
        <v>0</v>
      </c>
      <c r="BP65" s="49">
        <v>0</v>
      </c>
      <c r="BQ65" s="49">
        <v>0</v>
      </c>
      <c r="BR65" s="49">
        <v>0</v>
      </c>
      <c r="BS65" s="49">
        <v>0</v>
      </c>
      <c r="BT65" s="49">
        <v>0</v>
      </c>
      <c r="BU65" s="44">
        <v>0</v>
      </c>
    </row>
    <row r="66" spans="1:100" x14ac:dyDescent="0.25">
      <c r="A66" s="169">
        <v>43575</v>
      </c>
      <c r="B66" s="16" t="s">
        <v>43</v>
      </c>
      <c r="C66" s="33"/>
      <c r="D66" s="34"/>
      <c r="E66" s="34"/>
      <c r="F66" s="35"/>
      <c r="G66" s="33">
        <v>0</v>
      </c>
      <c r="H66" s="33">
        <v>0</v>
      </c>
      <c r="I66" s="34"/>
      <c r="J66" s="34"/>
      <c r="K66" s="34"/>
      <c r="L66" s="34"/>
      <c r="M66" s="36">
        <v>0</v>
      </c>
      <c r="N66" s="36">
        <v>0</v>
      </c>
      <c r="O66" s="36">
        <v>0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/>
      <c r="AD66" s="34">
        <f>Z66/1.12</f>
        <v>0</v>
      </c>
      <c r="AE66" s="34">
        <f t="shared" ref="AE66:AE67" si="76">AA66/1.12</f>
        <v>0</v>
      </c>
      <c r="AF66" s="34">
        <f t="shared" ref="AF66:AF67" si="77">AB66/1.12</f>
        <v>0</v>
      </c>
      <c r="AG66" s="34">
        <f t="shared" ref="AG66:AG67" si="78">AC66/1.12</f>
        <v>0</v>
      </c>
      <c r="AH66" s="38"/>
      <c r="AI66" s="38"/>
      <c r="AJ66" s="34"/>
      <c r="AK66" s="33">
        <v>0</v>
      </c>
      <c r="AL66" s="33">
        <v>0</v>
      </c>
      <c r="AM66" s="33">
        <v>0</v>
      </c>
      <c r="AN66" s="34"/>
      <c r="AO66" s="33">
        <v>0</v>
      </c>
      <c r="AP66" s="33">
        <v>0</v>
      </c>
      <c r="AQ66" s="33">
        <v>0</v>
      </c>
      <c r="AR66" s="33">
        <v>0</v>
      </c>
      <c r="AS66" s="39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33">
        <v>0</v>
      </c>
      <c r="BE66" s="38"/>
      <c r="BF66" s="38"/>
      <c r="BG66" s="33">
        <v>0</v>
      </c>
      <c r="BH66" s="33">
        <v>0</v>
      </c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41">
        <v>0</v>
      </c>
      <c r="BW66" s="145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  <c r="CT66" s="144"/>
      <c r="CU66" s="144"/>
      <c r="CV66" s="144"/>
    </row>
    <row r="67" spans="1:100" ht="15.75" thickBot="1" x14ac:dyDescent="0.3">
      <c r="A67" s="170"/>
      <c r="B67" s="16" t="s">
        <v>44</v>
      </c>
      <c r="C67" s="33" t="s">
        <v>137</v>
      </c>
      <c r="D67" s="34"/>
      <c r="E67" s="34"/>
      <c r="F67" s="35"/>
      <c r="G67" s="33">
        <v>0</v>
      </c>
      <c r="H67" s="33">
        <v>0</v>
      </c>
      <c r="I67" s="34"/>
      <c r="J67" s="34"/>
      <c r="K67" s="34"/>
      <c r="L67" s="34"/>
      <c r="M67" s="36">
        <v>0</v>
      </c>
      <c r="N67" s="36">
        <v>0</v>
      </c>
      <c r="O67" s="36">
        <v>0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/>
      <c r="AA67" s="34"/>
      <c r="AB67" s="34"/>
      <c r="AC67" s="34"/>
      <c r="AD67" s="34">
        <f t="shared" ref="AD67" si="79">Z67/1.12</f>
        <v>0</v>
      </c>
      <c r="AE67" s="34">
        <f t="shared" si="76"/>
        <v>0</v>
      </c>
      <c r="AF67" s="34">
        <f t="shared" si="77"/>
        <v>0</v>
      </c>
      <c r="AG67" s="34">
        <f t="shared" si="78"/>
        <v>0</v>
      </c>
      <c r="AH67" s="38"/>
      <c r="AI67" s="38"/>
      <c r="AJ67" s="34"/>
      <c r="AK67" s="33">
        <v>0</v>
      </c>
      <c r="AL67" s="33">
        <v>0</v>
      </c>
      <c r="AM67" s="33">
        <v>0</v>
      </c>
      <c r="AN67" s="34"/>
      <c r="AO67" s="33">
        <v>0</v>
      </c>
      <c r="AP67" s="33">
        <v>0</v>
      </c>
      <c r="AQ67" s="33">
        <v>0</v>
      </c>
      <c r="AR67" s="33">
        <v>0</v>
      </c>
      <c r="AS67" s="39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33">
        <v>0</v>
      </c>
      <c r="BE67" s="38"/>
      <c r="BF67" s="38"/>
      <c r="BG67" s="33">
        <v>0</v>
      </c>
      <c r="BH67" s="33">
        <v>0</v>
      </c>
      <c r="BI67" s="39"/>
      <c r="BJ67" s="39"/>
      <c r="BK67" s="39"/>
      <c r="BL67" s="39"/>
      <c r="BM67" s="39"/>
      <c r="BN67" s="39"/>
      <c r="BO67" s="39"/>
      <c r="BP67" s="39"/>
      <c r="BQ67" s="165"/>
      <c r="BR67" s="39"/>
      <c r="BS67" s="39"/>
      <c r="BT67" s="39"/>
      <c r="BU67" s="41">
        <v>0</v>
      </c>
      <c r="BW67" s="145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  <c r="CT67" s="144"/>
      <c r="CU67" s="144"/>
      <c r="CV67" s="144"/>
    </row>
    <row r="68" spans="1:100" ht="15.75" thickBot="1" x14ac:dyDescent="0.3">
      <c r="A68" s="42"/>
      <c r="B68" s="43"/>
      <c r="C68" s="44">
        <v>0</v>
      </c>
      <c r="D68" s="45">
        <v>0</v>
      </c>
      <c r="E68" s="45">
        <f>SUBTOTAL(9,E66:E67)</f>
        <v>0</v>
      </c>
      <c r="F68" s="47"/>
      <c r="G68" s="45">
        <f>SUBTOTAL(9,G66:G67)</f>
        <v>0</v>
      </c>
      <c r="H68" s="45">
        <f>SUBTOTAL(9,H66:H67)</f>
        <v>0</v>
      </c>
      <c r="I68" s="45">
        <v>0</v>
      </c>
      <c r="J68" s="45">
        <v>0</v>
      </c>
      <c r="K68" s="159">
        <v>0</v>
      </c>
      <c r="L68" s="45">
        <v>0</v>
      </c>
      <c r="M68" s="46">
        <f>SUBTOTAL(9,M66:M67)</f>
        <v>0</v>
      </c>
      <c r="N68" s="46">
        <f>SUBTOTAL(9,N66:N67)</f>
        <v>0</v>
      </c>
      <c r="O68" s="46">
        <f>SUBTOTAL(9,O66:O67)</f>
        <v>0</v>
      </c>
      <c r="P68" s="46">
        <v>0</v>
      </c>
      <c r="Q68" s="47"/>
      <c r="R68" s="45">
        <v>0</v>
      </c>
      <c r="S68" s="45">
        <v>0</v>
      </c>
      <c r="T68" s="46">
        <v>0</v>
      </c>
      <c r="U68" s="46">
        <v>0</v>
      </c>
      <c r="V68" s="46">
        <v>0</v>
      </c>
      <c r="W68" s="46">
        <v>0</v>
      </c>
      <c r="X68" s="47"/>
      <c r="Y68" s="45">
        <v>0</v>
      </c>
      <c r="Z68" s="45">
        <v>0</v>
      </c>
      <c r="AA68" s="45"/>
      <c r="AB68" s="45"/>
      <c r="AC68" s="45"/>
      <c r="AD68" s="45">
        <f>SUBTOTAL(9,AD66:AD67)</f>
        <v>0</v>
      </c>
      <c r="AE68" s="45">
        <f>SUBTOTAL(9,AE66:AE67)</f>
        <v>0</v>
      </c>
      <c r="AF68" s="45">
        <f>SUBTOTAL(9,AF66:AF67)</f>
        <v>0</v>
      </c>
      <c r="AG68" s="45">
        <f>SUBTOTAL(9,AG66:AG67)</f>
        <v>0</v>
      </c>
      <c r="AH68" s="48"/>
      <c r="AI68" s="48">
        <f>SUBTOTAL(9,AI66:AI67)</f>
        <v>0</v>
      </c>
      <c r="AJ68" s="45"/>
      <c r="AK68" s="44">
        <f>SUBTOTAL(9,AK66:AK67)</f>
        <v>0</v>
      </c>
      <c r="AL68" s="44">
        <f>SUBTOTAL(9,AL66:AL67)</f>
        <v>0</v>
      </c>
      <c r="AM68" s="44">
        <f>SUBTOTAL(9,AM66:AM67)</f>
        <v>0</v>
      </c>
      <c r="AN68" s="45">
        <v>0</v>
      </c>
      <c r="AO68" s="44">
        <f>SUBTOTAL(9,AO66:AO67)</f>
        <v>0</v>
      </c>
      <c r="AP68" s="44">
        <f>SUBTOTAL(9,AP66:AP67)</f>
        <v>0</v>
      </c>
      <c r="AQ68" s="44">
        <f>SUBTOTAL(9,AQ66:AQ67)</f>
        <v>0</v>
      </c>
      <c r="AR68" s="44">
        <f>SUBTOTAL(9,AR66:AR67)</f>
        <v>0</v>
      </c>
      <c r="AS68" s="49">
        <v>0</v>
      </c>
      <c r="AT68" s="49">
        <v>0</v>
      </c>
      <c r="AU68" s="49">
        <v>0</v>
      </c>
      <c r="AV68" s="49">
        <v>0</v>
      </c>
      <c r="AW68" s="49">
        <v>0</v>
      </c>
      <c r="AX68" s="49">
        <v>0</v>
      </c>
      <c r="AY68" s="49">
        <v>0</v>
      </c>
      <c r="AZ68" s="49">
        <v>0</v>
      </c>
      <c r="BA68" s="49">
        <v>0</v>
      </c>
      <c r="BB68" s="49">
        <v>0</v>
      </c>
      <c r="BC68" s="49">
        <v>0</v>
      </c>
      <c r="BD68" s="44">
        <v>0</v>
      </c>
      <c r="BE68" s="48">
        <v>0</v>
      </c>
      <c r="BF68" s="48">
        <v>0</v>
      </c>
      <c r="BG68" s="44">
        <v>0</v>
      </c>
      <c r="BH68" s="44">
        <v>0</v>
      </c>
      <c r="BI68" s="49">
        <v>0</v>
      </c>
      <c r="BJ68" s="49">
        <v>0</v>
      </c>
      <c r="BK68" s="49">
        <v>0</v>
      </c>
      <c r="BL68" s="49">
        <v>0</v>
      </c>
      <c r="BM68" s="49">
        <v>0</v>
      </c>
      <c r="BN68" s="49">
        <v>0</v>
      </c>
      <c r="BO68" s="49">
        <v>0</v>
      </c>
      <c r="BP68" s="49">
        <v>0</v>
      </c>
      <c r="BQ68" s="49">
        <v>0</v>
      </c>
      <c r="BR68" s="49">
        <v>0</v>
      </c>
      <c r="BS68" s="49">
        <v>0</v>
      </c>
      <c r="BT68" s="49">
        <v>0</v>
      </c>
      <c r="BU68" s="44">
        <v>0</v>
      </c>
    </row>
    <row r="69" spans="1:100" x14ac:dyDescent="0.25">
      <c r="A69" s="169">
        <v>43576</v>
      </c>
      <c r="B69" s="16" t="s">
        <v>43</v>
      </c>
      <c r="C69" s="33"/>
      <c r="D69" s="34"/>
      <c r="E69" s="34"/>
      <c r="F69" s="35"/>
      <c r="G69" s="33">
        <v>0</v>
      </c>
      <c r="H69" s="33">
        <v>0</v>
      </c>
      <c r="I69" s="34"/>
      <c r="J69" s="34"/>
      <c r="K69" s="34"/>
      <c r="L69" s="34"/>
      <c r="M69" s="36">
        <v>0</v>
      </c>
      <c r="N69" s="36">
        <v>0</v>
      </c>
      <c r="O69" s="36">
        <v>0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/>
      <c r="AA69" s="34"/>
      <c r="AB69" s="34"/>
      <c r="AC69" s="34"/>
      <c r="AD69" s="34">
        <f>Z69/1.12</f>
        <v>0</v>
      </c>
      <c r="AE69" s="34">
        <f t="shared" ref="AE69:AE70" si="80">AA69/1.12</f>
        <v>0</v>
      </c>
      <c r="AF69" s="34">
        <f t="shared" ref="AF69:AF70" si="81">AB69/1.12</f>
        <v>0</v>
      </c>
      <c r="AG69" s="34">
        <f t="shared" ref="AG69:AG70" si="82">AC69/1.12</f>
        <v>0</v>
      </c>
      <c r="AH69" s="38"/>
      <c r="AI69" s="38"/>
      <c r="AJ69" s="34"/>
      <c r="AK69" s="33">
        <v>0</v>
      </c>
      <c r="AL69" s="33">
        <v>0</v>
      </c>
      <c r="AM69" s="33">
        <v>0</v>
      </c>
      <c r="AN69" s="34"/>
      <c r="AO69" s="33">
        <v>0</v>
      </c>
      <c r="AP69" s="33">
        <v>0</v>
      </c>
      <c r="AQ69" s="33">
        <v>0</v>
      </c>
      <c r="AR69" s="33">
        <v>0</v>
      </c>
      <c r="AS69" s="39">
        <v>0</v>
      </c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33">
        <v>0</v>
      </c>
      <c r="BE69" s="38"/>
      <c r="BF69" s="38"/>
      <c r="BG69" s="33">
        <v>0</v>
      </c>
      <c r="BH69" s="33">
        <v>0</v>
      </c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41">
        <v>0</v>
      </c>
      <c r="BW69" s="145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  <c r="CT69" s="144"/>
      <c r="CU69" s="144"/>
      <c r="CV69" s="144"/>
    </row>
    <row r="70" spans="1:100" ht="15.75" thickBot="1" x14ac:dyDescent="0.3">
      <c r="A70" s="170"/>
      <c r="B70" s="16" t="s">
        <v>44</v>
      </c>
      <c r="C70" s="33" t="s">
        <v>136</v>
      </c>
      <c r="D70" s="34"/>
      <c r="E70" s="34"/>
      <c r="F70" s="35"/>
      <c r="G70" s="33">
        <v>0</v>
      </c>
      <c r="H70" s="33">
        <v>0</v>
      </c>
      <c r="I70" s="34"/>
      <c r="J70" s="34"/>
      <c r="K70" s="34"/>
      <c r="L70" s="34"/>
      <c r="M70" s="36">
        <v>0</v>
      </c>
      <c r="N70" s="36">
        <v>0</v>
      </c>
      <c r="O70" s="36">
        <v>0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/>
      <c r="AA70" s="34"/>
      <c r="AB70" s="34"/>
      <c r="AC70" s="34"/>
      <c r="AD70" s="34">
        <f t="shared" ref="AD70" si="83">Z70/1.12</f>
        <v>0</v>
      </c>
      <c r="AE70" s="34">
        <f t="shared" si="80"/>
        <v>0</v>
      </c>
      <c r="AF70" s="34">
        <f t="shared" si="81"/>
        <v>0</v>
      </c>
      <c r="AG70" s="34">
        <f t="shared" si="82"/>
        <v>0</v>
      </c>
      <c r="AH70" s="38"/>
      <c r="AI70" s="38"/>
      <c r="AJ70" s="34"/>
      <c r="AK70" s="33">
        <v>0</v>
      </c>
      <c r="AL70" s="33">
        <v>0</v>
      </c>
      <c r="AM70" s="33">
        <v>0</v>
      </c>
      <c r="AN70" s="34"/>
      <c r="AO70" s="33">
        <v>0</v>
      </c>
      <c r="AP70" s="33">
        <v>0</v>
      </c>
      <c r="AQ70" s="33">
        <v>0</v>
      </c>
      <c r="AR70" s="33">
        <v>0</v>
      </c>
      <c r="AS70" s="39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33">
        <v>0</v>
      </c>
      <c r="BE70" s="38"/>
      <c r="BF70" s="38">
        <v>0</v>
      </c>
      <c r="BG70" s="33"/>
      <c r="BH70" s="33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41">
        <v>0</v>
      </c>
      <c r="BW70" s="145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  <c r="CT70" s="144"/>
      <c r="CU70" s="144"/>
      <c r="CV70" s="144"/>
    </row>
    <row r="71" spans="1:100" ht="15.75" thickBot="1" x14ac:dyDescent="0.3">
      <c r="A71" s="42"/>
      <c r="B71" s="43"/>
      <c r="C71" s="44">
        <v>0</v>
      </c>
      <c r="D71" s="45">
        <v>0</v>
      </c>
      <c r="E71" s="45">
        <f>SUBTOTAL(9,E69:E70)</f>
        <v>0</v>
      </c>
      <c r="F71" s="47"/>
      <c r="G71" s="45">
        <f>SUBTOTAL(9,G69:G70)</f>
        <v>0</v>
      </c>
      <c r="H71" s="45">
        <f>SUBTOTAL(9,H69:H70)</f>
        <v>0</v>
      </c>
      <c r="I71" s="45">
        <v>0</v>
      </c>
      <c r="J71" s="45">
        <v>0</v>
      </c>
      <c r="K71" s="159">
        <v>0</v>
      </c>
      <c r="L71" s="45">
        <v>0</v>
      </c>
      <c r="M71" s="46">
        <f>SUBTOTAL(9,M69:M70)</f>
        <v>0</v>
      </c>
      <c r="N71" s="46">
        <f>SUBTOTAL(9,N69:N70)</f>
        <v>0</v>
      </c>
      <c r="O71" s="46">
        <f>SUBTOTAL(9,O69:O70)</f>
        <v>0</v>
      </c>
      <c r="P71" s="46">
        <v>0</v>
      </c>
      <c r="Q71" s="47"/>
      <c r="R71" s="45">
        <v>0</v>
      </c>
      <c r="S71" s="45">
        <v>0</v>
      </c>
      <c r="T71" s="46">
        <v>0</v>
      </c>
      <c r="U71" s="46">
        <v>0</v>
      </c>
      <c r="V71" s="46">
        <v>0</v>
      </c>
      <c r="W71" s="46">
        <v>0</v>
      </c>
      <c r="X71" s="47"/>
      <c r="Y71" s="45">
        <v>0</v>
      </c>
      <c r="Z71" s="45">
        <v>0</v>
      </c>
      <c r="AA71" s="45"/>
      <c r="AB71" s="45"/>
      <c r="AC71" s="45"/>
      <c r="AD71" s="45">
        <f>SUBTOTAL(9,AD69:AD70)</f>
        <v>0</v>
      </c>
      <c r="AE71" s="45">
        <f>SUBTOTAL(9,AE69:AE70)</f>
        <v>0</v>
      </c>
      <c r="AF71" s="45">
        <f>SUBTOTAL(9,AF69:AF70)</f>
        <v>0</v>
      </c>
      <c r="AG71" s="45">
        <f>SUBTOTAL(9,AG69:AG70)</f>
        <v>0</v>
      </c>
      <c r="AH71" s="48"/>
      <c r="AI71" s="48">
        <f>SUBTOTAL(9,AI69:AI70)</f>
        <v>0</v>
      </c>
      <c r="AJ71" s="45"/>
      <c r="AK71" s="44">
        <f>SUBTOTAL(9,AK69:AK70)</f>
        <v>0</v>
      </c>
      <c r="AL71" s="44">
        <f>SUBTOTAL(9,AL69:AL70)</f>
        <v>0</v>
      </c>
      <c r="AM71" s="44">
        <f>SUBTOTAL(9,AM69:AM70)</f>
        <v>0</v>
      </c>
      <c r="AN71" s="45">
        <v>0</v>
      </c>
      <c r="AO71" s="44">
        <f>SUBTOTAL(9,AO69:AO70)</f>
        <v>0</v>
      </c>
      <c r="AP71" s="44">
        <f>SUBTOTAL(9,AP69:AP70)</f>
        <v>0</v>
      </c>
      <c r="AQ71" s="44">
        <f>SUBTOTAL(9,AQ69:AQ70)</f>
        <v>0</v>
      </c>
      <c r="AR71" s="44">
        <f>SUBTOTAL(9,AR69:AR70)</f>
        <v>0</v>
      </c>
      <c r="AS71" s="49">
        <v>0</v>
      </c>
      <c r="AT71" s="49">
        <v>0</v>
      </c>
      <c r="AU71" s="49">
        <v>0</v>
      </c>
      <c r="AV71" s="49">
        <v>0</v>
      </c>
      <c r="AW71" s="49">
        <v>0</v>
      </c>
      <c r="AX71" s="49">
        <v>0</v>
      </c>
      <c r="AY71" s="49">
        <v>0</v>
      </c>
      <c r="AZ71" s="49">
        <v>0</v>
      </c>
      <c r="BA71" s="49">
        <v>0</v>
      </c>
      <c r="BB71" s="49">
        <v>0</v>
      </c>
      <c r="BC71" s="49">
        <v>0</v>
      </c>
      <c r="BD71" s="44">
        <v>0</v>
      </c>
      <c r="BE71" s="48">
        <v>0</v>
      </c>
      <c r="BF71" s="48">
        <v>0</v>
      </c>
      <c r="BG71" s="44">
        <v>0</v>
      </c>
      <c r="BH71" s="44">
        <v>0</v>
      </c>
      <c r="BI71" s="49">
        <v>0</v>
      </c>
      <c r="BJ71" s="49">
        <v>0</v>
      </c>
      <c r="BK71" s="49">
        <v>0</v>
      </c>
      <c r="BL71" s="49">
        <v>0</v>
      </c>
      <c r="BM71" s="49">
        <v>0</v>
      </c>
      <c r="BN71" s="49">
        <v>0</v>
      </c>
      <c r="BO71" s="49">
        <v>0</v>
      </c>
      <c r="BP71" s="49">
        <v>0</v>
      </c>
      <c r="BQ71" s="49">
        <v>0</v>
      </c>
      <c r="BR71" s="49">
        <v>0</v>
      </c>
      <c r="BS71" s="49">
        <v>0</v>
      </c>
      <c r="BT71" s="49">
        <v>0</v>
      </c>
      <c r="BU71" s="44">
        <v>0</v>
      </c>
    </row>
    <row r="72" spans="1:100" x14ac:dyDescent="0.25">
      <c r="A72" s="169">
        <v>43577</v>
      </c>
      <c r="B72" s="16" t="s">
        <v>43</v>
      </c>
      <c r="C72" s="33">
        <v>9120.59</v>
      </c>
      <c r="D72" s="34">
        <v>6091.79</v>
      </c>
      <c r="E72" s="34">
        <v>6092</v>
      </c>
      <c r="F72" s="35">
        <v>43577</v>
      </c>
      <c r="G72" s="33">
        <v>0</v>
      </c>
      <c r="H72" s="33">
        <v>0.21000000000003638</v>
      </c>
      <c r="I72" s="34"/>
      <c r="J72" s="34"/>
      <c r="K72" s="34">
        <v>1704.73</v>
      </c>
      <c r="L72" s="34"/>
      <c r="M72" s="36">
        <v>36.651694999999997</v>
      </c>
      <c r="N72" s="36">
        <v>8.5236499999999999</v>
      </c>
      <c r="O72" s="36">
        <v>1659.5546549999999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/>
      <c r="AA72" s="34"/>
      <c r="AB72" s="34"/>
      <c r="AC72" s="34">
        <v>191.07</v>
      </c>
      <c r="AD72" s="34">
        <f>Z72/1.12</f>
        <v>0</v>
      </c>
      <c r="AE72" s="34">
        <f t="shared" ref="AE72:AE73" si="84">AA72/1.12</f>
        <v>0</v>
      </c>
      <c r="AF72" s="34">
        <f t="shared" ref="AF72:AF73" si="85">AB72/1.12</f>
        <v>0</v>
      </c>
      <c r="AG72" s="34">
        <f t="shared" ref="AG72:AG73" si="86">AC72/1.12</f>
        <v>170.59821428571428</v>
      </c>
      <c r="AH72" s="38"/>
      <c r="AI72" s="38">
        <v>1133</v>
      </c>
      <c r="AJ72" s="34">
        <v>452.23</v>
      </c>
      <c r="AK72" s="33">
        <v>307.51640000000003</v>
      </c>
      <c r="AL72" s="33">
        <v>54.267600000000009</v>
      </c>
      <c r="AM72" s="33">
        <v>90.446000000000012</v>
      </c>
      <c r="AN72" s="34"/>
      <c r="AO72" s="33">
        <v>7739.6071428571422</v>
      </c>
      <c r="AP72" s="33">
        <v>7548.5371428571425</v>
      </c>
      <c r="AQ72" s="33">
        <v>905.82445714285711</v>
      </c>
      <c r="AR72" s="33">
        <v>8454.3616000000002</v>
      </c>
      <c r="AS72" s="39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33">
        <v>0</v>
      </c>
      <c r="BE72" s="38"/>
      <c r="BF72" s="38"/>
      <c r="BG72" s="33">
        <v>0</v>
      </c>
      <c r="BH72" s="33">
        <v>0</v>
      </c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41">
        <v>0</v>
      </c>
      <c r="BW72" s="145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  <c r="CT72" s="144"/>
      <c r="CU72" s="144"/>
      <c r="CV72" s="144"/>
    </row>
    <row r="73" spans="1:100" ht="15.75" thickBot="1" x14ac:dyDescent="0.3">
      <c r="A73" s="170"/>
      <c r="B73" s="16" t="s">
        <v>44</v>
      </c>
      <c r="C73" s="33">
        <v>19097.919999999998</v>
      </c>
      <c r="D73" s="34">
        <v>12468.3</v>
      </c>
      <c r="E73" s="34">
        <v>12470</v>
      </c>
      <c r="F73" s="35">
        <v>43578</v>
      </c>
      <c r="G73" s="33">
        <v>0</v>
      </c>
      <c r="H73" s="33">
        <v>1.7000000000007276</v>
      </c>
      <c r="I73" s="34"/>
      <c r="J73" s="34"/>
      <c r="K73" s="34">
        <v>5909.37</v>
      </c>
      <c r="L73" s="34"/>
      <c r="M73" s="36">
        <v>127.05145499999999</v>
      </c>
      <c r="N73" s="36">
        <v>29.546849999999999</v>
      </c>
      <c r="O73" s="36">
        <v>5752.7716950000004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>
        <v>40.25</v>
      </c>
      <c r="AA73" s="34"/>
      <c r="AB73" s="34"/>
      <c r="AC73" s="34"/>
      <c r="AD73" s="34">
        <f t="shared" ref="AD73" si="87">Z73/1.12</f>
        <v>35.9375</v>
      </c>
      <c r="AE73" s="34">
        <f t="shared" si="84"/>
        <v>0</v>
      </c>
      <c r="AF73" s="34">
        <f t="shared" si="85"/>
        <v>0</v>
      </c>
      <c r="AG73" s="34">
        <f t="shared" si="86"/>
        <v>0</v>
      </c>
      <c r="AH73" s="38"/>
      <c r="AI73" s="38">
        <v>680</v>
      </c>
      <c r="AJ73" s="34">
        <v>1062.92</v>
      </c>
      <c r="AK73" s="33">
        <v>722.78560000000004</v>
      </c>
      <c r="AL73" s="33">
        <v>127.55040000000001</v>
      </c>
      <c r="AM73" s="33">
        <v>212.58400000000003</v>
      </c>
      <c r="AN73" s="34"/>
      <c r="AO73" s="33">
        <v>16102.678571428571</v>
      </c>
      <c r="AP73" s="33">
        <v>16062.428571428571</v>
      </c>
      <c r="AQ73" s="33">
        <v>1927.4914285714285</v>
      </c>
      <c r="AR73" s="33">
        <v>17989.919999999998</v>
      </c>
      <c r="AS73" s="39">
        <v>165</v>
      </c>
      <c r="AT73" s="40">
        <v>185</v>
      </c>
      <c r="AU73" s="40"/>
      <c r="AV73" s="40"/>
      <c r="AW73" s="40"/>
      <c r="AX73" s="40"/>
      <c r="AY73" s="40"/>
      <c r="AZ73" s="40"/>
      <c r="BA73" s="40"/>
      <c r="BB73" s="40"/>
      <c r="BC73" s="40"/>
      <c r="BD73" s="33">
        <v>350</v>
      </c>
      <c r="BE73" s="38"/>
      <c r="BF73" s="38"/>
      <c r="BG73" s="33">
        <v>0</v>
      </c>
      <c r="BH73" s="33">
        <v>0</v>
      </c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41">
        <v>350</v>
      </c>
      <c r="BW73" s="145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  <c r="CT73" s="144"/>
      <c r="CU73" s="144"/>
      <c r="CV73" s="144"/>
    </row>
    <row r="74" spans="1:100" ht="15.75" thickBot="1" x14ac:dyDescent="0.3">
      <c r="A74" s="42"/>
      <c r="B74" s="43"/>
      <c r="C74" s="44">
        <v>28218.51</v>
      </c>
      <c r="D74" s="45">
        <v>18560.09</v>
      </c>
      <c r="E74" s="45">
        <f>SUBTOTAL(9,E72:E73)</f>
        <v>18562</v>
      </c>
      <c r="F74" s="47"/>
      <c r="G74" s="45">
        <f>SUBTOTAL(9,G72:G73)</f>
        <v>0</v>
      </c>
      <c r="H74" s="45">
        <f>SUBTOTAL(9,H72:H73)</f>
        <v>1.910000000000764</v>
      </c>
      <c r="I74" s="45">
        <v>0</v>
      </c>
      <c r="J74" s="45">
        <v>0</v>
      </c>
      <c r="K74" s="159">
        <v>0</v>
      </c>
      <c r="L74" s="45">
        <v>0</v>
      </c>
      <c r="M74" s="46">
        <f>SUBTOTAL(9,M72:M73)</f>
        <v>163.70314999999999</v>
      </c>
      <c r="N74" s="46">
        <f>SUBTOTAL(9,N72:N73)</f>
        <v>38.070499999999996</v>
      </c>
      <c r="O74" s="46">
        <f>SUBTOTAL(9,O72:O73)</f>
        <v>7412.3263500000003</v>
      </c>
      <c r="P74" s="46">
        <v>0</v>
      </c>
      <c r="Q74" s="47"/>
      <c r="R74" s="45">
        <v>0</v>
      </c>
      <c r="S74" s="45">
        <v>0</v>
      </c>
      <c r="T74" s="46">
        <v>0</v>
      </c>
      <c r="U74" s="46">
        <v>0</v>
      </c>
      <c r="V74" s="46">
        <v>0</v>
      </c>
      <c r="W74" s="46">
        <v>0</v>
      </c>
      <c r="X74" s="47"/>
      <c r="Y74" s="45">
        <v>0</v>
      </c>
      <c r="Z74" s="45">
        <v>0</v>
      </c>
      <c r="AA74" s="45"/>
      <c r="AB74" s="45"/>
      <c r="AC74" s="45"/>
      <c r="AD74" s="45">
        <f>SUBTOTAL(9,AD72:AD73)</f>
        <v>35.9375</v>
      </c>
      <c r="AE74" s="45">
        <f>SUBTOTAL(9,AE72:AE73)</f>
        <v>0</v>
      </c>
      <c r="AF74" s="45">
        <f>SUBTOTAL(9,AF72:AF73)</f>
        <v>0</v>
      </c>
      <c r="AG74" s="45">
        <f>SUBTOTAL(9,AG72:AG73)</f>
        <v>170.59821428571428</v>
      </c>
      <c r="AH74" s="48"/>
      <c r="AI74" s="48">
        <f>SUBTOTAL(9,AI72:AI73)</f>
        <v>1813</v>
      </c>
      <c r="AJ74" s="45"/>
      <c r="AK74" s="44">
        <f>SUBTOTAL(9,AK72:AK73)</f>
        <v>1030.3020000000001</v>
      </c>
      <c r="AL74" s="44">
        <f>SUBTOTAL(9,AL72:AL73)</f>
        <v>181.81800000000001</v>
      </c>
      <c r="AM74" s="44">
        <f>SUBTOTAL(9,AM72:AM73)</f>
        <v>303.03000000000003</v>
      </c>
      <c r="AN74" s="45">
        <v>0</v>
      </c>
      <c r="AO74" s="44">
        <f>SUBTOTAL(9,AO72:AO73)</f>
        <v>23842.285714285714</v>
      </c>
      <c r="AP74" s="44">
        <f>SUBTOTAL(9,AP72:AP73)</f>
        <v>23610.965714285714</v>
      </c>
      <c r="AQ74" s="44">
        <f>SUBTOTAL(9,AQ72:AQ73)</f>
        <v>2833.3158857142857</v>
      </c>
      <c r="AR74" s="44">
        <f>SUBTOTAL(9,AR72:AR73)</f>
        <v>26444.281599999998</v>
      </c>
      <c r="AS74" s="49">
        <v>165</v>
      </c>
      <c r="AT74" s="49">
        <v>185</v>
      </c>
      <c r="AU74" s="49">
        <v>0</v>
      </c>
      <c r="AV74" s="49">
        <v>0</v>
      </c>
      <c r="AW74" s="49">
        <v>0</v>
      </c>
      <c r="AX74" s="49">
        <v>0</v>
      </c>
      <c r="AY74" s="49">
        <v>0</v>
      </c>
      <c r="AZ74" s="49">
        <v>0</v>
      </c>
      <c r="BA74" s="49">
        <v>0</v>
      </c>
      <c r="BB74" s="49">
        <v>0</v>
      </c>
      <c r="BC74" s="49">
        <v>0</v>
      </c>
      <c r="BD74" s="44">
        <v>350</v>
      </c>
      <c r="BE74" s="48">
        <v>0</v>
      </c>
      <c r="BF74" s="48">
        <v>0</v>
      </c>
      <c r="BG74" s="44">
        <v>0</v>
      </c>
      <c r="BH74" s="44">
        <v>0</v>
      </c>
      <c r="BI74" s="49">
        <v>0</v>
      </c>
      <c r="BJ74" s="49">
        <v>0</v>
      </c>
      <c r="BK74" s="49">
        <v>0</v>
      </c>
      <c r="BL74" s="49">
        <v>0</v>
      </c>
      <c r="BM74" s="49">
        <v>0</v>
      </c>
      <c r="BN74" s="49">
        <v>0</v>
      </c>
      <c r="BO74" s="49">
        <v>0</v>
      </c>
      <c r="BP74" s="49">
        <v>0</v>
      </c>
      <c r="BQ74" s="49">
        <v>0</v>
      </c>
      <c r="BR74" s="49">
        <v>0</v>
      </c>
      <c r="BS74" s="49">
        <v>0</v>
      </c>
      <c r="BT74" s="49">
        <v>0</v>
      </c>
      <c r="BU74" s="44">
        <v>350</v>
      </c>
    </row>
    <row r="75" spans="1:100" x14ac:dyDescent="0.25">
      <c r="A75" s="169">
        <v>43578</v>
      </c>
      <c r="B75" s="16" t="s">
        <v>43</v>
      </c>
      <c r="C75" s="33">
        <v>8330.94</v>
      </c>
      <c r="D75" s="34">
        <v>4497.1400000000003</v>
      </c>
      <c r="E75" s="34">
        <v>4498</v>
      </c>
      <c r="F75" s="35">
        <v>43578</v>
      </c>
      <c r="G75" s="33">
        <v>0</v>
      </c>
      <c r="H75" s="33">
        <v>0.85999999999967258</v>
      </c>
      <c r="I75" s="34"/>
      <c r="J75" s="34"/>
      <c r="K75" s="34">
        <v>1294.6199999999999</v>
      </c>
      <c r="L75" s="34"/>
      <c r="M75" s="36">
        <v>27.834329999999994</v>
      </c>
      <c r="N75" s="36">
        <v>6.4730999999999996</v>
      </c>
      <c r="O75" s="36">
        <v>1260.3125700000001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/>
      <c r="AA75" s="34">
        <v>31.5</v>
      </c>
      <c r="AB75" s="34"/>
      <c r="AC75" s="34">
        <v>52.6</v>
      </c>
      <c r="AD75" s="34">
        <f>Z75/1.12</f>
        <v>0</v>
      </c>
      <c r="AE75" s="34">
        <f t="shared" ref="AE75:AE76" si="88">AA75/1.12</f>
        <v>28.124999999999996</v>
      </c>
      <c r="AF75" s="34">
        <f t="shared" ref="AF75:AF76" si="89">AB75/1.12</f>
        <v>0</v>
      </c>
      <c r="AG75" s="34">
        <f t="shared" ref="AG75:AG76" si="90">AC75/1.12</f>
        <v>46.964285714285708</v>
      </c>
      <c r="AH75" s="38"/>
      <c r="AI75" s="38">
        <v>2455</v>
      </c>
      <c r="AJ75" s="34">
        <v>402.55</v>
      </c>
      <c r="AK75" s="33">
        <v>273.73400000000004</v>
      </c>
      <c r="AL75" s="33">
        <v>48.306000000000004</v>
      </c>
      <c r="AM75" s="33">
        <v>80.510000000000005</v>
      </c>
      <c r="AN75" s="34"/>
      <c r="AO75" s="33">
        <v>7078.9196428571422</v>
      </c>
      <c r="AP75" s="33">
        <v>6994.8196428571418</v>
      </c>
      <c r="AQ75" s="33">
        <v>839.378357142857</v>
      </c>
      <c r="AR75" s="33">
        <v>7834.1979999999985</v>
      </c>
      <c r="AS75" s="39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33">
        <v>0</v>
      </c>
      <c r="BE75" s="38"/>
      <c r="BF75" s="38"/>
      <c r="BG75" s="33">
        <v>0</v>
      </c>
      <c r="BH75" s="33">
        <v>0</v>
      </c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41">
        <v>0</v>
      </c>
      <c r="BW75" s="145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  <c r="CT75" s="144"/>
      <c r="CU75" s="144"/>
      <c r="CV75" s="144"/>
    </row>
    <row r="76" spans="1:100" ht="15.75" thickBot="1" x14ac:dyDescent="0.3">
      <c r="A76" s="170"/>
      <c r="B76" s="16" t="s">
        <v>44</v>
      </c>
      <c r="C76" s="33">
        <v>18756.57</v>
      </c>
      <c r="D76" s="34">
        <v>12565.31</v>
      </c>
      <c r="E76" s="34">
        <v>12570</v>
      </c>
      <c r="F76" s="35">
        <v>43579</v>
      </c>
      <c r="G76" s="33">
        <v>0</v>
      </c>
      <c r="H76" s="33">
        <v>4.6900000000005093</v>
      </c>
      <c r="I76" s="34"/>
      <c r="J76" s="34"/>
      <c r="K76" s="34">
        <v>2449.2600000000002</v>
      </c>
      <c r="L76" s="34"/>
      <c r="M76" s="36">
        <v>52.659089999999999</v>
      </c>
      <c r="N76" s="36">
        <v>12.246300000000002</v>
      </c>
      <c r="O76" s="36">
        <v>2384.3546100000003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>
        <v>59</v>
      </c>
      <c r="AA76" s="34"/>
      <c r="AB76" s="34"/>
      <c r="AC76" s="34"/>
      <c r="AD76" s="34">
        <f t="shared" ref="AD76" si="91">Z76/1.12</f>
        <v>52.678571428571423</v>
      </c>
      <c r="AE76" s="34">
        <f t="shared" si="88"/>
        <v>0</v>
      </c>
      <c r="AF76" s="34">
        <f t="shared" si="89"/>
        <v>0</v>
      </c>
      <c r="AG76" s="34">
        <f t="shared" si="90"/>
        <v>0</v>
      </c>
      <c r="AH76" s="38"/>
      <c r="AI76" s="38">
        <v>3683</v>
      </c>
      <c r="AJ76" s="34">
        <v>1158.57</v>
      </c>
      <c r="AK76" s="33">
        <v>787.82759999999996</v>
      </c>
      <c r="AL76" s="33">
        <v>139.0284</v>
      </c>
      <c r="AM76" s="33">
        <v>231.714</v>
      </c>
      <c r="AN76" s="34"/>
      <c r="AO76" s="33">
        <v>15712.499999999998</v>
      </c>
      <c r="AP76" s="33">
        <v>15653.499999999998</v>
      </c>
      <c r="AQ76" s="33">
        <v>1878.4199999999996</v>
      </c>
      <c r="AR76" s="33">
        <v>17531.919999999998</v>
      </c>
      <c r="AS76" s="39">
        <v>225</v>
      </c>
      <c r="AT76" s="40">
        <v>426</v>
      </c>
      <c r="AU76" s="40"/>
      <c r="AV76" s="40"/>
      <c r="AW76" s="40"/>
      <c r="AX76" s="40"/>
      <c r="AY76" s="40"/>
      <c r="AZ76" s="40"/>
      <c r="BA76" s="40"/>
      <c r="BB76" s="40"/>
      <c r="BC76" s="40"/>
      <c r="BD76" s="33">
        <v>651</v>
      </c>
      <c r="BE76" s="38"/>
      <c r="BF76" s="38">
        <v>0</v>
      </c>
      <c r="BG76" s="33"/>
      <c r="BH76" s="33"/>
      <c r="BI76" s="39"/>
      <c r="BJ76" s="39">
        <v>0</v>
      </c>
      <c r="BK76" s="39"/>
      <c r="BL76" s="39">
        <v>0</v>
      </c>
      <c r="BM76" s="39"/>
      <c r="BN76" s="39"/>
      <c r="BO76" s="39"/>
      <c r="BP76" s="39"/>
      <c r="BQ76" s="39"/>
      <c r="BR76" s="39"/>
      <c r="BS76" s="39"/>
      <c r="BT76" s="39"/>
      <c r="BU76" s="41">
        <v>651</v>
      </c>
      <c r="BW76" s="145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  <c r="CT76" s="144"/>
      <c r="CU76" s="144"/>
      <c r="CV76" s="144"/>
    </row>
    <row r="77" spans="1:100" ht="15.75" thickBot="1" x14ac:dyDescent="0.3">
      <c r="A77" s="42"/>
      <c r="B77" s="43"/>
      <c r="C77" s="44">
        <v>27087.510000000002</v>
      </c>
      <c r="D77" s="45">
        <v>17062.45</v>
      </c>
      <c r="E77" s="45">
        <f>SUBTOTAL(9,E75:E76)</f>
        <v>17068</v>
      </c>
      <c r="F77" s="47"/>
      <c r="G77" s="45">
        <f>SUBTOTAL(9,G75:G76)</f>
        <v>0</v>
      </c>
      <c r="H77" s="45">
        <f>SUBTOTAL(9,H75:H76)</f>
        <v>5.5500000000001819</v>
      </c>
      <c r="I77" s="45">
        <v>0</v>
      </c>
      <c r="J77" s="45">
        <v>0</v>
      </c>
      <c r="K77" s="159">
        <v>0</v>
      </c>
      <c r="L77" s="45">
        <v>0</v>
      </c>
      <c r="M77" s="46">
        <f>SUBTOTAL(9,M75:M76)</f>
        <v>80.493419999999986</v>
      </c>
      <c r="N77" s="46">
        <f>SUBTOTAL(9,N75:N76)</f>
        <v>18.7194</v>
      </c>
      <c r="O77" s="46">
        <f>SUBTOTAL(9,O75:O76)</f>
        <v>3644.6671800000004</v>
      </c>
      <c r="P77" s="46">
        <v>0</v>
      </c>
      <c r="Q77" s="47"/>
      <c r="R77" s="45">
        <v>0</v>
      </c>
      <c r="S77" s="45">
        <v>0</v>
      </c>
      <c r="T77" s="46">
        <v>0</v>
      </c>
      <c r="U77" s="46">
        <v>0</v>
      </c>
      <c r="V77" s="46">
        <v>0</v>
      </c>
      <c r="W77" s="46">
        <v>0</v>
      </c>
      <c r="X77" s="47"/>
      <c r="Y77" s="45">
        <v>0</v>
      </c>
      <c r="Z77" s="45">
        <v>0</v>
      </c>
      <c r="AA77" s="45"/>
      <c r="AB77" s="45"/>
      <c r="AC77" s="45"/>
      <c r="AD77" s="45">
        <f>SUBTOTAL(9,AD75:AD76)</f>
        <v>52.678571428571423</v>
      </c>
      <c r="AE77" s="45">
        <f>SUBTOTAL(9,AE75:AE76)</f>
        <v>28.124999999999996</v>
      </c>
      <c r="AF77" s="45">
        <f>SUBTOTAL(9,AF75:AF76)</f>
        <v>0</v>
      </c>
      <c r="AG77" s="45">
        <f>SUBTOTAL(9,AG75:AG76)</f>
        <v>46.964285714285708</v>
      </c>
      <c r="AH77" s="48"/>
      <c r="AI77" s="48">
        <f>SUBTOTAL(9,AI75:AI76)</f>
        <v>6138</v>
      </c>
      <c r="AJ77" s="45"/>
      <c r="AK77" s="44">
        <f>SUBTOTAL(9,AK75:AK76)</f>
        <v>1061.5616</v>
      </c>
      <c r="AL77" s="44">
        <f>SUBTOTAL(9,AL75:AL76)</f>
        <v>187.33440000000002</v>
      </c>
      <c r="AM77" s="44">
        <f>SUBTOTAL(9,AM75:AM76)</f>
        <v>312.22399999999999</v>
      </c>
      <c r="AN77" s="45">
        <v>0</v>
      </c>
      <c r="AO77" s="44">
        <f>SUBTOTAL(9,AO75:AO76)</f>
        <v>22791.419642857141</v>
      </c>
      <c r="AP77" s="44">
        <f>SUBTOTAL(9,AP75:AP76)</f>
        <v>22648.319642857139</v>
      </c>
      <c r="AQ77" s="44">
        <f>SUBTOTAL(9,AQ75:AQ76)</f>
        <v>2717.7983571428567</v>
      </c>
      <c r="AR77" s="44">
        <f>SUBTOTAL(9,AR75:AR76)</f>
        <v>25366.117999999995</v>
      </c>
      <c r="AS77" s="49">
        <v>225</v>
      </c>
      <c r="AT77" s="49">
        <v>426</v>
      </c>
      <c r="AU77" s="49">
        <v>0</v>
      </c>
      <c r="AV77" s="49">
        <v>0</v>
      </c>
      <c r="AW77" s="49">
        <v>0</v>
      </c>
      <c r="AX77" s="49">
        <v>0</v>
      </c>
      <c r="AY77" s="49">
        <v>0</v>
      </c>
      <c r="AZ77" s="49">
        <v>0</v>
      </c>
      <c r="BA77" s="49">
        <v>0</v>
      </c>
      <c r="BB77" s="49">
        <v>0</v>
      </c>
      <c r="BC77" s="49">
        <v>0</v>
      </c>
      <c r="BD77" s="44">
        <v>651</v>
      </c>
      <c r="BE77" s="48">
        <v>0</v>
      </c>
      <c r="BF77" s="48">
        <v>0</v>
      </c>
      <c r="BG77" s="44">
        <v>0</v>
      </c>
      <c r="BH77" s="44">
        <v>0</v>
      </c>
      <c r="BI77" s="49">
        <v>0</v>
      </c>
      <c r="BJ77" s="49">
        <v>0</v>
      </c>
      <c r="BK77" s="49">
        <v>0</v>
      </c>
      <c r="BL77" s="49">
        <v>0</v>
      </c>
      <c r="BM77" s="49">
        <v>0</v>
      </c>
      <c r="BN77" s="49">
        <v>0</v>
      </c>
      <c r="BO77" s="49">
        <v>0</v>
      </c>
      <c r="BP77" s="49">
        <v>0</v>
      </c>
      <c r="BQ77" s="49">
        <v>0</v>
      </c>
      <c r="BR77" s="49">
        <v>0</v>
      </c>
      <c r="BS77" s="49">
        <v>0</v>
      </c>
      <c r="BT77" s="49">
        <v>0</v>
      </c>
      <c r="BU77" s="44">
        <v>651</v>
      </c>
    </row>
    <row r="78" spans="1:100" x14ac:dyDescent="0.25">
      <c r="A78" s="169">
        <v>43579</v>
      </c>
      <c r="B78" s="16" t="s">
        <v>43</v>
      </c>
      <c r="C78" s="33">
        <v>17198.599999999999</v>
      </c>
      <c r="D78" s="34">
        <v>7479.66</v>
      </c>
      <c r="E78" s="34">
        <v>7480</v>
      </c>
      <c r="F78" s="35">
        <v>43579</v>
      </c>
      <c r="G78" s="33">
        <v>0</v>
      </c>
      <c r="H78" s="33">
        <v>0.34000000000014552</v>
      </c>
      <c r="I78" s="34"/>
      <c r="J78" s="34"/>
      <c r="K78" s="34">
        <v>8330.86</v>
      </c>
      <c r="L78" s="34"/>
      <c r="M78" s="36">
        <v>179.11348999999998</v>
      </c>
      <c r="N78" s="36">
        <v>41.654300000000006</v>
      </c>
      <c r="O78" s="36">
        <v>8110.0922100000007</v>
      </c>
      <c r="P78" s="36">
        <v>0</v>
      </c>
      <c r="Q78" s="37"/>
      <c r="R78" s="34"/>
      <c r="S78" s="34"/>
      <c r="T78" s="36">
        <v>0</v>
      </c>
      <c r="U78" s="36">
        <v>0</v>
      </c>
      <c r="V78" s="36">
        <v>0</v>
      </c>
      <c r="W78" s="36">
        <v>0</v>
      </c>
      <c r="X78" s="37"/>
      <c r="Y78" s="34"/>
      <c r="Z78" s="34">
        <v>71.75</v>
      </c>
      <c r="AA78" s="34"/>
      <c r="AB78" s="34"/>
      <c r="AC78" s="34">
        <v>83.33</v>
      </c>
      <c r="AD78" s="34">
        <f>Z78/1.12</f>
        <v>64.0625</v>
      </c>
      <c r="AE78" s="34">
        <f t="shared" ref="AE78:AE79" si="92">AA78/1.12</f>
        <v>0</v>
      </c>
      <c r="AF78" s="34">
        <f t="shared" ref="AF78:AF79" si="93">AB78/1.12</f>
        <v>0</v>
      </c>
      <c r="AG78" s="34">
        <f t="shared" ref="AG78:AG79" si="94">AC78/1.12</f>
        <v>74.401785714285708</v>
      </c>
      <c r="AH78" s="38"/>
      <c r="AI78" s="38">
        <v>1233</v>
      </c>
      <c r="AJ78" s="34">
        <v>1247.5999999999999</v>
      </c>
      <c r="AK78" s="33">
        <v>848.36799999999994</v>
      </c>
      <c r="AL78" s="33">
        <v>149.71199999999999</v>
      </c>
      <c r="AM78" s="33">
        <v>249.51999999999998</v>
      </c>
      <c r="AN78" s="34"/>
      <c r="AO78" s="33">
        <v>14241.964285714283</v>
      </c>
      <c r="AP78" s="33">
        <v>14086.884285714283</v>
      </c>
      <c r="AQ78" s="33">
        <v>1690.4261142857138</v>
      </c>
      <c r="AR78" s="33">
        <v>15777.310399999997</v>
      </c>
      <c r="AS78" s="39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33">
        <v>0</v>
      </c>
      <c r="BE78" s="38"/>
      <c r="BF78" s="38"/>
      <c r="BG78" s="33">
        <v>0</v>
      </c>
      <c r="BH78" s="33">
        <v>0</v>
      </c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41">
        <v>0</v>
      </c>
      <c r="BW78" s="145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  <c r="CT78" s="144"/>
      <c r="CU78" s="144"/>
      <c r="CV78" s="144"/>
    </row>
    <row r="79" spans="1:100" ht="15.75" thickBot="1" x14ac:dyDescent="0.3">
      <c r="A79" s="170"/>
      <c r="B79" s="16" t="s">
        <v>44</v>
      </c>
      <c r="C79" s="33">
        <v>14712.51</v>
      </c>
      <c r="D79" s="34">
        <v>8355.41</v>
      </c>
      <c r="E79" s="34">
        <v>8356</v>
      </c>
      <c r="F79" s="35">
        <v>43580</v>
      </c>
      <c r="G79" s="33">
        <v>0</v>
      </c>
      <c r="H79" s="33">
        <v>0.59000000000014552</v>
      </c>
      <c r="I79" s="34"/>
      <c r="J79" s="34"/>
      <c r="K79" s="34">
        <v>3947.48</v>
      </c>
      <c r="L79" s="34"/>
      <c r="M79" s="36">
        <v>84.870819999999995</v>
      </c>
      <c r="N79" s="36">
        <v>19.737400000000001</v>
      </c>
      <c r="O79" s="36">
        <v>3842.8717799999999</v>
      </c>
      <c r="P79" s="36">
        <v>0</v>
      </c>
      <c r="Q79" s="37"/>
      <c r="R79" s="34"/>
      <c r="S79" s="34"/>
      <c r="T79" s="36">
        <v>0</v>
      </c>
      <c r="U79" s="36">
        <v>0</v>
      </c>
      <c r="V79" s="36">
        <v>0</v>
      </c>
      <c r="W79" s="36">
        <v>0</v>
      </c>
      <c r="X79" s="37"/>
      <c r="Y79" s="34"/>
      <c r="Z79" s="34"/>
      <c r="AA79" s="34"/>
      <c r="AB79" s="34"/>
      <c r="AC79" s="34">
        <v>129.62</v>
      </c>
      <c r="AD79" s="34">
        <f t="shared" ref="AD79" si="95">Z79/1.12</f>
        <v>0</v>
      </c>
      <c r="AE79" s="34">
        <f t="shared" si="92"/>
        <v>0</v>
      </c>
      <c r="AF79" s="34">
        <f t="shared" si="93"/>
        <v>0</v>
      </c>
      <c r="AG79" s="34">
        <f t="shared" si="94"/>
        <v>115.73214285714285</v>
      </c>
      <c r="AH79" s="38"/>
      <c r="AI79" s="38">
        <v>2280</v>
      </c>
      <c r="AJ79" s="34">
        <v>785.27</v>
      </c>
      <c r="AK79" s="33">
        <v>533.98360000000002</v>
      </c>
      <c r="AL79" s="33">
        <v>94.232399999999998</v>
      </c>
      <c r="AM79" s="33">
        <v>157.054</v>
      </c>
      <c r="AN79" s="34"/>
      <c r="AO79" s="33">
        <v>12435.035714285714</v>
      </c>
      <c r="AP79" s="33">
        <v>12305.415714285713</v>
      </c>
      <c r="AQ79" s="33">
        <v>1476.6498857142856</v>
      </c>
      <c r="AR79" s="33">
        <v>13782.065599999998</v>
      </c>
      <c r="AS79" s="39"/>
      <c r="AT79" s="40"/>
      <c r="AU79" s="40">
        <v>215</v>
      </c>
      <c r="AV79" s="40"/>
      <c r="AW79" s="40"/>
      <c r="AX79" s="40"/>
      <c r="AY79" s="40"/>
      <c r="AZ79" s="40"/>
      <c r="BA79" s="40"/>
      <c r="BB79" s="40"/>
      <c r="BC79" s="40"/>
      <c r="BD79" s="33">
        <v>215</v>
      </c>
      <c r="BE79" s="38"/>
      <c r="BF79" s="38"/>
      <c r="BG79" s="33">
        <v>0</v>
      </c>
      <c r="BH79" s="33">
        <v>0</v>
      </c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41">
        <v>215</v>
      </c>
      <c r="BW79" s="145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  <c r="CT79" s="144"/>
      <c r="CU79" s="144"/>
      <c r="CV79" s="144"/>
    </row>
    <row r="80" spans="1:100" ht="15.75" thickBot="1" x14ac:dyDescent="0.3">
      <c r="A80" s="42"/>
      <c r="B80" s="43"/>
      <c r="C80" s="44">
        <v>31911.11</v>
      </c>
      <c r="D80" s="45">
        <v>15835.07</v>
      </c>
      <c r="E80" s="45">
        <f>SUBTOTAL(9,E78:E79)</f>
        <v>15836</v>
      </c>
      <c r="F80" s="47"/>
      <c r="G80" s="45">
        <f>SUBTOTAL(9,G78:G79)</f>
        <v>0</v>
      </c>
      <c r="H80" s="45">
        <f>SUBTOTAL(9,H78:H79)</f>
        <v>0.93000000000029104</v>
      </c>
      <c r="I80" s="45">
        <v>0</v>
      </c>
      <c r="J80" s="45">
        <v>0</v>
      </c>
      <c r="K80" s="159">
        <v>0</v>
      </c>
      <c r="L80" s="45">
        <v>0</v>
      </c>
      <c r="M80" s="46">
        <f>SUBTOTAL(9,M78:M79)</f>
        <v>263.98430999999999</v>
      </c>
      <c r="N80" s="46">
        <f>SUBTOTAL(9,N78:N79)</f>
        <v>61.391700000000007</v>
      </c>
      <c r="O80" s="46">
        <f>SUBTOTAL(9,O78:O79)</f>
        <v>11952.96399</v>
      </c>
      <c r="P80" s="46">
        <v>0</v>
      </c>
      <c r="Q80" s="47"/>
      <c r="R80" s="45">
        <v>0</v>
      </c>
      <c r="S80" s="45">
        <v>0</v>
      </c>
      <c r="T80" s="46">
        <v>0</v>
      </c>
      <c r="U80" s="46">
        <v>0</v>
      </c>
      <c r="V80" s="46">
        <v>0</v>
      </c>
      <c r="W80" s="46">
        <v>0</v>
      </c>
      <c r="X80" s="47"/>
      <c r="Y80" s="45">
        <v>0</v>
      </c>
      <c r="Z80" s="45">
        <v>0</v>
      </c>
      <c r="AA80" s="45"/>
      <c r="AB80" s="45"/>
      <c r="AC80" s="45"/>
      <c r="AD80" s="45">
        <f>SUBTOTAL(9,AD78:AD79)</f>
        <v>64.0625</v>
      </c>
      <c r="AE80" s="45">
        <f>SUBTOTAL(9,AE78:AE79)</f>
        <v>0</v>
      </c>
      <c r="AF80" s="45">
        <f>SUBTOTAL(9,AF78:AF79)</f>
        <v>0</v>
      </c>
      <c r="AG80" s="45">
        <f>SUBTOTAL(9,AG78:AG79)</f>
        <v>190.13392857142856</v>
      </c>
      <c r="AH80" s="48"/>
      <c r="AI80" s="48">
        <f>SUBTOTAL(9,AI78:AI79)</f>
        <v>3513</v>
      </c>
      <c r="AJ80" s="45"/>
      <c r="AK80" s="44">
        <f>SUBTOTAL(9,AK78:AK79)</f>
        <v>1382.3516</v>
      </c>
      <c r="AL80" s="44">
        <f>SUBTOTAL(9,AL78:AL79)</f>
        <v>243.94439999999997</v>
      </c>
      <c r="AM80" s="44">
        <f>SUBTOTAL(9,AM78:AM79)</f>
        <v>406.57399999999996</v>
      </c>
      <c r="AN80" s="45">
        <v>0</v>
      </c>
      <c r="AO80" s="44">
        <f>SUBTOTAL(9,AO78:AO79)</f>
        <v>26676.999999999996</v>
      </c>
      <c r="AP80" s="44">
        <f>SUBTOTAL(9,AP78:AP79)</f>
        <v>26392.299999999996</v>
      </c>
      <c r="AQ80" s="44">
        <f>SUBTOTAL(9,AQ78:AQ79)</f>
        <v>3167.0759999999991</v>
      </c>
      <c r="AR80" s="44">
        <f>SUBTOTAL(9,AR78:AR79)</f>
        <v>29559.375999999997</v>
      </c>
      <c r="AS80" s="49">
        <v>0</v>
      </c>
      <c r="AT80" s="49">
        <v>0</v>
      </c>
      <c r="AU80" s="49">
        <v>215</v>
      </c>
      <c r="AV80" s="49">
        <v>0</v>
      </c>
      <c r="AW80" s="49">
        <v>0</v>
      </c>
      <c r="AX80" s="49">
        <v>0</v>
      </c>
      <c r="AY80" s="49">
        <v>0</v>
      </c>
      <c r="AZ80" s="49">
        <v>0</v>
      </c>
      <c r="BA80" s="49">
        <v>0</v>
      </c>
      <c r="BB80" s="49">
        <v>0</v>
      </c>
      <c r="BC80" s="49">
        <v>0</v>
      </c>
      <c r="BD80" s="44">
        <v>215</v>
      </c>
      <c r="BE80" s="48">
        <v>0</v>
      </c>
      <c r="BF80" s="48">
        <v>0</v>
      </c>
      <c r="BG80" s="44">
        <v>0</v>
      </c>
      <c r="BH80" s="44">
        <v>0</v>
      </c>
      <c r="BI80" s="49">
        <v>0</v>
      </c>
      <c r="BJ80" s="49">
        <v>0</v>
      </c>
      <c r="BK80" s="49">
        <v>0</v>
      </c>
      <c r="BL80" s="49">
        <v>0</v>
      </c>
      <c r="BM80" s="49">
        <v>0</v>
      </c>
      <c r="BN80" s="49">
        <v>0</v>
      </c>
      <c r="BO80" s="49">
        <v>0</v>
      </c>
      <c r="BP80" s="49">
        <v>0</v>
      </c>
      <c r="BQ80" s="49">
        <v>0</v>
      </c>
      <c r="BR80" s="49">
        <v>0</v>
      </c>
      <c r="BS80" s="49">
        <v>0</v>
      </c>
      <c r="BT80" s="49">
        <v>0</v>
      </c>
      <c r="BU80" s="44">
        <v>215</v>
      </c>
    </row>
    <row r="81" spans="1:100" x14ac:dyDescent="0.25">
      <c r="A81" s="169">
        <v>43580</v>
      </c>
      <c r="B81" s="16" t="s">
        <v>43</v>
      </c>
      <c r="C81" s="33">
        <v>20543.939999999999</v>
      </c>
      <c r="D81" s="34">
        <v>14607.28</v>
      </c>
      <c r="E81" s="34">
        <v>14607</v>
      </c>
      <c r="F81" s="35">
        <v>43580</v>
      </c>
      <c r="G81" s="33">
        <v>0.28000000000065484</v>
      </c>
      <c r="H81" s="33">
        <v>0</v>
      </c>
      <c r="I81" s="34"/>
      <c r="J81" s="34"/>
      <c r="K81" s="34">
        <v>4713.91</v>
      </c>
      <c r="L81" s="34"/>
      <c r="M81" s="36">
        <v>101.34906499999998</v>
      </c>
      <c r="N81" s="36">
        <v>23.56955</v>
      </c>
      <c r="O81" s="36">
        <v>4588.9913849999994</v>
      </c>
      <c r="P81" s="36">
        <v>0</v>
      </c>
      <c r="Q81" s="116"/>
      <c r="R81" s="34"/>
      <c r="S81" s="34"/>
      <c r="T81" s="36"/>
      <c r="U81" s="36"/>
      <c r="V81" s="36"/>
      <c r="W81" s="36"/>
      <c r="X81" s="37"/>
      <c r="Y81" s="34"/>
      <c r="Z81" s="34">
        <v>66.5</v>
      </c>
      <c r="AA81" s="34"/>
      <c r="AB81" s="34"/>
      <c r="AC81" s="34">
        <v>206.25</v>
      </c>
      <c r="AD81" s="34">
        <f>Z81/1.12</f>
        <v>59.374999999999993</v>
      </c>
      <c r="AE81" s="34">
        <f t="shared" ref="AE81:AE82" si="96">AA81/1.12</f>
        <v>0</v>
      </c>
      <c r="AF81" s="34">
        <f t="shared" ref="AF81:AF82" si="97">AB81/1.12</f>
        <v>0</v>
      </c>
      <c r="AG81" s="34">
        <f t="shared" ref="AG81:AG82" si="98">AC81/1.12</f>
        <v>184.15178571428569</v>
      </c>
      <c r="AH81" s="38"/>
      <c r="AI81" s="38">
        <v>950</v>
      </c>
      <c r="AJ81" s="34">
        <v>1444.68</v>
      </c>
      <c r="AK81" s="33">
        <v>982.38240000000008</v>
      </c>
      <c r="AL81" s="33">
        <v>173.36160000000001</v>
      </c>
      <c r="AM81" s="33">
        <v>288.93600000000004</v>
      </c>
      <c r="AN81" s="34"/>
      <c r="AO81" s="33">
        <v>17052.91071428571</v>
      </c>
      <c r="AP81" s="33">
        <v>16780.16071428571</v>
      </c>
      <c r="AQ81" s="33">
        <v>2013.6192857142851</v>
      </c>
      <c r="AR81" s="33">
        <v>18793.779999999995</v>
      </c>
      <c r="AS81" s="39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33">
        <v>0</v>
      </c>
      <c r="BE81" s="38"/>
      <c r="BF81" s="38"/>
      <c r="BG81" s="33">
        <v>0</v>
      </c>
      <c r="BH81" s="33">
        <v>0</v>
      </c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41">
        <v>0</v>
      </c>
      <c r="BW81" s="145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  <c r="CT81" s="144"/>
      <c r="CU81" s="144"/>
      <c r="CV81" s="144"/>
    </row>
    <row r="82" spans="1:100" ht="15.75" thickBot="1" x14ac:dyDescent="0.3">
      <c r="A82" s="170"/>
      <c r="B82" s="16" t="s">
        <v>44</v>
      </c>
      <c r="C82" s="33">
        <v>19220.330000000002</v>
      </c>
      <c r="D82" s="34">
        <v>11585.67</v>
      </c>
      <c r="E82" s="34">
        <v>11585</v>
      </c>
      <c r="F82" s="35">
        <v>43581</v>
      </c>
      <c r="G82" s="33">
        <v>0.67000000000007276</v>
      </c>
      <c r="H82" s="33">
        <v>0</v>
      </c>
      <c r="I82" s="34"/>
      <c r="J82" s="34"/>
      <c r="K82" s="34">
        <v>4784.78</v>
      </c>
      <c r="L82" s="34"/>
      <c r="M82" s="36">
        <v>102.87276999999999</v>
      </c>
      <c r="N82" s="36">
        <v>23.9239</v>
      </c>
      <c r="O82" s="36">
        <v>4657.98333</v>
      </c>
      <c r="P82" s="36"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>
        <v>364.25</v>
      </c>
      <c r="AA82" s="34"/>
      <c r="AB82" s="34"/>
      <c r="AC82" s="34">
        <v>190.63</v>
      </c>
      <c r="AD82" s="34">
        <f t="shared" ref="AD82" si="99">Z82/1.12</f>
        <v>325.22321428571428</v>
      </c>
      <c r="AE82" s="34">
        <f t="shared" si="96"/>
        <v>0</v>
      </c>
      <c r="AF82" s="34">
        <f t="shared" si="97"/>
        <v>0</v>
      </c>
      <c r="AG82" s="34">
        <f t="shared" si="98"/>
        <v>170.20535714285711</v>
      </c>
      <c r="AH82" s="38"/>
      <c r="AI82" s="38">
        <v>2295</v>
      </c>
      <c r="AJ82" s="34">
        <v>1306.7</v>
      </c>
      <c r="AK82" s="33">
        <v>888.55600000000004</v>
      </c>
      <c r="AL82" s="33">
        <v>156.804</v>
      </c>
      <c r="AM82" s="33">
        <v>261.34000000000003</v>
      </c>
      <c r="AN82" s="34"/>
      <c r="AO82" s="33">
        <v>15994.3125</v>
      </c>
      <c r="AP82" s="33">
        <v>15439.432500000001</v>
      </c>
      <c r="AQ82" s="33">
        <v>1852.7319</v>
      </c>
      <c r="AR82" s="33">
        <v>17292.164400000001</v>
      </c>
      <c r="AS82" s="39"/>
      <c r="AT82" s="40">
        <v>70</v>
      </c>
      <c r="AU82" s="40"/>
      <c r="AV82" s="40"/>
      <c r="AW82" s="40"/>
      <c r="AX82" s="40"/>
      <c r="AY82" s="40"/>
      <c r="AZ82" s="40"/>
      <c r="BA82" s="40"/>
      <c r="BB82" s="40"/>
      <c r="BC82" s="40"/>
      <c r="BD82" s="33">
        <v>70</v>
      </c>
      <c r="BE82" s="38">
        <v>105</v>
      </c>
      <c r="BF82" s="38"/>
      <c r="BG82" s="33">
        <v>0</v>
      </c>
      <c r="BH82" s="33">
        <v>0</v>
      </c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41">
        <v>175</v>
      </c>
      <c r="BW82" s="145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  <c r="CT82" s="144"/>
      <c r="CU82" s="144"/>
      <c r="CV82" s="144"/>
    </row>
    <row r="83" spans="1:100" ht="15.75" thickBot="1" x14ac:dyDescent="0.3">
      <c r="A83" s="42"/>
      <c r="B83" s="43"/>
      <c r="C83" s="44">
        <v>39764.270000000004</v>
      </c>
      <c r="D83" s="45">
        <v>26192.95</v>
      </c>
      <c r="E83" s="45">
        <f>SUBTOTAL(9,E81:E82)</f>
        <v>26192</v>
      </c>
      <c r="F83" s="47"/>
      <c r="G83" s="45">
        <f>SUBTOTAL(9,G81:G82)</f>
        <v>0.9500000000007276</v>
      </c>
      <c r="H83" s="45">
        <f>SUBTOTAL(9,H81:H82)</f>
        <v>0</v>
      </c>
      <c r="I83" s="45">
        <v>0</v>
      </c>
      <c r="J83" s="45">
        <v>0</v>
      </c>
      <c r="K83" s="159">
        <v>0</v>
      </c>
      <c r="L83" s="45">
        <v>0</v>
      </c>
      <c r="M83" s="46">
        <f>SUBTOTAL(9,M81:M82)</f>
        <v>204.22183499999997</v>
      </c>
      <c r="N83" s="46">
        <f>SUBTOTAL(9,N81:N82)</f>
        <v>47.493449999999996</v>
      </c>
      <c r="O83" s="46">
        <f>SUBTOTAL(9,O81:O82)</f>
        <v>9246.9747150000003</v>
      </c>
      <c r="P83" s="46">
        <v>0</v>
      </c>
      <c r="Q83" s="47"/>
      <c r="R83" s="45">
        <v>0</v>
      </c>
      <c r="S83" s="45">
        <v>0</v>
      </c>
      <c r="T83" s="46">
        <v>0</v>
      </c>
      <c r="U83" s="46">
        <v>0</v>
      </c>
      <c r="V83" s="46">
        <v>0</v>
      </c>
      <c r="W83" s="46">
        <v>0</v>
      </c>
      <c r="X83" s="47"/>
      <c r="Y83" s="45">
        <v>0</v>
      </c>
      <c r="Z83" s="45">
        <v>0</v>
      </c>
      <c r="AA83" s="45"/>
      <c r="AB83" s="45"/>
      <c r="AC83" s="45"/>
      <c r="AD83" s="45">
        <f>SUBTOTAL(9,AD81:AD82)</f>
        <v>384.59821428571428</v>
      </c>
      <c r="AE83" s="45">
        <f>SUBTOTAL(9,AE81:AE82)</f>
        <v>0</v>
      </c>
      <c r="AF83" s="45">
        <f>SUBTOTAL(9,AF81:AF82)</f>
        <v>0</v>
      </c>
      <c r="AG83" s="45">
        <f>SUBTOTAL(9,AG81:AG82)</f>
        <v>354.35714285714278</v>
      </c>
      <c r="AH83" s="48"/>
      <c r="AI83" s="48">
        <f>SUBTOTAL(9,AI81:AI82)</f>
        <v>3245</v>
      </c>
      <c r="AJ83" s="45"/>
      <c r="AK83" s="44">
        <f>SUBTOTAL(9,AK81:AK82)</f>
        <v>1870.9384</v>
      </c>
      <c r="AL83" s="44">
        <f>SUBTOTAL(9,AL81:AL82)</f>
        <v>330.16560000000004</v>
      </c>
      <c r="AM83" s="44">
        <f>SUBTOTAL(9,AM81:AM82)</f>
        <v>550.27600000000007</v>
      </c>
      <c r="AN83" s="45">
        <v>0</v>
      </c>
      <c r="AO83" s="44">
        <f>SUBTOTAL(9,AO81:AO82)</f>
        <v>33047.22321428571</v>
      </c>
      <c r="AP83" s="44">
        <f>SUBTOTAL(9,AP81:AP82)</f>
        <v>32219.593214285713</v>
      </c>
      <c r="AQ83" s="44">
        <f>SUBTOTAL(9,AQ81:AQ82)</f>
        <v>3866.3511857142848</v>
      </c>
      <c r="AR83" s="44">
        <f>SUBTOTAL(9,AR81:AR82)</f>
        <v>36085.944399999993</v>
      </c>
      <c r="AS83" s="49">
        <v>0</v>
      </c>
      <c r="AT83" s="49">
        <v>70</v>
      </c>
      <c r="AU83" s="49">
        <v>0</v>
      </c>
      <c r="AV83" s="49">
        <v>0</v>
      </c>
      <c r="AW83" s="49">
        <v>0</v>
      </c>
      <c r="AX83" s="49">
        <v>0</v>
      </c>
      <c r="AY83" s="49">
        <v>0</v>
      </c>
      <c r="AZ83" s="49">
        <v>0</v>
      </c>
      <c r="BA83" s="49">
        <v>0</v>
      </c>
      <c r="BB83" s="49">
        <v>0</v>
      </c>
      <c r="BC83" s="49">
        <v>0</v>
      </c>
      <c r="BD83" s="44">
        <v>70</v>
      </c>
      <c r="BE83" s="48" t="s">
        <v>1</v>
      </c>
      <c r="BF83" s="48">
        <v>0</v>
      </c>
      <c r="BG83" s="44">
        <v>0</v>
      </c>
      <c r="BH83" s="44">
        <v>0</v>
      </c>
      <c r="BI83" s="49">
        <v>0</v>
      </c>
      <c r="BJ83" s="49"/>
      <c r="BK83" s="49">
        <v>0</v>
      </c>
      <c r="BL83" s="49">
        <v>0</v>
      </c>
      <c r="BM83" s="49">
        <v>0</v>
      </c>
      <c r="BN83" s="49">
        <v>0</v>
      </c>
      <c r="BO83" s="49">
        <v>0</v>
      </c>
      <c r="BP83" s="49">
        <v>0</v>
      </c>
      <c r="BQ83" s="49">
        <v>0</v>
      </c>
      <c r="BR83" s="49">
        <v>0</v>
      </c>
      <c r="BS83" s="49">
        <v>0</v>
      </c>
      <c r="BT83" s="49">
        <v>0</v>
      </c>
      <c r="BU83" s="44">
        <v>175</v>
      </c>
    </row>
    <row r="84" spans="1:100" x14ac:dyDescent="0.25">
      <c r="A84" s="169">
        <v>43581</v>
      </c>
      <c r="B84" s="32" t="s">
        <v>43</v>
      </c>
      <c r="C84" s="33">
        <v>30116.83</v>
      </c>
      <c r="D84" s="34">
        <v>21399.75</v>
      </c>
      <c r="E84" s="34">
        <v>21400</v>
      </c>
      <c r="F84" s="35">
        <v>43581</v>
      </c>
      <c r="G84" s="33">
        <v>0</v>
      </c>
      <c r="H84" s="33">
        <v>0.25</v>
      </c>
      <c r="I84" s="34"/>
      <c r="J84" s="34"/>
      <c r="K84" s="34">
        <v>7385.36</v>
      </c>
      <c r="L84" s="34"/>
      <c r="M84" s="36">
        <v>158.78523999999999</v>
      </c>
      <c r="N84" s="36">
        <v>36.9268</v>
      </c>
      <c r="O84" s="36">
        <v>7189.6479599999993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>
        <v>185</v>
      </c>
      <c r="AA84" s="34"/>
      <c r="AB84" s="34"/>
      <c r="AC84" s="34">
        <v>366.72</v>
      </c>
      <c r="AD84" s="34">
        <f>Z84/1.12</f>
        <v>165.17857142857142</v>
      </c>
      <c r="AE84" s="34">
        <f t="shared" ref="AE84:AE85" si="100">AA84/1.12</f>
        <v>0</v>
      </c>
      <c r="AF84" s="34">
        <f t="shared" ref="AF84:AF85" si="101">AB84/1.12</f>
        <v>0</v>
      </c>
      <c r="AG84" s="34">
        <f t="shared" ref="AG84:AG85" si="102">AC84/1.12</f>
        <v>327.42857142857144</v>
      </c>
      <c r="AH84" s="38"/>
      <c r="AI84" s="38">
        <v>780</v>
      </c>
      <c r="AJ84" s="34">
        <v>2373.87</v>
      </c>
      <c r="AK84" s="33">
        <v>1614.2316000000001</v>
      </c>
      <c r="AL84" s="33">
        <v>284.86439999999999</v>
      </c>
      <c r="AM84" s="33">
        <v>474.774</v>
      </c>
      <c r="AN84" s="34"/>
      <c r="AO84" s="33">
        <v>24770.5</v>
      </c>
      <c r="AP84" s="33">
        <v>24218.78</v>
      </c>
      <c r="AQ84" s="33">
        <v>2906.2535999999996</v>
      </c>
      <c r="AR84" s="33">
        <v>27125.033599999999</v>
      </c>
      <c r="AS84" s="39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33">
        <v>0</v>
      </c>
      <c r="BE84" s="38"/>
      <c r="BF84" s="38"/>
      <c r="BG84" s="33">
        <v>0</v>
      </c>
      <c r="BH84" s="33">
        <v>0</v>
      </c>
      <c r="BI84" s="39">
        <v>0</v>
      </c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41">
        <v>0</v>
      </c>
      <c r="BW84" s="145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  <c r="CT84" s="144"/>
      <c r="CU84" s="144"/>
      <c r="CV84" s="144"/>
    </row>
    <row r="85" spans="1:100" ht="15.75" thickBot="1" x14ac:dyDescent="0.3">
      <c r="A85" s="170"/>
      <c r="B85" s="15" t="s">
        <v>44</v>
      </c>
      <c r="C85" s="33">
        <v>38512.51</v>
      </c>
      <c r="D85" s="34">
        <v>15090.79</v>
      </c>
      <c r="E85" s="34">
        <v>15091</v>
      </c>
      <c r="F85" s="35">
        <v>43584</v>
      </c>
      <c r="G85" s="33">
        <v>0</v>
      </c>
      <c r="H85" s="33">
        <v>0.20999999999912689</v>
      </c>
      <c r="I85" s="34"/>
      <c r="J85" s="34"/>
      <c r="K85" s="34">
        <v>16334.65</v>
      </c>
      <c r="L85" s="34"/>
      <c r="M85" s="36">
        <v>351.19497499999994</v>
      </c>
      <c r="N85" s="36">
        <v>81.673249999999996</v>
      </c>
      <c r="O85" s="36">
        <v>15901.781774999999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>
        <v>134.75</v>
      </c>
      <c r="AA85" s="34"/>
      <c r="AB85" s="34"/>
      <c r="AC85" s="34">
        <v>47.32</v>
      </c>
      <c r="AD85" s="34">
        <f t="shared" ref="AD85" si="103">Z85/1.12</f>
        <v>120.31249999999999</v>
      </c>
      <c r="AE85" s="34">
        <f t="shared" si="100"/>
        <v>0</v>
      </c>
      <c r="AF85" s="34">
        <f t="shared" si="101"/>
        <v>0</v>
      </c>
      <c r="AG85" s="34">
        <f t="shared" si="102"/>
        <v>42.249999999999993</v>
      </c>
      <c r="AH85" s="38"/>
      <c r="AI85" s="38">
        <v>6905</v>
      </c>
      <c r="AJ85" s="34">
        <v>2367.9</v>
      </c>
      <c r="AK85" s="33">
        <v>1610.172</v>
      </c>
      <c r="AL85" s="33">
        <v>284.14800000000002</v>
      </c>
      <c r="AM85" s="33">
        <v>473.58000000000004</v>
      </c>
      <c r="AN85" s="34"/>
      <c r="AO85" s="33">
        <v>32271.97321428571</v>
      </c>
      <c r="AP85" s="33">
        <v>32089.90321428571</v>
      </c>
      <c r="AQ85" s="33">
        <v>3850.7883857142851</v>
      </c>
      <c r="AR85" s="33">
        <v>35940.691599999998</v>
      </c>
      <c r="AS85" s="39">
        <v>260</v>
      </c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33">
        <v>260</v>
      </c>
      <c r="BE85" s="38"/>
      <c r="BF85" s="38"/>
      <c r="BG85" s="33"/>
      <c r="BH85" s="33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41">
        <v>260</v>
      </c>
      <c r="BW85" s="145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  <c r="CT85" s="144"/>
      <c r="CU85" s="144"/>
      <c r="CV85" s="144"/>
    </row>
    <row r="86" spans="1:100" ht="15.75" thickBot="1" x14ac:dyDescent="0.3">
      <c r="A86" s="42"/>
      <c r="B86" s="43"/>
      <c r="C86" s="44">
        <v>68629.34</v>
      </c>
      <c r="D86" s="45">
        <v>36490.54</v>
      </c>
      <c r="E86" s="45">
        <f>SUBTOTAL(9,E84:E85)</f>
        <v>36491</v>
      </c>
      <c r="F86" s="47"/>
      <c r="G86" s="45">
        <f>SUBTOTAL(9,G84:G85)</f>
        <v>0</v>
      </c>
      <c r="H86" s="45">
        <f>SUBTOTAL(9,H84:H85)</f>
        <v>0.45999999999912689</v>
      </c>
      <c r="I86" s="45">
        <v>0</v>
      </c>
      <c r="J86" s="45">
        <v>0</v>
      </c>
      <c r="K86" s="159">
        <v>0</v>
      </c>
      <c r="L86" s="45">
        <v>0</v>
      </c>
      <c r="M86" s="46">
        <f>SUBTOTAL(9,M84:M85)</f>
        <v>509.98021499999993</v>
      </c>
      <c r="N86" s="46">
        <f>SUBTOTAL(9,N84:N85)</f>
        <v>118.60005</v>
      </c>
      <c r="O86" s="46">
        <f>SUBTOTAL(9,O84:O85)</f>
        <v>23091.429734999998</v>
      </c>
      <c r="P86" s="46">
        <v>0</v>
      </c>
      <c r="Q86" s="47"/>
      <c r="R86" s="45">
        <v>0</v>
      </c>
      <c r="S86" s="45">
        <v>0</v>
      </c>
      <c r="T86" s="46">
        <v>0</v>
      </c>
      <c r="U86" s="46">
        <v>0</v>
      </c>
      <c r="V86" s="46">
        <v>0</v>
      </c>
      <c r="W86" s="46">
        <v>0</v>
      </c>
      <c r="X86" s="47"/>
      <c r="Y86" s="45">
        <v>0</v>
      </c>
      <c r="Z86" s="45">
        <v>0</v>
      </c>
      <c r="AA86" s="45"/>
      <c r="AB86" s="45"/>
      <c r="AC86" s="45"/>
      <c r="AD86" s="45">
        <f>SUBTOTAL(9,AD84:AD85)</f>
        <v>285.49107142857139</v>
      </c>
      <c r="AE86" s="45">
        <f>SUBTOTAL(9,AE84:AE85)</f>
        <v>0</v>
      </c>
      <c r="AF86" s="45">
        <f>SUBTOTAL(9,AF84:AF85)</f>
        <v>0</v>
      </c>
      <c r="AG86" s="45">
        <f>SUBTOTAL(9,AG84:AG85)</f>
        <v>369.67857142857144</v>
      </c>
      <c r="AH86" s="48"/>
      <c r="AI86" s="48">
        <f>SUBTOTAL(9,AI84:AI85)</f>
        <v>7685</v>
      </c>
      <c r="AJ86" s="45"/>
      <c r="AK86" s="44">
        <f>SUBTOTAL(9,AK84:AK85)</f>
        <v>3224.4036000000001</v>
      </c>
      <c r="AL86" s="44">
        <f>SUBTOTAL(9,AL84:AL85)</f>
        <v>569.01240000000007</v>
      </c>
      <c r="AM86" s="44">
        <f>SUBTOTAL(9,AM84:AM85)</f>
        <v>948.35400000000004</v>
      </c>
      <c r="AN86" s="45">
        <v>0</v>
      </c>
      <c r="AO86" s="44">
        <f>SUBTOTAL(9,AO84:AO85)</f>
        <v>57042.47321428571</v>
      </c>
      <c r="AP86" s="44">
        <f>SUBTOTAL(9,AP84:AP85)</f>
        <v>56308.683214285709</v>
      </c>
      <c r="AQ86" s="44">
        <f>SUBTOTAL(9,AQ84:AQ85)</f>
        <v>6757.0419857142842</v>
      </c>
      <c r="AR86" s="44">
        <f>SUBTOTAL(9,AR84:AR85)</f>
        <v>63065.725200000001</v>
      </c>
      <c r="AS86" s="49">
        <v>260</v>
      </c>
      <c r="AT86" s="49">
        <v>0</v>
      </c>
      <c r="AU86" s="49">
        <v>0</v>
      </c>
      <c r="AV86" s="49">
        <v>0</v>
      </c>
      <c r="AW86" s="49">
        <v>0</v>
      </c>
      <c r="AX86" s="49">
        <v>0</v>
      </c>
      <c r="AY86" s="49">
        <v>0</v>
      </c>
      <c r="AZ86" s="49">
        <v>0</v>
      </c>
      <c r="BA86" s="49">
        <v>0</v>
      </c>
      <c r="BB86" s="49">
        <v>0</v>
      </c>
      <c r="BC86" s="49">
        <v>0</v>
      </c>
      <c r="BD86" s="44">
        <v>260</v>
      </c>
      <c r="BE86" s="48">
        <v>0</v>
      </c>
      <c r="BF86" s="48">
        <v>0</v>
      </c>
      <c r="BG86" s="44">
        <v>0</v>
      </c>
      <c r="BH86" s="44">
        <v>0</v>
      </c>
      <c r="BI86" s="49">
        <v>0</v>
      </c>
      <c r="BJ86" s="49">
        <v>0</v>
      </c>
      <c r="BK86" s="49">
        <v>0</v>
      </c>
      <c r="BL86" s="49">
        <v>0</v>
      </c>
      <c r="BM86" s="49">
        <v>0</v>
      </c>
      <c r="BN86" s="49">
        <v>0</v>
      </c>
      <c r="BO86" s="49">
        <v>0</v>
      </c>
      <c r="BP86" s="49">
        <v>0</v>
      </c>
      <c r="BQ86" s="49">
        <v>0</v>
      </c>
      <c r="BR86" s="49">
        <v>0</v>
      </c>
      <c r="BS86" s="49">
        <v>0</v>
      </c>
      <c r="BT86" s="49">
        <v>0</v>
      </c>
      <c r="BU86" s="44">
        <v>260</v>
      </c>
    </row>
    <row r="87" spans="1:100" x14ac:dyDescent="0.25">
      <c r="A87" s="169">
        <v>43582</v>
      </c>
      <c r="B87" s="15" t="s">
        <v>43</v>
      </c>
      <c r="C87" s="33"/>
      <c r="D87" s="34"/>
      <c r="E87" s="34"/>
      <c r="F87" s="35"/>
      <c r="G87" s="33">
        <v>0</v>
      </c>
      <c r="H87" s="33">
        <v>0</v>
      </c>
      <c r="I87" s="34"/>
      <c r="J87" s="34"/>
      <c r="K87" s="34"/>
      <c r="L87" s="34"/>
      <c r="M87" s="36">
        <v>0</v>
      </c>
      <c r="N87" s="36">
        <v>0</v>
      </c>
      <c r="O87" s="36">
        <v>0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/>
      <c r="AA87" s="34"/>
      <c r="AB87" s="34"/>
      <c r="AC87" s="34"/>
      <c r="AD87" s="34">
        <f>Z87/1.12</f>
        <v>0</v>
      </c>
      <c r="AE87" s="34">
        <f t="shared" ref="AE87:AE88" si="104">AA87/1.12</f>
        <v>0</v>
      </c>
      <c r="AF87" s="34">
        <f t="shared" ref="AF87:AF88" si="105">AB87/1.12</f>
        <v>0</v>
      </c>
      <c r="AG87" s="34">
        <f t="shared" ref="AG87:AG88" si="106">AC87/1.12</f>
        <v>0</v>
      </c>
      <c r="AH87" s="38"/>
      <c r="AI87" s="38"/>
      <c r="AJ87" s="34"/>
      <c r="AK87" s="33">
        <v>0</v>
      </c>
      <c r="AL87" s="33">
        <v>0</v>
      </c>
      <c r="AM87" s="33">
        <v>0</v>
      </c>
      <c r="AN87" s="34"/>
      <c r="AO87" s="33">
        <v>0</v>
      </c>
      <c r="AP87" s="33">
        <v>0</v>
      </c>
      <c r="AQ87" s="33">
        <v>0</v>
      </c>
      <c r="AR87" s="33">
        <v>0</v>
      </c>
      <c r="AS87" s="39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33">
        <v>0</v>
      </c>
      <c r="BE87" s="38"/>
      <c r="BF87" s="38"/>
      <c r="BG87" s="33">
        <v>0</v>
      </c>
      <c r="BH87" s="33">
        <v>0</v>
      </c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41">
        <v>0</v>
      </c>
      <c r="BW87" s="145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  <c r="CT87" s="144"/>
      <c r="CU87" s="144"/>
      <c r="CV87" s="144"/>
    </row>
    <row r="88" spans="1:100" ht="15.75" thickBot="1" x14ac:dyDescent="0.3">
      <c r="A88" s="170"/>
      <c r="B88" s="15" t="s">
        <v>44</v>
      </c>
      <c r="C88" s="33">
        <v>25554.29</v>
      </c>
      <c r="D88" s="34">
        <v>22000</v>
      </c>
      <c r="E88" s="34">
        <v>22000</v>
      </c>
      <c r="F88" s="35">
        <v>43584</v>
      </c>
      <c r="G88" s="33">
        <v>0</v>
      </c>
      <c r="H88" s="33">
        <v>0</v>
      </c>
      <c r="I88" s="34"/>
      <c r="J88" s="34"/>
      <c r="K88" s="34">
        <v>1089.29</v>
      </c>
      <c r="L88" s="34"/>
      <c r="M88" s="36">
        <v>23.419734999999996</v>
      </c>
      <c r="N88" s="36">
        <v>5.4464499999999996</v>
      </c>
      <c r="O88" s="36">
        <v>1060.4238150000001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/>
      <c r="AA88" s="34"/>
      <c r="AB88" s="34"/>
      <c r="AC88" s="34"/>
      <c r="AD88" s="34">
        <f t="shared" ref="AD88" si="107">Z88/1.12</f>
        <v>0</v>
      </c>
      <c r="AE88" s="34">
        <f t="shared" si="104"/>
        <v>0</v>
      </c>
      <c r="AF88" s="34">
        <f t="shared" si="105"/>
        <v>0</v>
      </c>
      <c r="AG88" s="34">
        <f t="shared" si="106"/>
        <v>0</v>
      </c>
      <c r="AH88" s="38"/>
      <c r="AI88" s="38">
        <v>2465</v>
      </c>
      <c r="AJ88" s="34">
        <v>1875</v>
      </c>
      <c r="AK88" s="33">
        <v>1275</v>
      </c>
      <c r="AL88" s="33">
        <v>225</v>
      </c>
      <c r="AM88" s="33">
        <v>375</v>
      </c>
      <c r="AN88" s="34"/>
      <c r="AO88" s="33">
        <v>21142.223214285714</v>
      </c>
      <c r="AP88" s="33">
        <v>21142.223214285714</v>
      </c>
      <c r="AQ88" s="33">
        <v>2537.0667857142857</v>
      </c>
      <c r="AR88" s="33">
        <v>23679.29</v>
      </c>
      <c r="AS88" s="39"/>
      <c r="AT88" s="40"/>
      <c r="AU88" s="40"/>
      <c r="AV88" s="40">
        <v>225</v>
      </c>
      <c r="AW88" s="40"/>
      <c r="AX88" s="40"/>
      <c r="AY88" s="40"/>
      <c r="AZ88" s="40"/>
      <c r="BA88" s="40"/>
      <c r="BB88" s="40"/>
      <c r="BC88" s="40"/>
      <c r="BD88" s="33">
        <v>225</v>
      </c>
      <c r="BE88" s="38"/>
      <c r="BF88" s="38"/>
      <c r="BG88" s="33"/>
      <c r="BH88" s="33"/>
      <c r="BI88" s="39"/>
      <c r="BJ88" s="39"/>
      <c r="BK88" s="39"/>
      <c r="BL88" s="39">
        <v>0</v>
      </c>
      <c r="BM88" s="39"/>
      <c r="BN88" s="39"/>
      <c r="BO88" s="39"/>
      <c r="BP88" s="39"/>
      <c r="BQ88" s="39"/>
      <c r="BR88" s="39"/>
      <c r="BS88" s="39"/>
      <c r="BT88" s="39"/>
      <c r="BU88" s="41">
        <v>225</v>
      </c>
      <c r="BW88" s="145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  <c r="CT88" s="144"/>
      <c r="CU88" s="144"/>
      <c r="CV88" s="144"/>
    </row>
    <row r="89" spans="1:100" ht="15.75" thickBot="1" x14ac:dyDescent="0.3">
      <c r="A89" s="42"/>
      <c r="B89" s="43"/>
      <c r="C89" s="44">
        <v>25554.29</v>
      </c>
      <c r="D89" s="45">
        <v>22000</v>
      </c>
      <c r="E89" s="45">
        <f>SUBTOTAL(9,E87:E88)</f>
        <v>22000</v>
      </c>
      <c r="F89" s="47"/>
      <c r="G89" s="45">
        <f>SUBTOTAL(9,G87:G88)</f>
        <v>0</v>
      </c>
      <c r="H89" s="45">
        <f>SUBTOTAL(9,H87:H88)</f>
        <v>0</v>
      </c>
      <c r="I89" s="45">
        <v>0</v>
      </c>
      <c r="J89" s="45">
        <v>0</v>
      </c>
      <c r="K89" s="159">
        <v>0</v>
      </c>
      <c r="L89" s="45">
        <v>0</v>
      </c>
      <c r="M89" s="46">
        <f>SUBTOTAL(9,M87:M88)</f>
        <v>23.419734999999996</v>
      </c>
      <c r="N89" s="46">
        <f>SUBTOTAL(9,N87:N88)</f>
        <v>5.4464499999999996</v>
      </c>
      <c r="O89" s="46">
        <f>SUBTOTAL(9,O87:O88)</f>
        <v>1060.4238150000001</v>
      </c>
      <c r="P89" s="46">
        <v>0</v>
      </c>
      <c r="Q89" s="47"/>
      <c r="R89" s="45">
        <v>0</v>
      </c>
      <c r="S89" s="45">
        <v>0</v>
      </c>
      <c r="T89" s="46">
        <v>0</v>
      </c>
      <c r="U89" s="46">
        <v>0</v>
      </c>
      <c r="V89" s="46">
        <v>0</v>
      </c>
      <c r="W89" s="46">
        <v>0</v>
      </c>
      <c r="X89" s="47"/>
      <c r="Y89" s="45">
        <v>0</v>
      </c>
      <c r="Z89" s="45">
        <v>0</v>
      </c>
      <c r="AA89" s="45"/>
      <c r="AB89" s="45"/>
      <c r="AC89" s="45"/>
      <c r="AD89" s="45">
        <f>SUBTOTAL(9,AD87:AD88)</f>
        <v>0</v>
      </c>
      <c r="AE89" s="45">
        <f>SUBTOTAL(9,AE87:AE88)</f>
        <v>0</v>
      </c>
      <c r="AF89" s="45">
        <f>SUBTOTAL(9,AF87:AF88)</f>
        <v>0</v>
      </c>
      <c r="AG89" s="45">
        <f>SUBTOTAL(9,AG87:AG88)</f>
        <v>0</v>
      </c>
      <c r="AH89" s="48"/>
      <c r="AI89" s="48">
        <f>SUBTOTAL(9,AI87:AI88)</f>
        <v>2465</v>
      </c>
      <c r="AJ89" s="45"/>
      <c r="AK89" s="44">
        <f>SUBTOTAL(9,AK87:AK88)</f>
        <v>1275</v>
      </c>
      <c r="AL89" s="44">
        <f>SUBTOTAL(9,AL87:AL88)</f>
        <v>225</v>
      </c>
      <c r="AM89" s="44">
        <f>SUBTOTAL(9,AM87:AM88)</f>
        <v>375</v>
      </c>
      <c r="AN89" s="45">
        <v>0</v>
      </c>
      <c r="AO89" s="44">
        <f>SUBTOTAL(9,AO87:AO88)</f>
        <v>21142.223214285714</v>
      </c>
      <c r="AP89" s="44">
        <f>SUBTOTAL(9,AP87:AP88)</f>
        <v>21142.223214285714</v>
      </c>
      <c r="AQ89" s="44">
        <f>SUBTOTAL(9,AQ87:AQ88)</f>
        <v>2537.0667857142857</v>
      </c>
      <c r="AR89" s="44">
        <f>SUBTOTAL(9,AR87:AR88)</f>
        <v>23679.29</v>
      </c>
      <c r="AS89" s="49">
        <v>0</v>
      </c>
      <c r="AT89" s="49">
        <v>0</v>
      </c>
      <c r="AU89" s="49">
        <v>0</v>
      </c>
      <c r="AV89" s="49">
        <v>225</v>
      </c>
      <c r="AW89" s="49">
        <v>0</v>
      </c>
      <c r="AX89" s="49">
        <v>0</v>
      </c>
      <c r="AY89" s="49">
        <v>0</v>
      </c>
      <c r="AZ89" s="49">
        <v>0</v>
      </c>
      <c r="BA89" s="49">
        <v>0</v>
      </c>
      <c r="BB89" s="49">
        <v>0</v>
      </c>
      <c r="BC89" s="49">
        <v>0</v>
      </c>
      <c r="BD89" s="44">
        <v>225</v>
      </c>
      <c r="BE89" s="48">
        <v>0</v>
      </c>
      <c r="BF89" s="48">
        <v>0</v>
      </c>
      <c r="BG89" s="44">
        <v>0</v>
      </c>
      <c r="BH89" s="44">
        <v>0</v>
      </c>
      <c r="BI89" s="49">
        <v>0</v>
      </c>
      <c r="BJ89" s="49">
        <v>0</v>
      </c>
      <c r="BK89" s="49">
        <v>0</v>
      </c>
      <c r="BL89" s="49">
        <v>0</v>
      </c>
      <c r="BM89" s="49">
        <v>0</v>
      </c>
      <c r="BN89" s="49">
        <v>0</v>
      </c>
      <c r="BO89" s="49">
        <v>0</v>
      </c>
      <c r="BP89" s="49">
        <v>0</v>
      </c>
      <c r="BQ89" s="49">
        <v>0</v>
      </c>
      <c r="BR89" s="49">
        <v>0</v>
      </c>
      <c r="BS89" s="49">
        <v>0</v>
      </c>
      <c r="BT89" s="49">
        <v>0</v>
      </c>
      <c r="BU89" s="44">
        <v>225</v>
      </c>
    </row>
    <row r="90" spans="1:100" x14ac:dyDescent="0.25">
      <c r="A90" s="169">
        <v>43583</v>
      </c>
      <c r="B90" s="16" t="s">
        <v>43</v>
      </c>
      <c r="C90" s="33"/>
      <c r="D90" s="34"/>
      <c r="E90" s="34"/>
      <c r="F90" s="35"/>
      <c r="G90" s="33">
        <v>0</v>
      </c>
      <c r="H90" s="33">
        <v>0</v>
      </c>
      <c r="I90" s="34"/>
      <c r="J90" s="34"/>
      <c r="K90" s="34"/>
      <c r="L90" s="34"/>
      <c r="M90" s="36">
        <v>0</v>
      </c>
      <c r="N90" s="36">
        <v>0</v>
      </c>
      <c r="O90" s="36">
        <v>0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/>
      <c r="AA90" s="34"/>
      <c r="AB90" s="34"/>
      <c r="AC90" s="34"/>
      <c r="AD90" s="34">
        <f>Z90/1.12</f>
        <v>0</v>
      </c>
      <c r="AE90" s="34">
        <f t="shared" ref="AE90:AE91" si="108">AA90/1.12</f>
        <v>0</v>
      </c>
      <c r="AF90" s="34">
        <f t="shared" ref="AF90:AF91" si="109">AB90/1.12</f>
        <v>0</v>
      </c>
      <c r="AG90" s="34">
        <f t="shared" ref="AG90:AG91" si="110">AC90/1.12</f>
        <v>0</v>
      </c>
      <c r="AH90" s="38"/>
      <c r="AI90" s="38"/>
      <c r="AJ90" s="34"/>
      <c r="AK90" s="33">
        <v>0</v>
      </c>
      <c r="AL90" s="33">
        <v>0</v>
      </c>
      <c r="AM90" s="33">
        <v>0</v>
      </c>
      <c r="AN90" s="34"/>
      <c r="AO90" s="33">
        <v>0</v>
      </c>
      <c r="AP90" s="33">
        <v>0</v>
      </c>
      <c r="AQ90" s="33">
        <v>0</v>
      </c>
      <c r="AR90" s="33">
        <v>0</v>
      </c>
      <c r="AS90" s="39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33">
        <v>0</v>
      </c>
      <c r="BE90" s="38"/>
      <c r="BF90" s="38"/>
      <c r="BG90" s="33">
        <v>0</v>
      </c>
      <c r="BH90" s="33">
        <v>0</v>
      </c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41">
        <v>0</v>
      </c>
      <c r="BW90" s="145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  <c r="CT90" s="144"/>
      <c r="CU90" s="144"/>
      <c r="CV90" s="144"/>
    </row>
    <row r="91" spans="1:100" ht="15.75" thickBot="1" x14ac:dyDescent="0.3">
      <c r="A91" s="170"/>
      <c r="B91" s="16" t="s">
        <v>44</v>
      </c>
      <c r="C91" s="33" t="s">
        <v>136</v>
      </c>
      <c r="D91" s="34"/>
      <c r="E91" s="34"/>
      <c r="F91" s="35"/>
      <c r="G91" s="33">
        <v>0</v>
      </c>
      <c r="H91" s="33">
        <v>0</v>
      </c>
      <c r="I91" s="34"/>
      <c r="J91" s="34"/>
      <c r="K91" s="34"/>
      <c r="L91" s="34"/>
      <c r="M91" s="36">
        <v>0</v>
      </c>
      <c r="N91" s="36">
        <v>0</v>
      </c>
      <c r="O91" s="36">
        <v>0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/>
      <c r="AA91" s="34"/>
      <c r="AB91" s="34"/>
      <c r="AC91" s="34"/>
      <c r="AD91" s="34">
        <f t="shared" ref="AD91" si="111">Z91/1.12</f>
        <v>0</v>
      </c>
      <c r="AE91" s="34">
        <f t="shared" si="108"/>
        <v>0</v>
      </c>
      <c r="AF91" s="34">
        <f t="shared" si="109"/>
        <v>0</v>
      </c>
      <c r="AG91" s="34">
        <f t="shared" si="110"/>
        <v>0</v>
      </c>
      <c r="AH91" s="38"/>
      <c r="AI91" s="38"/>
      <c r="AJ91" s="34"/>
      <c r="AK91" s="33">
        <v>0</v>
      </c>
      <c r="AL91" s="33">
        <v>0</v>
      </c>
      <c r="AM91" s="33">
        <v>0</v>
      </c>
      <c r="AN91" s="34"/>
      <c r="AO91" s="33">
        <v>0</v>
      </c>
      <c r="AP91" s="33">
        <v>0</v>
      </c>
      <c r="AQ91" s="33">
        <v>0</v>
      </c>
      <c r="AR91" s="33">
        <v>0</v>
      </c>
      <c r="AS91" s="39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33">
        <v>0</v>
      </c>
      <c r="BE91" s="38"/>
      <c r="BF91" s="38"/>
      <c r="BG91" s="33">
        <v>0</v>
      </c>
      <c r="BH91" s="33">
        <v>0</v>
      </c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41">
        <v>0</v>
      </c>
      <c r="BW91" s="145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  <c r="CT91" s="144"/>
      <c r="CU91" s="144"/>
      <c r="CV91" s="144"/>
    </row>
    <row r="92" spans="1:100" ht="15.75" thickBot="1" x14ac:dyDescent="0.3">
      <c r="A92" s="42"/>
      <c r="B92" s="43"/>
      <c r="C92" s="44">
        <v>0</v>
      </c>
      <c r="D92" s="45">
        <v>0</v>
      </c>
      <c r="E92" s="45">
        <f>SUBTOTAL(9,E90:E91)</f>
        <v>0</v>
      </c>
      <c r="F92" s="47"/>
      <c r="G92" s="45">
        <f>SUBTOTAL(9,G90:G91)</f>
        <v>0</v>
      </c>
      <c r="H92" s="45">
        <f>SUBTOTAL(9,H90:H91)</f>
        <v>0</v>
      </c>
      <c r="I92" s="45">
        <v>0</v>
      </c>
      <c r="J92" s="45">
        <v>0</v>
      </c>
      <c r="K92" s="159">
        <v>0</v>
      </c>
      <c r="L92" s="45">
        <v>0</v>
      </c>
      <c r="M92" s="46">
        <f>SUBTOTAL(9,M90:M91)</f>
        <v>0</v>
      </c>
      <c r="N92" s="46">
        <f>SUBTOTAL(9,N90:N91)</f>
        <v>0</v>
      </c>
      <c r="O92" s="46">
        <f>SUBTOTAL(9,O90:O91)</f>
        <v>0</v>
      </c>
      <c r="P92" s="46">
        <v>0</v>
      </c>
      <c r="Q92" s="47"/>
      <c r="R92" s="45">
        <v>0</v>
      </c>
      <c r="S92" s="45">
        <v>0</v>
      </c>
      <c r="T92" s="46">
        <v>0</v>
      </c>
      <c r="U92" s="46">
        <v>0</v>
      </c>
      <c r="V92" s="46">
        <v>0</v>
      </c>
      <c r="W92" s="46">
        <v>0</v>
      </c>
      <c r="X92" s="47"/>
      <c r="Y92" s="45">
        <v>0</v>
      </c>
      <c r="Z92" s="45">
        <v>0</v>
      </c>
      <c r="AA92" s="45"/>
      <c r="AB92" s="45"/>
      <c r="AC92" s="45"/>
      <c r="AD92" s="45">
        <f>SUBTOTAL(9,AD90:AD91)</f>
        <v>0</v>
      </c>
      <c r="AE92" s="45">
        <f>SUBTOTAL(9,AE90:AE91)</f>
        <v>0</v>
      </c>
      <c r="AF92" s="45">
        <f>SUBTOTAL(9,AF90:AF91)</f>
        <v>0</v>
      </c>
      <c r="AG92" s="45">
        <f>SUBTOTAL(9,AG90:AG91)</f>
        <v>0</v>
      </c>
      <c r="AH92" s="48"/>
      <c r="AI92" s="48">
        <f>SUBTOTAL(9,AI90:AI91)</f>
        <v>0</v>
      </c>
      <c r="AJ92" s="45"/>
      <c r="AK92" s="44">
        <f>SUBTOTAL(9,AK90:AK91)</f>
        <v>0</v>
      </c>
      <c r="AL92" s="44">
        <f>SUBTOTAL(9,AL90:AL91)</f>
        <v>0</v>
      </c>
      <c r="AM92" s="44">
        <f>SUBTOTAL(9,AM90:AM91)</f>
        <v>0</v>
      </c>
      <c r="AN92" s="45">
        <v>0</v>
      </c>
      <c r="AO92" s="44">
        <f>SUBTOTAL(9,AO90:AO91)</f>
        <v>0</v>
      </c>
      <c r="AP92" s="44">
        <f>SUBTOTAL(9,AP90:AP91)</f>
        <v>0</v>
      </c>
      <c r="AQ92" s="44">
        <f>SUBTOTAL(9,AQ90:AQ91)</f>
        <v>0</v>
      </c>
      <c r="AR92" s="44">
        <f>SUBTOTAL(9,AR90:AR91)</f>
        <v>0</v>
      </c>
      <c r="AS92" s="49">
        <v>0</v>
      </c>
      <c r="AT92" s="49">
        <v>0</v>
      </c>
      <c r="AU92" s="49">
        <v>0</v>
      </c>
      <c r="AV92" s="49">
        <v>0</v>
      </c>
      <c r="AW92" s="49">
        <v>0</v>
      </c>
      <c r="AX92" s="49">
        <v>0</v>
      </c>
      <c r="AY92" s="49">
        <v>0</v>
      </c>
      <c r="AZ92" s="49">
        <v>0</v>
      </c>
      <c r="BA92" s="49">
        <v>0</v>
      </c>
      <c r="BB92" s="49">
        <v>0</v>
      </c>
      <c r="BC92" s="49">
        <v>0</v>
      </c>
      <c r="BD92" s="44">
        <v>0</v>
      </c>
      <c r="BE92" s="48">
        <v>0</v>
      </c>
      <c r="BF92" s="48">
        <v>0</v>
      </c>
      <c r="BG92" s="44">
        <v>0</v>
      </c>
      <c r="BH92" s="44">
        <v>0</v>
      </c>
      <c r="BI92" s="49">
        <v>0</v>
      </c>
      <c r="BJ92" s="49">
        <v>0</v>
      </c>
      <c r="BK92" s="49">
        <v>0</v>
      </c>
      <c r="BL92" s="49">
        <v>0</v>
      </c>
      <c r="BM92" s="49">
        <v>0</v>
      </c>
      <c r="BN92" s="49">
        <v>0</v>
      </c>
      <c r="BO92" s="49">
        <v>0</v>
      </c>
      <c r="BP92" s="49">
        <v>0</v>
      </c>
      <c r="BQ92" s="49">
        <v>0</v>
      </c>
      <c r="BR92" s="49">
        <v>0</v>
      </c>
      <c r="BS92" s="49">
        <v>0</v>
      </c>
      <c r="BT92" s="49">
        <v>0</v>
      </c>
      <c r="BU92" s="44">
        <v>0</v>
      </c>
    </row>
    <row r="93" spans="1:100" x14ac:dyDescent="0.25">
      <c r="A93" s="169">
        <v>43584</v>
      </c>
      <c r="B93" s="16" t="s">
        <v>43</v>
      </c>
      <c r="C93" s="33">
        <v>14857.85</v>
      </c>
      <c r="D93" s="34">
        <v>13751.72</v>
      </c>
      <c r="E93" s="34">
        <v>13752</v>
      </c>
      <c r="F93" s="35">
        <v>43584</v>
      </c>
      <c r="G93" s="33">
        <v>0</v>
      </c>
      <c r="H93" s="33">
        <v>0.28000000000065484</v>
      </c>
      <c r="I93" s="34"/>
      <c r="J93" s="34"/>
      <c r="K93" s="34">
        <v>610</v>
      </c>
      <c r="L93" s="34"/>
      <c r="M93" s="36">
        <v>13.114999999999998</v>
      </c>
      <c r="N93" s="36">
        <v>3.0500000000000003</v>
      </c>
      <c r="O93" s="36">
        <v>593.83500000000004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>
        <v>38.75</v>
      </c>
      <c r="AA93" s="34"/>
      <c r="AB93" s="34"/>
      <c r="AC93" s="34">
        <v>152.38</v>
      </c>
      <c r="AD93" s="34">
        <f>Z93/1.12</f>
        <v>34.598214285714285</v>
      </c>
      <c r="AE93" s="34">
        <f t="shared" ref="AE93:AE94" si="112">AA93/1.12</f>
        <v>0</v>
      </c>
      <c r="AF93" s="34">
        <f t="shared" ref="AF93:AF94" si="113">AB93/1.12</f>
        <v>0</v>
      </c>
      <c r="AG93" s="34">
        <f t="shared" ref="AG93:AG94" si="114">AC93/1.12</f>
        <v>136.05357142857142</v>
      </c>
      <c r="AH93" s="38"/>
      <c r="AI93" s="38">
        <v>305</v>
      </c>
      <c r="AJ93" s="34">
        <v>1088.27</v>
      </c>
      <c r="AK93" s="33">
        <v>740.02359999999999</v>
      </c>
      <c r="AL93" s="33">
        <v>130.5924</v>
      </c>
      <c r="AM93" s="33">
        <v>217.654</v>
      </c>
      <c r="AN93" s="34"/>
      <c r="AO93" s="33">
        <v>12294.267857142855</v>
      </c>
      <c r="AP93" s="33">
        <v>12103.137857142856</v>
      </c>
      <c r="AQ93" s="33">
        <v>1452.3765428571426</v>
      </c>
      <c r="AR93" s="33">
        <v>13555.514399999998</v>
      </c>
      <c r="AS93" s="39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33">
        <v>0</v>
      </c>
      <c r="BE93" s="38"/>
      <c r="BF93" s="38"/>
      <c r="BG93" s="33">
        <v>0</v>
      </c>
      <c r="BH93" s="33">
        <v>0</v>
      </c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41">
        <v>0</v>
      </c>
      <c r="BW93" s="145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  <c r="CT93" s="144"/>
      <c r="CU93" s="144"/>
      <c r="CV93" s="144"/>
    </row>
    <row r="94" spans="1:100" ht="15.75" thickBot="1" x14ac:dyDescent="0.3">
      <c r="A94" s="170"/>
      <c r="B94" s="16" t="s">
        <v>44</v>
      </c>
      <c r="C94" s="33">
        <v>12220.92</v>
      </c>
      <c r="D94" s="34">
        <v>4819.07</v>
      </c>
      <c r="E94" s="34">
        <v>4820</v>
      </c>
      <c r="F94" s="35">
        <v>43585</v>
      </c>
      <c r="G94" s="33">
        <v>0</v>
      </c>
      <c r="H94" s="33">
        <v>0.93000000000029104</v>
      </c>
      <c r="I94" s="34"/>
      <c r="J94" s="34"/>
      <c r="K94" s="34">
        <v>5332.06</v>
      </c>
      <c r="L94" s="34"/>
      <c r="M94" s="36">
        <v>114.63929</v>
      </c>
      <c r="N94" s="36">
        <v>26.660300000000003</v>
      </c>
      <c r="O94" s="36">
        <v>5190.7604100000008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>
        <v>21.75</v>
      </c>
      <c r="AA94" s="34"/>
      <c r="AB94" s="34"/>
      <c r="AC94" s="34">
        <v>33.04</v>
      </c>
      <c r="AD94" s="34">
        <f t="shared" ref="AD94" si="115">Z94/1.12</f>
        <v>19.419642857142854</v>
      </c>
      <c r="AE94" s="34">
        <f t="shared" si="112"/>
        <v>0</v>
      </c>
      <c r="AF94" s="34">
        <f t="shared" si="113"/>
        <v>0</v>
      </c>
      <c r="AG94" s="34">
        <f t="shared" si="114"/>
        <v>29.499999999999996</v>
      </c>
      <c r="AH94" s="38"/>
      <c r="AI94" s="38">
        <v>2015</v>
      </c>
      <c r="AJ94" s="34">
        <v>815.74</v>
      </c>
      <c r="AK94" s="33">
        <v>554.70320000000004</v>
      </c>
      <c r="AL94" s="33">
        <v>97.888800000000018</v>
      </c>
      <c r="AM94" s="33">
        <v>163.14800000000002</v>
      </c>
      <c r="AN94" s="34"/>
      <c r="AO94" s="33">
        <v>10183.196428571428</v>
      </c>
      <c r="AP94" s="33">
        <v>10128.406428571427</v>
      </c>
      <c r="AQ94" s="33">
        <v>1215.4087714285711</v>
      </c>
      <c r="AR94" s="33">
        <v>11343.815199999997</v>
      </c>
      <c r="AS94" s="39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33">
        <v>0</v>
      </c>
      <c r="BE94" s="164"/>
      <c r="BF94" s="38"/>
      <c r="BG94" s="33"/>
      <c r="BH94" s="33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41">
        <v>0</v>
      </c>
      <c r="BW94" s="145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  <c r="CT94" s="144"/>
      <c r="CU94" s="144"/>
      <c r="CV94" s="144"/>
    </row>
    <row r="95" spans="1:100" ht="15.75" thickBot="1" x14ac:dyDescent="0.3">
      <c r="A95" s="42"/>
      <c r="B95" s="43"/>
      <c r="C95" s="44">
        <v>27078.77</v>
      </c>
      <c r="D95" s="159">
        <v>18570.79</v>
      </c>
      <c r="E95" s="45">
        <f>SUBTOTAL(9,E93:E94)</f>
        <v>18572</v>
      </c>
      <c r="F95" s="47"/>
      <c r="G95" s="45">
        <f>SUBTOTAL(9,G93:G94)</f>
        <v>0</v>
      </c>
      <c r="H95" s="45">
        <f>SUBTOTAL(9,H93:H94)</f>
        <v>1.2100000000009459</v>
      </c>
      <c r="I95" s="45">
        <v>0</v>
      </c>
      <c r="J95" s="45">
        <v>0</v>
      </c>
      <c r="K95" s="159">
        <v>0</v>
      </c>
      <c r="L95" s="45">
        <v>0</v>
      </c>
      <c r="M95" s="46">
        <f>SUBTOTAL(9,M93:M94)</f>
        <v>127.75429</v>
      </c>
      <c r="N95" s="46">
        <f>SUBTOTAL(9,N93:N94)</f>
        <v>29.710300000000004</v>
      </c>
      <c r="O95" s="46">
        <f>SUBTOTAL(9,O93:O94)</f>
        <v>5784.5954100000008</v>
      </c>
      <c r="P95" s="46">
        <v>0</v>
      </c>
      <c r="Q95" s="47"/>
      <c r="R95" s="45">
        <v>0</v>
      </c>
      <c r="S95" s="45">
        <v>0</v>
      </c>
      <c r="T95" s="46">
        <v>0</v>
      </c>
      <c r="U95" s="46">
        <v>0</v>
      </c>
      <c r="V95" s="46">
        <v>0</v>
      </c>
      <c r="W95" s="46">
        <v>0</v>
      </c>
      <c r="X95" s="47"/>
      <c r="Y95" s="45">
        <v>0</v>
      </c>
      <c r="Z95" s="45">
        <v>0</v>
      </c>
      <c r="AA95" s="45"/>
      <c r="AB95" s="45"/>
      <c r="AC95" s="45"/>
      <c r="AD95" s="45">
        <f>SUBTOTAL(9,AD93:AD94)</f>
        <v>54.017857142857139</v>
      </c>
      <c r="AE95" s="45">
        <f>SUBTOTAL(9,AE93:AE94)</f>
        <v>0</v>
      </c>
      <c r="AF95" s="45">
        <f>SUBTOTAL(9,AF93:AF94)</f>
        <v>0</v>
      </c>
      <c r="AG95" s="45">
        <f>SUBTOTAL(9,AG93:AG94)</f>
        <v>165.55357142857142</v>
      </c>
      <c r="AH95" s="48"/>
      <c r="AI95" s="48">
        <f>SUBTOTAL(9,AI93:AI94)</f>
        <v>2320</v>
      </c>
      <c r="AJ95" s="45"/>
      <c r="AK95" s="44">
        <f>SUBTOTAL(9,AK93:AK94)</f>
        <v>1294.7267999999999</v>
      </c>
      <c r="AL95" s="44">
        <f>SUBTOTAL(9,AL93:AL94)</f>
        <v>228.4812</v>
      </c>
      <c r="AM95" s="44">
        <f>SUBTOTAL(9,AM93:AM94)</f>
        <v>380.80200000000002</v>
      </c>
      <c r="AN95" s="45">
        <v>0</v>
      </c>
      <c r="AO95" s="44">
        <f>SUBTOTAL(9,AO93:AO94)</f>
        <v>22477.464285714283</v>
      </c>
      <c r="AP95" s="44">
        <f>SUBTOTAL(9,AP93:AP94)</f>
        <v>22231.544285714284</v>
      </c>
      <c r="AQ95" s="44">
        <f>SUBTOTAL(9,AQ93:AQ94)</f>
        <v>2667.7853142857139</v>
      </c>
      <c r="AR95" s="44">
        <f>SUBTOTAL(9,AR93:AR94)</f>
        <v>24899.329599999997</v>
      </c>
      <c r="AS95" s="49">
        <v>0</v>
      </c>
      <c r="AT95" s="49">
        <v>0</v>
      </c>
      <c r="AU95" s="49">
        <v>0</v>
      </c>
      <c r="AV95" s="49">
        <v>0</v>
      </c>
      <c r="AW95" s="49">
        <v>0</v>
      </c>
      <c r="AX95" s="49">
        <v>0</v>
      </c>
      <c r="AY95" s="49">
        <v>0</v>
      </c>
      <c r="AZ95" s="49">
        <v>0</v>
      </c>
      <c r="BA95" s="49">
        <v>0</v>
      </c>
      <c r="BB95" s="49">
        <v>0</v>
      </c>
      <c r="BC95" s="49">
        <v>0</v>
      </c>
      <c r="BD95" s="44">
        <v>0</v>
      </c>
      <c r="BE95" s="48">
        <v>0</v>
      </c>
      <c r="BF95" s="48">
        <v>0</v>
      </c>
      <c r="BG95" s="44">
        <v>0</v>
      </c>
      <c r="BH95" s="44">
        <v>0</v>
      </c>
      <c r="BI95" s="49">
        <v>0</v>
      </c>
      <c r="BJ95" s="49">
        <v>0</v>
      </c>
      <c r="BK95" s="49">
        <v>0</v>
      </c>
      <c r="BL95" s="49">
        <v>0</v>
      </c>
      <c r="BM95" s="49">
        <v>0</v>
      </c>
      <c r="BN95" s="49">
        <v>0</v>
      </c>
      <c r="BO95" s="49">
        <v>0</v>
      </c>
      <c r="BP95" s="49">
        <v>0</v>
      </c>
      <c r="BQ95" s="49">
        <v>0</v>
      </c>
      <c r="BR95" s="49">
        <v>0</v>
      </c>
      <c r="BS95" s="49">
        <v>0</v>
      </c>
      <c r="BT95" s="49">
        <v>0</v>
      </c>
      <c r="BU95" s="44">
        <v>0</v>
      </c>
    </row>
    <row r="96" spans="1:100" x14ac:dyDescent="0.25">
      <c r="A96" s="172">
        <v>43585</v>
      </c>
      <c r="B96" s="16" t="s">
        <v>43</v>
      </c>
      <c r="C96" s="33">
        <v>25665.34</v>
      </c>
      <c r="D96" s="34">
        <v>14409.72</v>
      </c>
      <c r="E96" s="34">
        <v>14410</v>
      </c>
      <c r="F96" s="35">
        <v>43585</v>
      </c>
      <c r="G96" s="33">
        <v>0</v>
      </c>
      <c r="H96" s="33">
        <v>0.28000000000065484</v>
      </c>
      <c r="I96" s="34"/>
      <c r="J96" s="34"/>
      <c r="K96" s="34">
        <v>10627.12</v>
      </c>
      <c r="L96" s="34"/>
      <c r="M96" s="36">
        <v>228.48308</v>
      </c>
      <c r="N96" s="36">
        <v>53.135600000000004</v>
      </c>
      <c r="O96" s="36">
        <v>10345.501320000001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>
        <v>39</v>
      </c>
      <c r="AA96" s="34"/>
      <c r="AB96" s="34"/>
      <c r="AC96" s="34">
        <v>169.5</v>
      </c>
      <c r="AD96" s="34">
        <f>Z96/1.12</f>
        <v>34.821428571428569</v>
      </c>
      <c r="AE96" s="34">
        <f t="shared" ref="AE96:AE97" si="116">AA96/1.12</f>
        <v>0</v>
      </c>
      <c r="AF96" s="34">
        <f t="shared" ref="AF96:AF97" si="117">AB96/1.12</f>
        <v>0</v>
      </c>
      <c r="AG96" s="34">
        <f t="shared" ref="AG96:AG97" si="118">AC96/1.12</f>
        <v>151.33928571428569</v>
      </c>
      <c r="AH96" s="38"/>
      <c r="AI96" s="38">
        <v>420</v>
      </c>
      <c r="AJ96" s="34">
        <v>1683.05</v>
      </c>
      <c r="AK96" s="33">
        <v>1144.4739999999999</v>
      </c>
      <c r="AL96" s="33">
        <v>201.96600000000001</v>
      </c>
      <c r="AM96" s="33">
        <v>336.61</v>
      </c>
      <c r="AN96" s="34"/>
      <c r="AO96" s="33">
        <v>21412.758928571428</v>
      </c>
      <c r="AP96" s="33">
        <v>21204.258928571428</v>
      </c>
      <c r="AQ96" s="33">
        <v>2544.5110714285711</v>
      </c>
      <c r="AR96" s="33">
        <v>23748.769999999997</v>
      </c>
      <c r="AS96" s="39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33">
        <v>0</v>
      </c>
      <c r="BE96" s="38"/>
      <c r="BF96" s="38"/>
      <c r="BG96" s="33">
        <v>0</v>
      </c>
      <c r="BH96" s="33">
        <v>0</v>
      </c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41">
        <v>0</v>
      </c>
      <c r="BW96" s="145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  <c r="CT96" s="144"/>
      <c r="CU96" s="144"/>
      <c r="CV96" s="144"/>
    </row>
    <row r="97" spans="1:100" ht="15.75" thickBot="1" x14ac:dyDescent="0.3">
      <c r="A97" s="169"/>
      <c r="B97" s="16" t="s">
        <v>44</v>
      </c>
      <c r="C97" s="33">
        <v>23132.23</v>
      </c>
      <c r="D97" s="34">
        <v>17913.04</v>
      </c>
      <c r="E97" s="34">
        <v>17914</v>
      </c>
      <c r="F97" s="35">
        <v>43587</v>
      </c>
      <c r="G97" s="33">
        <v>0</v>
      </c>
      <c r="H97" s="33">
        <v>0.95999999999912689</v>
      </c>
      <c r="I97" s="34"/>
      <c r="J97" s="34"/>
      <c r="K97" s="34">
        <v>3546.76</v>
      </c>
      <c r="L97" s="34"/>
      <c r="M97" s="36">
        <v>76.255340000000004</v>
      </c>
      <c r="N97" s="36">
        <v>17.733800000000002</v>
      </c>
      <c r="O97" s="36">
        <v>3452.7708600000001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>
        <v>171</v>
      </c>
      <c r="AA97" s="34"/>
      <c r="AB97" s="34"/>
      <c r="AC97" s="34">
        <v>196.43</v>
      </c>
      <c r="AD97" s="34">
        <f t="shared" ref="AD97" si="119">Z97/1.12</f>
        <v>152.67857142857142</v>
      </c>
      <c r="AE97" s="34">
        <f t="shared" si="116"/>
        <v>0</v>
      </c>
      <c r="AF97" s="34">
        <f t="shared" si="117"/>
        <v>0</v>
      </c>
      <c r="AG97" s="34">
        <f t="shared" si="118"/>
        <v>175.38392857142856</v>
      </c>
      <c r="AH97" s="38"/>
      <c r="AI97" s="164">
        <v>1305</v>
      </c>
      <c r="AJ97" s="34">
        <v>1590.09</v>
      </c>
      <c r="AK97" s="33">
        <v>1081.2612000000001</v>
      </c>
      <c r="AL97" s="33">
        <v>190.8108</v>
      </c>
      <c r="AM97" s="33">
        <v>318.01800000000003</v>
      </c>
      <c r="AN97" s="34"/>
      <c r="AO97" s="33">
        <v>19234.053571428569</v>
      </c>
      <c r="AP97" s="33">
        <v>18866.623571428569</v>
      </c>
      <c r="AQ97" s="33">
        <v>2263.9948285714281</v>
      </c>
      <c r="AR97" s="33">
        <v>21130.618399999996</v>
      </c>
      <c r="AS97" s="39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33">
        <v>0</v>
      </c>
      <c r="BE97" s="38"/>
      <c r="BF97" s="38"/>
      <c r="BG97" s="33"/>
      <c r="BH97" s="33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41">
        <v>0</v>
      </c>
      <c r="BW97" s="145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  <c r="CT97" s="144"/>
      <c r="CU97" s="144"/>
      <c r="CV97" s="144"/>
    </row>
    <row r="98" spans="1:100" ht="15.75" thickBot="1" x14ac:dyDescent="0.3">
      <c r="A98" s="157"/>
      <c r="B98" s="43"/>
      <c r="C98" s="44">
        <v>48797.57</v>
      </c>
      <c r="D98" s="45">
        <v>32322.760000000002</v>
      </c>
      <c r="E98" s="45">
        <f>SUBTOTAL(9,E96:E97)</f>
        <v>32324</v>
      </c>
      <c r="F98" s="47"/>
      <c r="G98" s="45">
        <f>SUBTOTAL(9,G96:G97)</f>
        <v>0</v>
      </c>
      <c r="H98" s="45">
        <f>SUBTOTAL(9,H96:H97)</f>
        <v>1.2399999999997817</v>
      </c>
      <c r="I98" s="45">
        <v>0</v>
      </c>
      <c r="J98" s="45">
        <v>0</v>
      </c>
      <c r="K98" s="159">
        <v>0</v>
      </c>
      <c r="L98" s="45">
        <v>0</v>
      </c>
      <c r="M98" s="46">
        <f>SUBTOTAL(9,M96:M97)</f>
        <v>304.73842000000002</v>
      </c>
      <c r="N98" s="46">
        <f>SUBTOTAL(9,N96:N97)</f>
        <v>70.869400000000013</v>
      </c>
      <c r="O98" s="46">
        <f>SUBTOTAL(9,O96:O97)</f>
        <v>13798.272180000002</v>
      </c>
      <c r="P98" s="46">
        <v>0</v>
      </c>
      <c r="Q98" s="47"/>
      <c r="R98" s="45">
        <v>0</v>
      </c>
      <c r="S98" s="45">
        <v>0</v>
      </c>
      <c r="T98" s="46">
        <v>0</v>
      </c>
      <c r="U98" s="46">
        <v>0</v>
      </c>
      <c r="V98" s="46">
        <v>0</v>
      </c>
      <c r="W98" s="46">
        <v>0</v>
      </c>
      <c r="X98" s="47"/>
      <c r="Y98" s="45">
        <v>0</v>
      </c>
      <c r="Z98" s="45">
        <v>0</v>
      </c>
      <c r="AA98" s="45"/>
      <c r="AB98" s="45"/>
      <c r="AC98" s="45"/>
      <c r="AD98" s="45">
        <f>SUBTOTAL(9,AD96:AD97)</f>
        <v>187.5</v>
      </c>
      <c r="AE98" s="45">
        <f>SUBTOTAL(9,AE96:AE97)</f>
        <v>0</v>
      </c>
      <c r="AF98" s="45">
        <f>SUBTOTAL(9,AF96:AF97)</f>
        <v>0</v>
      </c>
      <c r="AG98" s="45">
        <f>SUBTOTAL(9,AG96:AG97)</f>
        <v>326.72321428571422</v>
      </c>
      <c r="AH98" s="48"/>
      <c r="AI98" s="48">
        <f>SUBTOTAL(9,AI96:AI97)</f>
        <v>1725</v>
      </c>
      <c r="AJ98" s="45"/>
      <c r="AK98" s="44">
        <f>SUBTOTAL(9,AK96:AK97)</f>
        <v>2225.7352000000001</v>
      </c>
      <c r="AL98" s="44">
        <f>SUBTOTAL(9,AL96:AL97)</f>
        <v>392.77679999999998</v>
      </c>
      <c r="AM98" s="44">
        <f>SUBTOTAL(9,AM96:AM97)</f>
        <v>654.62800000000004</v>
      </c>
      <c r="AN98" s="45">
        <v>0</v>
      </c>
      <c r="AO98" s="44">
        <f>SUBTOTAL(9,AO96:AO97)</f>
        <v>40646.8125</v>
      </c>
      <c r="AP98" s="44">
        <f>SUBTOTAL(9,AP96:AP97)</f>
        <v>40070.882499999992</v>
      </c>
      <c r="AQ98" s="44">
        <f>SUBTOTAL(9,AQ96:AQ97)</f>
        <v>4808.5058999999992</v>
      </c>
      <c r="AR98" s="44">
        <f>SUBTOTAL(9,AR96:AR97)</f>
        <v>44879.388399999996</v>
      </c>
      <c r="AS98" s="49">
        <v>0</v>
      </c>
      <c r="AT98" s="49">
        <v>0</v>
      </c>
      <c r="AU98" s="49">
        <v>0</v>
      </c>
      <c r="AV98" s="49">
        <v>0</v>
      </c>
      <c r="AW98" s="49">
        <v>0</v>
      </c>
      <c r="AX98" s="49">
        <v>0</v>
      </c>
      <c r="AY98" s="49">
        <v>0</v>
      </c>
      <c r="AZ98" s="49">
        <v>0</v>
      </c>
      <c r="BA98" s="49">
        <v>0</v>
      </c>
      <c r="BB98" s="49">
        <v>0</v>
      </c>
      <c r="BC98" s="49">
        <v>0</v>
      </c>
      <c r="BD98" s="44">
        <v>0</v>
      </c>
      <c r="BE98" s="48">
        <v>0</v>
      </c>
      <c r="BF98" s="48">
        <v>0</v>
      </c>
      <c r="BG98" s="44">
        <v>0</v>
      </c>
      <c r="BH98" s="44">
        <v>0</v>
      </c>
      <c r="BI98" s="49">
        <v>0</v>
      </c>
      <c r="BJ98" s="49">
        <v>0</v>
      </c>
      <c r="BK98" s="49">
        <v>0</v>
      </c>
      <c r="BL98" s="49">
        <v>0</v>
      </c>
      <c r="BM98" s="49">
        <v>0</v>
      </c>
      <c r="BN98" s="49">
        <v>0</v>
      </c>
      <c r="BO98" s="49">
        <v>0</v>
      </c>
      <c r="BP98" s="49">
        <v>0</v>
      </c>
      <c r="BQ98" s="49">
        <v>0</v>
      </c>
      <c r="BR98" s="49">
        <v>0</v>
      </c>
      <c r="BS98" s="49">
        <v>0</v>
      </c>
      <c r="BT98" s="49">
        <v>0</v>
      </c>
      <c r="BU98" s="158">
        <v>0</v>
      </c>
    </row>
    <row r="99" spans="1:100" ht="15" customHeight="1" x14ac:dyDescent="0.25">
      <c r="A99" s="172"/>
      <c r="B99" s="16" t="s">
        <v>43</v>
      </c>
      <c r="C99" s="33"/>
      <c r="D99" s="34"/>
      <c r="E99" s="34"/>
      <c r="F99" s="35"/>
      <c r="G99" s="33">
        <v>0</v>
      </c>
      <c r="H99" s="33">
        <v>0</v>
      </c>
      <c r="I99" s="34"/>
      <c r="J99" s="34"/>
      <c r="K99" s="34"/>
      <c r="L99" s="34"/>
      <c r="M99" s="36">
        <v>0</v>
      </c>
      <c r="N99" s="36">
        <v>0</v>
      </c>
      <c r="O99" s="36">
        <v>0</v>
      </c>
      <c r="P99" s="36">
        <v>0</v>
      </c>
      <c r="Q99" s="37"/>
      <c r="R99" s="34"/>
      <c r="S99" s="34"/>
      <c r="T99" s="36">
        <v>0</v>
      </c>
      <c r="U99" s="36">
        <v>0</v>
      </c>
      <c r="V99" s="36">
        <v>0</v>
      </c>
      <c r="W99" s="36">
        <v>0</v>
      </c>
      <c r="X99" s="37"/>
      <c r="Y99" s="34"/>
      <c r="Z99" s="34"/>
      <c r="AA99" s="34"/>
      <c r="AB99" s="34"/>
      <c r="AC99" s="34"/>
      <c r="AD99" s="34"/>
      <c r="AE99" s="34"/>
      <c r="AF99" s="34"/>
      <c r="AG99" s="34"/>
      <c r="AH99" s="38"/>
      <c r="AI99" s="38"/>
      <c r="AJ99" s="34"/>
      <c r="AK99" s="33">
        <v>0</v>
      </c>
      <c r="AL99" s="33">
        <v>0</v>
      </c>
      <c r="AM99" s="33">
        <v>0</v>
      </c>
      <c r="AN99" s="34"/>
      <c r="AO99" s="33">
        <v>0</v>
      </c>
      <c r="AP99" s="33">
        <v>0</v>
      </c>
      <c r="AQ99" s="33">
        <v>0</v>
      </c>
      <c r="AR99" s="33">
        <v>0</v>
      </c>
      <c r="AS99" s="39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33">
        <v>0</v>
      </c>
      <c r="BE99" s="38"/>
      <c r="BF99" s="38"/>
      <c r="BG99" s="33">
        <v>0</v>
      </c>
      <c r="BH99" s="33">
        <v>0</v>
      </c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156">
        <v>0</v>
      </c>
      <c r="BW99" s="145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  <c r="CT99" s="144"/>
      <c r="CU99" s="144"/>
      <c r="CV99" s="144"/>
    </row>
    <row r="100" spans="1:100" ht="15.75" customHeight="1" thickBot="1" x14ac:dyDescent="0.3">
      <c r="A100" s="169"/>
      <c r="B100" s="16" t="s">
        <v>44</v>
      </c>
      <c r="C100" s="33"/>
      <c r="D100" s="34"/>
      <c r="E100" s="34"/>
      <c r="F100" s="35"/>
      <c r="G100" s="33">
        <v>0</v>
      </c>
      <c r="H100" s="33">
        <v>0</v>
      </c>
      <c r="I100" s="34"/>
      <c r="J100" s="34"/>
      <c r="K100" s="34"/>
      <c r="L100" s="34"/>
      <c r="M100" s="36">
        <v>0</v>
      </c>
      <c r="N100" s="36">
        <v>0</v>
      </c>
      <c r="O100" s="36">
        <v>0</v>
      </c>
      <c r="P100" s="36">
        <v>0</v>
      </c>
      <c r="Q100" s="37"/>
      <c r="R100" s="34"/>
      <c r="S100" s="34"/>
      <c r="T100" s="36">
        <v>0</v>
      </c>
      <c r="U100" s="36">
        <v>0</v>
      </c>
      <c r="V100" s="36">
        <v>0</v>
      </c>
      <c r="W100" s="36">
        <v>0</v>
      </c>
      <c r="X100" s="37"/>
      <c r="Y100" s="34"/>
      <c r="Z100" s="34"/>
      <c r="AA100" s="34"/>
      <c r="AB100" s="34"/>
      <c r="AC100" s="34"/>
      <c r="AD100" s="34"/>
      <c r="AE100" s="34"/>
      <c r="AF100" s="34"/>
      <c r="AG100" s="34"/>
      <c r="AH100" s="38"/>
      <c r="AI100" s="38"/>
      <c r="AJ100" s="34"/>
      <c r="AK100" s="33">
        <v>0</v>
      </c>
      <c r="AL100" s="33">
        <v>0</v>
      </c>
      <c r="AM100" s="33">
        <v>0</v>
      </c>
      <c r="AN100" s="34"/>
      <c r="AO100" s="33">
        <v>0</v>
      </c>
      <c r="AP100" s="33">
        <v>0</v>
      </c>
      <c r="AQ100" s="33">
        <v>0</v>
      </c>
      <c r="AR100" s="33">
        <v>0</v>
      </c>
      <c r="AS100" s="39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33">
        <v>0</v>
      </c>
      <c r="BE100" s="38"/>
      <c r="BF100" s="38"/>
      <c r="BG100" s="33"/>
      <c r="BH100" s="33"/>
      <c r="BI100" s="39">
        <v>0</v>
      </c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156">
        <v>0</v>
      </c>
      <c r="BW100" s="145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  <c r="CT100" s="144"/>
      <c r="CU100" s="144"/>
      <c r="CV100" s="144"/>
    </row>
    <row r="101" spans="1:100" ht="15.75" hidden="1" thickBot="1" x14ac:dyDescent="0.3">
      <c r="A101" s="172">
        <v>43586</v>
      </c>
      <c r="B101" s="16" t="s">
        <v>43</v>
      </c>
      <c r="C101" s="33"/>
      <c r="D101" s="34"/>
      <c r="E101" s="34"/>
      <c r="F101" s="35"/>
      <c r="G101" s="33">
        <v>0</v>
      </c>
      <c r="H101" s="33">
        <v>0</v>
      </c>
      <c r="I101" s="34"/>
      <c r="J101" s="34"/>
      <c r="K101" s="34"/>
      <c r="L101" s="34"/>
      <c r="M101" s="36">
        <v>0</v>
      </c>
      <c r="N101" s="36">
        <v>0</v>
      </c>
      <c r="O101" s="36">
        <v>0</v>
      </c>
      <c r="P101" s="36">
        <v>0</v>
      </c>
      <c r="Q101" s="37"/>
      <c r="R101" s="34"/>
      <c r="S101" s="34"/>
      <c r="T101" s="36">
        <v>0</v>
      </c>
      <c r="U101" s="36">
        <v>0</v>
      </c>
      <c r="V101" s="36">
        <v>0</v>
      </c>
      <c r="W101" s="36">
        <v>0</v>
      </c>
      <c r="X101" s="37"/>
      <c r="Y101" s="34"/>
      <c r="Z101" s="34"/>
      <c r="AA101" s="34"/>
      <c r="AB101" s="34"/>
      <c r="AC101" s="34"/>
      <c r="AD101" s="34"/>
      <c r="AE101" s="34"/>
      <c r="AF101" s="34"/>
      <c r="AG101" s="34"/>
      <c r="AH101" s="38"/>
      <c r="AI101" s="38"/>
      <c r="AJ101" s="34"/>
      <c r="AK101" s="33">
        <v>0</v>
      </c>
      <c r="AL101" s="33">
        <v>0</v>
      </c>
      <c r="AM101" s="33">
        <v>0</v>
      </c>
      <c r="AN101" s="34"/>
      <c r="AO101" s="33">
        <v>0</v>
      </c>
      <c r="AP101" s="33">
        <v>0</v>
      </c>
      <c r="AQ101" s="33">
        <v>0</v>
      </c>
      <c r="AR101" s="33">
        <v>0</v>
      </c>
      <c r="AS101" s="39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33">
        <v>0</v>
      </c>
      <c r="BE101" s="38"/>
      <c r="BF101" s="38"/>
      <c r="BG101" s="33">
        <v>0</v>
      </c>
      <c r="BH101" s="33">
        <v>0</v>
      </c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41">
        <v>0</v>
      </c>
      <c r="BW101" s="145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  <c r="CT101" s="144"/>
      <c r="CU101" s="144"/>
      <c r="CV101" s="144"/>
    </row>
    <row r="102" spans="1:100" ht="15.75" hidden="1" thickBot="1" x14ac:dyDescent="0.3">
      <c r="A102" s="169"/>
      <c r="B102" s="16" t="s">
        <v>44</v>
      </c>
      <c r="C102" s="33"/>
      <c r="D102" s="34"/>
      <c r="E102" s="34"/>
      <c r="F102" s="35"/>
      <c r="G102" s="33">
        <v>0</v>
      </c>
      <c r="H102" s="33">
        <v>0</v>
      </c>
      <c r="I102" s="34"/>
      <c r="J102" s="34"/>
      <c r="K102" s="34"/>
      <c r="L102" s="34"/>
      <c r="M102" s="36">
        <v>0</v>
      </c>
      <c r="N102" s="36">
        <v>0</v>
      </c>
      <c r="O102" s="36">
        <v>0</v>
      </c>
      <c r="P102" s="36">
        <v>0</v>
      </c>
      <c r="Q102" s="37"/>
      <c r="R102" s="34"/>
      <c r="S102" s="34"/>
      <c r="T102" s="36">
        <v>0</v>
      </c>
      <c r="U102" s="36">
        <v>0</v>
      </c>
      <c r="V102" s="36">
        <v>0</v>
      </c>
      <c r="W102" s="36">
        <v>0</v>
      </c>
      <c r="X102" s="37"/>
      <c r="Y102" s="34"/>
      <c r="Z102" s="34"/>
      <c r="AA102" s="34"/>
      <c r="AB102" s="34"/>
      <c r="AC102" s="34"/>
      <c r="AD102" s="34"/>
      <c r="AE102" s="34"/>
      <c r="AF102" s="34"/>
      <c r="AG102" s="34"/>
      <c r="AH102" s="38"/>
      <c r="AI102" s="38"/>
      <c r="AJ102" s="34"/>
      <c r="AK102" s="33">
        <v>0</v>
      </c>
      <c r="AL102" s="33">
        <v>0</v>
      </c>
      <c r="AM102" s="33">
        <v>0</v>
      </c>
      <c r="AN102" s="34"/>
      <c r="AO102" s="33">
        <v>0</v>
      </c>
      <c r="AP102" s="33">
        <v>0</v>
      </c>
      <c r="AQ102" s="33">
        <v>0</v>
      </c>
      <c r="AR102" s="33">
        <v>0</v>
      </c>
      <c r="AS102" s="39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33">
        <v>0</v>
      </c>
      <c r="BE102" s="38"/>
      <c r="BF102" s="38"/>
      <c r="BG102" s="33"/>
      <c r="BH102" s="33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41">
        <v>0</v>
      </c>
      <c r="BW102" s="145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  <c r="CT102" s="144"/>
      <c r="CU102" s="144"/>
      <c r="CV102" s="144"/>
    </row>
    <row r="103" spans="1:100" ht="15.75" thickBot="1" x14ac:dyDescent="0.3">
      <c r="A103" s="42"/>
      <c r="B103" s="43"/>
      <c r="C103" s="44">
        <v>0</v>
      </c>
      <c r="D103" s="45">
        <v>0</v>
      </c>
      <c r="E103" s="45">
        <f>SUBTOTAL(9,E99:E100)</f>
        <v>0</v>
      </c>
      <c r="F103" s="47"/>
      <c r="G103" s="45">
        <f>SUBTOTAL(9,G99:G100)</f>
        <v>0</v>
      </c>
      <c r="H103" s="45">
        <f>SUBTOTAL(9,H99:H100)</f>
        <v>0</v>
      </c>
      <c r="I103" s="45">
        <v>0</v>
      </c>
      <c r="J103" s="45">
        <v>0</v>
      </c>
      <c r="K103" s="159">
        <v>0</v>
      </c>
      <c r="L103" s="45">
        <v>0</v>
      </c>
      <c r="M103" s="46">
        <f>SUBTOTAL(9,M99:M100)</f>
        <v>0</v>
      </c>
      <c r="N103" s="46">
        <f>SUBTOTAL(9,N99:N100)</f>
        <v>0</v>
      </c>
      <c r="O103" s="46">
        <f>SUBTOTAL(9,O99:O100)</f>
        <v>0</v>
      </c>
      <c r="P103" s="46">
        <v>0</v>
      </c>
      <c r="Q103" s="47"/>
      <c r="R103" s="45">
        <v>0</v>
      </c>
      <c r="S103" s="45">
        <v>0</v>
      </c>
      <c r="T103" s="46">
        <v>0</v>
      </c>
      <c r="U103" s="46">
        <v>0</v>
      </c>
      <c r="V103" s="46">
        <v>0</v>
      </c>
      <c r="W103" s="46">
        <v>0</v>
      </c>
      <c r="X103" s="47"/>
      <c r="Y103" s="45">
        <v>0</v>
      </c>
      <c r="Z103" s="45">
        <v>0</v>
      </c>
      <c r="AA103" s="45"/>
      <c r="AB103" s="45"/>
      <c r="AC103" s="45"/>
      <c r="AD103" s="45">
        <f>SUBTOTAL(9,AD99:AD100)</f>
        <v>0</v>
      </c>
      <c r="AE103" s="45">
        <f>SUBTOTAL(9,AE99:AE100)</f>
        <v>0</v>
      </c>
      <c r="AF103" s="45">
        <f>SUBTOTAL(9,AF99:AF100)</f>
        <v>0</v>
      </c>
      <c r="AG103" s="45">
        <f>SUBTOTAL(9,AG99:AG100)</f>
        <v>0</v>
      </c>
      <c r="AH103" s="48"/>
      <c r="AI103" s="48">
        <f>SUBTOTAL(9,AI99:AI100)</f>
        <v>0</v>
      </c>
      <c r="AJ103" s="45"/>
      <c r="AK103" s="44">
        <f>SUBTOTAL(9,AK99:AK100)</f>
        <v>0</v>
      </c>
      <c r="AL103" s="44">
        <f>SUBTOTAL(9,AL99:AL100)</f>
        <v>0</v>
      </c>
      <c r="AM103" s="44">
        <f>SUBTOTAL(9,AM99:AM100)</f>
        <v>0</v>
      </c>
      <c r="AN103" s="45">
        <v>0</v>
      </c>
      <c r="AO103" s="44">
        <v>0</v>
      </c>
      <c r="AP103" s="44">
        <f>SUBTOTAL(9,AP99:AP100)</f>
        <v>0</v>
      </c>
      <c r="AQ103" s="44">
        <f>SUBTOTAL(9,AQ99:AQ100)</f>
        <v>0</v>
      </c>
      <c r="AR103" s="44">
        <f>SUBTOTAL(9,AR99:AR100)</f>
        <v>0</v>
      </c>
      <c r="AS103" s="49">
        <v>0</v>
      </c>
      <c r="AT103" s="49">
        <v>0</v>
      </c>
      <c r="AU103" s="49">
        <v>0</v>
      </c>
      <c r="AV103" s="49">
        <v>0</v>
      </c>
      <c r="AW103" s="49">
        <v>0</v>
      </c>
      <c r="AX103" s="49">
        <v>0</v>
      </c>
      <c r="AY103" s="49">
        <v>0</v>
      </c>
      <c r="AZ103" s="49">
        <v>0</v>
      </c>
      <c r="BA103" s="49">
        <v>0</v>
      </c>
      <c r="BB103" s="49">
        <v>0</v>
      </c>
      <c r="BC103" s="49">
        <v>0</v>
      </c>
      <c r="BD103" s="44">
        <v>0</v>
      </c>
      <c r="BE103" s="48"/>
      <c r="BF103" s="48">
        <v>0</v>
      </c>
      <c r="BG103" s="44">
        <v>0</v>
      </c>
      <c r="BH103" s="44">
        <v>0</v>
      </c>
      <c r="BI103" s="49">
        <v>0</v>
      </c>
      <c r="BJ103" s="49">
        <v>0</v>
      </c>
      <c r="BK103" s="49">
        <v>0</v>
      </c>
      <c r="BL103" s="49">
        <v>0</v>
      </c>
      <c r="BM103" s="49">
        <v>0</v>
      </c>
      <c r="BN103" s="49">
        <v>0</v>
      </c>
      <c r="BO103" s="49">
        <v>0</v>
      </c>
      <c r="BP103" s="49">
        <v>0</v>
      </c>
      <c r="BQ103" s="49">
        <v>0</v>
      </c>
      <c r="BR103" s="49">
        <v>0</v>
      </c>
      <c r="BS103" s="49">
        <v>0</v>
      </c>
      <c r="BT103" s="49">
        <v>0</v>
      </c>
      <c r="BU103" s="44">
        <v>0</v>
      </c>
    </row>
    <row r="104" spans="1:100" ht="15.75" thickBot="1" x14ac:dyDescent="0.3">
      <c r="A104" s="154"/>
      <c r="B104" s="4"/>
      <c r="C104" s="50"/>
      <c r="D104" s="51"/>
      <c r="E104" s="51"/>
      <c r="F104" s="52"/>
      <c r="G104" s="50"/>
      <c r="H104" s="50"/>
      <c r="I104" s="51"/>
      <c r="J104" s="51"/>
      <c r="K104" s="51"/>
      <c r="L104" s="51"/>
      <c r="M104" s="53"/>
      <c r="N104" s="53"/>
      <c r="O104" s="53"/>
      <c r="P104" s="53"/>
      <c r="Q104" s="52"/>
      <c r="R104" s="51"/>
      <c r="S104" s="51"/>
      <c r="T104" s="53"/>
      <c r="U104" s="53"/>
      <c r="V104" s="53"/>
      <c r="W104" s="53"/>
      <c r="X104" s="52"/>
      <c r="Y104" s="51"/>
      <c r="Z104" s="51"/>
      <c r="AA104" s="51"/>
      <c r="AB104" s="51"/>
      <c r="AC104" s="51"/>
      <c r="AD104" s="51"/>
      <c r="AE104" s="51"/>
      <c r="AF104" s="51"/>
      <c r="AG104" s="51"/>
      <c r="AH104" s="54"/>
      <c r="AI104" s="54"/>
      <c r="AJ104" s="51"/>
      <c r="AK104" s="50"/>
      <c r="AL104" s="50"/>
      <c r="AM104" s="50"/>
      <c r="AN104" s="51"/>
      <c r="AO104" s="50"/>
      <c r="AP104" s="50"/>
      <c r="AQ104" s="50"/>
      <c r="AR104" s="50"/>
      <c r="AS104" s="1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0"/>
      <c r="BE104" s="54"/>
      <c r="BF104" s="54"/>
      <c r="BG104" s="50"/>
      <c r="BH104" s="50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0"/>
    </row>
    <row r="105" spans="1:100" ht="16.5" thickTop="1" thickBot="1" x14ac:dyDescent="0.3">
      <c r="A105" s="56" t="s">
        <v>45</v>
      </c>
      <c r="B105" s="56"/>
      <c r="C105" s="57">
        <v>838263.11999999976</v>
      </c>
      <c r="D105" s="57">
        <v>515403.65999999986</v>
      </c>
      <c r="E105" s="57">
        <f>SUBTOTAL(9,E8:E104)</f>
        <v>515442</v>
      </c>
      <c r="F105" s="57"/>
      <c r="G105" s="57">
        <f>SUBTOTAL(9,G8:G104)</f>
        <v>4.6999999999989086</v>
      </c>
      <c r="H105" s="57">
        <f>SUBTOTAL(9,H8:H104)</f>
        <v>43.040000000002692</v>
      </c>
      <c r="I105" s="57">
        <v>0</v>
      </c>
      <c r="J105" s="57">
        <v>0</v>
      </c>
      <c r="K105" s="57">
        <v>229441.22</v>
      </c>
      <c r="L105" s="57">
        <v>0</v>
      </c>
      <c r="M105" s="57">
        <f>SUBTOTAL(9,M8:M104)</f>
        <v>4932.9862300000004</v>
      </c>
      <c r="N105" s="57">
        <f>SUBTOTAL(9,N8:N104)</f>
        <v>1147.2061000000001</v>
      </c>
      <c r="O105" s="57">
        <f>SUBTOTAL(9,O8:O104)</f>
        <v>223361.02766999995</v>
      </c>
      <c r="P105" s="57"/>
      <c r="Q105" s="57"/>
      <c r="R105" s="57">
        <v>0</v>
      </c>
      <c r="S105" s="57">
        <v>0</v>
      </c>
      <c r="T105" s="57">
        <v>0</v>
      </c>
      <c r="U105" s="57">
        <v>0</v>
      </c>
      <c r="V105" s="57">
        <v>0</v>
      </c>
      <c r="W105" s="57">
        <v>0</v>
      </c>
      <c r="X105" s="57"/>
      <c r="Y105" s="57">
        <v>0</v>
      </c>
      <c r="Z105" s="57">
        <v>3173.25</v>
      </c>
      <c r="AA105" s="57">
        <v>119.5</v>
      </c>
      <c r="AB105" s="57">
        <v>68.5</v>
      </c>
      <c r="AC105" s="57">
        <v>5588.9100000000008</v>
      </c>
      <c r="AD105" s="57">
        <f>SUBTOTAL(9,AD8:AD104)</f>
        <v>2833.258928571428</v>
      </c>
      <c r="AE105" s="57">
        <f>SUBTOTAL(9,AE8:AE104)</f>
        <v>106.69642857142857</v>
      </c>
      <c r="AF105" s="57">
        <f>SUBTOTAL(9,AF8:AF104)</f>
        <v>61.160714285714278</v>
      </c>
      <c r="AG105" s="57">
        <f>SUBTOTAL(9,AG8:AG104)</f>
        <v>4990.0982142857138</v>
      </c>
      <c r="AH105" s="57"/>
      <c r="AI105" s="57">
        <f>SUBTOTAL(9,AI8:AI104)</f>
        <v>88917.8</v>
      </c>
      <c r="AJ105" s="57">
        <v>56113.159999999996</v>
      </c>
      <c r="AK105" s="57">
        <f>SUBTOTAL(9,AK8:AK104)</f>
        <v>38156.948799999998</v>
      </c>
      <c r="AL105" s="57">
        <f>SUBTOTAL(9,AL8:AL104)</f>
        <v>6733.5792000000001</v>
      </c>
      <c r="AM105" s="57">
        <f>SUBTOTAL(9,AM8:AM104)</f>
        <v>11222.632</v>
      </c>
      <c r="AN105" s="57">
        <v>0</v>
      </c>
      <c r="AO105" s="57">
        <f>SUBTOTAL(9,AO8:AO104)</f>
        <v>698348.17857142864</v>
      </c>
      <c r="AP105" s="57">
        <f>SUBTOTAL(9,AP8:AP104)</f>
        <v>689398.01857142861</v>
      </c>
      <c r="AQ105" s="57">
        <f>SUBTOTAL(9,AQ8:AQ104)</f>
        <v>82727.762228571431</v>
      </c>
      <c r="AR105" s="57">
        <f>SUBTOTAL(9,AR8:AR104)</f>
        <v>772125.78080000007</v>
      </c>
      <c r="AS105" s="119">
        <v>3781</v>
      </c>
      <c r="AT105" s="119">
        <v>2282</v>
      </c>
      <c r="AU105" s="119">
        <v>2068</v>
      </c>
      <c r="AV105" s="119">
        <v>2035</v>
      </c>
      <c r="AW105" s="119">
        <v>0</v>
      </c>
      <c r="AX105" s="119">
        <v>0</v>
      </c>
      <c r="AY105" s="134">
        <v>0</v>
      </c>
      <c r="AZ105" s="134">
        <v>0</v>
      </c>
      <c r="BA105" s="134">
        <v>0</v>
      </c>
      <c r="BB105" s="134">
        <v>0</v>
      </c>
      <c r="BC105" s="57">
        <v>0</v>
      </c>
      <c r="BD105" s="57">
        <v>8146</v>
      </c>
      <c r="BE105" s="134">
        <v>1770</v>
      </c>
      <c r="BF105" s="57">
        <v>185</v>
      </c>
      <c r="BG105" s="57">
        <v>0</v>
      </c>
      <c r="BH105" s="57">
        <v>0</v>
      </c>
      <c r="BI105" s="133">
        <v>0</v>
      </c>
      <c r="BJ105" s="57">
        <v>0</v>
      </c>
      <c r="BK105" s="57">
        <v>0</v>
      </c>
      <c r="BL105" s="57">
        <v>0</v>
      </c>
      <c r="BM105" s="57">
        <v>0</v>
      </c>
      <c r="BN105" s="57">
        <v>0</v>
      </c>
      <c r="BO105" s="57">
        <v>0</v>
      </c>
      <c r="BP105" s="57">
        <v>0</v>
      </c>
      <c r="BQ105" s="57">
        <v>0</v>
      </c>
      <c r="BR105" s="57">
        <v>0</v>
      </c>
      <c r="BS105" s="57">
        <v>0</v>
      </c>
      <c r="BT105" s="57">
        <v>0</v>
      </c>
      <c r="BU105" s="57">
        <v>10101</v>
      </c>
    </row>
    <row r="106" spans="1:100" ht="15.75" thickTop="1" x14ac:dyDescent="0.25">
      <c r="A106" s="5"/>
      <c r="B106" s="5"/>
      <c r="C106" s="208"/>
      <c r="D106" s="208"/>
      <c r="E106" s="208">
        <f>SUM(E8:E105)/3</f>
        <v>515442</v>
      </c>
      <c r="F106" s="208"/>
      <c r="G106" s="208">
        <f>SUM(G8:G105)/3</f>
        <v>4.6999999999989086</v>
      </c>
      <c r="H106" s="208">
        <f>SUM(H8:H105)/3</f>
        <v>43.040000000002692</v>
      </c>
      <c r="I106" s="208"/>
      <c r="J106" s="208"/>
      <c r="K106" s="208"/>
      <c r="L106" s="208"/>
      <c r="M106" s="208">
        <f>SUM(M8:M105)/3</f>
        <v>4932.9862299999986</v>
      </c>
      <c r="N106" s="208">
        <f>SUM(N8:N105)/3</f>
        <v>1147.2061000000001</v>
      </c>
      <c r="O106" s="208">
        <f>SUM(O8:O105)/3</f>
        <v>223361.02766999998</v>
      </c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  <c r="AA106" s="208"/>
      <c r="AB106" s="208"/>
      <c r="AC106" s="208"/>
      <c r="AD106" s="208">
        <f>SUM(AD8:AD105)/3</f>
        <v>2833.2589285714289</v>
      </c>
      <c r="AE106" s="208">
        <f>SUM(AE8:AE105)/3</f>
        <v>106.69642857142857</v>
      </c>
      <c r="AF106" s="208">
        <f>SUM(AF8:AF105)/3</f>
        <v>61.160714285714278</v>
      </c>
      <c r="AG106" s="208">
        <f>SUM(AG8:AG105)/3</f>
        <v>4990.0982142857129</v>
      </c>
      <c r="AH106" s="208"/>
      <c r="AI106" s="208"/>
      <c r="AJ106" s="208"/>
      <c r="AK106" s="208">
        <f>SUM(AK8:AK105)/3</f>
        <v>38156.948800000006</v>
      </c>
      <c r="AL106" s="208">
        <f>SUM(AL8:AL105)/3</f>
        <v>6733.5792000000001</v>
      </c>
      <c r="AM106" s="208">
        <f>SUM(AM8:AM105)/3</f>
        <v>11222.632000000003</v>
      </c>
      <c r="AN106" s="208"/>
      <c r="AO106" s="208">
        <f>AP106+AD106+AE106+AF106+AG106</f>
        <v>697389.23285714281</v>
      </c>
      <c r="AP106" s="208">
        <f t="shared" ref="AO106:AQ106" si="120">SUM(AP8:AP105)/3</f>
        <v>689398.01857142849</v>
      </c>
      <c r="AQ106" s="208">
        <f t="shared" si="120"/>
        <v>82727.762228571431</v>
      </c>
      <c r="AR106" s="208"/>
      <c r="AS106" s="209"/>
      <c r="AT106" s="209"/>
      <c r="AU106" s="209"/>
      <c r="AV106" s="209"/>
      <c r="AW106" s="209"/>
      <c r="AX106" s="209"/>
      <c r="AY106" s="210"/>
      <c r="AZ106" s="210"/>
      <c r="BA106" s="210"/>
      <c r="BB106" s="210"/>
      <c r="BC106" s="208"/>
      <c r="BD106" s="208"/>
      <c r="BE106" s="210"/>
      <c r="BF106" s="208"/>
      <c r="BG106" s="208"/>
      <c r="BH106" s="208"/>
      <c r="BI106" s="211"/>
      <c r="BJ106" s="208"/>
      <c r="BK106" s="208"/>
      <c r="BL106" s="208"/>
      <c r="BM106" s="208"/>
      <c r="BN106" s="208"/>
      <c r="BO106" s="208"/>
      <c r="BP106" s="208"/>
      <c r="BQ106" s="208"/>
      <c r="BR106" s="208"/>
      <c r="BS106" s="208"/>
      <c r="BT106" s="208"/>
      <c r="BU106" s="208"/>
    </row>
    <row r="107" spans="1:100" x14ac:dyDescent="0.25">
      <c r="A107" s="4" t="s">
        <v>100</v>
      </c>
      <c r="B107" s="4"/>
      <c r="C107" s="13">
        <v>8146</v>
      </c>
      <c r="D107" s="146"/>
      <c r="G107" s="146"/>
      <c r="AO107" s="153" t="s">
        <v>120</v>
      </c>
      <c r="AP107" s="153"/>
      <c r="AQ107" s="147">
        <f>AP106*0.12</f>
        <v>82727.762228571417</v>
      </c>
      <c r="AR107" s="148"/>
      <c r="AS107" s="149">
        <v>3800</v>
      </c>
      <c r="AT107" s="149">
        <v>2100</v>
      </c>
      <c r="AU107" s="149">
        <v>2100</v>
      </c>
      <c r="AV107" s="149">
        <v>2100</v>
      </c>
      <c r="AW107" s="149">
        <v>1000</v>
      </c>
      <c r="AX107" s="149">
        <v>1500</v>
      </c>
      <c r="BA107" s="149">
        <v>1500</v>
      </c>
      <c r="BB107" s="149">
        <v>1500</v>
      </c>
      <c r="BH107" s="136" t="s">
        <v>68</v>
      </c>
      <c r="BI107" s="150">
        <v>0</v>
      </c>
      <c r="BJ107" s="150">
        <v>0</v>
      </c>
      <c r="BK107" s="150">
        <v>0</v>
      </c>
      <c r="BL107" s="150">
        <v>0</v>
      </c>
      <c r="BM107" s="150">
        <v>0</v>
      </c>
      <c r="BN107" s="150">
        <v>0</v>
      </c>
      <c r="BO107" s="137"/>
      <c r="BP107" s="137"/>
      <c r="BQ107" s="137"/>
      <c r="BR107" s="137"/>
      <c r="BS107" s="137"/>
      <c r="BT107" s="137"/>
      <c r="BU107" s="146">
        <v>0</v>
      </c>
    </row>
    <row r="108" spans="1:100" x14ac:dyDescent="0.25">
      <c r="A108" s="4" t="s">
        <v>101</v>
      </c>
      <c r="B108" s="4"/>
      <c r="C108" s="13">
        <v>0</v>
      </c>
      <c r="D108" s="146"/>
      <c r="E108" s="146"/>
      <c r="AO108" s="153" t="s">
        <v>121</v>
      </c>
      <c r="AP108" s="153">
        <v>633880.682142857</v>
      </c>
      <c r="AQ108" s="147"/>
      <c r="AR108" s="148"/>
      <c r="AS108" s="149">
        <v>19</v>
      </c>
      <c r="AT108" s="149">
        <v>-182</v>
      </c>
      <c r="AU108" s="149">
        <v>32</v>
      </c>
      <c r="AV108" s="149">
        <v>65</v>
      </c>
      <c r="AW108" s="149">
        <v>1000</v>
      </c>
      <c r="AX108" s="149">
        <v>1500</v>
      </c>
      <c r="AY108" s="149">
        <v>0</v>
      </c>
      <c r="AZ108" s="149">
        <v>0</v>
      </c>
      <c r="BA108" s="149">
        <v>1500</v>
      </c>
      <c r="BB108" s="149">
        <v>1500</v>
      </c>
      <c r="BH108" s="137" t="s">
        <v>104</v>
      </c>
      <c r="BI108" s="150">
        <v>0</v>
      </c>
      <c r="BJ108" s="150">
        <v>0</v>
      </c>
      <c r="BK108" s="150">
        <v>0</v>
      </c>
      <c r="BL108" s="150">
        <v>0</v>
      </c>
      <c r="BM108" s="150">
        <v>0</v>
      </c>
      <c r="BN108" s="150">
        <v>0</v>
      </c>
      <c r="BO108" s="150">
        <v>0</v>
      </c>
      <c r="BP108" s="150">
        <v>0</v>
      </c>
      <c r="BQ108" s="150">
        <v>0</v>
      </c>
      <c r="BR108" s="150">
        <v>0</v>
      </c>
      <c r="BS108" s="150">
        <v>0</v>
      </c>
      <c r="BT108" s="150">
        <v>0</v>
      </c>
      <c r="BU108" s="146">
        <v>0</v>
      </c>
    </row>
    <row r="109" spans="1:100" x14ac:dyDescent="0.25">
      <c r="A109" s="4" t="s">
        <v>102</v>
      </c>
      <c r="B109" s="4"/>
      <c r="C109" s="13">
        <v>0</v>
      </c>
      <c r="D109" s="146"/>
      <c r="AM109" s="146">
        <f>AD105+AE105+AF105+AG105+AP105</f>
        <v>697389.23285714292</v>
      </c>
      <c r="AO109" s="153" t="s">
        <v>122</v>
      </c>
      <c r="AP109" s="153">
        <v>0</v>
      </c>
      <c r="AQ109" s="147"/>
      <c r="AR109" s="148"/>
      <c r="AS109" s="149">
        <v>17.100000000000001</v>
      </c>
      <c r="AT109" s="149">
        <v>-163.80000000000001</v>
      </c>
      <c r="AU109" s="149">
        <v>28.8</v>
      </c>
      <c r="AV109" s="149">
        <v>58.5</v>
      </c>
      <c r="AW109" s="149">
        <v>900</v>
      </c>
      <c r="AX109" s="149">
        <v>1350</v>
      </c>
      <c r="AY109" s="149">
        <v>0</v>
      </c>
      <c r="AZ109" s="149">
        <v>0</v>
      </c>
      <c r="BA109" s="149">
        <v>1350</v>
      </c>
      <c r="BB109" s="149">
        <v>1350</v>
      </c>
      <c r="BH109" s="138"/>
      <c r="BI109" s="13"/>
      <c r="BJ109" s="13"/>
      <c r="BK109" s="13"/>
      <c r="BL109" s="13"/>
      <c r="BM109" s="13"/>
      <c r="BN109" s="4"/>
      <c r="BO109" s="4"/>
      <c r="BP109" s="4"/>
      <c r="BQ109" s="4"/>
      <c r="BR109" s="4"/>
      <c r="BS109" s="4"/>
      <c r="BT109" s="4"/>
    </row>
    <row r="110" spans="1:100" ht="15.75" thickBot="1" x14ac:dyDescent="0.3">
      <c r="A110" s="4" t="s">
        <v>34</v>
      </c>
      <c r="B110" s="4"/>
      <c r="C110" s="151">
        <v>1770</v>
      </c>
      <c r="D110" s="146"/>
      <c r="E110" s="146"/>
      <c r="AM110" s="146">
        <f>AO106-AM109</f>
        <v>0</v>
      </c>
      <c r="AO110" s="153" t="s">
        <v>123</v>
      </c>
      <c r="AP110" s="153">
        <v>633880.682142857</v>
      </c>
      <c r="AQ110" s="147"/>
      <c r="AR110" s="148"/>
      <c r="BH110" s="139" t="s">
        <v>69</v>
      </c>
      <c r="BI110" s="152">
        <v>0</v>
      </c>
      <c r="BJ110" s="152">
        <v>0</v>
      </c>
      <c r="BK110" s="152" t="e">
        <v>#VALUE!</v>
      </c>
      <c r="BL110" s="152">
        <v>0</v>
      </c>
      <c r="BM110" s="152">
        <v>0</v>
      </c>
      <c r="BN110" s="152">
        <v>0</v>
      </c>
      <c r="BO110" s="152">
        <v>0</v>
      </c>
      <c r="BP110" s="152">
        <v>0</v>
      </c>
      <c r="BQ110" s="152">
        <v>0</v>
      </c>
      <c r="BR110" s="152">
        <v>0</v>
      </c>
      <c r="BS110" s="152">
        <v>0</v>
      </c>
      <c r="BT110" s="152">
        <v>0</v>
      </c>
      <c r="BU110" s="146" t="e">
        <v>#VALUE!</v>
      </c>
    </row>
    <row r="111" spans="1:100" ht="15.75" thickTop="1" x14ac:dyDescent="0.25">
      <c r="C111" s="3">
        <v>848179.11999999976</v>
      </c>
      <c r="D111" s="146"/>
      <c r="AQ111" s="147"/>
      <c r="AR111" s="148"/>
      <c r="BH111" s="140" t="s">
        <v>104</v>
      </c>
      <c r="BI111" s="152">
        <v>0</v>
      </c>
      <c r="BJ111" s="152">
        <v>0</v>
      </c>
      <c r="BK111" s="152" t="e">
        <v>#VALUE!</v>
      </c>
      <c r="BL111" s="152">
        <v>0</v>
      </c>
      <c r="BM111" s="152">
        <v>0</v>
      </c>
      <c r="BN111" s="152">
        <v>0</v>
      </c>
      <c r="BO111" s="152">
        <v>0</v>
      </c>
      <c r="BP111" s="152">
        <v>0</v>
      </c>
      <c r="BQ111" s="152">
        <v>0</v>
      </c>
      <c r="BR111" s="152">
        <v>0</v>
      </c>
      <c r="BS111" s="152">
        <v>0</v>
      </c>
      <c r="BT111" s="152">
        <v>0</v>
      </c>
      <c r="BU111" s="146" t="e">
        <v>#VALUE!</v>
      </c>
    </row>
    <row r="112" spans="1:100" x14ac:dyDescent="0.25">
      <c r="D112" s="146"/>
      <c r="AQ112" s="147"/>
      <c r="AR112" s="148"/>
      <c r="AV112" s="135">
        <v>2230</v>
      </c>
      <c r="BH112" s="141"/>
      <c r="BI112" s="146"/>
      <c r="BJ112" s="146"/>
      <c r="BK112" s="146"/>
      <c r="BL112" s="146"/>
      <c r="BM112" s="146"/>
    </row>
    <row r="113" spans="1:72" x14ac:dyDescent="0.25">
      <c r="A113" s="1" t="s">
        <v>117</v>
      </c>
      <c r="C113" s="146"/>
      <c r="D113" s="146"/>
      <c r="AP113" s="149">
        <f>SUM(AP6:AP105)/3</f>
        <v>689398.01857142849</v>
      </c>
      <c r="AQ113" s="149">
        <f>SUM(AQ6:AQ105)/3</f>
        <v>82727.762228571431</v>
      </c>
      <c r="AR113" s="148"/>
      <c r="BH113" s="141"/>
      <c r="BI113" s="146"/>
      <c r="BJ113" s="146"/>
      <c r="BK113" s="146"/>
      <c r="BL113" s="146"/>
      <c r="BM113" s="146"/>
    </row>
    <row r="114" spans="1:72" x14ac:dyDescent="0.25">
      <c r="D114" s="171" t="s">
        <v>108</v>
      </c>
      <c r="E114" s="171"/>
      <c r="F114" s="171"/>
      <c r="K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N114" s="4"/>
      <c r="AP114" s="149"/>
      <c r="AQ114" s="149">
        <f>AQ113/AP113</f>
        <v>0.12000000000000002</v>
      </c>
      <c r="AR114" s="146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138"/>
      <c r="BI114" s="53"/>
      <c r="BJ114" s="53"/>
      <c r="BK114" s="53"/>
      <c r="BL114" s="53"/>
      <c r="BM114" s="53"/>
      <c r="BN114" s="4"/>
      <c r="BO114" s="4"/>
      <c r="BP114" s="4"/>
      <c r="BQ114" s="4"/>
      <c r="BR114" s="4"/>
      <c r="BS114" s="4"/>
      <c r="BT114" s="4"/>
    </row>
    <row r="115" spans="1:72" x14ac:dyDescent="0.25">
      <c r="A115" s="135" t="s">
        <v>96</v>
      </c>
      <c r="C115" s="149"/>
      <c r="D115" s="146" t="s">
        <v>109</v>
      </c>
      <c r="E115" s="135" t="s">
        <v>110</v>
      </c>
      <c r="F115" s="135" t="s">
        <v>2</v>
      </c>
      <c r="AM115" s="146"/>
      <c r="BH115" s="141" t="s">
        <v>99</v>
      </c>
      <c r="BI115" s="149"/>
      <c r="BJ115" s="149"/>
      <c r="BK115" s="149"/>
    </row>
    <row r="116" spans="1:72" x14ac:dyDescent="0.25">
      <c r="A116" s="135" t="s">
        <v>126</v>
      </c>
      <c r="C116" s="149"/>
      <c r="D116" s="146"/>
      <c r="E116" s="146"/>
      <c r="AQ116" s="146"/>
      <c r="AR116" s="146"/>
      <c r="BI116" s="149"/>
      <c r="BJ116" s="149"/>
      <c r="BK116" s="149"/>
    </row>
    <row r="117" spans="1:72" x14ac:dyDescent="0.25">
      <c r="D117" s="146"/>
      <c r="E117" s="146"/>
      <c r="AQ117" s="146"/>
      <c r="AR117" s="146"/>
      <c r="BI117" s="149"/>
      <c r="BJ117" s="149"/>
      <c r="BK117" s="149"/>
    </row>
    <row r="118" spans="1:72" x14ac:dyDescent="0.25">
      <c r="D118" s="146"/>
      <c r="E118" s="146"/>
      <c r="BH118" s="141"/>
      <c r="BI118" s="149"/>
      <c r="BJ118" s="149"/>
      <c r="BK118" s="149"/>
    </row>
    <row r="119" spans="1:72" x14ac:dyDescent="0.25">
      <c r="D119" s="146"/>
      <c r="E119" s="146"/>
      <c r="BI119" s="149"/>
      <c r="BJ119" s="149"/>
      <c r="BK119" s="149"/>
    </row>
    <row r="120" spans="1:72" x14ac:dyDescent="0.25">
      <c r="D120" s="146"/>
      <c r="E120" s="146"/>
      <c r="BI120" s="149"/>
      <c r="BJ120" s="149"/>
      <c r="BK120" s="149"/>
    </row>
    <row r="121" spans="1:72" x14ac:dyDescent="0.25">
      <c r="D121" s="146"/>
      <c r="E121" s="146"/>
      <c r="BI121" s="149"/>
      <c r="BJ121" s="149"/>
      <c r="BK121" s="149"/>
    </row>
    <row r="122" spans="1:72" x14ac:dyDescent="0.25">
      <c r="C122" s="146"/>
      <c r="D122" s="146"/>
      <c r="E122" s="146"/>
      <c r="F122" s="146"/>
      <c r="G122" s="146"/>
    </row>
    <row r="123" spans="1:72" x14ac:dyDescent="0.25">
      <c r="C123" s="146"/>
      <c r="D123" s="146"/>
      <c r="E123" s="146"/>
      <c r="F123" s="146"/>
      <c r="G123" s="146"/>
    </row>
    <row r="124" spans="1:72" x14ac:dyDescent="0.25">
      <c r="C124" s="146"/>
      <c r="D124" s="146"/>
      <c r="E124" s="146"/>
      <c r="F124" s="146"/>
      <c r="G124" s="146"/>
    </row>
    <row r="125" spans="1:72" x14ac:dyDescent="0.25">
      <c r="C125" s="146"/>
      <c r="D125" s="146"/>
      <c r="E125" s="146"/>
      <c r="F125" s="146"/>
      <c r="G125" s="146"/>
    </row>
    <row r="126" spans="1:72" x14ac:dyDescent="0.25">
      <c r="C126" s="146"/>
      <c r="D126" s="146"/>
      <c r="E126" s="146"/>
      <c r="F126" s="146"/>
      <c r="G126" s="146"/>
    </row>
    <row r="127" spans="1:72" x14ac:dyDescent="0.25">
      <c r="C127" s="146"/>
      <c r="D127" s="146"/>
      <c r="E127" s="146"/>
      <c r="F127" s="146"/>
      <c r="G127" s="146"/>
    </row>
    <row r="128" spans="1:72" x14ac:dyDescent="0.25">
      <c r="C128" s="146"/>
      <c r="D128" s="146"/>
      <c r="E128" s="146"/>
      <c r="F128" s="146"/>
      <c r="G128" s="146"/>
    </row>
    <row r="129" spans="3:7" x14ac:dyDescent="0.25">
      <c r="C129" s="146"/>
      <c r="D129" s="146"/>
      <c r="E129" s="146"/>
      <c r="F129" s="146"/>
      <c r="G129" s="146"/>
    </row>
    <row r="130" spans="3:7" x14ac:dyDescent="0.25">
      <c r="C130" s="146"/>
      <c r="D130" s="146"/>
      <c r="E130" s="146"/>
      <c r="F130" s="146"/>
      <c r="G130" s="146"/>
    </row>
    <row r="131" spans="3:7" x14ac:dyDescent="0.25">
      <c r="C131" s="146"/>
      <c r="D131" s="146"/>
      <c r="E131" s="146"/>
      <c r="F131" s="146"/>
      <c r="G131" s="146"/>
    </row>
    <row r="132" spans="3:7" x14ac:dyDescent="0.25">
      <c r="C132" s="146"/>
      <c r="D132" s="146"/>
      <c r="E132" s="146"/>
      <c r="F132" s="146"/>
      <c r="G132" s="146"/>
    </row>
    <row r="133" spans="3:7" x14ac:dyDescent="0.25">
      <c r="C133" s="146"/>
      <c r="D133" s="146"/>
      <c r="E133" s="146"/>
      <c r="F133" s="146"/>
      <c r="G133" s="146"/>
    </row>
    <row r="134" spans="3:7" x14ac:dyDescent="0.25">
      <c r="C134" s="146"/>
      <c r="D134" s="146"/>
      <c r="E134" s="146"/>
      <c r="F134" s="146"/>
      <c r="G134" s="146"/>
    </row>
    <row r="135" spans="3:7" x14ac:dyDescent="0.25">
      <c r="C135" s="146"/>
      <c r="D135" s="146"/>
      <c r="E135" s="146"/>
      <c r="F135" s="146"/>
      <c r="G135" s="146"/>
    </row>
    <row r="136" spans="3:7" x14ac:dyDescent="0.25">
      <c r="C136" s="146"/>
      <c r="D136" s="146"/>
      <c r="E136" s="146"/>
      <c r="F136" s="146"/>
      <c r="G136" s="146"/>
    </row>
    <row r="137" spans="3:7" x14ac:dyDescent="0.25">
      <c r="C137" s="146"/>
      <c r="D137" s="146"/>
      <c r="E137" s="146"/>
      <c r="F137" s="146"/>
      <c r="G137" s="146"/>
    </row>
    <row r="138" spans="3:7" x14ac:dyDescent="0.25">
      <c r="C138" s="146"/>
      <c r="D138" s="146"/>
      <c r="E138" s="146"/>
      <c r="F138" s="146"/>
      <c r="G138" s="146"/>
    </row>
    <row r="139" spans="3:7" x14ac:dyDescent="0.25">
      <c r="C139" s="146"/>
      <c r="D139" s="146"/>
      <c r="E139" s="146"/>
      <c r="F139" s="146"/>
      <c r="G139" s="146"/>
    </row>
    <row r="140" spans="3:7" x14ac:dyDescent="0.25">
      <c r="C140" s="146"/>
      <c r="D140" s="146"/>
      <c r="E140" s="146"/>
      <c r="F140" s="146"/>
      <c r="G140" s="146"/>
    </row>
    <row r="141" spans="3:7" x14ac:dyDescent="0.25">
      <c r="C141" s="146"/>
      <c r="D141" s="146"/>
      <c r="E141" s="146"/>
      <c r="F141" s="146"/>
      <c r="G141" s="146"/>
    </row>
    <row r="142" spans="3:7" x14ac:dyDescent="0.25">
      <c r="C142" s="146"/>
      <c r="D142" s="146"/>
      <c r="E142" s="146"/>
      <c r="F142" s="146"/>
      <c r="G142" s="146"/>
    </row>
    <row r="143" spans="3:7" x14ac:dyDescent="0.25">
      <c r="C143" s="146"/>
      <c r="D143" s="146"/>
      <c r="E143" s="146"/>
      <c r="F143" s="146"/>
      <c r="G143" s="146"/>
    </row>
    <row r="144" spans="3:7" x14ac:dyDescent="0.25">
      <c r="C144" s="146"/>
      <c r="D144" s="146"/>
      <c r="E144" s="146"/>
      <c r="F144" s="146"/>
      <c r="G144" s="146"/>
    </row>
    <row r="145" spans="3:7" x14ac:dyDescent="0.25">
      <c r="C145" s="146"/>
      <c r="D145" s="146"/>
      <c r="E145" s="146"/>
      <c r="F145" s="146"/>
      <c r="G145" s="146"/>
    </row>
    <row r="146" spans="3:7" x14ac:dyDescent="0.25">
      <c r="C146" s="146"/>
      <c r="D146" s="146"/>
      <c r="E146" s="146"/>
      <c r="F146" s="146"/>
      <c r="G146" s="146"/>
    </row>
    <row r="147" spans="3:7" x14ac:dyDescent="0.25">
      <c r="C147" s="146"/>
      <c r="D147" s="146"/>
      <c r="E147" s="146"/>
      <c r="F147" s="146"/>
      <c r="G147" s="146"/>
    </row>
    <row r="148" spans="3:7" x14ac:dyDescent="0.25">
      <c r="C148" s="146"/>
      <c r="D148" s="146"/>
      <c r="E148" s="146"/>
      <c r="F148" s="146"/>
      <c r="G148" s="146"/>
    </row>
    <row r="149" spans="3:7" x14ac:dyDescent="0.25">
      <c r="C149" s="146"/>
      <c r="D149" s="146"/>
      <c r="E149" s="146"/>
      <c r="F149" s="146"/>
      <c r="G149" s="146"/>
    </row>
    <row r="150" spans="3:7" x14ac:dyDescent="0.25">
      <c r="C150" s="146"/>
      <c r="D150" s="146"/>
      <c r="E150" s="146"/>
      <c r="F150" s="146"/>
      <c r="G150" s="146"/>
    </row>
    <row r="151" spans="3:7" x14ac:dyDescent="0.25">
      <c r="C151" s="146"/>
      <c r="D151" s="146"/>
      <c r="E151" s="146"/>
      <c r="F151" s="146"/>
      <c r="G151" s="146"/>
    </row>
    <row r="152" spans="3:7" x14ac:dyDescent="0.25">
      <c r="C152" s="146"/>
      <c r="D152" s="146"/>
      <c r="E152" s="146"/>
      <c r="F152" s="146"/>
      <c r="G152" s="146"/>
    </row>
    <row r="153" spans="3:7" x14ac:dyDescent="0.25">
      <c r="C153" s="146"/>
      <c r="D153" s="146"/>
      <c r="E153" s="146"/>
      <c r="F153" s="146"/>
      <c r="G153" s="146"/>
    </row>
    <row r="154" spans="3:7" x14ac:dyDescent="0.25">
      <c r="C154" s="146"/>
      <c r="D154" s="146"/>
      <c r="E154" s="146"/>
      <c r="F154" s="146"/>
      <c r="G154" s="146"/>
    </row>
    <row r="155" spans="3:7" x14ac:dyDescent="0.25">
      <c r="C155" s="146"/>
      <c r="D155" s="146"/>
      <c r="E155" s="146"/>
      <c r="F155" s="146"/>
      <c r="G155" s="146"/>
    </row>
    <row r="156" spans="3:7" x14ac:dyDescent="0.25">
      <c r="C156" s="146"/>
      <c r="D156" s="146"/>
      <c r="E156" s="146"/>
      <c r="F156" s="146"/>
      <c r="G156" s="146"/>
    </row>
    <row r="157" spans="3:7" x14ac:dyDescent="0.25">
      <c r="C157" s="146"/>
      <c r="D157" s="146"/>
      <c r="E157" s="146"/>
      <c r="F157" s="146"/>
      <c r="G157" s="146"/>
    </row>
    <row r="158" spans="3:7" x14ac:dyDescent="0.25">
      <c r="C158" s="146"/>
      <c r="D158" s="146"/>
      <c r="E158" s="146"/>
      <c r="F158" s="146"/>
      <c r="G158" s="146"/>
    </row>
    <row r="159" spans="3:7" x14ac:dyDescent="0.25">
      <c r="C159" s="146"/>
      <c r="D159" s="146"/>
      <c r="E159" s="146"/>
      <c r="F159" s="146"/>
      <c r="G159" s="146"/>
    </row>
    <row r="160" spans="3:7" x14ac:dyDescent="0.25">
      <c r="C160" s="146"/>
      <c r="D160" s="146"/>
      <c r="E160" s="146"/>
      <c r="F160" s="146"/>
      <c r="G160" s="146"/>
    </row>
    <row r="161" spans="3:7" x14ac:dyDescent="0.25">
      <c r="C161" s="146"/>
      <c r="D161" s="146"/>
      <c r="E161" s="146"/>
      <c r="F161" s="146"/>
      <c r="G161" s="146"/>
    </row>
    <row r="162" spans="3:7" x14ac:dyDescent="0.25">
      <c r="C162" s="146"/>
      <c r="D162" s="146"/>
      <c r="E162" s="146"/>
      <c r="F162" s="146"/>
      <c r="G162" s="146"/>
    </row>
    <row r="163" spans="3:7" x14ac:dyDescent="0.25">
      <c r="C163" s="146"/>
      <c r="D163" s="146"/>
      <c r="E163" s="146"/>
      <c r="F163" s="146"/>
      <c r="G163" s="146"/>
    </row>
    <row r="164" spans="3:7" x14ac:dyDescent="0.25">
      <c r="C164" s="146"/>
      <c r="D164" s="146"/>
      <c r="E164" s="146"/>
      <c r="F164" s="146"/>
      <c r="G164" s="146"/>
    </row>
    <row r="165" spans="3:7" x14ac:dyDescent="0.25">
      <c r="C165" s="146"/>
      <c r="D165" s="146"/>
      <c r="E165" s="146"/>
      <c r="F165" s="146"/>
      <c r="G165" s="146"/>
    </row>
    <row r="166" spans="3:7" x14ac:dyDescent="0.25">
      <c r="C166" s="146"/>
      <c r="D166" s="146"/>
      <c r="E166" s="146"/>
      <c r="F166" s="146"/>
      <c r="G166" s="146"/>
    </row>
    <row r="167" spans="3:7" x14ac:dyDescent="0.25">
      <c r="C167" s="146"/>
      <c r="D167" s="146"/>
      <c r="E167" s="146"/>
      <c r="F167" s="146"/>
      <c r="G167" s="146"/>
    </row>
    <row r="168" spans="3:7" x14ac:dyDescent="0.25">
      <c r="C168" s="146"/>
      <c r="D168" s="146"/>
      <c r="E168" s="146"/>
      <c r="F168" s="146"/>
      <c r="G168" s="146"/>
    </row>
    <row r="169" spans="3:7" x14ac:dyDescent="0.25">
      <c r="C169" s="146"/>
      <c r="D169" s="146"/>
      <c r="E169" s="146"/>
      <c r="F169" s="146"/>
      <c r="G169" s="146"/>
    </row>
    <row r="170" spans="3:7" x14ac:dyDescent="0.25">
      <c r="C170" s="146"/>
      <c r="D170" s="146"/>
      <c r="E170" s="146"/>
      <c r="F170" s="146"/>
      <c r="G170" s="146"/>
    </row>
    <row r="171" spans="3:7" x14ac:dyDescent="0.25">
      <c r="C171" s="146"/>
      <c r="D171" s="146"/>
      <c r="E171" s="146"/>
      <c r="F171" s="146"/>
      <c r="G171" s="146"/>
    </row>
    <row r="172" spans="3:7" x14ac:dyDescent="0.25">
      <c r="C172" s="146"/>
      <c r="D172" s="146"/>
      <c r="E172" s="146"/>
      <c r="F172" s="146"/>
      <c r="G172" s="146"/>
    </row>
    <row r="173" spans="3:7" x14ac:dyDescent="0.25">
      <c r="C173" s="146"/>
      <c r="D173" s="146"/>
      <c r="E173" s="146"/>
      <c r="F173" s="146"/>
      <c r="G173" s="146"/>
    </row>
    <row r="174" spans="3:7" x14ac:dyDescent="0.25">
      <c r="C174" s="146"/>
      <c r="D174" s="146"/>
      <c r="E174" s="146"/>
      <c r="F174" s="146"/>
      <c r="G174" s="146"/>
    </row>
    <row r="175" spans="3:7" x14ac:dyDescent="0.25">
      <c r="C175" s="146"/>
      <c r="D175" s="146"/>
      <c r="E175" s="146"/>
      <c r="F175" s="146"/>
      <c r="G175" s="146"/>
    </row>
    <row r="176" spans="3:7" x14ac:dyDescent="0.25">
      <c r="C176" s="146"/>
      <c r="D176" s="146"/>
      <c r="E176" s="146"/>
      <c r="F176" s="146"/>
      <c r="G176" s="146"/>
    </row>
    <row r="177" spans="3:7" x14ac:dyDescent="0.25">
      <c r="C177" s="146"/>
      <c r="D177" s="146"/>
      <c r="E177" s="146"/>
      <c r="F177" s="146"/>
      <c r="G177" s="146"/>
    </row>
    <row r="178" spans="3:7" x14ac:dyDescent="0.25">
      <c r="C178" s="146"/>
      <c r="D178" s="146"/>
      <c r="E178" s="146"/>
      <c r="F178" s="146"/>
      <c r="G178" s="146"/>
    </row>
    <row r="179" spans="3:7" x14ac:dyDescent="0.25">
      <c r="C179" s="146"/>
      <c r="D179" s="146"/>
      <c r="E179" s="146"/>
      <c r="F179" s="146"/>
      <c r="G179" s="146"/>
    </row>
    <row r="180" spans="3:7" x14ac:dyDescent="0.25">
      <c r="C180" s="146"/>
      <c r="D180" s="146"/>
      <c r="E180" s="146"/>
      <c r="F180" s="146"/>
      <c r="G180" s="146"/>
    </row>
    <row r="181" spans="3:7" x14ac:dyDescent="0.25">
      <c r="C181" s="146"/>
      <c r="D181" s="146"/>
      <c r="E181" s="146"/>
      <c r="F181" s="146"/>
      <c r="G181" s="146"/>
    </row>
    <row r="182" spans="3:7" x14ac:dyDescent="0.25">
      <c r="C182" s="146"/>
      <c r="D182" s="146"/>
      <c r="E182" s="146"/>
      <c r="F182" s="146"/>
      <c r="G182" s="146"/>
    </row>
    <row r="183" spans="3:7" x14ac:dyDescent="0.25">
      <c r="C183" s="146"/>
      <c r="D183" s="146"/>
      <c r="E183" s="146"/>
      <c r="F183" s="146"/>
      <c r="G183" s="146"/>
    </row>
    <row r="184" spans="3:7" x14ac:dyDescent="0.25">
      <c r="C184" s="146"/>
      <c r="D184" s="146"/>
      <c r="E184" s="146"/>
      <c r="F184" s="146"/>
      <c r="G184" s="146"/>
    </row>
    <row r="185" spans="3:7" x14ac:dyDescent="0.25">
      <c r="C185" s="146"/>
      <c r="D185" s="146"/>
      <c r="E185" s="146"/>
      <c r="F185" s="146"/>
      <c r="G185" s="146"/>
    </row>
    <row r="186" spans="3:7" x14ac:dyDescent="0.25">
      <c r="C186" s="146"/>
      <c r="D186" s="146"/>
      <c r="E186" s="146"/>
      <c r="F186" s="146"/>
      <c r="G186" s="146"/>
    </row>
    <row r="187" spans="3:7" x14ac:dyDescent="0.25">
      <c r="C187" s="146"/>
      <c r="D187" s="146"/>
      <c r="E187" s="146"/>
      <c r="F187" s="146"/>
      <c r="G187" s="146"/>
    </row>
    <row r="188" spans="3:7" x14ac:dyDescent="0.25">
      <c r="C188" s="146"/>
      <c r="D188" s="146"/>
      <c r="E188" s="146"/>
      <c r="F188" s="146"/>
      <c r="G188" s="146"/>
    </row>
    <row r="189" spans="3:7" x14ac:dyDescent="0.25">
      <c r="C189" s="146"/>
      <c r="D189" s="146"/>
      <c r="E189" s="146"/>
      <c r="F189" s="146"/>
      <c r="G189" s="146"/>
    </row>
    <row r="190" spans="3:7" x14ac:dyDescent="0.25">
      <c r="C190" s="146"/>
      <c r="D190" s="146"/>
      <c r="E190" s="146"/>
      <c r="F190" s="146"/>
      <c r="G190" s="146"/>
    </row>
    <row r="191" spans="3:7" x14ac:dyDescent="0.25">
      <c r="C191" s="146"/>
      <c r="D191" s="146"/>
      <c r="E191" s="146"/>
      <c r="F191" s="146"/>
      <c r="G191" s="146"/>
    </row>
  </sheetData>
  <mergeCells count="95">
    <mergeCell ref="O6:O7"/>
    <mergeCell ref="BB6:BB7"/>
    <mergeCell ref="BM6:BM7"/>
    <mergeCell ref="P6:P7"/>
    <mergeCell ref="Q6:Q7"/>
    <mergeCell ref="AW6:AW7"/>
    <mergeCell ref="R6:R7"/>
    <mergeCell ref="AC6:AC7"/>
    <mergeCell ref="AJ6:AJ7"/>
    <mergeCell ref="AT6:AT7"/>
    <mergeCell ref="AM6:AM7"/>
    <mergeCell ref="Z6:Z7"/>
    <mergeCell ref="AB6:AB7"/>
    <mergeCell ref="X6:X7"/>
    <mergeCell ref="AP6:AP7"/>
    <mergeCell ref="AQ6:AQ7"/>
    <mergeCell ref="K6:K7"/>
    <mergeCell ref="L6:L7"/>
    <mergeCell ref="F6:F7"/>
    <mergeCell ref="M6:M7"/>
    <mergeCell ref="I6:I7"/>
    <mergeCell ref="G6:G7"/>
    <mergeCell ref="S6:S7"/>
    <mergeCell ref="BG6:BG7"/>
    <mergeCell ref="AA6:AA7"/>
    <mergeCell ref="AX6:AX7"/>
    <mergeCell ref="AK6:AL6"/>
    <mergeCell ref="AR6:AR7"/>
    <mergeCell ref="AU6:AU7"/>
    <mergeCell ref="AH6:AI6"/>
    <mergeCell ref="U6:U7"/>
    <mergeCell ref="V6:V7"/>
    <mergeCell ref="W6:W7"/>
    <mergeCell ref="AZ6:AZ7"/>
    <mergeCell ref="BA6:BA7"/>
    <mergeCell ref="AD6:AD7"/>
    <mergeCell ref="AE6:AE7"/>
    <mergeCell ref="AF6:AF7"/>
    <mergeCell ref="BU6:BU7"/>
    <mergeCell ref="BJ6:BJ7"/>
    <mergeCell ref="BK6:BK7"/>
    <mergeCell ref="BL6:BL7"/>
    <mergeCell ref="AO6:AO7"/>
    <mergeCell ref="BQ6:BQ7"/>
    <mergeCell ref="AV6:AV7"/>
    <mergeCell ref="BP6:BP7"/>
    <mergeCell ref="BI6:BI7"/>
    <mergeCell ref="BO6:BO7"/>
    <mergeCell ref="BN6:BN7"/>
    <mergeCell ref="BE6:BE7"/>
    <mergeCell ref="BH6:BH7"/>
    <mergeCell ref="AY6:AY7"/>
    <mergeCell ref="A39:A40"/>
    <mergeCell ref="A30:A31"/>
    <mergeCell ref="A33:A34"/>
    <mergeCell ref="A42:A43"/>
    <mergeCell ref="A45:A46"/>
    <mergeCell ref="A36:A37"/>
    <mergeCell ref="A21:A22"/>
    <mergeCell ref="A6:A7"/>
    <mergeCell ref="H6:H7"/>
    <mergeCell ref="D6:D7"/>
    <mergeCell ref="E6:E7"/>
    <mergeCell ref="D114:F114"/>
    <mergeCell ref="A96:A97"/>
    <mergeCell ref="A99:A100"/>
    <mergeCell ref="A87:A88"/>
    <mergeCell ref="A101:A102"/>
    <mergeCell ref="A93:A94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  <mergeCell ref="AG6:AG7"/>
    <mergeCell ref="A69:A70"/>
    <mergeCell ref="A72:A73"/>
    <mergeCell ref="A48:A49"/>
    <mergeCell ref="A51:A52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3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Z31" sqref="Z31"/>
    </sheetView>
  </sheetViews>
  <sheetFormatPr defaultRowHeight="15" x14ac:dyDescent="0.25"/>
  <cols>
    <col min="1" max="1" width="22.5703125" bestFit="1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 customWidth="1"/>
  </cols>
  <sheetData>
    <row r="2" spans="1:32" x14ac:dyDescent="0.25">
      <c r="B2" s="60">
        <f>'SALES SUMMARY'!A9</f>
        <v>43556</v>
      </c>
      <c r="C2" s="60">
        <f>'SALES SUMMARY'!A12</f>
        <v>43557</v>
      </c>
      <c r="D2" s="60">
        <f>'SALES SUMMARY'!A15</f>
        <v>43558</v>
      </c>
      <c r="E2" s="60">
        <f>'SALES SUMMARY'!A18</f>
        <v>43559</v>
      </c>
      <c r="F2" s="60">
        <f>'SALES SUMMARY'!A21</f>
        <v>43560</v>
      </c>
      <c r="G2" s="60">
        <f>'SALES SUMMARY'!A24</f>
        <v>43561</v>
      </c>
      <c r="H2" s="60">
        <f>'SALES SUMMARY'!A27</f>
        <v>43562</v>
      </c>
      <c r="I2" s="60">
        <f>'SALES SUMMARY'!A30</f>
        <v>43563</v>
      </c>
      <c r="J2" s="60">
        <f>'SALES SUMMARY'!A33</f>
        <v>43564</v>
      </c>
      <c r="K2" s="60">
        <f>'SALES SUMMARY'!A36</f>
        <v>43565</v>
      </c>
      <c r="L2" s="60">
        <f>'SALES SUMMARY'!A39</f>
        <v>43566</v>
      </c>
      <c r="M2" s="60">
        <f>'SALES SUMMARY'!A42</f>
        <v>43567</v>
      </c>
      <c r="N2" s="60">
        <f>'SALES SUMMARY'!A45</f>
        <v>43568</v>
      </c>
      <c r="O2" s="60">
        <f>'SALES SUMMARY'!A48</f>
        <v>43569</v>
      </c>
      <c r="P2" s="60">
        <f>'SALES SUMMARY'!A51</f>
        <v>43570</v>
      </c>
      <c r="Q2" s="60">
        <f>'SALES SUMMARY'!A54</f>
        <v>43571</v>
      </c>
      <c r="R2" s="60">
        <f>'SALES SUMMARY'!A57</f>
        <v>43572</v>
      </c>
      <c r="S2" s="60">
        <f>'SALES SUMMARY'!A60</f>
        <v>43573</v>
      </c>
      <c r="T2" s="60">
        <f>'SALES SUMMARY'!A63</f>
        <v>43574</v>
      </c>
      <c r="U2" s="60">
        <f>'SALES SUMMARY'!A66</f>
        <v>43575</v>
      </c>
      <c r="V2" s="60">
        <f>'SALES SUMMARY'!A69</f>
        <v>43576</v>
      </c>
      <c r="W2" s="60">
        <f>'SALES SUMMARY'!A72</f>
        <v>43577</v>
      </c>
      <c r="X2" s="60">
        <f>'SALES SUMMARY'!A75</f>
        <v>43578</v>
      </c>
      <c r="Y2" s="60">
        <f>'SALES SUMMARY'!A78</f>
        <v>43579</v>
      </c>
      <c r="Z2" s="60">
        <f>'SALES SUMMARY'!A81</f>
        <v>43580</v>
      </c>
      <c r="AA2" s="60">
        <f>'SALES SUMMARY'!A84</f>
        <v>43581</v>
      </c>
      <c r="AB2" s="60">
        <f>'SALES SUMMARY'!A87</f>
        <v>43582</v>
      </c>
      <c r="AC2" s="60">
        <f>'SALES SUMMARY'!A90</f>
        <v>43583</v>
      </c>
      <c r="AD2" s="60">
        <f>'SALES SUMMARY'!A93</f>
        <v>43584</v>
      </c>
      <c r="AE2" s="60">
        <f>'SALES SUMMARY'!A96</f>
        <v>43585</v>
      </c>
      <c r="AF2" s="60">
        <f>'SALES SUMMARY'!A99</f>
        <v>0</v>
      </c>
    </row>
    <row r="3" spans="1:32" x14ac:dyDescent="0.25">
      <c r="A3" s="59" t="s">
        <v>6</v>
      </c>
      <c r="B3" s="61">
        <f>'SALES SUMMARY'!E11</f>
        <v>18366</v>
      </c>
      <c r="C3" s="61">
        <f>'SALES SUMMARY'!E14</f>
        <v>33417</v>
      </c>
      <c r="D3" s="61">
        <f>'SALES SUMMARY'!E17</f>
        <v>21355</v>
      </c>
      <c r="E3" s="61">
        <f>'SALES SUMMARY'!E20</f>
        <v>11890</v>
      </c>
      <c r="F3" s="61">
        <f>'SALES SUMMARY'!E23</f>
        <v>30358</v>
      </c>
      <c r="G3" s="61">
        <f>'SALES SUMMARY'!E26</f>
        <v>8720</v>
      </c>
      <c r="H3" s="61">
        <f>'SALES SUMMARY'!E29</f>
        <v>0</v>
      </c>
      <c r="I3" s="61">
        <f>'SALES SUMMARY'!E32</f>
        <v>25669</v>
      </c>
      <c r="J3" s="61">
        <f>'SALES SUMMARY'!E35</f>
        <v>0</v>
      </c>
      <c r="K3" s="61">
        <f>'SALES SUMMARY'!E38</f>
        <v>24143</v>
      </c>
      <c r="L3" s="61">
        <f>'SALES SUMMARY'!E41</f>
        <v>32655</v>
      </c>
      <c r="M3" s="61">
        <f>'SALES SUMMARY'!E44</f>
        <v>37454</v>
      </c>
      <c r="N3" s="61">
        <f>'SALES SUMMARY'!E47</f>
        <v>5280</v>
      </c>
      <c r="O3" s="61">
        <f>'SALES SUMMARY'!E50</f>
        <v>0</v>
      </c>
      <c r="P3" s="61">
        <f>'SALES SUMMARY'!E53</f>
        <v>25625</v>
      </c>
      <c r="Q3" s="61">
        <f>'SALES SUMMARY'!E56</f>
        <v>29645</v>
      </c>
      <c r="R3" s="61">
        <f>'SALES SUMMARY'!E59</f>
        <v>23820</v>
      </c>
      <c r="S3" s="61">
        <f>'SALES SUMMARY'!E62</f>
        <v>0</v>
      </c>
      <c r="T3" s="61">
        <f>'SALES SUMMARY'!E65</f>
        <v>0</v>
      </c>
      <c r="U3" s="61">
        <f>'SALES SUMMARY'!E68</f>
        <v>0</v>
      </c>
      <c r="V3" s="61">
        <f>'SALES SUMMARY'!E71</f>
        <v>0</v>
      </c>
      <c r="W3" s="61">
        <f>'SALES SUMMARY'!E74</f>
        <v>18562</v>
      </c>
      <c r="X3" s="61">
        <f>'SALES SUMMARY'!E77</f>
        <v>17068</v>
      </c>
      <c r="Y3" s="61">
        <f>'SALES SUMMARY'!E80</f>
        <v>15836</v>
      </c>
      <c r="Z3" s="61">
        <f>'SALES SUMMARY'!E83</f>
        <v>26192</v>
      </c>
      <c r="AA3" s="61">
        <f>'SALES SUMMARY'!E86</f>
        <v>36491</v>
      </c>
      <c r="AB3" s="61">
        <f>'SALES SUMMARY'!E89</f>
        <v>22000</v>
      </c>
      <c r="AC3" s="61">
        <f>'SALES SUMMARY'!E92</f>
        <v>0</v>
      </c>
      <c r="AD3" s="61">
        <f>'SALES SUMMARY'!E95</f>
        <v>18572</v>
      </c>
      <c r="AE3" s="61">
        <f>'SALES SUMMARY'!E98</f>
        <v>32324</v>
      </c>
      <c r="AF3" s="61">
        <f>'SALES SUMMARY'!E102</f>
        <v>0</v>
      </c>
    </row>
    <row r="4" spans="1:32" x14ac:dyDescent="0.25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 x14ac:dyDescent="0.25">
      <c r="A5" s="59" t="s">
        <v>8</v>
      </c>
      <c r="B5" s="61">
        <f>-'SALES SUMMARY'!G11</f>
        <v>0</v>
      </c>
      <c r="C5" s="61">
        <f>-'SALES SUMMARY'!G14</f>
        <v>0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0</v>
      </c>
      <c r="J5" s="61">
        <f>-'SALES SUMMARY'!G35</f>
        <v>0</v>
      </c>
      <c r="K5" s="61">
        <f>-'SALES SUMMARY'!G38</f>
        <v>-2.4599999999991269</v>
      </c>
      <c r="L5" s="61">
        <f>-'SALES SUMMARY'!G41</f>
        <v>0</v>
      </c>
      <c r="M5" s="61">
        <f>-'SALES SUMMARY'!G44</f>
        <v>-1.2299999999995634</v>
      </c>
      <c r="N5" s="61">
        <f>-'SALES SUMMARY'!G47</f>
        <v>0</v>
      </c>
      <c r="O5" s="61">
        <f>-'SALES SUMMARY'!G50</f>
        <v>0</v>
      </c>
      <c r="P5" s="61">
        <f>-'SALES SUMMARY'!G53</f>
        <v>-5.9999999999490683E-2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0</v>
      </c>
      <c r="V5" s="61">
        <f>-'SALES SUMMARY'!G71</f>
        <v>0</v>
      </c>
      <c r="W5" s="61">
        <f>-'SALES SUMMARY'!G74</f>
        <v>0</v>
      </c>
      <c r="X5" s="61">
        <f>-'SALES SUMMARY'!G77</f>
        <v>0</v>
      </c>
      <c r="Y5" s="61">
        <f>-'SALES SUMMARY'!G80</f>
        <v>0</v>
      </c>
      <c r="Z5" s="61">
        <f>-'SALES SUMMARY'!G83</f>
        <v>-0.9500000000007276</v>
      </c>
      <c r="AA5" s="61">
        <f>-'SALES SUMMARY'!G86</f>
        <v>0</v>
      </c>
      <c r="AB5" s="61">
        <f>-'SALES SUMMARY'!G89</f>
        <v>0</v>
      </c>
      <c r="AC5" s="61">
        <f>-'SALES SUMMARY'!G92</f>
        <v>0</v>
      </c>
      <c r="AD5" s="61">
        <f>-'SALES SUMMARY'!G95</f>
        <v>0</v>
      </c>
      <c r="AE5" s="61">
        <f>-'SALES SUMMARY'!G98</f>
        <v>0</v>
      </c>
      <c r="AF5" s="61">
        <f>-'SALES SUMMARY'!G102</f>
        <v>0</v>
      </c>
    </row>
    <row r="6" spans="1:32" x14ac:dyDescent="0.25">
      <c r="A6" s="59" t="s">
        <v>9</v>
      </c>
      <c r="B6" s="61">
        <f>'SALES SUMMARY'!H11</f>
        <v>1.569999999999709</v>
      </c>
      <c r="C6" s="61">
        <f>'SALES SUMMARY'!H14</f>
        <v>7.4099999999998545</v>
      </c>
      <c r="D6" s="61">
        <f>'SALES SUMMARY'!H17</f>
        <v>1.3400000000001455</v>
      </c>
      <c r="E6" s="61">
        <f>'SALES SUMMARY'!H20</f>
        <v>2.7699999999995271</v>
      </c>
      <c r="F6" s="61">
        <f>'SALES SUMMARY'!H23</f>
        <v>2.8999999999996362</v>
      </c>
      <c r="G6" s="61">
        <f>'SALES SUMMARY'!H26</f>
        <v>1.8400000000001455</v>
      </c>
      <c r="H6" s="61">
        <f>'SALES SUMMARY'!H29</f>
        <v>0</v>
      </c>
      <c r="I6" s="61">
        <f>'SALES SUMMARY'!H32</f>
        <v>0.59000000000014552</v>
      </c>
      <c r="J6" s="61">
        <f>'SALES SUMMARY'!H35</f>
        <v>0</v>
      </c>
      <c r="K6" s="61">
        <f>'SALES SUMMARY'!H38</f>
        <v>0.1000000000003638</v>
      </c>
      <c r="L6" s="61">
        <f>'SALES SUMMARY'!H41</f>
        <v>4.0299999999988358</v>
      </c>
      <c r="M6" s="61">
        <f>'SALES SUMMARY'!H44</f>
        <v>0.47999999999956344</v>
      </c>
      <c r="N6" s="61">
        <f>'SALES SUMMARY'!H47</f>
        <v>3.8400000000001455</v>
      </c>
      <c r="O6" s="61">
        <f>'SALES SUMMARY'!H50</f>
        <v>0</v>
      </c>
      <c r="P6" s="61">
        <f>'SALES SUMMARY'!H53</f>
        <v>0.79000000000087311</v>
      </c>
      <c r="Q6" s="61">
        <f>'SALES SUMMARY'!H56</f>
        <v>1.1600000000016735</v>
      </c>
      <c r="R6" s="61">
        <f>'SALES SUMMARY'!H59</f>
        <v>2.9200000000009823</v>
      </c>
      <c r="S6" s="61">
        <f>'SALES SUMMARY'!H62</f>
        <v>0</v>
      </c>
      <c r="T6" s="61">
        <f>'SALES SUMMARY'!H65</f>
        <v>0</v>
      </c>
      <c r="U6" s="61">
        <f>'SALES SUMMARY'!H68</f>
        <v>0</v>
      </c>
      <c r="V6" s="61">
        <f>'SALES SUMMARY'!H71</f>
        <v>0</v>
      </c>
      <c r="W6" s="61">
        <f>'SALES SUMMARY'!H74</f>
        <v>1.910000000000764</v>
      </c>
      <c r="X6" s="61">
        <f>'SALES SUMMARY'!H77</f>
        <v>5.5500000000001819</v>
      </c>
      <c r="Y6" s="61">
        <f>'SALES SUMMARY'!H80</f>
        <v>0.93000000000029104</v>
      </c>
      <c r="Z6" s="61">
        <f>'SALES SUMMARY'!H83</f>
        <v>0</v>
      </c>
      <c r="AA6" s="61">
        <f>'SALES SUMMARY'!H86</f>
        <v>0.45999999999912689</v>
      </c>
      <c r="AB6" s="61">
        <f>'SALES SUMMARY'!H89</f>
        <v>0</v>
      </c>
      <c r="AC6" s="61">
        <f>'SALES SUMMARY'!H92</f>
        <v>0</v>
      </c>
      <c r="AD6" s="61">
        <f>'SALES SUMMARY'!H95</f>
        <v>1.2100000000009459</v>
      </c>
      <c r="AE6" s="61">
        <f>'SALES SUMMARY'!H98</f>
        <v>1.2399999999997817</v>
      </c>
      <c r="AF6" s="61">
        <f>'SALES SUMMARY'!H102</f>
        <v>0</v>
      </c>
    </row>
    <row r="7" spans="1:32" x14ac:dyDescent="0.25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>
        <f>-'SALES SUMMARY'!I102</f>
        <v>0</v>
      </c>
    </row>
    <row r="8" spans="1:32" x14ac:dyDescent="0.25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SUMMARY'!J102</f>
        <v>0</v>
      </c>
    </row>
    <row r="9" spans="1:32" x14ac:dyDescent="0.25">
      <c r="A9" s="59" t="s">
        <v>14</v>
      </c>
      <c r="B9" s="61">
        <f>-'SALES SUMMARY'!M11</f>
        <v>-143.70729</v>
      </c>
      <c r="C9" s="61">
        <f>-'SALES SUMMARY'!M14</f>
        <v>-210.13024999999999</v>
      </c>
      <c r="D9" s="61">
        <f>-'SALES SUMMARY'!M17</f>
        <v>-62.430624999999992</v>
      </c>
      <c r="E9" s="61">
        <f>-'SALES SUMMARY'!M20</f>
        <v>-434.25914999999998</v>
      </c>
      <c r="F9" s="61">
        <f>-'SALES SUMMARY'!M23</f>
        <v>-612.1030649999999</v>
      </c>
      <c r="G9" s="61">
        <f>-'SALES SUMMARY'!M26</f>
        <v>-10.890179999999999</v>
      </c>
      <c r="H9" s="61">
        <f>-'SALES SUMMARY'!M29</f>
        <v>0</v>
      </c>
      <c r="I9" s="61">
        <f>-'SALES SUMMARY'!M32</f>
        <v>-165.54999999999998</v>
      </c>
      <c r="J9" s="61">
        <f>-'SALES SUMMARY'!M35</f>
        <v>0</v>
      </c>
      <c r="K9" s="61">
        <f>-'SALES SUMMARY'!M38</f>
        <v>-206.37549000000001</v>
      </c>
      <c r="L9" s="61">
        <f>-'SALES SUMMARY'!M41</f>
        <v>-235.35963999999996</v>
      </c>
      <c r="M9" s="61">
        <f>-'SALES SUMMARY'!M44</f>
        <v>-364.09583499999997</v>
      </c>
      <c r="N9" s="61">
        <f>-'SALES SUMMARY'!M47</f>
        <v>-100.62795499999999</v>
      </c>
      <c r="O9" s="61">
        <f>-'SALES SUMMARY'!M50</f>
        <v>0</v>
      </c>
      <c r="P9" s="61">
        <f>-'SALES SUMMARY'!M53</f>
        <v>-153.54697999999999</v>
      </c>
      <c r="Q9" s="61">
        <f>-'SALES SUMMARY'!M56</f>
        <v>-322.88097999999997</v>
      </c>
      <c r="R9" s="61">
        <f>-'SALES SUMMARY'!M59</f>
        <v>-232.73341499999998</v>
      </c>
      <c r="S9" s="61">
        <f>-'SALES SUMMARY'!M62</f>
        <v>0</v>
      </c>
      <c r="T9" s="61">
        <f>-'SALES SUMMARY'!M65</f>
        <v>0</v>
      </c>
      <c r="U9" s="61">
        <f>-'SALES SUMMARY'!M68</f>
        <v>0</v>
      </c>
      <c r="V9" s="61">
        <f>-'SALES SUMMARY'!M71</f>
        <v>0</v>
      </c>
      <c r="W9" s="61">
        <f>-'SALES SUMMARY'!M74</f>
        <v>-163.70314999999999</v>
      </c>
      <c r="X9" s="61">
        <f>-'SALES SUMMARY'!M77</f>
        <v>-80.493419999999986</v>
      </c>
      <c r="Y9" s="61">
        <f>-'SALES SUMMARY'!M80</f>
        <v>-263.98430999999999</v>
      </c>
      <c r="Z9" s="61">
        <f>-'SALES SUMMARY'!M83</f>
        <v>-204.22183499999997</v>
      </c>
      <c r="AA9" s="61">
        <f>-'SALES SUMMARY'!M86</f>
        <v>-509.98021499999993</v>
      </c>
      <c r="AB9" s="61">
        <f>-'SALES SUMMARY'!M89</f>
        <v>-23.419734999999996</v>
      </c>
      <c r="AC9" s="61">
        <f>-'SALES SUMMARY'!M92</f>
        <v>0</v>
      </c>
      <c r="AD9" s="61">
        <f>-'SALES SUMMARY'!M95</f>
        <v>-127.75429</v>
      </c>
      <c r="AE9" s="61">
        <f>-'SALES SUMMARY'!M98</f>
        <v>-304.73842000000002</v>
      </c>
      <c r="AF9" s="61">
        <f>-'SALES SUMMARY'!M102</f>
        <v>0</v>
      </c>
    </row>
    <row r="10" spans="1:32" x14ac:dyDescent="0.25">
      <c r="A10" s="59" t="s">
        <v>15</v>
      </c>
      <c r="B10" s="61">
        <f>-'SALES SUMMARY'!N11</f>
        <v>-33.420299999999997</v>
      </c>
      <c r="C10" s="61">
        <f>-'SALES SUMMARY'!N14</f>
        <v>-48.8675</v>
      </c>
      <c r="D10" s="61">
        <f>-'SALES SUMMARY'!N17</f>
        <v>-14.518750000000001</v>
      </c>
      <c r="E10" s="61">
        <f>-'SALES SUMMARY'!N20</f>
        <v>-100.9905</v>
      </c>
      <c r="F10" s="61">
        <f>-'SALES SUMMARY'!N23</f>
        <v>-142.34955000000002</v>
      </c>
      <c r="G10" s="61">
        <f>-'SALES SUMMARY'!N26</f>
        <v>-2.5326</v>
      </c>
      <c r="H10" s="61">
        <f>-'SALES SUMMARY'!N29</f>
        <v>0</v>
      </c>
      <c r="I10" s="61">
        <f>-'SALES SUMMARY'!N32</f>
        <v>-38.5</v>
      </c>
      <c r="J10" s="61">
        <f>-'SALES SUMMARY'!N35</f>
        <v>0</v>
      </c>
      <c r="K10" s="61">
        <f>-'SALES SUMMARY'!N38</f>
        <v>-47.99430000000001</v>
      </c>
      <c r="L10" s="61">
        <f>-'SALES SUMMARY'!N41</f>
        <v>-54.7348</v>
      </c>
      <c r="M10" s="61">
        <f>-'SALES SUMMARY'!N44</f>
        <v>-84.673450000000003</v>
      </c>
      <c r="N10" s="61">
        <f>-'SALES SUMMARY'!N47</f>
        <v>-23.40185</v>
      </c>
      <c r="O10" s="61">
        <f>-'SALES SUMMARY'!N50</f>
        <v>0</v>
      </c>
      <c r="P10" s="61">
        <f>-'SALES SUMMARY'!N53</f>
        <v>-35.708600000000004</v>
      </c>
      <c r="Q10" s="61">
        <f>-'SALES SUMMARY'!N56</f>
        <v>-75.0886</v>
      </c>
      <c r="R10" s="61">
        <f>-'SALES SUMMARY'!N59</f>
        <v>-54.124049999999997</v>
      </c>
      <c r="S10" s="61">
        <f>-'SALES SUMMARY'!N62</f>
        <v>0</v>
      </c>
      <c r="T10" s="61">
        <f>-'SALES SUMMARY'!N65</f>
        <v>0</v>
      </c>
      <c r="U10" s="61">
        <f>-'SALES SUMMARY'!N68</f>
        <v>0</v>
      </c>
      <c r="V10" s="61">
        <f>-'SALES SUMMARY'!N71</f>
        <v>0</v>
      </c>
      <c r="W10" s="61">
        <f>-'SALES SUMMARY'!N74</f>
        <v>-38.070499999999996</v>
      </c>
      <c r="X10" s="61">
        <f>-'SALES SUMMARY'!N77</f>
        <v>-18.7194</v>
      </c>
      <c r="Y10" s="61">
        <f>-'SALES SUMMARY'!N80</f>
        <v>-61.391700000000007</v>
      </c>
      <c r="Z10" s="61">
        <f>-'SALES SUMMARY'!N83</f>
        <v>-47.493449999999996</v>
      </c>
      <c r="AA10" s="61">
        <f>-'SALES SUMMARY'!N86</f>
        <v>-118.60005</v>
      </c>
      <c r="AB10" s="61">
        <f>-'SALES SUMMARY'!N89</f>
        <v>-5.4464499999999996</v>
      </c>
      <c r="AC10" s="61">
        <f>-'SALES SUMMARY'!N92</f>
        <v>0</v>
      </c>
      <c r="AD10" s="61">
        <f>-'SALES SUMMARY'!N95</f>
        <v>-29.710300000000004</v>
      </c>
      <c r="AE10" s="61">
        <f>-'SALES SUMMARY'!N98</f>
        <v>-70.869400000000013</v>
      </c>
      <c r="AF10" s="61">
        <f>-'SALES SUMMARY'!N102</f>
        <v>0</v>
      </c>
    </row>
    <row r="11" spans="1:32" x14ac:dyDescent="0.25">
      <c r="A11" s="59" t="s">
        <v>16</v>
      </c>
      <c r="B11" s="61">
        <f>-'SALES SUMMARY'!O11</f>
        <v>-6506.9324099999994</v>
      </c>
      <c r="C11" s="61">
        <f>-'SALES SUMMARY'!O14</f>
        <v>-9514.5022499999995</v>
      </c>
      <c r="D11" s="61">
        <f>-'SALES SUMMARY'!O17</f>
        <v>-2826.8006249999999</v>
      </c>
      <c r="E11" s="61">
        <f>-'SALES SUMMARY'!O20</f>
        <v>-19662.850350000001</v>
      </c>
      <c r="F11" s="61">
        <f>-'SALES SUMMARY'!O23</f>
        <v>-27715.457385000002</v>
      </c>
      <c r="G11" s="61">
        <f>-'SALES SUMMARY'!O26</f>
        <v>-493.09721999999999</v>
      </c>
      <c r="H11" s="61">
        <f>-'SALES SUMMARY'!O29</f>
        <v>0</v>
      </c>
      <c r="I11" s="61">
        <f>-'SALES SUMMARY'!O32</f>
        <v>-7495.9499999999989</v>
      </c>
      <c r="J11" s="61">
        <f>-'SALES SUMMARY'!O35</f>
        <v>0</v>
      </c>
      <c r="K11" s="61">
        <f>-'SALES SUMMARY'!O38</f>
        <v>-9344.4902099999999</v>
      </c>
      <c r="L11" s="61">
        <f>-'SALES SUMMARY'!O41</f>
        <v>-10656.86556</v>
      </c>
      <c r="M11" s="61">
        <f>-'SALES SUMMARY'!O44</f>
        <v>-16485.920715</v>
      </c>
      <c r="N11" s="61">
        <f>-'SALES SUMMARY'!O47</f>
        <v>-4556.3401949999998</v>
      </c>
      <c r="O11" s="61">
        <f>-'SALES SUMMARY'!O50</f>
        <v>0</v>
      </c>
      <c r="P11" s="61">
        <f>-'SALES SUMMARY'!O53</f>
        <v>-6952.4644200000002</v>
      </c>
      <c r="Q11" s="61">
        <f>-'SALES SUMMARY'!O56</f>
        <v>-14619.75042</v>
      </c>
      <c r="R11" s="61">
        <f>-'SALES SUMMARY'!O59</f>
        <v>-10537.952535</v>
      </c>
      <c r="S11" s="61">
        <f>-'SALES SUMMARY'!O62</f>
        <v>0</v>
      </c>
      <c r="T11" s="61">
        <f>-'SALES SUMMARY'!O65</f>
        <v>0</v>
      </c>
      <c r="U11" s="61">
        <f>-'SALES SUMMARY'!O68</f>
        <v>0</v>
      </c>
      <c r="V11" s="61">
        <f>-'SALES SUMMARY'!O71</f>
        <v>0</v>
      </c>
      <c r="W11" s="61">
        <f>-'SALES SUMMARY'!O74</f>
        <v>-7412.3263500000003</v>
      </c>
      <c r="X11" s="61">
        <f>-'SALES SUMMARY'!O77</f>
        <v>-3644.6671800000004</v>
      </c>
      <c r="Y11" s="61">
        <f>-'SALES SUMMARY'!O80</f>
        <v>-11952.96399</v>
      </c>
      <c r="Z11" s="61">
        <f>-'SALES SUMMARY'!O83</f>
        <v>-9246.9747150000003</v>
      </c>
      <c r="AA11" s="61">
        <f>-'SALES SUMMARY'!O86</f>
        <v>-23091.429734999998</v>
      </c>
      <c r="AB11" s="61">
        <f>-'SALES SUMMARY'!O89</f>
        <v>-1060.4238150000001</v>
      </c>
      <c r="AC11" s="61">
        <f>-'SALES SUMMARY'!O92</f>
        <v>0</v>
      </c>
      <c r="AD11" s="61">
        <f>-'SALES SUMMARY'!O95</f>
        <v>-5784.5954100000008</v>
      </c>
      <c r="AE11" s="61">
        <f>-'SALES SUMMARY'!O98</f>
        <v>-13798.272180000002</v>
      </c>
      <c r="AF11" s="61">
        <f>-'SALES SUMMARY'!O102</f>
        <v>0</v>
      </c>
    </row>
    <row r="12" spans="1:32" x14ac:dyDescent="0.25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SUMMARY'!P102</f>
        <v>0</v>
      </c>
    </row>
    <row r="13" spans="1:32" x14ac:dyDescent="0.25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SUMMARY'!T102</f>
        <v>0</v>
      </c>
    </row>
    <row r="14" spans="1:32" x14ac:dyDescent="0.25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SUMMARY'!U102</f>
        <v>0</v>
      </c>
    </row>
    <row r="15" spans="1:32" x14ac:dyDescent="0.25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SUMMARY'!V102</f>
        <v>0</v>
      </c>
    </row>
    <row r="16" spans="1:32" x14ac:dyDescent="0.25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SUMMARY'!W102</f>
        <v>0</v>
      </c>
    </row>
    <row r="17" spans="1:32" x14ac:dyDescent="0.25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SUMMARY'!Y102</f>
        <v>0</v>
      </c>
    </row>
    <row r="18" spans="1:32" x14ac:dyDescent="0.25">
      <c r="A18" s="59" t="s">
        <v>48</v>
      </c>
      <c r="B18" s="61">
        <f>-'SALES SUMMARY'!Z11</f>
        <v>0</v>
      </c>
      <c r="C18" s="61">
        <f>-'SALES SUMMARY'!Z14</f>
        <v>0</v>
      </c>
      <c r="D18" s="61">
        <f>-'SALES SUMMARY'!Z17</f>
        <v>0</v>
      </c>
      <c r="E18" s="61">
        <f>-'SALES SUMMARY'!Z20</f>
        <v>0</v>
      </c>
      <c r="F18" s="61">
        <f>-'SALES SUMMARY'!Z23</f>
        <v>0</v>
      </c>
      <c r="G18" s="61">
        <f>-'SALES SUMMARY'!Z26</f>
        <v>0</v>
      </c>
      <c r="H18" s="61">
        <f>-'SALES SUMMARY'!Z29</f>
        <v>0</v>
      </c>
      <c r="I18" s="61">
        <f>-'SALES SUMMARY'!Z32</f>
        <v>0</v>
      </c>
      <c r="J18" s="61">
        <f>-'SALES SUMMARY'!Z35</f>
        <v>0</v>
      </c>
      <c r="K18" s="61">
        <f>-'SALES SUMMARY'!Z38</f>
        <v>0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0</v>
      </c>
      <c r="P18" s="61">
        <f>-'SALES SUMMARY'!Z53</f>
        <v>0</v>
      </c>
      <c r="Q18" s="61">
        <f>-'SALES SUMMARY'!Z56</f>
        <v>0</v>
      </c>
      <c r="R18" s="61">
        <f>-'SALES SUMMARY'!Z59</f>
        <v>0</v>
      </c>
      <c r="S18" s="61">
        <f>-'SALES SUMMARY'!Z62</f>
        <v>0</v>
      </c>
      <c r="T18" s="61">
        <f>-'SALES SUMMARY'!Z65</f>
        <v>0</v>
      </c>
      <c r="U18" s="61">
        <f>-'SALES SUMMARY'!Z68</f>
        <v>0</v>
      </c>
      <c r="V18" s="61">
        <f>-'SALES SUMMARY'!Z71</f>
        <v>0</v>
      </c>
      <c r="W18" s="61">
        <f>-'SALES SUMMARY'!Z74</f>
        <v>0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0</v>
      </c>
      <c r="AB18" s="61">
        <f>-'SALES SUMMARY'!Z89</f>
        <v>0</v>
      </c>
      <c r="AC18" s="61">
        <f>-'SALES SUMMARY'!Z92</f>
        <v>0</v>
      </c>
      <c r="AD18" s="61">
        <f>-'SALES SUMMARY'!Z95</f>
        <v>0</v>
      </c>
      <c r="AE18" s="61">
        <f>-'SALES SUMMARY'!Z98</f>
        <v>0</v>
      </c>
      <c r="AF18" s="61">
        <f>-'SALES SUMMARY'!Z102</f>
        <v>0</v>
      </c>
    </row>
    <row r="19" spans="1:32" x14ac:dyDescent="0.25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>
        <f>-'SALES SUMMARY'!AA102</f>
        <v>0</v>
      </c>
    </row>
    <row r="20" spans="1:32" x14ac:dyDescent="0.25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>
        <f>-'SALES SUMMARY'!AB102</f>
        <v>0</v>
      </c>
    </row>
    <row r="21" spans="1:32" x14ac:dyDescent="0.25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0</v>
      </c>
      <c r="E21" s="61">
        <f>-'SALES SUMMARY'!AC20</f>
        <v>0</v>
      </c>
      <c r="F21" s="61">
        <f>-'SALES SUMMARY'!AC23</f>
        <v>0</v>
      </c>
      <c r="G21" s="61">
        <f>-'SALES SUMMARY'!AC26</f>
        <v>0</v>
      </c>
      <c r="H21" s="61">
        <f>-'SALES SUMMARY'!AC29</f>
        <v>0</v>
      </c>
      <c r="I21" s="61">
        <f>-'SALES SUMMARY'!AC32</f>
        <v>0</v>
      </c>
      <c r="J21" s="61">
        <f>-'SALES SUMMARY'!AC35</f>
        <v>0</v>
      </c>
      <c r="K21" s="61">
        <f>-'SALES SUMMARY'!AC38</f>
        <v>0</v>
      </c>
      <c r="L21" s="61">
        <f>-'SALES SUMMARY'!AC41</f>
        <v>0</v>
      </c>
      <c r="M21" s="61">
        <f>-'SALES SUMMARY'!AC44</f>
        <v>0</v>
      </c>
      <c r="N21" s="61">
        <f>-'SALES SUMMARY'!AC47</f>
        <v>0</v>
      </c>
      <c r="O21" s="61">
        <f>-'SALES SUMMARY'!AC50</f>
        <v>0</v>
      </c>
      <c r="P21" s="61">
        <f>-'SALES SUMMARY'!AC53</f>
        <v>0</v>
      </c>
      <c r="Q21" s="61">
        <f>-'SALES SUMMARY'!AC56</f>
        <v>0</v>
      </c>
      <c r="R21" s="61">
        <f>-'SALES SUMMARY'!AC59</f>
        <v>0</v>
      </c>
      <c r="S21" s="61">
        <f>-'SALES SUMMARY'!AC62</f>
        <v>0</v>
      </c>
      <c r="T21" s="61">
        <f>-'SALES SUMMARY'!AC65</f>
        <v>0</v>
      </c>
      <c r="U21" s="61">
        <f>-'SALES SUMMARY'!AC68</f>
        <v>0</v>
      </c>
      <c r="V21" s="61">
        <f>-'SALES SUMMARY'!AC71</f>
        <v>0</v>
      </c>
      <c r="W21" s="61">
        <f>-'SALES SUMMARY'!AC74</f>
        <v>0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>
        <f>-'SALES SUMMARY'!AC95</f>
        <v>0</v>
      </c>
      <c r="AE21" s="61">
        <f>-'SALES SUMMARY'!AC98</f>
        <v>0</v>
      </c>
      <c r="AF21" s="61">
        <f>-'SALES SUMMARY'!AC102</f>
        <v>0</v>
      </c>
    </row>
    <row r="22" spans="1:32" x14ac:dyDescent="0.25">
      <c r="A22" s="59" t="s">
        <v>27</v>
      </c>
      <c r="B22" s="61">
        <f>-'SALES SUMMARY'!AI11</f>
        <v>-168</v>
      </c>
      <c r="C22" s="61">
        <f>-'SALES SUMMARY'!AI14</f>
        <v>-1651.71</v>
      </c>
      <c r="D22" s="61">
        <f>-'SALES SUMMARY'!AI17</f>
        <v>-6730</v>
      </c>
      <c r="E22" s="61">
        <f>-'SALES SUMMARY'!AI20</f>
        <v>-2280</v>
      </c>
      <c r="F22" s="61">
        <f>-'SALES SUMMARY'!AI23</f>
        <v>-7737</v>
      </c>
      <c r="G22" s="61">
        <f>-'SALES SUMMARY'!AI26</f>
        <v>-3154</v>
      </c>
      <c r="H22" s="61">
        <f>-'SALES SUMMARY'!AI29</f>
        <v>0</v>
      </c>
      <c r="I22" s="61">
        <f>-'SALES SUMMARY'!AI32</f>
        <v>-7103</v>
      </c>
      <c r="J22" s="61">
        <f>-'SALES SUMMARY'!AI35</f>
        <v>0</v>
      </c>
      <c r="K22" s="61">
        <f>-'SALES SUMMARY'!AI38</f>
        <v>-1360</v>
      </c>
      <c r="L22" s="61">
        <f>-'SALES SUMMARY'!AI41</f>
        <v>-10729.09</v>
      </c>
      <c r="M22" s="61">
        <f>-'SALES SUMMARY'!AI44</f>
        <v>-5501</v>
      </c>
      <c r="N22" s="61">
        <f>-'SALES SUMMARY'!AI47</f>
        <v>-630</v>
      </c>
      <c r="O22" s="61">
        <f>-'SALES SUMMARY'!AI50</f>
        <v>0</v>
      </c>
      <c r="P22" s="61">
        <f>-'SALES SUMMARY'!AI53</f>
        <v>-1793</v>
      </c>
      <c r="Q22" s="61">
        <f>-'SALES SUMMARY'!AI56</f>
        <v>-4591</v>
      </c>
      <c r="R22" s="61">
        <f>-'SALES SUMMARY'!AI59</f>
        <v>-6586</v>
      </c>
      <c r="S22" s="61">
        <f>-'SALES SUMMARY'!AI62</f>
        <v>0</v>
      </c>
      <c r="T22" s="61">
        <f>-'SALES SUMMARY'!AI65</f>
        <v>0</v>
      </c>
      <c r="U22" s="61">
        <f>-'SALES SUMMARY'!AI68</f>
        <v>0</v>
      </c>
      <c r="V22" s="61">
        <f>-'SALES SUMMARY'!AI71</f>
        <v>0</v>
      </c>
      <c r="W22" s="61">
        <f>-'SALES SUMMARY'!AI74</f>
        <v>-1813</v>
      </c>
      <c r="X22" s="61">
        <f>-'SALES SUMMARY'!AI77</f>
        <v>-6138</v>
      </c>
      <c r="Y22" s="61">
        <f>-'SALES SUMMARY'!AI80</f>
        <v>-3513</v>
      </c>
      <c r="Z22" s="61">
        <f>-'SALES SUMMARY'!AI83</f>
        <v>-3245</v>
      </c>
      <c r="AA22" s="61">
        <f>-'SALES SUMMARY'!AI86</f>
        <v>-7685</v>
      </c>
      <c r="AB22" s="61">
        <f>-'SALES SUMMARY'!AI89</f>
        <v>-2465</v>
      </c>
      <c r="AC22" s="61">
        <f>-'SALES SUMMARY'!AI92</f>
        <v>0</v>
      </c>
      <c r="AD22" s="61">
        <f>-'SALES SUMMARY'!AI95</f>
        <v>-2320</v>
      </c>
      <c r="AE22" s="61">
        <f>-'SALES SUMMARY'!AI98</f>
        <v>-1725</v>
      </c>
      <c r="AF22" s="61">
        <f>-'SALES SUMMARY'!AI102</f>
        <v>0</v>
      </c>
    </row>
    <row r="23" spans="1:32" x14ac:dyDescent="0.25">
      <c r="A23" s="59" t="s">
        <v>52</v>
      </c>
      <c r="B23" s="61">
        <f>'SALES SUMMARY'!AK11</f>
        <v>1250.894</v>
      </c>
      <c r="C23" s="61">
        <f>'SALES SUMMARY'!AK14</f>
        <v>2033.2408</v>
      </c>
      <c r="D23" s="61">
        <f>'SALES SUMMARY'!AK17</f>
        <v>1246.8344</v>
      </c>
      <c r="E23" s="61">
        <f>'SALES SUMMARY'!AK20</f>
        <v>1688.8820000000001</v>
      </c>
      <c r="F23" s="61">
        <f>'SALES SUMMARY'!AK23</f>
        <v>2960.2643999999996</v>
      </c>
      <c r="G23" s="61">
        <f>'SALES SUMMARY'!AK26</f>
        <v>494.11520000000002</v>
      </c>
      <c r="H23" s="61">
        <f>'SALES SUMMARY'!AK29</f>
        <v>0</v>
      </c>
      <c r="I23" s="61">
        <f>'SALES SUMMARY'!AK32</f>
        <v>1774.0655999999999</v>
      </c>
      <c r="J23" s="61">
        <f>'SALES SUMMARY'!AK35</f>
        <v>0</v>
      </c>
      <c r="K23" s="61">
        <f>'SALES SUMMARY'!AK38</f>
        <v>1780.682</v>
      </c>
      <c r="L23" s="61">
        <f>'SALES SUMMARY'!AK41</f>
        <v>2262.3872000000001</v>
      </c>
      <c r="M23" s="61">
        <f>'SALES SUMMARY'!AK44</f>
        <v>2901.2064</v>
      </c>
      <c r="N23" s="61">
        <f>'SALES SUMMARY'!AK47</f>
        <v>527.72079999999994</v>
      </c>
      <c r="O23" s="61">
        <f>'SALES SUMMARY'!AK50</f>
        <v>0</v>
      </c>
      <c r="P23" s="61">
        <f>'SALES SUMMARY'!AK53</f>
        <v>1658.9212</v>
      </c>
      <c r="Q23" s="61">
        <f>'SALES SUMMARY'!AK56</f>
        <v>2376.0356000000002</v>
      </c>
      <c r="R23" s="61">
        <f>'SALES SUMMARY'!AK59</f>
        <v>1836.68</v>
      </c>
      <c r="S23" s="61">
        <f>'SALES SUMMARY'!AK62</f>
        <v>0</v>
      </c>
      <c r="T23" s="61">
        <f>'SALES SUMMARY'!AK65</f>
        <v>0</v>
      </c>
      <c r="U23" s="61">
        <f>'SALES SUMMARY'!AK68</f>
        <v>0</v>
      </c>
      <c r="V23" s="61">
        <f>'SALES SUMMARY'!AK71</f>
        <v>0</v>
      </c>
      <c r="W23" s="61">
        <f>'SALES SUMMARY'!AK74</f>
        <v>1030.3020000000001</v>
      </c>
      <c r="X23" s="61">
        <f>'SALES SUMMARY'!AK77</f>
        <v>1061.5616</v>
      </c>
      <c r="Y23" s="61">
        <f>'SALES SUMMARY'!AK80</f>
        <v>1382.3516</v>
      </c>
      <c r="Z23" s="61">
        <f>'SALES SUMMARY'!AK83</f>
        <v>1870.9384</v>
      </c>
      <c r="AA23" s="61">
        <f>'SALES SUMMARY'!AK86</f>
        <v>3224.4036000000001</v>
      </c>
      <c r="AB23" s="61">
        <f>'SALES SUMMARY'!AK89</f>
        <v>1275</v>
      </c>
      <c r="AC23" s="61">
        <f>'SALES SUMMARY'!AK92</f>
        <v>0</v>
      </c>
      <c r="AD23" s="61">
        <f>'SALES SUMMARY'!AK95</f>
        <v>1294.7267999999999</v>
      </c>
      <c r="AE23" s="61">
        <f>'SALES SUMMARY'!AK98</f>
        <v>2225.7352000000001</v>
      </c>
      <c r="AF23" s="61">
        <f>'SALES SUMMARY'!AK102</f>
        <v>0</v>
      </c>
    </row>
    <row r="24" spans="1:32" x14ac:dyDescent="0.25">
      <c r="A24" s="59" t="s">
        <v>53</v>
      </c>
      <c r="B24" s="61">
        <f>'SALES SUMMARY'!AL11</f>
        <v>220.74599999999998</v>
      </c>
      <c r="C24" s="61">
        <f>'SALES SUMMARY'!AL14</f>
        <v>358.80719999999997</v>
      </c>
      <c r="D24" s="61">
        <f>'SALES SUMMARY'!AL17</f>
        <v>220.02960000000002</v>
      </c>
      <c r="E24" s="61">
        <f>'SALES SUMMARY'!AL20</f>
        <v>298.03800000000001</v>
      </c>
      <c r="F24" s="61">
        <f>'SALES SUMMARY'!AL23</f>
        <v>522.39959999999996</v>
      </c>
      <c r="G24" s="61">
        <f>'SALES SUMMARY'!AL26</f>
        <v>87.196799999999996</v>
      </c>
      <c r="H24" s="61">
        <f>'SALES SUMMARY'!AL29</f>
        <v>0</v>
      </c>
      <c r="I24" s="61">
        <f>'SALES SUMMARY'!AL32</f>
        <v>313.07040000000001</v>
      </c>
      <c r="J24" s="61">
        <f>'SALES SUMMARY'!AL35</f>
        <v>0</v>
      </c>
      <c r="K24" s="61">
        <f>'SALES SUMMARY'!AL38</f>
        <v>314.238</v>
      </c>
      <c r="L24" s="61">
        <f>'SALES SUMMARY'!AL41</f>
        <v>399.24480000000005</v>
      </c>
      <c r="M24" s="61">
        <f>'SALES SUMMARY'!AL44</f>
        <v>511.9776</v>
      </c>
      <c r="N24" s="61">
        <f>'SALES SUMMARY'!AL47</f>
        <v>93.127199999999988</v>
      </c>
      <c r="O24" s="61">
        <f>'SALES SUMMARY'!AL50</f>
        <v>0</v>
      </c>
      <c r="P24" s="61">
        <f>'SALES SUMMARY'!AL53</f>
        <v>292.75080000000003</v>
      </c>
      <c r="Q24" s="61">
        <f>'SALES SUMMARY'!AL56</f>
        <v>419.30040000000002</v>
      </c>
      <c r="R24" s="61">
        <f>'SALES SUMMARY'!AL59</f>
        <v>324.12</v>
      </c>
      <c r="S24" s="61">
        <f>'SALES SUMMARY'!AL62</f>
        <v>0</v>
      </c>
      <c r="T24" s="61">
        <f>'SALES SUMMARY'!AL65</f>
        <v>0</v>
      </c>
      <c r="U24" s="61">
        <f>'SALES SUMMARY'!AL68</f>
        <v>0</v>
      </c>
      <c r="V24" s="61">
        <f>'SALES SUMMARY'!AL71</f>
        <v>0</v>
      </c>
      <c r="W24" s="61">
        <f>'SALES SUMMARY'!AL74</f>
        <v>181.81800000000001</v>
      </c>
      <c r="X24" s="61">
        <f>'SALES SUMMARY'!AL77</f>
        <v>187.33440000000002</v>
      </c>
      <c r="Y24" s="61">
        <f>'SALES SUMMARY'!AL80</f>
        <v>243.94439999999997</v>
      </c>
      <c r="Z24" s="61">
        <f>'SALES SUMMARY'!AL83</f>
        <v>330.16560000000004</v>
      </c>
      <c r="AA24" s="61">
        <f>'SALES SUMMARY'!AL86</f>
        <v>569.01240000000007</v>
      </c>
      <c r="AB24" s="61">
        <f>'SALES SUMMARY'!AL89</f>
        <v>225</v>
      </c>
      <c r="AC24" s="61">
        <f>'SALES SUMMARY'!AL92</f>
        <v>0</v>
      </c>
      <c r="AD24" s="61">
        <f>'SALES SUMMARY'!AL95</f>
        <v>228.4812</v>
      </c>
      <c r="AE24" s="61">
        <f>'SALES SUMMARY'!AL98</f>
        <v>392.77679999999998</v>
      </c>
      <c r="AF24" s="61">
        <f>'SALES SUMMARY'!AL102</f>
        <v>0</v>
      </c>
    </row>
    <row r="25" spans="1:32" x14ac:dyDescent="0.25">
      <c r="A25" s="59" t="s">
        <v>54</v>
      </c>
      <c r="B25" s="61">
        <f>'SALES SUMMARY'!AM11</f>
        <v>367.90999999999997</v>
      </c>
      <c r="C25" s="61">
        <f>'SALES SUMMARY'!AM14</f>
        <v>598.01200000000006</v>
      </c>
      <c r="D25" s="61">
        <f>'SALES SUMMARY'!AM17</f>
        <v>366.71600000000001</v>
      </c>
      <c r="E25" s="61">
        <f>'SALES SUMMARY'!AM20</f>
        <v>496.73</v>
      </c>
      <c r="F25" s="61">
        <f>'SALES SUMMARY'!AM23</f>
        <v>870.66599999999994</v>
      </c>
      <c r="G25" s="61">
        <f>'SALES SUMMARY'!AM26</f>
        <v>145.328</v>
      </c>
      <c r="H25" s="61">
        <f>'SALES SUMMARY'!AM29</f>
        <v>0</v>
      </c>
      <c r="I25" s="61">
        <f>'SALES SUMMARY'!AM32</f>
        <v>521.78399999999999</v>
      </c>
      <c r="J25" s="61">
        <f>'SALES SUMMARY'!AM35</f>
        <v>0</v>
      </c>
      <c r="K25" s="61">
        <f>'SALES SUMMARY'!AM38</f>
        <v>523.73</v>
      </c>
      <c r="L25" s="61">
        <f>'SALES SUMMARY'!AM41</f>
        <v>665.40800000000013</v>
      </c>
      <c r="M25" s="61">
        <f>'SALES SUMMARY'!AM44</f>
        <v>853.29600000000005</v>
      </c>
      <c r="N25" s="61">
        <f>'SALES SUMMARY'!AM47</f>
        <v>155.21199999999999</v>
      </c>
      <c r="O25" s="61">
        <f>'SALES SUMMARY'!AM50</f>
        <v>0</v>
      </c>
      <c r="P25" s="61">
        <f>'SALES SUMMARY'!AM53</f>
        <v>487.91800000000001</v>
      </c>
      <c r="Q25" s="61">
        <f>'SALES SUMMARY'!AM56</f>
        <v>698.83400000000006</v>
      </c>
      <c r="R25" s="61">
        <f>'SALES SUMMARY'!AM59</f>
        <v>540.20000000000005</v>
      </c>
      <c r="S25" s="61">
        <f>'SALES SUMMARY'!AM62</f>
        <v>0</v>
      </c>
      <c r="T25" s="61">
        <f>'SALES SUMMARY'!AM65</f>
        <v>0</v>
      </c>
      <c r="U25" s="61">
        <f>'SALES SUMMARY'!AM68</f>
        <v>0</v>
      </c>
      <c r="V25" s="61">
        <f>'SALES SUMMARY'!AM71</f>
        <v>0</v>
      </c>
      <c r="W25" s="61">
        <f>'SALES SUMMARY'!AM74</f>
        <v>303.03000000000003</v>
      </c>
      <c r="X25" s="61">
        <f>'SALES SUMMARY'!AM77</f>
        <v>312.22399999999999</v>
      </c>
      <c r="Y25" s="61">
        <f>'SALES SUMMARY'!AM80</f>
        <v>406.57399999999996</v>
      </c>
      <c r="Z25" s="61">
        <f>'SALES SUMMARY'!AM83</f>
        <v>550.27600000000007</v>
      </c>
      <c r="AA25" s="61">
        <f>'SALES SUMMARY'!AM86</f>
        <v>948.35400000000004</v>
      </c>
      <c r="AB25" s="61">
        <f>'SALES SUMMARY'!AM89</f>
        <v>375</v>
      </c>
      <c r="AC25" s="61">
        <f>'SALES SUMMARY'!AM92</f>
        <v>0</v>
      </c>
      <c r="AD25" s="61">
        <f>'SALES SUMMARY'!AM95</f>
        <v>380.80200000000002</v>
      </c>
      <c r="AE25" s="61">
        <f>'SALES SUMMARY'!AM98</f>
        <v>654.62800000000004</v>
      </c>
      <c r="AF25" s="61">
        <f>'SALES SUMMARY'!AM102</f>
        <v>0</v>
      </c>
    </row>
    <row r="26" spans="1:32" x14ac:dyDescent="0.25">
      <c r="A26" s="59" t="s">
        <v>55</v>
      </c>
      <c r="B26" s="61">
        <f>'SALES SUMMARY'!AN11</f>
        <v>0</v>
      </c>
      <c r="C26" s="61">
        <f>'SALES SUMMARY'!AN14</f>
        <v>0</v>
      </c>
      <c r="D26" s="61">
        <f>'SALES SUMMARY'!AN17</f>
        <v>0</v>
      </c>
      <c r="E26" s="61">
        <f>'SALES SUMMARY'!AN20</f>
        <v>0</v>
      </c>
      <c r="F26" s="61">
        <f>'SALES SUMMARY'!AN23</f>
        <v>0</v>
      </c>
      <c r="G26" s="61">
        <f>'SALES SUMMARY'!AN26</f>
        <v>0</v>
      </c>
      <c r="H26" s="61">
        <f>'SALES SUMMARY'!AN29</f>
        <v>0</v>
      </c>
      <c r="I26" s="61">
        <f>'SALES SUMMARY'!AN32</f>
        <v>0</v>
      </c>
      <c r="J26" s="61">
        <f>'SALES SUMMARY'!AN35</f>
        <v>0</v>
      </c>
      <c r="K26" s="61">
        <f>'SALES SUMMARY'!AN38</f>
        <v>0</v>
      </c>
      <c r="L26" s="61">
        <f>'SALES SUMMARY'!AN41</f>
        <v>0</v>
      </c>
      <c r="M26" s="61">
        <f>'SALES SUMMARY'!AN44</f>
        <v>0</v>
      </c>
      <c r="N26" s="61">
        <f>'SALES SUMMARY'!AN47</f>
        <v>0</v>
      </c>
      <c r="O26" s="61">
        <f>'SALES SUMMARY'!AN50</f>
        <v>0</v>
      </c>
      <c r="P26" s="61">
        <f>'SALES SUMMARY'!AN53</f>
        <v>0</v>
      </c>
      <c r="Q26" s="61">
        <f>'SALES SUMMARY'!AN56</f>
        <v>0</v>
      </c>
      <c r="R26" s="61">
        <f>'SALES SUMMARY'!AN59</f>
        <v>0</v>
      </c>
      <c r="S26" s="61">
        <f>'SALES SUMMARY'!AN62</f>
        <v>0</v>
      </c>
      <c r="T26" s="61">
        <f>'SALES SUMMARY'!AN65</f>
        <v>0</v>
      </c>
      <c r="U26" s="61">
        <f>'SALES SUMMARY'!AN68</f>
        <v>0</v>
      </c>
      <c r="V26" s="61">
        <f>'SALES SUMMARY'!AN71</f>
        <v>0</v>
      </c>
      <c r="W26" s="61">
        <f>'SALES SUMMARY'!AN74</f>
        <v>0</v>
      </c>
      <c r="X26" s="61">
        <f>'SALES SUMMARY'!AN77</f>
        <v>0</v>
      </c>
      <c r="Y26" s="61">
        <f>'SALES SUMMARY'!AN80</f>
        <v>0</v>
      </c>
      <c r="Z26" s="61">
        <f>'SALES SUMMARY'!AN83</f>
        <v>0</v>
      </c>
      <c r="AA26" s="61">
        <f>'SALES SUMMARY'!AN86</f>
        <v>0</v>
      </c>
      <c r="AB26" s="61">
        <f>'SALES SUMMARY'!AN89</f>
        <v>0</v>
      </c>
      <c r="AC26" s="61">
        <f>'SALES SUMMARY'!AN92</f>
        <v>0</v>
      </c>
      <c r="AD26" s="61">
        <f>'SALES SUMMARY'!AN95</f>
        <v>0</v>
      </c>
      <c r="AE26" s="61">
        <f>'SALES SUMMARY'!AN98</f>
        <v>0</v>
      </c>
      <c r="AF26" s="61">
        <f>'SALES SUMMARY'!AN102</f>
        <v>0</v>
      </c>
    </row>
    <row r="27" spans="1:32" x14ac:dyDescent="0.25">
      <c r="A27" s="59" t="s">
        <v>56</v>
      </c>
      <c r="B27" s="61">
        <f>'SALES SUMMARY'!AO11</f>
        <v>21570.9375</v>
      </c>
      <c r="C27" s="61">
        <f>'SALES SUMMARY'!AO14</f>
        <v>38237.821428571428</v>
      </c>
      <c r="D27" s="61">
        <f>'SALES SUMMARY'!AO17</f>
        <v>26330.107142857141</v>
      </c>
      <c r="E27" s="61">
        <f>'SALES SUMMARY'!AO20</f>
        <v>28779.499999999996</v>
      </c>
      <c r="F27" s="61">
        <f>'SALES SUMMARY'!AO23</f>
        <v>55761.19642857142</v>
      </c>
      <c r="G27" s="61">
        <f>'SALES SUMMARY'!AO26</f>
        <v>10540.080357142857</v>
      </c>
      <c r="H27" s="61">
        <f>'SALES SUMMARY'!AO29</f>
        <v>0</v>
      </c>
      <c r="I27" s="61">
        <f>'SALES SUMMARY'!AO32</f>
        <v>34472.517857142855</v>
      </c>
      <c r="J27" s="61">
        <f>'SALES SUMMARY'!AO35</f>
        <v>0</v>
      </c>
      <c r="K27" s="61">
        <f>'SALES SUMMARY'!AO38</f>
        <v>29313.812499999993</v>
      </c>
      <c r="L27" s="61">
        <f>'SALES SUMMARY'!AO41</f>
        <v>41557.294642857138</v>
      </c>
      <c r="M27" s="61">
        <f>'SALES SUMMARY'!AO44</f>
        <v>50231.88392857142</v>
      </c>
      <c r="N27" s="61">
        <f>'SALES SUMMARY'!AO47</f>
        <v>8901.3839285714294</v>
      </c>
      <c r="O27" s="61">
        <f>'SALES SUMMARY'!AO50</f>
        <v>0</v>
      </c>
      <c r="P27" s="61">
        <f>'SALES SUMMARY'!AO53</f>
        <v>28949.714285714283</v>
      </c>
      <c r="Q27" s="61">
        <f>'SALES SUMMARY'!AO56</f>
        <v>41275.59821428571</v>
      </c>
      <c r="R27" s="61">
        <f>'SALES SUMMARY'!AO59</f>
        <v>34759.428571428565</v>
      </c>
      <c r="S27" s="61">
        <f>'SALES SUMMARY'!AO62</f>
        <v>0</v>
      </c>
      <c r="T27" s="61">
        <f>'SALES SUMMARY'!AO65</f>
        <v>0</v>
      </c>
      <c r="U27" s="61">
        <f>'SALES SUMMARY'!AO68</f>
        <v>0</v>
      </c>
      <c r="V27" s="61">
        <f>'SALES SUMMARY'!AO71</f>
        <v>0</v>
      </c>
      <c r="W27" s="61">
        <f>'SALES SUMMARY'!AO74</f>
        <v>23842.285714285714</v>
      </c>
      <c r="X27" s="61">
        <f>'SALES SUMMARY'!AO77</f>
        <v>22791.419642857141</v>
      </c>
      <c r="Y27" s="61">
        <f>'SALES SUMMARY'!AO80</f>
        <v>26676.999999999996</v>
      </c>
      <c r="Z27" s="61">
        <f>'SALES SUMMARY'!AO83</f>
        <v>33047.22321428571</v>
      </c>
      <c r="AA27" s="61">
        <f>'SALES SUMMARY'!AO86</f>
        <v>57042.47321428571</v>
      </c>
      <c r="AB27" s="61">
        <f>'SALES SUMMARY'!AO89</f>
        <v>21142.223214285714</v>
      </c>
      <c r="AC27" s="61">
        <f>'SALES SUMMARY'!AO92</f>
        <v>0</v>
      </c>
      <c r="AD27" s="61">
        <f>'SALES SUMMARY'!AO95</f>
        <v>22477.464285714283</v>
      </c>
      <c r="AE27" s="61">
        <f>'SALES SUMMARY'!AO98</f>
        <v>40646.8125</v>
      </c>
      <c r="AF27" s="61">
        <f>'SALES SUMMARY'!AO102</f>
        <v>0</v>
      </c>
    </row>
    <row r="28" spans="1:32" x14ac:dyDescent="0.25">
      <c r="A28" s="59" t="s">
        <v>57</v>
      </c>
      <c r="B28" s="61">
        <f>'SALES SUMMARY'!AQ11</f>
        <v>2533.7312999999995</v>
      </c>
      <c r="C28" s="61">
        <f>'SALES SUMMARY'!AQ14</f>
        <v>4528.7389714285709</v>
      </c>
      <c r="D28" s="61">
        <f>'SALES SUMMARY'!AQ17</f>
        <v>3119.3060571428568</v>
      </c>
      <c r="E28" s="61">
        <f>'SALES SUMMARY'!AQ20</f>
        <v>3411.3767999999991</v>
      </c>
      <c r="F28" s="61">
        <f>'SALES SUMMARY'!AQ23</f>
        <v>6662.0803714285703</v>
      </c>
      <c r="G28" s="61">
        <f>'SALES SUMMARY'!AQ26</f>
        <v>1246.4676428571427</v>
      </c>
      <c r="H28" s="61">
        <f>'SALES SUMMARY'!AQ29</f>
        <v>0</v>
      </c>
      <c r="I28" s="61">
        <f>'SALES SUMMARY'!AQ32</f>
        <v>4047.0945428571422</v>
      </c>
      <c r="J28" s="61">
        <f>'SALES SUMMARY'!AQ35</f>
        <v>0</v>
      </c>
      <c r="K28" s="61">
        <f>'SALES SUMMARY'!AQ38</f>
        <v>3476.1494999999991</v>
      </c>
      <c r="L28" s="61">
        <f>'SALES SUMMARY'!AQ41</f>
        <v>4890.4817571428566</v>
      </c>
      <c r="M28" s="61">
        <f>'SALES SUMMARY'!AQ44</f>
        <v>5951.5360714285707</v>
      </c>
      <c r="N28" s="61">
        <f>'SALES SUMMARY'!AQ47</f>
        <v>1049.0764714285715</v>
      </c>
      <c r="O28" s="61">
        <f>'SALES SUMMARY'!AQ50</f>
        <v>0</v>
      </c>
      <c r="P28" s="61">
        <f>'SALES SUMMARY'!AQ53</f>
        <v>3437.4521142857138</v>
      </c>
      <c r="Q28" s="61">
        <f>'SALES SUMMARY'!AQ56</f>
        <v>4896.638185714286</v>
      </c>
      <c r="R28" s="61">
        <f>'SALES SUMMARY'!AQ59</f>
        <v>4122.6910285714275</v>
      </c>
      <c r="S28" s="61">
        <f>'SALES SUMMARY'!AQ62</f>
        <v>0</v>
      </c>
      <c r="T28" s="61">
        <f>'SALES SUMMARY'!AQ65</f>
        <v>0</v>
      </c>
      <c r="U28" s="61">
        <f>'SALES SUMMARY'!AQ68</f>
        <v>0</v>
      </c>
      <c r="V28" s="61">
        <f>'SALES SUMMARY'!AQ71</f>
        <v>0</v>
      </c>
      <c r="W28" s="61">
        <f>'SALES SUMMARY'!AQ74</f>
        <v>2833.3158857142857</v>
      </c>
      <c r="X28" s="61">
        <f>'SALES SUMMARY'!AQ77</f>
        <v>2717.7983571428567</v>
      </c>
      <c r="Y28" s="61">
        <f>'SALES SUMMARY'!AQ80</f>
        <v>3167.0759999999991</v>
      </c>
      <c r="Z28" s="61">
        <f>'SALES SUMMARY'!AQ83</f>
        <v>3866.3511857142848</v>
      </c>
      <c r="AA28" s="61">
        <f>'SALES SUMMARY'!AQ86</f>
        <v>6757.0419857142842</v>
      </c>
      <c r="AB28" s="61">
        <f>'SALES SUMMARY'!AQ89</f>
        <v>2537.0667857142857</v>
      </c>
      <c r="AC28" s="61">
        <f>'SALES SUMMARY'!AQ92</f>
        <v>0</v>
      </c>
      <c r="AD28" s="61">
        <f>'SALES SUMMARY'!AQ95</f>
        <v>2667.7853142857139</v>
      </c>
      <c r="AE28" s="61">
        <f>'SALES SUMMARY'!AQ98</f>
        <v>4808.5058999999992</v>
      </c>
      <c r="AF28" s="61">
        <f>'SALES SUMMARY'!AQ102</f>
        <v>0</v>
      </c>
    </row>
    <row r="30" spans="1:32" x14ac:dyDescent="0.25">
      <c r="A30" s="58" t="s">
        <v>58</v>
      </c>
      <c r="B30" s="63">
        <f>-'SALES SUMMARY'!BD11</f>
        <v>-428</v>
      </c>
      <c r="C30" s="63">
        <f>-'SALES SUMMARY'!BD14</f>
        <v>0</v>
      </c>
      <c r="D30" s="63">
        <f>-'SALES SUMMARY'!BD17</f>
        <v>-1400</v>
      </c>
      <c r="E30" s="63">
        <f>-'SALES SUMMARY'!BD20</f>
        <v>-350</v>
      </c>
      <c r="F30" s="63">
        <f>-'SALES SUMMARY'!BD23</f>
        <v>0</v>
      </c>
      <c r="G30" s="63">
        <f>-'SALES SUMMARY'!BD26</f>
        <v>0</v>
      </c>
      <c r="H30" s="63">
        <f>-'SALES SUMMARY'!BD29</f>
        <v>0</v>
      </c>
      <c r="I30" s="63">
        <f>-'SALES SUMMARY'!BD32</f>
        <v>-1216</v>
      </c>
      <c r="J30" s="63">
        <f>-'SALES SUMMARY'!BD35</f>
        <v>0</v>
      </c>
      <c r="K30" s="63">
        <f>-'SALES SUMMARY'!BD38</f>
        <v>-560</v>
      </c>
      <c r="L30" s="63">
        <f>-'SALES SUMMARY'!BD41</f>
        <v>-455</v>
      </c>
      <c r="M30" s="63">
        <f>-'SALES SUMMARY'!BD44</f>
        <v>-615</v>
      </c>
      <c r="N30" s="63">
        <f>-'SALES SUMMARY'!BD47</f>
        <v>-265</v>
      </c>
      <c r="O30" s="63">
        <f>-'SALES SUMMARY'!BD50</f>
        <v>0</v>
      </c>
      <c r="P30" s="63">
        <f>-'SALES SUMMARY'!BD53</f>
        <v>-701</v>
      </c>
      <c r="Q30" s="63">
        <f>-'SALES SUMMARY'!BD56</f>
        <v>0</v>
      </c>
      <c r="R30" s="63">
        <f>-'SALES SUMMARY'!BD59</f>
        <v>-385</v>
      </c>
      <c r="S30" s="63">
        <f>-'SALES SUMMARY'!BD62</f>
        <v>0</v>
      </c>
      <c r="T30" s="63">
        <f>-'SALES SUMMARY'!BD65</f>
        <v>0</v>
      </c>
      <c r="U30" s="63">
        <f>-'SALES SUMMARY'!BD68</f>
        <v>0</v>
      </c>
      <c r="V30" s="63">
        <f>-'SALES SUMMARY'!BD71</f>
        <v>0</v>
      </c>
      <c r="W30" s="63">
        <f>-'SALES SUMMARY'!BD74</f>
        <v>-350</v>
      </c>
      <c r="X30" s="63">
        <f>-'SALES SUMMARY'!BD77</f>
        <v>-651</v>
      </c>
      <c r="Y30" s="63">
        <f>-'SALES SUMMARY'!BD80</f>
        <v>-215</v>
      </c>
      <c r="Z30" s="63">
        <f>-'SALES SUMMARY'!BD83</f>
        <v>-70</v>
      </c>
      <c r="AA30" s="63">
        <f>-'SALES SUMMARY'!BD86</f>
        <v>-260</v>
      </c>
      <c r="AB30" s="63">
        <f>-'SALES SUMMARY'!BD89</f>
        <v>-225</v>
      </c>
      <c r="AC30" s="63">
        <f>-'SALES SUMMARY'!BD92</f>
        <v>0</v>
      </c>
      <c r="AD30" s="63">
        <f>-'SALES SUMMARY'!BD95</f>
        <v>0</v>
      </c>
      <c r="AE30" s="63">
        <f>-'SALES SUMMARY'!BD98</f>
        <v>0</v>
      </c>
      <c r="AF30" s="63">
        <f>-'SALES SUMMARY'!BD102</f>
        <v>0</v>
      </c>
    </row>
    <row r="31" spans="1:32" x14ac:dyDescent="0.25">
      <c r="A31" s="58" t="s">
        <v>59</v>
      </c>
      <c r="B31" s="63">
        <f>-'SALES SUMMARY'!BE11</f>
        <v>0</v>
      </c>
      <c r="C31" s="63">
        <f>-'SALES SUMMARY'!BE14</f>
        <v>0</v>
      </c>
      <c r="D31" s="63">
        <f>-'SALES SUMMARY'!BE17</f>
        <v>0</v>
      </c>
      <c r="E31" s="63">
        <f>-'SALES SUMMARY'!BE20</f>
        <v>-185</v>
      </c>
      <c r="F31" s="63">
        <f>-'SALES SUMMARY'!BE23</f>
        <v>0</v>
      </c>
      <c r="G31" s="63">
        <f>-'SALES SUMMARY'!BE26</f>
        <v>0</v>
      </c>
      <c r="H31" s="63">
        <f>-'SALES SUMMARY'!BE29</f>
        <v>0</v>
      </c>
      <c r="I31" s="63">
        <f>-'SALES SUMMARY'!BE32</f>
        <v>0</v>
      </c>
      <c r="J31" s="63">
        <f>-'SALES SUMMARY'!BE35</f>
        <v>0</v>
      </c>
      <c r="K31" s="63">
        <f>-'SALES SUMMARY'!BE38</f>
        <v>0</v>
      </c>
      <c r="L31" s="63">
        <f>-'SALES SUMMARY'!BE41</f>
        <v>0</v>
      </c>
      <c r="M31" s="63">
        <f>-'SALES SUMMARY'!BE44</f>
        <v>0</v>
      </c>
      <c r="N31" s="63">
        <f>-'SALES SUMMARY'!BE47</f>
        <v>0</v>
      </c>
      <c r="O31" s="63">
        <f>-'SALES SUMMARY'!BE50</f>
        <v>0</v>
      </c>
      <c r="P31" s="63">
        <f>-'SALES SUMMARY'!BE53</f>
        <v>0</v>
      </c>
      <c r="Q31" s="63">
        <f>-'SALES SUMMARY'!BE56</f>
        <v>0</v>
      </c>
      <c r="R31" s="63">
        <f>-'SALES SUMMARY'!BE59</f>
        <v>0</v>
      </c>
      <c r="S31" s="63">
        <f>-'SALES SUMMARY'!BE62</f>
        <v>0</v>
      </c>
      <c r="T31" s="63">
        <f>-'SALES SUMMARY'!BE65</f>
        <v>0</v>
      </c>
      <c r="U31" s="63">
        <f>-'SALES SUMMARY'!BE68</f>
        <v>0</v>
      </c>
      <c r="V31" s="63">
        <f>-'SALES SUMMARY'!BE71</f>
        <v>0</v>
      </c>
      <c r="W31" s="63">
        <f>-'SALES SUMMARY'!BE74</f>
        <v>0</v>
      </c>
      <c r="X31" s="63">
        <f>-'SALES SUMMARY'!BE77</f>
        <v>0</v>
      </c>
      <c r="Y31" s="63">
        <f>-'SALES SUMMARY'!BE80</f>
        <v>0</v>
      </c>
      <c r="Z31" s="63" t="e">
        <f>-'SALES SUMMARY'!BE83</f>
        <v>#VALUE!</v>
      </c>
      <c r="AA31" s="63">
        <f>-'SALES SUMMARY'!BE86</f>
        <v>0</v>
      </c>
      <c r="AB31" s="63">
        <f>-'SALES SUMMARY'!BE89</f>
        <v>0</v>
      </c>
      <c r="AC31" s="63">
        <f>-'SALES SUMMARY'!BE92</f>
        <v>0</v>
      </c>
      <c r="AD31" s="63">
        <f>-'SALES SUMMARY'!BE95</f>
        <v>0</v>
      </c>
      <c r="AE31" s="63">
        <f>-'SALES SUMMARY'!BE98</f>
        <v>0</v>
      </c>
      <c r="AF31" s="63">
        <f>-'SALES SUMMARY'!BE102</f>
        <v>0</v>
      </c>
    </row>
    <row r="32" spans="1:32" x14ac:dyDescent="0.25">
      <c r="A32" s="58" t="s">
        <v>60</v>
      </c>
      <c r="B32" s="63">
        <f>-'SALES SUMMARY'!BF11</f>
        <v>0</v>
      </c>
      <c r="C32" s="63">
        <f>-'SALES SUMMARY'!BF14</f>
        <v>0</v>
      </c>
      <c r="D32" s="63">
        <f>-'SALES SUMMARY'!BF17</f>
        <v>0</v>
      </c>
      <c r="E32" s="63">
        <f>-'SALES SUMMARY'!BF20</f>
        <v>0</v>
      </c>
      <c r="F32" s="63">
        <f>-'SALES SUMMARY'!BF23</f>
        <v>0</v>
      </c>
      <c r="G32" s="63">
        <f>-'SALES SUMMARY'!BF26</f>
        <v>0</v>
      </c>
      <c r="H32" s="63">
        <f>-'SALES SUMMARY'!BF29</f>
        <v>0</v>
      </c>
      <c r="I32" s="63">
        <f>-'SALES SUMMARY'!BF32</f>
        <v>0</v>
      </c>
      <c r="J32" s="63">
        <f>-'SALES SUMMARY'!BF35</f>
        <v>0</v>
      </c>
      <c r="K32" s="63">
        <f>-'SALES SUMMARY'!BF38</f>
        <v>0</v>
      </c>
      <c r="L32" s="63">
        <f>-'SALES SUMMARY'!BF41</f>
        <v>0</v>
      </c>
      <c r="M32" s="63">
        <f>-'SALES SUMMARY'!BF44</f>
        <v>0</v>
      </c>
      <c r="N32" s="63">
        <f>-'SALES SUMMARY'!BF47</f>
        <v>0</v>
      </c>
      <c r="O32" s="63">
        <f>-'SALES SUMMARY'!BF50</f>
        <v>0</v>
      </c>
      <c r="P32" s="63">
        <f>-'SALES SUMMARY'!BF53</f>
        <v>0</v>
      </c>
      <c r="Q32" s="63">
        <f>-'SALES SUMMARY'!BF56</f>
        <v>-185</v>
      </c>
      <c r="R32" s="63">
        <f>-'SALES SUMMARY'!BF59</f>
        <v>0</v>
      </c>
      <c r="S32" s="63">
        <f>-'SALES SUMMARY'!BF62</f>
        <v>0</v>
      </c>
      <c r="T32" s="63">
        <f>-'SALES SUMMARY'!BF65</f>
        <v>0</v>
      </c>
      <c r="U32" s="63">
        <f>-'SALES SUMMARY'!BF68</f>
        <v>0</v>
      </c>
      <c r="V32" s="63">
        <f>-'SALES SUMMARY'!BF71</f>
        <v>0</v>
      </c>
      <c r="W32" s="63">
        <f>-'SALES SUMMARY'!BF74</f>
        <v>0</v>
      </c>
      <c r="X32" s="63">
        <f>-'SALES SUMMARY'!BF77</f>
        <v>0</v>
      </c>
      <c r="Y32" s="63">
        <f>-'SALES SUMMARY'!BF80</f>
        <v>0</v>
      </c>
      <c r="Z32" s="63">
        <f>-'SALES SUMMARY'!BF83</f>
        <v>0</v>
      </c>
      <c r="AA32" s="63">
        <f>-'SALES SUMMARY'!BF86</f>
        <v>0</v>
      </c>
      <c r="AB32" s="63">
        <f>-'SALES SUMMARY'!BF89</f>
        <v>0</v>
      </c>
      <c r="AC32" s="63">
        <f>-'SALES SUMMARY'!BF92</f>
        <v>0</v>
      </c>
      <c r="AD32" s="63">
        <f>-'SALES SUMMARY'!BF95</f>
        <v>0</v>
      </c>
      <c r="AE32" s="63">
        <f>-'SALES SUMMARY'!BF98</f>
        <v>0</v>
      </c>
      <c r="AF32" s="63">
        <f>-'SALES SUMMARY'!BF102</f>
        <v>0</v>
      </c>
    </row>
    <row r="33" spans="1:32" x14ac:dyDescent="0.25">
      <c r="A33" s="58" t="s">
        <v>61</v>
      </c>
      <c r="B33" s="63">
        <f>-('SALES SUMMARY'!BH11-'SALES SUMMARY'!BG11)</f>
        <v>0</v>
      </c>
      <c r="C33" s="63">
        <f>-('SALES SUMMARY'!BH14-'SALES SUMMARY'!BG14)</f>
        <v>0</v>
      </c>
      <c r="D33" s="63">
        <f>-('SALES SUMMARY'!BH17-'SALES SUMMARY'!BG17)</f>
        <v>0</v>
      </c>
      <c r="E33" s="63">
        <f>-('SALES SUMMARY'!BH20-'SALES SUMMARY'!BG20)</f>
        <v>0</v>
      </c>
      <c r="F33" s="63">
        <f>-('SALES SUMMARY'!BH23-'SALES SUMMARY'!BG23)</f>
        <v>0</v>
      </c>
      <c r="G33" s="63">
        <f>-('SALES SUMMARY'!BH26-'SALES SUMMARY'!BG26)</f>
        <v>0</v>
      </c>
      <c r="H33" s="63">
        <f>-('SALES SUMMARY'!BH29-'SALES SUMMARY'!BG29)</f>
        <v>0</v>
      </c>
      <c r="I33" s="63">
        <f>-('SALES SUMMARY'!BH32-'SALES SUMMARY'!BG32)</f>
        <v>0</v>
      </c>
      <c r="J33" s="63">
        <f>-('SALES SUMMARY'!BH35-'SALES SUMMARY'!BG35)</f>
        <v>0</v>
      </c>
      <c r="K33" s="63">
        <f>-('SALES SUMMARY'!BH38-'SALES SUMMARY'!BG38)</f>
        <v>0</v>
      </c>
      <c r="L33" s="63">
        <f>-('SALES SUMMARY'!BH41-'SALES SUMMARY'!BG41)</f>
        <v>0</v>
      </c>
      <c r="M33" s="63">
        <f>-('SALES SUMMARY'!BH44-'SALES SUMMARY'!BG44)</f>
        <v>0</v>
      </c>
      <c r="N33" s="63">
        <f>-('SALES SUMMARY'!BH47-'SALES SUMMARY'!BG47)</f>
        <v>0</v>
      </c>
      <c r="O33" s="63">
        <f>-('SALES SUMMARY'!BH50-'SALES SUMMARY'!BG50)</f>
        <v>0</v>
      </c>
      <c r="P33" s="63">
        <f>-('SALES SUMMARY'!BH53-'SALES SUMMARY'!BG53)</f>
        <v>0</v>
      </c>
      <c r="Q33" s="63">
        <f>-('SALES SUMMARY'!BH56-'SALES SUMMARY'!BG56)</f>
        <v>0</v>
      </c>
      <c r="R33" s="63">
        <f>-('SALES SUMMARY'!BH59-'SALES SUMMARY'!BG59)</f>
        <v>0</v>
      </c>
      <c r="S33" s="63">
        <f>-('SALES SUMMARY'!BH62-'SALES SUMMARY'!BG62)</f>
        <v>0</v>
      </c>
      <c r="T33" s="63">
        <f>-('SALES SUMMARY'!BH65-'SALES SUMMARY'!BG65)</f>
        <v>0</v>
      </c>
      <c r="U33" s="63">
        <f>-('SALES SUMMARY'!BH68-'SALES SUMMARY'!BG68)</f>
        <v>0</v>
      </c>
      <c r="V33" s="63">
        <f>-('SALES SUMMARY'!BH71-'SALES SUMMARY'!BG71)</f>
        <v>0</v>
      </c>
      <c r="W33" s="63">
        <f>-('SALES SUMMARY'!BH74-'SALES SUMMARY'!BG74)</f>
        <v>0</v>
      </c>
      <c r="X33" s="63">
        <f>-('SALES SUMMARY'!BH77-'SALES SUMMARY'!BG77)</f>
        <v>0</v>
      </c>
      <c r="Y33" s="63">
        <f>-('SALES SUMMARY'!BH80-'SALES SUMMARY'!BG80)</f>
        <v>0</v>
      </c>
      <c r="Z33" s="63">
        <f>-('SALES SUMMARY'!BH83-'SALES SUMMARY'!BG83)</f>
        <v>0</v>
      </c>
      <c r="AA33" s="63">
        <f>-('SALES SUMMARY'!BH86-'SALES SUMMARY'!BG86)</f>
        <v>0</v>
      </c>
      <c r="AB33" s="63">
        <f>-('SALES SUMMARY'!BH89-'SALES SUMMARY'!BG89)</f>
        <v>0</v>
      </c>
      <c r="AC33" s="63">
        <f>-('SALES SUMMARY'!BH92-'SALES SUMMARY'!BG92)</f>
        <v>0</v>
      </c>
      <c r="AD33" s="63">
        <f>-('SALES SUMMARY'!BH95-'SALES SUMMARY'!BG95)</f>
        <v>0</v>
      </c>
      <c r="AE33" s="63">
        <f>-('SALES SUMMARY'!BH98-'SALES SUMMARY'!BG98)</f>
        <v>0</v>
      </c>
      <c r="AF33" s="63">
        <f>-('SALES SUMMARY'!BH102-'SALES SUMMARY'!BG102)</f>
        <v>0</v>
      </c>
    </row>
    <row r="34" spans="1:32" x14ac:dyDescent="0.25">
      <c r="A34" s="58" t="s">
        <v>36</v>
      </c>
      <c r="B34" s="63">
        <f>'SALES SUMMARY'!BU11</f>
        <v>428</v>
      </c>
      <c r="C34" s="63">
        <f>'SALES SUMMARY'!BU14</f>
        <v>0</v>
      </c>
      <c r="D34" s="63">
        <f>'SALES SUMMARY'!BU17</f>
        <v>1400</v>
      </c>
      <c r="E34" s="63">
        <f>'SALES SUMMARY'!BU20</f>
        <v>535</v>
      </c>
      <c r="F34" s="63">
        <f>'SALES SUMMARY'!BU23</f>
        <v>1480</v>
      </c>
      <c r="G34" s="63">
        <f>'SALES SUMMARY'!BU26</f>
        <v>0</v>
      </c>
      <c r="H34" s="63">
        <f>'SALES SUMMARY'!BU29</f>
        <v>0</v>
      </c>
      <c r="I34" s="63">
        <f>'SALES SUMMARY'!BU32</f>
        <v>1216</v>
      </c>
      <c r="J34" s="63">
        <f>'SALES SUMMARY'!BU35</f>
        <v>0</v>
      </c>
      <c r="K34" s="63">
        <f>'SALES SUMMARY'!BU38</f>
        <v>560</v>
      </c>
      <c r="L34" s="63">
        <f>'SALES SUMMARY'!BU41</f>
        <v>455</v>
      </c>
      <c r="M34" s="63">
        <f>'SALES SUMMARY'!BU44</f>
        <v>615</v>
      </c>
      <c r="N34" s="63">
        <f>'SALES SUMMARY'!BU47</f>
        <v>265</v>
      </c>
      <c r="O34" s="63">
        <f>'SALES SUMMARY'!BU50</f>
        <v>0</v>
      </c>
      <c r="P34" s="63">
        <f>'SALES SUMMARY'!BU53</f>
        <v>701</v>
      </c>
      <c r="Q34" s="63">
        <f>'SALES SUMMARY'!BU56</f>
        <v>185</v>
      </c>
      <c r="R34" s="63">
        <f>'SALES SUMMARY'!BU59</f>
        <v>385</v>
      </c>
      <c r="S34" s="63">
        <f>'SALES SUMMARY'!BU62</f>
        <v>0</v>
      </c>
      <c r="T34" s="63">
        <f>'SALES SUMMARY'!BU65</f>
        <v>0</v>
      </c>
      <c r="U34" s="63">
        <f>'SALES SUMMARY'!BU68</f>
        <v>0</v>
      </c>
      <c r="V34" s="63">
        <f>'SALES SUMMARY'!BU71</f>
        <v>0</v>
      </c>
      <c r="W34" s="63">
        <f>'SALES SUMMARY'!BU74</f>
        <v>350</v>
      </c>
      <c r="X34" s="63">
        <f>'SALES SUMMARY'!BU77</f>
        <v>651</v>
      </c>
      <c r="Y34" s="63">
        <f>'SALES SUMMARY'!BU80</f>
        <v>215</v>
      </c>
      <c r="Z34" s="63">
        <f>'SALES SUMMARY'!BU83</f>
        <v>175</v>
      </c>
      <c r="AA34" s="63">
        <f>'SALES SUMMARY'!BU86</f>
        <v>260</v>
      </c>
      <c r="AB34" s="63">
        <f>'SALES SUMMARY'!BU89</f>
        <v>225</v>
      </c>
      <c r="AC34" s="63">
        <f>'SALES SUMMARY'!BU92</f>
        <v>0</v>
      </c>
      <c r="AD34" s="63">
        <f>'SALES SUMMARY'!BU95</f>
        <v>0</v>
      </c>
      <c r="AE34" s="63">
        <f>'SALES SUMMARY'!BU98</f>
        <v>0</v>
      </c>
      <c r="AF34" s="63">
        <f>'SALES SUMMARY'!BU102</f>
        <v>0</v>
      </c>
    </row>
    <row r="36" spans="1:32" x14ac:dyDescent="0.25">
      <c r="A36" s="58" t="s">
        <v>62</v>
      </c>
      <c r="B36" s="62">
        <f>SUM(B5:B35)-B3</f>
        <v>727.72880000000077</v>
      </c>
      <c r="C36" s="62">
        <f t="shared" ref="C36:AF36" si="0">SUM(C5:C35)-C3</f>
        <v>921.82039999999688</v>
      </c>
      <c r="D36" s="62">
        <f t="shared" si="0"/>
        <v>295.58320000000094</v>
      </c>
      <c r="E36" s="62">
        <f t="shared" si="0"/>
        <v>309.19679999999425</v>
      </c>
      <c r="F36" s="62">
        <f t="shared" si="0"/>
        <v>1694.5967999999921</v>
      </c>
      <c r="G36" s="62">
        <f t="shared" si="0"/>
        <v>134.50799999999981</v>
      </c>
      <c r="H36" s="62">
        <f t="shared" si="0"/>
        <v>0</v>
      </c>
      <c r="I36" s="62">
        <f t="shared" si="0"/>
        <v>657.1224000000002</v>
      </c>
      <c r="J36" s="62">
        <f t="shared" si="0"/>
        <v>0</v>
      </c>
      <c r="K36" s="62">
        <f t="shared" si="0"/>
        <v>304.39199999999255</v>
      </c>
      <c r="L36" s="62">
        <f t="shared" si="0"/>
        <v>-4552.203600000008</v>
      </c>
      <c r="M36" s="62">
        <f t="shared" si="0"/>
        <v>559.45999999999185</v>
      </c>
      <c r="N36" s="62">
        <f t="shared" si="0"/>
        <v>139.9904000000015</v>
      </c>
      <c r="O36" s="62">
        <f t="shared" si="0"/>
        <v>0</v>
      </c>
      <c r="P36" s="62">
        <f t="shared" si="0"/>
        <v>267.76640000000043</v>
      </c>
      <c r="Q36" s="62">
        <f t="shared" si="0"/>
        <v>413.8463999999949</v>
      </c>
      <c r="R36" s="62">
        <f t="shared" si="0"/>
        <v>355.22959999999148</v>
      </c>
      <c r="S36" s="62">
        <f t="shared" si="0"/>
        <v>0</v>
      </c>
      <c r="T36" s="62">
        <f t="shared" si="0"/>
        <v>0</v>
      </c>
      <c r="U36" s="62">
        <f t="shared" si="0"/>
        <v>0</v>
      </c>
      <c r="V36" s="62">
        <f t="shared" si="0"/>
        <v>0</v>
      </c>
      <c r="W36" s="62">
        <f t="shared" si="0"/>
        <v>203.56159999999727</v>
      </c>
      <c r="X36" s="62">
        <f t="shared" si="0"/>
        <v>126.00799999999799</v>
      </c>
      <c r="Y36" s="62">
        <f t="shared" si="0"/>
        <v>250.53599999999642</v>
      </c>
      <c r="Z36" s="62" t="e">
        <f t="shared" si="0"/>
        <v>#VALUE!</v>
      </c>
      <c r="AA36" s="62">
        <f t="shared" si="0"/>
        <v>645.73519999999553</v>
      </c>
      <c r="AB36" s="62">
        <f t="shared" si="0"/>
        <v>0</v>
      </c>
      <c r="AC36" s="62">
        <f t="shared" si="0"/>
        <v>0</v>
      </c>
      <c r="AD36" s="62">
        <f t="shared" si="0"/>
        <v>216.40959999999905</v>
      </c>
      <c r="AE36" s="62">
        <f t="shared" si="0"/>
        <v>506.81839999999647</v>
      </c>
      <c r="AF36" s="62">
        <f t="shared" si="0"/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"/>
  <sheetViews>
    <sheetView topLeftCell="A40" zoomScaleSheetLayoutView="85" workbookViewId="0">
      <selection activeCell="H46" sqref="H46"/>
    </sheetView>
  </sheetViews>
  <sheetFormatPr defaultRowHeight="12.75" x14ac:dyDescent="0.2"/>
  <cols>
    <col min="1" max="1" width="12.85546875" style="75" customWidth="1"/>
    <col min="2" max="2" width="6.28515625" style="75" customWidth="1"/>
    <col min="3" max="4" width="13.140625" style="75" customWidth="1"/>
    <col min="5" max="5" width="13.5703125" style="75" customWidth="1"/>
    <col min="6" max="6" width="13.28515625" style="75" customWidth="1"/>
    <col min="7" max="7" width="10.28515625" style="75" bestFit="1" customWidth="1"/>
    <col min="8" max="8" width="9.28515625" style="75" bestFit="1" customWidth="1"/>
    <col min="9" max="9" width="12.85546875" style="75" customWidth="1"/>
    <col min="10" max="10" width="7.28515625" style="75" customWidth="1"/>
    <col min="11" max="11" width="15.140625" style="75" customWidth="1"/>
    <col min="12" max="12" width="16.85546875" style="75" customWidth="1"/>
    <col min="13" max="13" width="13.5703125" style="75" customWidth="1"/>
    <col min="14" max="14" width="13.28515625" style="75" customWidth="1"/>
    <col min="15" max="16384" width="9.140625" style="75"/>
  </cols>
  <sheetData>
    <row r="1" spans="1:15" ht="15.75" x14ac:dyDescent="0.25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75" x14ac:dyDescent="0.25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75" x14ac:dyDescent="0.25">
      <c r="A3" s="74" t="s">
        <v>129</v>
      </c>
      <c r="B3" s="72"/>
      <c r="C3" s="72"/>
      <c r="D3" s="72"/>
      <c r="E3" s="72"/>
      <c r="F3" s="72"/>
      <c r="I3" s="74" t="s">
        <v>130</v>
      </c>
      <c r="J3" s="72"/>
      <c r="K3" s="72"/>
      <c r="L3" s="72"/>
      <c r="M3" s="72"/>
      <c r="N3" s="72"/>
    </row>
    <row r="4" spans="1:15" ht="13.5" thickBot="1" x14ac:dyDescent="0.25"/>
    <row r="5" spans="1:15" ht="13.5" customHeight="1" thickTop="1" x14ac:dyDescent="0.2">
      <c r="A5" s="206" t="s">
        <v>2</v>
      </c>
      <c r="B5" s="200" t="s">
        <v>3</v>
      </c>
      <c r="C5" s="200" t="s">
        <v>71</v>
      </c>
      <c r="D5" s="202" t="s">
        <v>29</v>
      </c>
      <c r="E5" s="203"/>
      <c r="F5" s="204" t="s">
        <v>72</v>
      </c>
      <c r="I5" s="206" t="s">
        <v>2</v>
      </c>
      <c r="J5" s="200" t="s">
        <v>3</v>
      </c>
      <c r="K5" s="200" t="s">
        <v>71</v>
      </c>
      <c r="L5" s="202" t="s">
        <v>29</v>
      </c>
      <c r="M5" s="203"/>
      <c r="N5" s="204" t="s">
        <v>73</v>
      </c>
    </row>
    <row r="6" spans="1:15" ht="26.25" thickBot="1" x14ac:dyDescent="0.25">
      <c r="A6" s="207"/>
      <c r="B6" s="201"/>
      <c r="C6" s="201"/>
      <c r="D6" s="76" t="s">
        <v>74</v>
      </c>
      <c r="E6" s="76" t="s">
        <v>75</v>
      </c>
      <c r="F6" s="205"/>
      <c r="I6" s="207"/>
      <c r="J6" s="201"/>
      <c r="K6" s="201"/>
      <c r="L6" s="76" t="s">
        <v>74</v>
      </c>
      <c r="M6" s="76" t="s">
        <v>75</v>
      </c>
      <c r="N6" s="205"/>
    </row>
    <row r="7" spans="1:15" ht="13.5" thickTop="1" x14ac:dyDescent="0.2">
      <c r="A7" s="124"/>
      <c r="B7" s="77"/>
      <c r="C7" s="77"/>
      <c r="D7" s="77"/>
      <c r="E7" s="77"/>
      <c r="F7" s="78"/>
      <c r="I7" s="124"/>
      <c r="J7" s="77"/>
      <c r="K7" s="77"/>
      <c r="L7" s="77"/>
      <c r="M7" s="77"/>
      <c r="N7" s="78"/>
    </row>
    <row r="8" spans="1:15" x14ac:dyDescent="0.2">
      <c r="A8" s="198">
        <v>42339</v>
      </c>
      <c r="B8" s="79" t="s">
        <v>43</v>
      </c>
      <c r="C8" s="80">
        <f>+'SALES SUMMARY'!AJ9</f>
        <v>1048.08</v>
      </c>
      <c r="D8" s="81">
        <f>(C8*0.8)*0.85</f>
        <v>712.69439999999997</v>
      </c>
      <c r="E8" s="81">
        <f>(C8*0.8)*0.15</f>
        <v>125.76959999999998</v>
      </c>
      <c r="F8" s="82">
        <f>C8*0.2</f>
        <v>209.61599999999999</v>
      </c>
      <c r="I8" s="198">
        <v>42354</v>
      </c>
      <c r="J8" s="79" t="s">
        <v>43</v>
      </c>
      <c r="K8" s="80">
        <f>+'SALES SUMMARY'!AJ54</f>
        <v>2626.59</v>
      </c>
      <c r="L8" s="81">
        <f>(K8*0.8)*0.85</f>
        <v>1786.0812000000003</v>
      </c>
      <c r="M8" s="81">
        <f>(K8*0.8)*0.15</f>
        <v>315.19080000000002</v>
      </c>
      <c r="N8" s="82">
        <f>K8*0.2</f>
        <v>525.3180000000001</v>
      </c>
      <c r="O8" s="81"/>
    </row>
    <row r="9" spans="1:15" ht="13.5" thickBot="1" x14ac:dyDescent="0.25">
      <c r="A9" s="199"/>
      <c r="B9" s="83" t="s">
        <v>44</v>
      </c>
      <c r="C9" s="80">
        <f>+'SALES SUMMARY'!AJ10</f>
        <v>791.47</v>
      </c>
      <c r="D9" s="81">
        <f>(C9*0.8)*0.85</f>
        <v>538.19960000000003</v>
      </c>
      <c r="E9" s="81">
        <f>(C9*0.8)*0.15</f>
        <v>94.976399999999998</v>
      </c>
      <c r="F9" s="82">
        <f>C9*0.2</f>
        <v>158.29400000000001</v>
      </c>
      <c r="I9" s="199"/>
      <c r="J9" s="83" t="s">
        <v>44</v>
      </c>
      <c r="K9" s="80">
        <f>+'SALES SUMMARY'!AJ55</f>
        <v>867.58</v>
      </c>
      <c r="L9" s="81">
        <f>(K9*0.8)*0.85</f>
        <v>589.95440000000008</v>
      </c>
      <c r="M9" s="81">
        <f>(K9*0.8)*0.15</f>
        <v>104.10960000000001</v>
      </c>
      <c r="N9" s="82">
        <f>K9*0.2</f>
        <v>173.51600000000002</v>
      </c>
    </row>
    <row r="10" spans="1:15" ht="13.5" thickBot="1" x14ac:dyDescent="0.25">
      <c r="A10" s="125"/>
      <c r="B10" s="84"/>
      <c r="C10" s="85">
        <f>+C9+C8</f>
        <v>1839.55</v>
      </c>
      <c r="D10" s="86">
        <f>+D9+D8</f>
        <v>1250.894</v>
      </c>
      <c r="E10" s="86">
        <f>+E9+E8</f>
        <v>220.74599999999998</v>
      </c>
      <c r="F10" s="87">
        <f>+F9+F8</f>
        <v>367.90999999999997</v>
      </c>
      <c r="I10" s="125"/>
      <c r="J10" s="84"/>
      <c r="K10" s="85">
        <f>+K9+K8</f>
        <v>3494.17</v>
      </c>
      <c r="L10" s="86">
        <f>+L9+L8</f>
        <v>2376.0356000000002</v>
      </c>
      <c r="M10" s="86">
        <f>+M9+M8</f>
        <v>419.30040000000002</v>
      </c>
      <c r="N10" s="87">
        <f>+N9+N8</f>
        <v>698.83400000000006</v>
      </c>
    </row>
    <row r="11" spans="1:15" x14ac:dyDescent="0.2">
      <c r="A11" s="198">
        <f>+A8+1</f>
        <v>42340</v>
      </c>
      <c r="B11" s="83"/>
      <c r="C11" s="80">
        <f>+'SALES SUMMARY'!AJ12</f>
        <v>1928.35</v>
      </c>
      <c r="D11" s="81">
        <f>(C11*0.8)*0.85</f>
        <v>1311.278</v>
      </c>
      <c r="E11" s="81">
        <f>(C11*0.8)*0.15</f>
        <v>231.40199999999999</v>
      </c>
      <c r="F11" s="82">
        <f>C11*0.2</f>
        <v>385.67</v>
      </c>
      <c r="I11" s="122">
        <f>+I8+1</f>
        <v>42355</v>
      </c>
      <c r="J11" s="83"/>
      <c r="K11" s="80">
        <f>+'SALES SUMMARY'!AJ57</f>
        <v>2108.81</v>
      </c>
      <c r="L11" s="81">
        <f>(K11*0.8)*0.85</f>
        <v>1433.9908</v>
      </c>
      <c r="M11" s="81">
        <f>(K11*0.8)*0.15</f>
        <v>253.05719999999999</v>
      </c>
      <c r="N11" s="82">
        <f>K11*0.2</f>
        <v>421.762</v>
      </c>
    </row>
    <row r="12" spans="1:15" ht="13.5" thickBot="1" x14ac:dyDescent="0.25">
      <c r="A12" s="199"/>
      <c r="B12" s="83"/>
      <c r="C12" s="80">
        <f>+'SALES SUMMARY'!AJ13</f>
        <v>1061.71</v>
      </c>
      <c r="D12" s="81">
        <f>(C12*0.8)*0.85</f>
        <v>721.96280000000002</v>
      </c>
      <c r="E12" s="81">
        <f>(C12*0.8)*0.15</f>
        <v>127.40520000000001</v>
      </c>
      <c r="F12" s="82">
        <f>C12*0.2</f>
        <v>212.34200000000001</v>
      </c>
      <c r="I12" s="123"/>
      <c r="J12" s="83"/>
      <c r="K12" s="80">
        <f>+'SALES SUMMARY'!AJ58</f>
        <v>592.19000000000005</v>
      </c>
      <c r="L12" s="81">
        <f>(K12*0.8)*0.85</f>
        <v>402.68920000000003</v>
      </c>
      <c r="M12" s="81">
        <f>(K12*0.8)*0.15</f>
        <v>71.06280000000001</v>
      </c>
      <c r="N12" s="82">
        <f>K12*0.2</f>
        <v>118.43800000000002</v>
      </c>
    </row>
    <row r="13" spans="1:15" ht="13.5" thickBot="1" x14ac:dyDescent="0.25">
      <c r="A13" s="125"/>
      <c r="B13" s="84"/>
      <c r="C13" s="85">
        <f>+C12+C11</f>
        <v>2990.06</v>
      </c>
      <c r="D13" s="86">
        <f>+D12+D11</f>
        <v>2033.2408</v>
      </c>
      <c r="E13" s="86">
        <f>+E12+E11</f>
        <v>358.80719999999997</v>
      </c>
      <c r="F13" s="87">
        <f>+F12+F11</f>
        <v>598.01200000000006</v>
      </c>
      <c r="I13" s="125"/>
      <c r="J13" s="84"/>
      <c r="K13" s="85">
        <f>+K12+K11</f>
        <v>2701</v>
      </c>
      <c r="L13" s="86">
        <f>+L12+L11</f>
        <v>1836.68</v>
      </c>
      <c r="M13" s="86">
        <f>+M12+M11</f>
        <v>324.12</v>
      </c>
      <c r="N13" s="87">
        <f>+N12+N11</f>
        <v>540.20000000000005</v>
      </c>
    </row>
    <row r="14" spans="1:15" x14ac:dyDescent="0.2">
      <c r="A14" s="198">
        <f>+A11+1</f>
        <v>42341</v>
      </c>
      <c r="B14" s="83"/>
      <c r="C14" s="80">
        <f>+'SALES SUMMARY'!AJ15</f>
        <v>1131.68</v>
      </c>
      <c r="D14" s="81">
        <f>(C14*0.8)*0.85</f>
        <v>769.54240000000004</v>
      </c>
      <c r="E14" s="81">
        <f>(C14*0.8)*0.15</f>
        <v>135.80160000000001</v>
      </c>
      <c r="F14" s="82">
        <f>C14*0.2</f>
        <v>226.33600000000001</v>
      </c>
      <c r="I14" s="122">
        <f>+I11+1</f>
        <v>42356</v>
      </c>
      <c r="J14" s="83"/>
      <c r="K14" s="80">
        <f>+'SALES SUMMARY'!AJ60</f>
        <v>0</v>
      </c>
      <c r="L14" s="81">
        <f>(K14*0.8)*0.85</f>
        <v>0</v>
      </c>
      <c r="M14" s="81">
        <f>(K14*0.8)*0.15</f>
        <v>0</v>
      </c>
      <c r="N14" s="82">
        <f>K14*0.2</f>
        <v>0</v>
      </c>
    </row>
    <row r="15" spans="1:15" ht="13.5" thickBot="1" x14ac:dyDescent="0.25">
      <c r="A15" s="199"/>
      <c r="B15" s="83"/>
      <c r="C15" s="80">
        <f>+'SALES SUMMARY'!AJ16</f>
        <v>701.9</v>
      </c>
      <c r="D15" s="81">
        <f>(C15*0.8)*0.85</f>
        <v>477.29199999999997</v>
      </c>
      <c r="E15" s="81">
        <f>(C15*0.8)*0.15</f>
        <v>84.227999999999994</v>
      </c>
      <c r="F15" s="82">
        <f>C15*0.2</f>
        <v>140.38</v>
      </c>
      <c r="I15" s="123"/>
      <c r="J15" s="83"/>
      <c r="K15" s="80">
        <f>+'SALES SUMMARY'!AJ61</f>
        <v>0</v>
      </c>
      <c r="L15" s="81">
        <f>(K15*0.8)*0.85</f>
        <v>0</v>
      </c>
      <c r="M15" s="81">
        <f>(K15*0.8)*0.15</f>
        <v>0</v>
      </c>
      <c r="N15" s="82">
        <f>K15*0.2</f>
        <v>0</v>
      </c>
    </row>
    <row r="16" spans="1:15" ht="13.5" thickBot="1" x14ac:dyDescent="0.25">
      <c r="A16" s="126"/>
      <c r="B16" s="84"/>
      <c r="C16" s="85">
        <f>+C15+C14</f>
        <v>1833.58</v>
      </c>
      <c r="D16" s="86">
        <f>+D15+D14</f>
        <v>1246.8344</v>
      </c>
      <c r="E16" s="86">
        <f>+E15+E14</f>
        <v>220.02960000000002</v>
      </c>
      <c r="F16" s="87">
        <f>+F15+F14</f>
        <v>366.71600000000001</v>
      </c>
      <c r="I16" s="126"/>
      <c r="J16" s="84"/>
      <c r="K16" s="85">
        <f>+K15+K14</f>
        <v>0</v>
      </c>
      <c r="L16" s="86">
        <f>+L15+L14</f>
        <v>0</v>
      </c>
      <c r="M16" s="86">
        <f>+M15+M14</f>
        <v>0</v>
      </c>
      <c r="N16" s="87">
        <f>+N15+N14</f>
        <v>0</v>
      </c>
    </row>
    <row r="17" spans="1:14" x14ac:dyDescent="0.2">
      <c r="A17" s="198">
        <f>+A14+1</f>
        <v>42342</v>
      </c>
      <c r="B17" s="83"/>
      <c r="C17" s="80">
        <f>+'SALES SUMMARY'!AJ18</f>
        <v>1645.58</v>
      </c>
      <c r="D17" s="81">
        <f>(C17*0.8)*0.85</f>
        <v>1118.9943999999998</v>
      </c>
      <c r="E17" s="81">
        <f>(C17*0.8)*0.15</f>
        <v>197.46959999999999</v>
      </c>
      <c r="F17" s="82">
        <f>C17*0.2</f>
        <v>329.11599999999999</v>
      </c>
      <c r="I17" s="122">
        <f>+I14+1</f>
        <v>42357</v>
      </c>
      <c r="J17" s="83"/>
      <c r="K17" s="80">
        <f>+'SALES SUMMARY'!AJ63</f>
        <v>0</v>
      </c>
      <c r="L17" s="81">
        <f>(K17*0.8)*0.85</f>
        <v>0</v>
      </c>
      <c r="M17" s="81">
        <f>(K17*0.8)*0.15</f>
        <v>0</v>
      </c>
      <c r="N17" s="82">
        <f>K17*0.2</f>
        <v>0</v>
      </c>
    </row>
    <row r="18" spans="1:14" ht="13.5" thickBot="1" x14ac:dyDescent="0.25">
      <c r="A18" s="199"/>
      <c r="B18" s="83"/>
      <c r="C18" s="80">
        <f>+'SALES SUMMARY'!AJ19</f>
        <v>838.07</v>
      </c>
      <c r="D18" s="81">
        <f>(C18*0.8)*0.85</f>
        <v>569.88760000000013</v>
      </c>
      <c r="E18" s="81">
        <f>(C18*0.8)*0.15</f>
        <v>100.56840000000001</v>
      </c>
      <c r="F18" s="82">
        <f>C18*0.2</f>
        <v>167.61400000000003</v>
      </c>
      <c r="I18" s="123"/>
      <c r="J18" s="83"/>
      <c r="K18" s="80">
        <f>+'SALES SUMMARY'!AJ64</f>
        <v>0</v>
      </c>
      <c r="L18" s="81">
        <f>(K18*0.8)*0.85</f>
        <v>0</v>
      </c>
      <c r="M18" s="81">
        <f>(K18*0.8)*0.15</f>
        <v>0</v>
      </c>
      <c r="N18" s="82">
        <f>K18*0.2</f>
        <v>0</v>
      </c>
    </row>
    <row r="19" spans="1:14" ht="13.5" thickBot="1" x14ac:dyDescent="0.25">
      <c r="A19" s="126"/>
      <c r="B19" s="84"/>
      <c r="C19" s="85">
        <f>+C18+C17</f>
        <v>2483.65</v>
      </c>
      <c r="D19" s="86">
        <f>+D18+D17</f>
        <v>1688.8820000000001</v>
      </c>
      <c r="E19" s="86">
        <f>+E18+E17</f>
        <v>298.03800000000001</v>
      </c>
      <c r="F19" s="87">
        <f>+F18+F17</f>
        <v>496.73</v>
      </c>
      <c r="I19" s="126"/>
      <c r="J19" s="84"/>
      <c r="K19" s="85">
        <f>+K18+K17</f>
        <v>0</v>
      </c>
      <c r="L19" s="86">
        <f>+L18+L17</f>
        <v>0</v>
      </c>
      <c r="M19" s="86">
        <f>+M18+M17</f>
        <v>0</v>
      </c>
      <c r="N19" s="87">
        <f>+N18+N17</f>
        <v>0</v>
      </c>
    </row>
    <row r="20" spans="1:14" x14ac:dyDescent="0.2">
      <c r="A20" s="198">
        <f>+A17+1</f>
        <v>42343</v>
      </c>
      <c r="B20" s="83"/>
      <c r="C20" s="80">
        <f>+'SALES SUMMARY'!AJ21</f>
        <v>2966.24</v>
      </c>
      <c r="D20" s="81">
        <f>(C20*0.8)*0.85</f>
        <v>2017.0431999999996</v>
      </c>
      <c r="E20" s="81">
        <f>(C20*0.8)*0.15</f>
        <v>355.94879999999995</v>
      </c>
      <c r="F20" s="82">
        <f>C20*0.2</f>
        <v>593.24799999999993</v>
      </c>
      <c r="I20" s="122">
        <f>+I17+1</f>
        <v>42358</v>
      </c>
      <c r="J20" s="83"/>
      <c r="K20" s="80">
        <f>+'SALES SUMMARY'!AJ66</f>
        <v>0</v>
      </c>
      <c r="L20" s="81">
        <f>(K20*0.8)*0.85</f>
        <v>0</v>
      </c>
      <c r="M20" s="81">
        <f>(K20*0.8)*0.15</f>
        <v>0</v>
      </c>
      <c r="N20" s="82">
        <f>K20*0.2</f>
        <v>0</v>
      </c>
    </row>
    <row r="21" spans="1:14" ht="13.5" thickBot="1" x14ac:dyDescent="0.25">
      <c r="A21" s="199"/>
      <c r="B21" s="83"/>
      <c r="C21" s="80">
        <f>+'SALES SUMMARY'!AJ22</f>
        <v>1387.09</v>
      </c>
      <c r="D21" s="81">
        <f>(C21*0.8)*0.85</f>
        <v>943.22119999999995</v>
      </c>
      <c r="E21" s="81">
        <f>(C21*0.8)*0.15</f>
        <v>166.45079999999999</v>
      </c>
      <c r="F21" s="82">
        <f>C21*0.2</f>
        <v>277.41800000000001</v>
      </c>
      <c r="I21" s="123"/>
      <c r="J21" s="83"/>
      <c r="K21" s="80">
        <f>+'SALES SUMMARY'!AJ67</f>
        <v>0</v>
      </c>
      <c r="L21" s="81">
        <f>(K21*0.8)*0.85</f>
        <v>0</v>
      </c>
      <c r="M21" s="81">
        <f>(K21*0.8)*0.15</f>
        <v>0</v>
      </c>
      <c r="N21" s="82">
        <f>K21*0.2</f>
        <v>0</v>
      </c>
    </row>
    <row r="22" spans="1:14" ht="13.5" thickBot="1" x14ac:dyDescent="0.25">
      <c r="A22" s="126"/>
      <c r="B22" s="84"/>
      <c r="C22" s="85">
        <f>+C21+C20</f>
        <v>4353.33</v>
      </c>
      <c r="D22" s="86">
        <f>+D21+D20</f>
        <v>2960.2643999999996</v>
      </c>
      <c r="E22" s="86">
        <f>+E21+E20</f>
        <v>522.39959999999996</v>
      </c>
      <c r="F22" s="87">
        <f>+F21+F20</f>
        <v>870.66599999999994</v>
      </c>
      <c r="I22" s="126"/>
      <c r="J22" s="84"/>
      <c r="K22" s="85">
        <f>+K21+K20</f>
        <v>0</v>
      </c>
      <c r="L22" s="86">
        <f>+L21+L20</f>
        <v>0</v>
      </c>
      <c r="M22" s="86">
        <f>+M21+M20</f>
        <v>0</v>
      </c>
      <c r="N22" s="87">
        <f>+N21+N20</f>
        <v>0</v>
      </c>
    </row>
    <row r="23" spans="1:14" x14ac:dyDescent="0.2">
      <c r="A23" s="198">
        <f>+A20+1</f>
        <v>42344</v>
      </c>
      <c r="B23" s="83"/>
      <c r="C23" s="80">
        <f>+'SALES SUMMARY'!AJ24</f>
        <v>0</v>
      </c>
      <c r="D23" s="81">
        <f>(C23*0.8)*0.85</f>
        <v>0</v>
      </c>
      <c r="E23" s="81">
        <f>(C23*0.8)*0.15</f>
        <v>0</v>
      </c>
      <c r="F23" s="82">
        <f>C23*0.2</f>
        <v>0</v>
      </c>
      <c r="I23" s="122">
        <f>+I20+1</f>
        <v>42359</v>
      </c>
      <c r="J23" s="83"/>
      <c r="K23" s="80">
        <f>+'SALES SUMMARY'!AJ69</f>
        <v>0</v>
      </c>
      <c r="L23" s="81">
        <f>(K23*0.8)*0.85</f>
        <v>0</v>
      </c>
      <c r="M23" s="81">
        <f>(K23*0.8)*0.15</f>
        <v>0</v>
      </c>
      <c r="N23" s="82">
        <f>K23*0.2</f>
        <v>0</v>
      </c>
    </row>
    <row r="24" spans="1:14" ht="13.5" thickBot="1" x14ac:dyDescent="0.25">
      <c r="A24" s="199"/>
      <c r="B24" s="83"/>
      <c r="C24" s="80">
        <f>+'SALES SUMMARY'!AJ25</f>
        <v>726.64</v>
      </c>
      <c r="D24" s="81">
        <f>(C24*0.8)*0.85</f>
        <v>494.11520000000002</v>
      </c>
      <c r="E24" s="81">
        <f>(C24*0.8)*0.15</f>
        <v>87.196799999999996</v>
      </c>
      <c r="F24" s="82">
        <f>C24*0.2</f>
        <v>145.328</v>
      </c>
      <c r="I24" s="123"/>
      <c r="J24" s="83"/>
      <c r="K24" s="80">
        <f>+'SALES SUMMARY'!AJ70</f>
        <v>0</v>
      </c>
      <c r="L24" s="81">
        <f>(K24*0.8)*0.85</f>
        <v>0</v>
      </c>
      <c r="M24" s="81">
        <f>(K24*0.8)*0.15</f>
        <v>0</v>
      </c>
      <c r="N24" s="82">
        <f>K24*0.2</f>
        <v>0</v>
      </c>
    </row>
    <row r="25" spans="1:14" ht="13.5" thickBot="1" x14ac:dyDescent="0.25">
      <c r="A25" s="126"/>
      <c r="B25" s="84"/>
      <c r="C25" s="85">
        <f>+C24+C23</f>
        <v>726.64</v>
      </c>
      <c r="D25" s="86">
        <f>+D24+D23</f>
        <v>494.11520000000002</v>
      </c>
      <c r="E25" s="86">
        <f>+E24+E23</f>
        <v>87.196799999999996</v>
      </c>
      <c r="F25" s="87">
        <f>+F24+F23</f>
        <v>145.328</v>
      </c>
      <c r="G25" s="127"/>
      <c r="I25" s="126"/>
      <c r="J25" s="84"/>
      <c r="K25" s="85">
        <f>+K24+K23</f>
        <v>0</v>
      </c>
      <c r="L25" s="86">
        <f>+L24+L23</f>
        <v>0</v>
      </c>
      <c r="M25" s="86">
        <f>+M24+M23</f>
        <v>0</v>
      </c>
      <c r="N25" s="87">
        <f>+N24+N23</f>
        <v>0</v>
      </c>
    </row>
    <row r="26" spans="1:14" x14ac:dyDescent="0.2">
      <c r="A26" s="198">
        <f>+A23+1</f>
        <v>42345</v>
      </c>
      <c r="B26" s="83"/>
      <c r="C26" s="80">
        <f>+'SALES SUMMARY'!AJ27</f>
        <v>0</v>
      </c>
      <c r="D26" s="81">
        <f>(C26*0.8)*0.85</f>
        <v>0</v>
      </c>
      <c r="E26" s="81">
        <f>(C26*0.8)*0.15</f>
        <v>0</v>
      </c>
      <c r="F26" s="82">
        <f>C26*0.2</f>
        <v>0</v>
      </c>
      <c r="I26" s="122">
        <f>+I23+1</f>
        <v>42360</v>
      </c>
      <c r="J26" s="83"/>
      <c r="K26" s="80">
        <f>+'SALES SUMMARY'!AJ72</f>
        <v>452.23</v>
      </c>
      <c r="L26" s="81">
        <f>(K26*0.8)*0.85</f>
        <v>307.51640000000003</v>
      </c>
      <c r="M26" s="81">
        <f>(K26*0.8)*0.15</f>
        <v>54.267600000000009</v>
      </c>
      <c r="N26" s="82">
        <f>K26*0.2</f>
        <v>90.446000000000012</v>
      </c>
    </row>
    <row r="27" spans="1:14" ht="13.5" thickBot="1" x14ac:dyDescent="0.25">
      <c r="A27" s="199"/>
      <c r="B27" s="83"/>
      <c r="C27" s="80">
        <f>+'SALES SUMMARY'!AJ28</f>
        <v>0</v>
      </c>
      <c r="D27" s="81">
        <f>(C27*0.8)*0.85</f>
        <v>0</v>
      </c>
      <c r="E27" s="81">
        <f>(C27*0.8)*0.15</f>
        <v>0</v>
      </c>
      <c r="F27" s="82">
        <f>C27*0.2</f>
        <v>0</v>
      </c>
      <c r="I27" s="123"/>
      <c r="J27" s="83"/>
      <c r="K27" s="80">
        <f>+'SALES SUMMARY'!AJ73</f>
        <v>1062.92</v>
      </c>
      <c r="L27" s="81">
        <f>(K27*0.8)*0.85</f>
        <v>722.78560000000004</v>
      </c>
      <c r="M27" s="81">
        <f>(K27*0.8)*0.15</f>
        <v>127.55040000000001</v>
      </c>
      <c r="N27" s="82">
        <f>K27*0.2</f>
        <v>212.58400000000003</v>
      </c>
    </row>
    <row r="28" spans="1:14" ht="13.5" thickBot="1" x14ac:dyDescent="0.25">
      <c r="A28" s="126"/>
      <c r="B28" s="84"/>
      <c r="C28" s="85">
        <f>+C27+C26</f>
        <v>0</v>
      </c>
      <c r="D28" s="86">
        <f>+D27+D26</f>
        <v>0</v>
      </c>
      <c r="E28" s="86">
        <f>+E27+E26</f>
        <v>0</v>
      </c>
      <c r="F28" s="87">
        <f>+F27+F26</f>
        <v>0</v>
      </c>
      <c r="I28" s="126"/>
      <c r="J28" s="84"/>
      <c r="K28" s="85">
        <f>+K27+K26</f>
        <v>1515.15</v>
      </c>
      <c r="L28" s="86">
        <f>+L27+L26</f>
        <v>1030.3020000000001</v>
      </c>
      <c r="M28" s="86">
        <f>+M27+M26</f>
        <v>181.81800000000001</v>
      </c>
      <c r="N28" s="87">
        <f>+N27+N26</f>
        <v>303.03000000000003</v>
      </c>
    </row>
    <row r="29" spans="1:14" x14ac:dyDescent="0.2">
      <c r="A29" s="198">
        <f>+A26+1</f>
        <v>42346</v>
      </c>
      <c r="B29" s="83"/>
      <c r="C29" s="80">
        <f>+'SALES SUMMARY'!AJ30</f>
        <v>1454.7</v>
      </c>
      <c r="D29" s="81">
        <f>(C29*0.8)*0.85</f>
        <v>989.19599999999991</v>
      </c>
      <c r="E29" s="81">
        <f>(C29*0.8)*0.15</f>
        <v>174.56399999999999</v>
      </c>
      <c r="F29" s="82">
        <f>C29*0.2</f>
        <v>290.94</v>
      </c>
      <c r="I29" s="122">
        <f>+I26+1</f>
        <v>42361</v>
      </c>
      <c r="J29" s="83"/>
      <c r="K29" s="80">
        <f>+'SALES SUMMARY'!AJ75</f>
        <v>402.55</v>
      </c>
      <c r="L29" s="81">
        <f>(K29*0.8)*0.85</f>
        <v>273.73400000000004</v>
      </c>
      <c r="M29" s="81">
        <f>(K29*0.8)*0.15</f>
        <v>48.306000000000004</v>
      </c>
      <c r="N29" s="82">
        <f>K29*0.2</f>
        <v>80.510000000000005</v>
      </c>
    </row>
    <row r="30" spans="1:14" ht="13.5" thickBot="1" x14ac:dyDescent="0.25">
      <c r="A30" s="199"/>
      <c r="B30" s="83"/>
      <c r="C30" s="80">
        <f>+'SALES SUMMARY'!AJ31</f>
        <v>1154.22</v>
      </c>
      <c r="D30" s="81">
        <f>(C30*0.8)*0.85</f>
        <v>784.8696000000001</v>
      </c>
      <c r="E30" s="81">
        <f>(C30*0.8)*0.15</f>
        <v>138.50640000000001</v>
      </c>
      <c r="F30" s="82">
        <f>C30*0.2</f>
        <v>230.84400000000002</v>
      </c>
      <c r="I30" s="123"/>
      <c r="J30" s="83"/>
      <c r="K30" s="80">
        <f>+'SALES SUMMARY'!AJ76</f>
        <v>1158.57</v>
      </c>
      <c r="L30" s="81">
        <f>(K30*0.8)*0.85</f>
        <v>787.82759999999996</v>
      </c>
      <c r="M30" s="81">
        <f>(K30*0.8)*0.15</f>
        <v>139.0284</v>
      </c>
      <c r="N30" s="82">
        <f>K30*0.2</f>
        <v>231.714</v>
      </c>
    </row>
    <row r="31" spans="1:14" ht="13.5" thickBot="1" x14ac:dyDescent="0.25">
      <c r="A31" s="126"/>
      <c r="B31" s="84"/>
      <c r="C31" s="85">
        <f>+C30+C29</f>
        <v>2608.92</v>
      </c>
      <c r="D31" s="86">
        <f>+D30+D29</f>
        <v>1774.0655999999999</v>
      </c>
      <c r="E31" s="86">
        <f>+E30+E29</f>
        <v>313.07040000000001</v>
      </c>
      <c r="F31" s="87">
        <f>+F30+F29</f>
        <v>521.78399999999999</v>
      </c>
      <c r="I31" s="126"/>
      <c r="J31" s="84"/>
      <c r="K31" s="85">
        <f>+K30+K29</f>
        <v>1561.12</v>
      </c>
      <c r="L31" s="86">
        <f>+L30+L29</f>
        <v>1061.5616</v>
      </c>
      <c r="M31" s="86">
        <f>+M30+M29</f>
        <v>187.33440000000002</v>
      </c>
      <c r="N31" s="87">
        <f>+N30+N29</f>
        <v>312.22399999999999</v>
      </c>
    </row>
    <row r="32" spans="1:14" x14ac:dyDescent="0.2">
      <c r="A32" s="198">
        <f>+A29+1</f>
        <v>42347</v>
      </c>
      <c r="B32" s="83"/>
      <c r="C32" s="80">
        <f>+'SALES SUMMARY'!AJ33</f>
        <v>0</v>
      </c>
      <c r="D32" s="81">
        <f>(C32*0.8)*0.85</f>
        <v>0</v>
      </c>
      <c r="E32" s="81">
        <f>(C32*0.8)*0.15</f>
        <v>0</v>
      </c>
      <c r="F32" s="82">
        <f>C32*0.2</f>
        <v>0</v>
      </c>
      <c r="I32" s="122">
        <f>+I29+1</f>
        <v>42362</v>
      </c>
      <c r="J32" s="83"/>
      <c r="K32" s="80">
        <f>+'SALES SUMMARY'!AJ78</f>
        <v>1247.5999999999999</v>
      </c>
      <c r="L32" s="81">
        <f>(K32*0.8)*0.85</f>
        <v>848.36799999999994</v>
      </c>
      <c r="M32" s="81">
        <f>(K32*0.8)*0.15</f>
        <v>149.71199999999999</v>
      </c>
      <c r="N32" s="82">
        <f>K32*0.2</f>
        <v>249.51999999999998</v>
      </c>
    </row>
    <row r="33" spans="1:18" ht="13.5" thickBot="1" x14ac:dyDescent="0.25">
      <c r="A33" s="199"/>
      <c r="B33" s="83"/>
      <c r="C33" s="80">
        <f>+'SALES SUMMARY'!AJ34</f>
        <v>0</v>
      </c>
      <c r="D33" s="81">
        <f>(C33*0.8)*0.85</f>
        <v>0</v>
      </c>
      <c r="E33" s="81">
        <f>(C33*0.8)*0.15</f>
        <v>0</v>
      </c>
      <c r="F33" s="82">
        <f>C33*0.2</f>
        <v>0</v>
      </c>
      <c r="I33" s="123"/>
      <c r="J33" s="83"/>
      <c r="K33" s="80">
        <f>+'SALES SUMMARY'!AJ79</f>
        <v>785.27</v>
      </c>
      <c r="L33" s="81">
        <f>(K33*0.8)*0.85</f>
        <v>533.98360000000002</v>
      </c>
      <c r="M33" s="81">
        <f>(K33*0.8)*0.15</f>
        <v>94.232399999999998</v>
      </c>
      <c r="N33" s="82">
        <f>K33*0.2</f>
        <v>157.054</v>
      </c>
    </row>
    <row r="34" spans="1:18" ht="13.5" thickBot="1" x14ac:dyDescent="0.25">
      <c r="A34" s="126"/>
      <c r="B34" s="84"/>
      <c r="C34" s="85">
        <f>+C33+C32</f>
        <v>0</v>
      </c>
      <c r="D34" s="86">
        <f>+D33+D32</f>
        <v>0</v>
      </c>
      <c r="E34" s="86">
        <f>+E33+E32</f>
        <v>0</v>
      </c>
      <c r="F34" s="87">
        <f>+F33+F32</f>
        <v>0</v>
      </c>
      <c r="G34" s="127"/>
      <c r="I34" s="126"/>
      <c r="J34" s="84"/>
      <c r="K34" s="85">
        <f>+K33+K32</f>
        <v>2032.87</v>
      </c>
      <c r="L34" s="86">
        <f>+L33+L32</f>
        <v>1382.3516</v>
      </c>
      <c r="M34" s="86">
        <f>+M33+M32</f>
        <v>243.94439999999997</v>
      </c>
      <c r="N34" s="87">
        <f>+N33+N32</f>
        <v>406.57399999999996</v>
      </c>
    </row>
    <row r="35" spans="1:18" x14ac:dyDescent="0.2">
      <c r="A35" s="198">
        <f>+A32+1</f>
        <v>42348</v>
      </c>
      <c r="B35" s="83"/>
      <c r="C35" s="80">
        <f>+'SALES SUMMARY'!AJ36</f>
        <v>1618.06</v>
      </c>
      <c r="D35" s="81">
        <f>(C35*0.8)*0.85</f>
        <v>1100.2808</v>
      </c>
      <c r="E35" s="81">
        <f>(C35*0.8)*0.15</f>
        <v>194.16720000000001</v>
      </c>
      <c r="F35" s="82">
        <f>C35*0.2</f>
        <v>323.61200000000002</v>
      </c>
      <c r="I35" s="122">
        <f>+I32+1</f>
        <v>42363</v>
      </c>
      <c r="J35" s="83"/>
      <c r="K35" s="80">
        <f>+'SALES SUMMARY'!AJ81</f>
        <v>1444.68</v>
      </c>
      <c r="L35" s="81">
        <f>(K35*0.8)*0.85</f>
        <v>982.38240000000008</v>
      </c>
      <c r="M35" s="81">
        <f>(K35*0.8)*0.15</f>
        <v>173.36160000000001</v>
      </c>
      <c r="N35" s="82">
        <f>K35*0.2</f>
        <v>288.93600000000004</v>
      </c>
    </row>
    <row r="36" spans="1:18" ht="13.5" thickBot="1" x14ac:dyDescent="0.25">
      <c r="A36" s="199"/>
      <c r="B36" s="83"/>
      <c r="C36" s="80">
        <f>+'SALES SUMMARY'!AJ37</f>
        <v>1000.59</v>
      </c>
      <c r="D36" s="81">
        <f>(C36*0.8)*0.85</f>
        <v>680.40120000000002</v>
      </c>
      <c r="E36" s="81">
        <f>(C36*0.8)*0.15</f>
        <v>120.07080000000001</v>
      </c>
      <c r="F36" s="82">
        <f>C36*0.2</f>
        <v>200.11800000000002</v>
      </c>
      <c r="I36" s="123"/>
      <c r="J36" s="83"/>
      <c r="K36" s="80">
        <f>+'SALES SUMMARY'!AJ82</f>
        <v>1306.7</v>
      </c>
      <c r="L36" s="81">
        <f>(K36*0.8)*0.85</f>
        <v>888.55600000000004</v>
      </c>
      <c r="M36" s="81">
        <f>(K36*0.8)*0.15</f>
        <v>156.804</v>
      </c>
      <c r="N36" s="82">
        <f>K36*0.2</f>
        <v>261.34000000000003</v>
      </c>
    </row>
    <row r="37" spans="1:18" ht="13.5" thickBot="1" x14ac:dyDescent="0.25">
      <c r="A37" s="126"/>
      <c r="B37" s="84"/>
      <c r="C37" s="85">
        <f>+C36+C35</f>
        <v>2618.65</v>
      </c>
      <c r="D37" s="86">
        <f>+D36+D35</f>
        <v>1780.682</v>
      </c>
      <c r="E37" s="86">
        <f>+E36+E35</f>
        <v>314.238</v>
      </c>
      <c r="F37" s="87">
        <f>+F36+F35</f>
        <v>523.73</v>
      </c>
      <c r="G37" s="127"/>
      <c r="I37" s="126"/>
      <c r="J37" s="84"/>
      <c r="K37" s="85">
        <f>+K36+K35</f>
        <v>2751.38</v>
      </c>
      <c r="L37" s="86">
        <f>+L36+L35</f>
        <v>1870.9384</v>
      </c>
      <c r="M37" s="86">
        <f>+M36+M35</f>
        <v>330.16560000000004</v>
      </c>
      <c r="N37" s="87">
        <f>+N36+N35</f>
        <v>550.27600000000007</v>
      </c>
    </row>
    <row r="38" spans="1:18" ht="15" x14ac:dyDescent="0.25">
      <c r="A38" s="198">
        <f>+A35+1</f>
        <v>42349</v>
      </c>
      <c r="B38" s="83"/>
      <c r="C38" s="80">
        <f>+'SALES SUMMARY'!AJ39</f>
        <v>1389.65</v>
      </c>
      <c r="D38" s="81">
        <f>(C38*0.8)*0.85</f>
        <v>944.96199999999999</v>
      </c>
      <c r="E38" s="81">
        <f>(C38*0.8)*0.15</f>
        <v>166.75800000000001</v>
      </c>
      <c r="F38" s="82">
        <f>C38*0.2</f>
        <v>277.93</v>
      </c>
      <c r="I38" s="122">
        <f>+I35+1</f>
        <v>42364</v>
      </c>
      <c r="J38" s="83"/>
      <c r="K38" s="80">
        <f>+'SALES SUMMARY'!AJ84</f>
        <v>2373.87</v>
      </c>
      <c r="L38" s="81">
        <f>(K38*0.8)*0.85</f>
        <v>1614.2316000000001</v>
      </c>
      <c r="M38" s="81">
        <f>(K38*0.8)*0.15</f>
        <v>284.86439999999999</v>
      </c>
      <c r="N38" s="82">
        <f>K38*0.2</f>
        <v>474.774</v>
      </c>
      <c r="R38" s="128"/>
    </row>
    <row r="39" spans="1:18" ht="13.5" thickBot="1" x14ac:dyDescent="0.25">
      <c r="A39" s="199"/>
      <c r="B39" s="83"/>
      <c r="C39" s="80">
        <f>+'SALES SUMMARY'!AJ40</f>
        <v>1937.39</v>
      </c>
      <c r="D39" s="81">
        <f>(C39*0.8)*0.85</f>
        <v>1317.4252000000001</v>
      </c>
      <c r="E39" s="81">
        <f>(C39*0.8)*0.15</f>
        <v>232.48680000000002</v>
      </c>
      <c r="F39" s="82">
        <f>C39*0.2</f>
        <v>387.47800000000007</v>
      </c>
      <c r="I39" s="123"/>
      <c r="J39" s="83"/>
      <c r="K39" s="80">
        <f>+'SALES SUMMARY'!AJ85</f>
        <v>2367.9</v>
      </c>
      <c r="L39" s="81">
        <f>(K39*0.8)*0.85</f>
        <v>1610.172</v>
      </c>
      <c r="M39" s="81">
        <f>(K39*0.8)*0.15</f>
        <v>284.14800000000002</v>
      </c>
      <c r="N39" s="82">
        <f>K39*0.2</f>
        <v>473.58000000000004</v>
      </c>
    </row>
    <row r="40" spans="1:18" ht="13.5" thickBot="1" x14ac:dyDescent="0.25">
      <c r="A40" s="126"/>
      <c r="B40" s="84"/>
      <c r="C40" s="85">
        <f>+C39+C38</f>
        <v>3327.04</v>
      </c>
      <c r="D40" s="86">
        <f>+D39+D38</f>
        <v>2262.3872000000001</v>
      </c>
      <c r="E40" s="86">
        <f>+E39+E38</f>
        <v>399.24480000000005</v>
      </c>
      <c r="F40" s="87">
        <f>+F39+F38</f>
        <v>665.40800000000013</v>
      </c>
      <c r="I40" s="126"/>
      <c r="J40" s="84"/>
      <c r="K40" s="85">
        <f>+K39+K38</f>
        <v>4741.7700000000004</v>
      </c>
      <c r="L40" s="86">
        <f>+L39+L38</f>
        <v>3224.4036000000001</v>
      </c>
      <c r="M40" s="86">
        <f>+M39+M38</f>
        <v>569.01240000000007</v>
      </c>
      <c r="N40" s="87">
        <f>+N39+N38</f>
        <v>948.35400000000004</v>
      </c>
    </row>
    <row r="41" spans="1:18" x14ac:dyDescent="0.2">
      <c r="A41" s="198">
        <f>+A38+1</f>
        <v>42350</v>
      </c>
      <c r="B41" s="79"/>
      <c r="C41" s="80">
        <f>+'SALES SUMMARY'!AJ42</f>
        <v>2929.15</v>
      </c>
      <c r="D41" s="81">
        <f>(C41*0.8)*0.85</f>
        <v>1991.8220000000001</v>
      </c>
      <c r="E41" s="81">
        <f>(C41*0.8)*0.15</f>
        <v>351.49799999999999</v>
      </c>
      <c r="F41" s="82">
        <f>C41*0.2</f>
        <v>585.83000000000004</v>
      </c>
      <c r="I41" s="122">
        <f>+I38+1</f>
        <v>42365</v>
      </c>
      <c r="J41" s="79"/>
      <c r="K41" s="80">
        <f>+'SALES SUMMARY'!AJ87</f>
        <v>0</v>
      </c>
      <c r="L41" s="81">
        <f>(K41*0.8)*0.85</f>
        <v>0</v>
      </c>
      <c r="M41" s="81">
        <f>(K41*0.8)*0.15</f>
        <v>0</v>
      </c>
      <c r="N41" s="82">
        <f>K41*0.2</f>
        <v>0</v>
      </c>
    </row>
    <row r="42" spans="1:18" ht="13.5" thickBot="1" x14ac:dyDescent="0.25">
      <c r="A42" s="199"/>
      <c r="B42" s="83"/>
      <c r="C42" s="80">
        <f>+'SALES SUMMARY'!AJ43</f>
        <v>1337.33</v>
      </c>
      <c r="D42" s="81">
        <f>(C42*0.8)*0.85</f>
        <v>909.38440000000003</v>
      </c>
      <c r="E42" s="81">
        <f>(C42*0.8)*0.15</f>
        <v>160.4796</v>
      </c>
      <c r="F42" s="82">
        <f>C42*0.2</f>
        <v>267.46600000000001</v>
      </c>
      <c r="I42" s="123"/>
      <c r="J42" s="83"/>
      <c r="K42" s="80">
        <f>+'SALES SUMMARY'!AJ88</f>
        <v>1875</v>
      </c>
      <c r="L42" s="81">
        <f>(K42*0.8)*0.85</f>
        <v>1275</v>
      </c>
      <c r="M42" s="81">
        <f>(K42*0.8)*0.15</f>
        <v>225</v>
      </c>
      <c r="N42" s="82">
        <f>K42*0.2</f>
        <v>375</v>
      </c>
    </row>
    <row r="43" spans="1:18" ht="13.5" thickBot="1" x14ac:dyDescent="0.25">
      <c r="A43" s="125"/>
      <c r="B43" s="84"/>
      <c r="C43" s="85">
        <f>+C42+C41</f>
        <v>4266.4799999999996</v>
      </c>
      <c r="D43" s="86">
        <f>+D42+D41</f>
        <v>2901.2064</v>
      </c>
      <c r="E43" s="86">
        <f>+E42+E41</f>
        <v>511.9776</v>
      </c>
      <c r="F43" s="87">
        <f>+F42+F41</f>
        <v>853.29600000000005</v>
      </c>
      <c r="I43" s="125"/>
      <c r="J43" s="84"/>
      <c r="K43" s="85">
        <f>+K42+K41</f>
        <v>1875</v>
      </c>
      <c r="L43" s="86">
        <f>+L42+L41</f>
        <v>1275</v>
      </c>
      <c r="M43" s="86">
        <f>+M42+M41</f>
        <v>225</v>
      </c>
      <c r="N43" s="87">
        <f>+N42+N41</f>
        <v>375</v>
      </c>
    </row>
    <row r="44" spans="1:18" x14ac:dyDescent="0.2">
      <c r="A44" s="198">
        <f>+A41+1</f>
        <v>42351</v>
      </c>
      <c r="B44" s="83"/>
      <c r="C44" s="80">
        <f>+'SALES SUMMARY'!AJ45</f>
        <v>0</v>
      </c>
      <c r="D44" s="81">
        <f>(C44*0.8)*0.85</f>
        <v>0</v>
      </c>
      <c r="E44" s="81">
        <f>(C44*0.8)*0.15</f>
        <v>0</v>
      </c>
      <c r="F44" s="82">
        <f>C44*0.2</f>
        <v>0</v>
      </c>
      <c r="I44" s="122">
        <f>+I41+1</f>
        <v>42366</v>
      </c>
      <c r="J44" s="83"/>
      <c r="K44" s="80">
        <f>+'SALES SUMMARY'!AJ90</f>
        <v>0</v>
      </c>
      <c r="L44" s="81">
        <f>(K44*0.8)*0.85</f>
        <v>0</v>
      </c>
      <c r="M44" s="81">
        <f>(K44*0.8)*0.15</f>
        <v>0</v>
      </c>
      <c r="N44" s="82">
        <f>K44*0.2</f>
        <v>0</v>
      </c>
    </row>
    <row r="45" spans="1:18" ht="13.5" thickBot="1" x14ac:dyDescent="0.25">
      <c r="A45" s="199"/>
      <c r="B45" s="83"/>
      <c r="C45" s="80">
        <f>+'SALES SUMMARY'!AJ46</f>
        <v>776.06</v>
      </c>
      <c r="D45" s="81">
        <f>(C45*0.8)*0.85</f>
        <v>527.72079999999994</v>
      </c>
      <c r="E45" s="81">
        <f>(C45*0.8)*0.15</f>
        <v>93.127199999999988</v>
      </c>
      <c r="F45" s="82">
        <f>C45*0.2</f>
        <v>155.21199999999999</v>
      </c>
      <c r="I45" s="123"/>
      <c r="J45" s="83"/>
      <c r="K45" s="80">
        <f>+'SALES SUMMARY'!AJ91</f>
        <v>0</v>
      </c>
      <c r="L45" s="81">
        <f>(K45*0.8)*0.85</f>
        <v>0</v>
      </c>
      <c r="M45" s="81">
        <f>(K45*0.8)*0.15</f>
        <v>0</v>
      </c>
      <c r="N45" s="82">
        <f>K45*0.2</f>
        <v>0</v>
      </c>
      <c r="R45" s="83"/>
    </row>
    <row r="46" spans="1:18" ht="13.5" thickBot="1" x14ac:dyDescent="0.25">
      <c r="A46" s="125"/>
      <c r="B46" s="84"/>
      <c r="C46" s="85">
        <f>+C45+C44</f>
        <v>776.06</v>
      </c>
      <c r="D46" s="86">
        <f>+D45+D44</f>
        <v>527.72079999999994</v>
      </c>
      <c r="E46" s="86">
        <f>+E45+E44</f>
        <v>93.127199999999988</v>
      </c>
      <c r="F46" s="87">
        <f>+F45+F44</f>
        <v>155.21199999999999</v>
      </c>
      <c r="G46" s="127"/>
      <c r="I46" s="125"/>
      <c r="J46" s="84"/>
      <c r="K46" s="85">
        <f>+K45+K44</f>
        <v>0</v>
      </c>
      <c r="L46" s="86">
        <f>+L45+L44</f>
        <v>0</v>
      </c>
      <c r="M46" s="86">
        <f>+M45+M44</f>
        <v>0</v>
      </c>
      <c r="N46" s="87">
        <f>+N45+N44</f>
        <v>0</v>
      </c>
    </row>
    <row r="47" spans="1:18" x14ac:dyDescent="0.2">
      <c r="A47" s="198">
        <f>+A44+1</f>
        <v>42352</v>
      </c>
      <c r="B47" s="83"/>
      <c r="C47" s="80">
        <f>+'SALES SUMMARY'!AJ48</f>
        <v>0</v>
      </c>
      <c r="D47" s="81">
        <f>(C47*0.8)*0.85</f>
        <v>0</v>
      </c>
      <c r="E47" s="81">
        <f>(C47*0.8)*0.15</f>
        <v>0</v>
      </c>
      <c r="F47" s="82">
        <f>C47*0.2</f>
        <v>0</v>
      </c>
      <c r="I47" s="122">
        <f>+I44+1</f>
        <v>42367</v>
      </c>
      <c r="J47" s="83"/>
      <c r="K47" s="80">
        <f>+'SALES SUMMARY'!AJ93</f>
        <v>1088.27</v>
      </c>
      <c r="L47" s="81">
        <f>(K47*0.8)*0.85</f>
        <v>740.02359999999999</v>
      </c>
      <c r="M47" s="81">
        <f>(K47*0.8)*0.15</f>
        <v>130.5924</v>
      </c>
      <c r="N47" s="82">
        <f>K47*0.2</f>
        <v>217.654</v>
      </c>
    </row>
    <row r="48" spans="1:18" ht="13.5" thickBot="1" x14ac:dyDescent="0.25">
      <c r="A48" s="199"/>
      <c r="B48" s="83"/>
      <c r="C48" s="80">
        <f>+'SALES SUMMARY'!AJ49</f>
        <v>0</v>
      </c>
      <c r="D48" s="81">
        <f>(C48*0.8)*0.85</f>
        <v>0</v>
      </c>
      <c r="E48" s="81">
        <f>(C48*0.8)*0.15</f>
        <v>0</v>
      </c>
      <c r="F48" s="82">
        <f>C48*0.2</f>
        <v>0</v>
      </c>
      <c r="I48" s="123"/>
      <c r="J48" s="83"/>
      <c r="K48" s="80">
        <f>+'SALES SUMMARY'!AJ94</f>
        <v>815.74</v>
      </c>
      <c r="L48" s="81">
        <f>(K48*0.8)*0.85</f>
        <v>554.70320000000004</v>
      </c>
      <c r="M48" s="81">
        <f>(K48*0.8)*0.15</f>
        <v>97.888800000000018</v>
      </c>
      <c r="N48" s="82">
        <f>K48*0.2</f>
        <v>163.14800000000002</v>
      </c>
    </row>
    <row r="49" spans="1:16" ht="13.5" thickBot="1" x14ac:dyDescent="0.25">
      <c r="A49" s="125"/>
      <c r="B49" s="84"/>
      <c r="C49" s="85">
        <f>+C48+C47</f>
        <v>0</v>
      </c>
      <c r="D49" s="86">
        <f>+D48+D47</f>
        <v>0</v>
      </c>
      <c r="E49" s="86">
        <f>+E48+E47</f>
        <v>0</v>
      </c>
      <c r="F49" s="87">
        <f>+F48+F47</f>
        <v>0</v>
      </c>
      <c r="G49" s="127"/>
      <c r="H49" s="127"/>
      <c r="I49" s="125"/>
      <c r="J49" s="84"/>
      <c r="K49" s="85">
        <f>+K48+K47</f>
        <v>1904.01</v>
      </c>
      <c r="L49" s="86">
        <f>+L48+L47</f>
        <v>1294.7267999999999</v>
      </c>
      <c r="M49" s="86">
        <f>+M48+M47</f>
        <v>228.4812</v>
      </c>
      <c r="N49" s="87">
        <f>+N48+N47</f>
        <v>380.80200000000002</v>
      </c>
    </row>
    <row r="50" spans="1:16" x14ac:dyDescent="0.2">
      <c r="A50" s="198">
        <f>+A47+1</f>
        <v>42353</v>
      </c>
      <c r="B50" s="83"/>
      <c r="C50" s="80">
        <f>+'SALES SUMMARY'!AJ51</f>
        <v>1333.53</v>
      </c>
      <c r="D50" s="81">
        <f>(C50*0.8)*0.85</f>
        <v>906.80040000000008</v>
      </c>
      <c r="E50" s="81">
        <f>(C50*0.8)*0.15</f>
        <v>160.02360000000002</v>
      </c>
      <c r="F50" s="82">
        <f>C50*0.2</f>
        <v>266.70600000000002</v>
      </c>
      <c r="I50" s="122">
        <f>+I47+1</f>
        <v>42368</v>
      </c>
      <c r="J50" s="83"/>
      <c r="K50" s="80">
        <f>+'SALES SUMMARY'!AJ96</f>
        <v>1683.05</v>
      </c>
      <c r="L50" s="81">
        <f>(K50*0.8)*0.85</f>
        <v>1144.4739999999999</v>
      </c>
      <c r="M50" s="81">
        <f>(K50*0.8)*0.15</f>
        <v>201.96600000000001</v>
      </c>
      <c r="N50" s="82">
        <f>K50*0.2</f>
        <v>336.61</v>
      </c>
    </row>
    <row r="51" spans="1:16" ht="13.5" thickBot="1" x14ac:dyDescent="0.25">
      <c r="A51" s="199"/>
      <c r="B51" s="83"/>
      <c r="C51" s="80">
        <f>+'SALES SUMMARY'!AJ52</f>
        <v>1106.06</v>
      </c>
      <c r="D51" s="81">
        <f>(C51*0.8)*0.85</f>
        <v>752.12079999999992</v>
      </c>
      <c r="E51" s="81">
        <f>(C51*0.8)*0.15</f>
        <v>132.72719999999998</v>
      </c>
      <c r="F51" s="82">
        <f>C51*0.2</f>
        <v>221.21199999999999</v>
      </c>
      <c r="I51" s="123"/>
      <c r="J51" s="83"/>
      <c r="K51" s="80">
        <f>+'SALES SUMMARY'!AJ97</f>
        <v>1590.09</v>
      </c>
      <c r="L51" s="81">
        <f>(K51*0.8)*0.85</f>
        <v>1081.2612000000001</v>
      </c>
      <c r="M51" s="81">
        <f>(K51*0.8)*0.15</f>
        <v>190.8108</v>
      </c>
      <c r="N51" s="82">
        <f>K51*0.2</f>
        <v>318.01800000000003</v>
      </c>
    </row>
    <row r="52" spans="1:16" ht="13.5" thickBot="1" x14ac:dyDescent="0.25">
      <c r="A52" s="125"/>
      <c r="B52" s="84"/>
      <c r="C52" s="85">
        <f>+C51+C50</f>
        <v>2439.59</v>
      </c>
      <c r="D52" s="86">
        <f>+D51+D50</f>
        <v>1658.9212</v>
      </c>
      <c r="E52" s="86">
        <f>+E51+E50</f>
        <v>292.75080000000003</v>
      </c>
      <c r="F52" s="87">
        <f>+F51+F50</f>
        <v>487.91800000000001</v>
      </c>
      <c r="G52" s="127"/>
      <c r="H52" s="127"/>
      <c r="I52" s="125"/>
      <c r="J52" s="84"/>
      <c r="K52" s="85">
        <f>+K51+K50</f>
        <v>3273.14</v>
      </c>
      <c r="L52" s="86">
        <f>+L51+L50</f>
        <v>2225.7352000000001</v>
      </c>
      <c r="M52" s="86">
        <f>+M51+M50</f>
        <v>392.77679999999998</v>
      </c>
      <c r="N52" s="87">
        <f>+N51+N50</f>
        <v>654.62800000000004</v>
      </c>
    </row>
    <row r="53" spans="1:16" ht="13.5" thickBot="1" x14ac:dyDescent="0.25">
      <c r="C53" s="88"/>
      <c r="D53" s="88"/>
      <c r="E53" s="88"/>
      <c r="F53" s="82"/>
      <c r="I53" s="122">
        <f>+I50+1</f>
        <v>42369</v>
      </c>
      <c r="J53" s="83"/>
      <c r="K53" s="80">
        <f>+'SALES SUMMARY'!AJ99</f>
        <v>0</v>
      </c>
      <c r="L53" s="81">
        <f>(K53*0.8)*0.85</f>
        <v>0</v>
      </c>
      <c r="M53" s="81">
        <f>(K53*0.8)*0.15</f>
        <v>0</v>
      </c>
      <c r="N53" s="82">
        <f>K53*0.2</f>
        <v>0</v>
      </c>
    </row>
    <row r="54" spans="1:16" ht="14.25" thickTop="1" thickBot="1" x14ac:dyDescent="0.25">
      <c r="A54" s="89" t="s">
        <v>45</v>
      </c>
      <c r="B54" s="89"/>
      <c r="C54" s="90">
        <f>C10+C13+C16+C19+C22+C25+C28+C31+C34+C37+C40+C43+C46+C49+C52</f>
        <v>30263.550000000003</v>
      </c>
      <c r="D54" s="90">
        <f>D10+D13+D16+D19+D22+D25+D28+D31+D34+D37+D40+D43+D46+D49+D52</f>
        <v>20579.214</v>
      </c>
      <c r="E54" s="90">
        <f>E10+E13+E16+E19+E22+E25+E28+E31+E34+E37+E40+E43+E46+E49+E52</f>
        <v>3631.6260000000002</v>
      </c>
      <c r="F54" s="90">
        <f>F10+F13+F16+F19+F22+F25+F28+F31+F34+F37+F40+F43+F46+F49+F52</f>
        <v>6052.7099999999991</v>
      </c>
      <c r="I54" s="123"/>
      <c r="J54" s="83"/>
      <c r="K54" s="80">
        <f>+'SALES SUMMARY'!AJ100</f>
        <v>0</v>
      </c>
      <c r="L54" s="81">
        <f>(K54*0.8)*0.85</f>
        <v>0</v>
      </c>
      <c r="M54" s="81">
        <f>(K54*0.8)*0.15</f>
        <v>0</v>
      </c>
      <c r="N54" s="82">
        <f>K54*0.2</f>
        <v>0</v>
      </c>
    </row>
    <row r="55" spans="1:16" ht="14.25" thickTop="1" thickBot="1" x14ac:dyDescent="0.25">
      <c r="C55" s="75" t="s">
        <v>1</v>
      </c>
      <c r="I55" s="125"/>
      <c r="J55" s="84"/>
      <c r="K55" s="85">
        <f>+K54+K53</f>
        <v>0</v>
      </c>
      <c r="L55" s="86">
        <f>+L54+L53</f>
        <v>0</v>
      </c>
      <c r="M55" s="86">
        <f>+M54+M53</f>
        <v>0</v>
      </c>
      <c r="N55" s="87">
        <f>+N54+N53</f>
        <v>0</v>
      </c>
    </row>
    <row r="56" spans="1:16" ht="13.5" thickBot="1" x14ac:dyDescent="0.25">
      <c r="A56" s="91"/>
      <c r="B56" s="91"/>
      <c r="C56" s="91" t="s">
        <v>70</v>
      </c>
      <c r="D56" s="91"/>
      <c r="E56" s="91"/>
      <c r="F56" s="92">
        <f>D54</f>
        <v>20579.214</v>
      </c>
      <c r="K56" s="88"/>
      <c r="L56" s="88"/>
      <c r="M56" s="88"/>
      <c r="N56" s="82"/>
    </row>
    <row r="57" spans="1:16" ht="14.25" thickTop="1" thickBot="1" x14ac:dyDescent="0.25">
      <c r="A57" s="91"/>
      <c r="B57" s="91"/>
      <c r="C57" s="91"/>
      <c r="D57" s="91"/>
      <c r="E57" s="91"/>
      <c r="F57" s="91"/>
      <c r="H57" s="127"/>
      <c r="I57" s="89" t="s">
        <v>45</v>
      </c>
      <c r="J57" s="89"/>
      <c r="K57" s="90">
        <f>+K55+K52+K49+K46+K43+K40+K37+K34+K31+K28+K25+K22+K19+K16+K13+K10</f>
        <v>25849.61</v>
      </c>
      <c r="L57" s="90">
        <f>+L10+L13+L16+L19+L22+L25+L28+L31+L34+L37+L40+L43+L46+L49+L52+L55</f>
        <v>17577.734800000002</v>
      </c>
      <c r="M57" s="90">
        <f>+M10+M13+M16+M19+M22+M25+M28+M31+M34+M37+M40+M43+M46+M49+M52+M55</f>
        <v>3101.9532000000004</v>
      </c>
      <c r="N57" s="90">
        <f>+N10+N13+N16+N19+N22+N25+N28+N31+N34+N37+N40+N43+N46+N49+N52+N55</f>
        <v>5169.9219999999996</v>
      </c>
    </row>
    <row r="58" spans="1:16" ht="14.25" thickTop="1" thickBot="1" x14ac:dyDescent="0.25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25" thickTop="1" thickBot="1" x14ac:dyDescent="0.25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29"/>
      <c r="N59" s="94">
        <f>L57</f>
        <v>17577.734800000002</v>
      </c>
    </row>
    <row r="60" spans="1:16" ht="14.25" thickTop="1" thickBot="1" x14ac:dyDescent="0.25">
      <c r="A60" s="91"/>
      <c r="B60" s="91"/>
      <c r="C60" s="91" t="s">
        <v>78</v>
      </c>
      <c r="D60" s="91"/>
      <c r="E60" s="91"/>
      <c r="F60" s="93">
        <f>(F54-F59)*0.6</f>
        <v>883.62599999999941</v>
      </c>
      <c r="I60" s="91"/>
      <c r="J60" s="91"/>
      <c r="K60" s="91"/>
      <c r="L60" s="91"/>
      <c r="M60" s="130"/>
    </row>
    <row r="61" spans="1:16" ht="14.25" thickTop="1" thickBot="1" x14ac:dyDescent="0.25">
      <c r="A61" s="91"/>
      <c r="B61" s="91"/>
      <c r="C61" s="91" t="s">
        <v>79</v>
      </c>
      <c r="D61" s="91"/>
      <c r="E61" s="91"/>
      <c r="F61" s="94">
        <f>+F59+F60</f>
        <v>5463.6259999999993</v>
      </c>
      <c r="I61" s="91"/>
      <c r="J61" s="91" t="s">
        <v>76</v>
      </c>
      <c r="K61" s="91"/>
      <c r="L61" s="91"/>
      <c r="M61" s="129"/>
      <c r="N61" s="127"/>
      <c r="P61" s="127"/>
    </row>
    <row r="62" spans="1:16" ht="13.5" thickTop="1" x14ac:dyDescent="0.2">
      <c r="A62" s="91"/>
      <c r="B62" s="91"/>
      <c r="C62" s="91"/>
      <c r="D62" s="91"/>
      <c r="E62" s="91"/>
      <c r="F62" s="91"/>
      <c r="H62" s="127"/>
      <c r="I62" s="91"/>
      <c r="J62" s="91" t="s">
        <v>77</v>
      </c>
      <c r="K62" s="91"/>
      <c r="L62" s="91"/>
      <c r="M62" s="130"/>
      <c r="N62" s="131">
        <v>4580</v>
      </c>
    </row>
    <row r="63" spans="1:16" ht="13.5" thickBot="1" x14ac:dyDescent="0.25">
      <c r="A63" s="91"/>
      <c r="B63" s="91"/>
      <c r="C63" s="91" t="s">
        <v>80</v>
      </c>
      <c r="D63" s="91"/>
      <c r="E63" s="91"/>
      <c r="F63" s="93">
        <f>E54</f>
        <v>3631.6260000000002</v>
      </c>
      <c r="I63" s="91"/>
      <c r="J63" s="91" t="s">
        <v>81</v>
      </c>
      <c r="K63" s="91"/>
      <c r="L63" s="91"/>
      <c r="M63" s="130"/>
      <c r="N63" s="132">
        <f>(N57-N62)*0.6</f>
        <v>353.95319999999975</v>
      </c>
    </row>
    <row r="64" spans="1:16" ht="14.25" thickTop="1" thickBot="1" x14ac:dyDescent="0.25">
      <c r="I64" s="91"/>
      <c r="J64" s="91" t="s">
        <v>79</v>
      </c>
      <c r="K64" s="91"/>
      <c r="L64" s="91"/>
      <c r="M64" s="129"/>
      <c r="N64" s="94">
        <f>+N62+N63</f>
        <v>4933.9531999999999</v>
      </c>
    </row>
    <row r="65" spans="3:14" ht="13.5" thickTop="1" x14ac:dyDescent="0.2">
      <c r="C65" s="91" t="s">
        <v>82</v>
      </c>
      <c r="I65" s="91"/>
      <c r="J65" s="91"/>
      <c r="K65" s="91"/>
      <c r="L65" s="91"/>
      <c r="M65" s="130"/>
    </row>
    <row r="66" spans="3:14" x14ac:dyDescent="0.2">
      <c r="C66" s="91" t="s">
        <v>83</v>
      </c>
      <c r="F66" s="93">
        <f>(F54-F59)*0.4</f>
        <v>589.08399999999972</v>
      </c>
      <c r="I66" s="91"/>
      <c r="J66" s="91" t="s">
        <v>80</v>
      </c>
      <c r="K66" s="91"/>
      <c r="L66" s="91"/>
      <c r="M66" s="129"/>
      <c r="N66" s="93">
        <f>M57</f>
        <v>3101.9532000000004</v>
      </c>
    </row>
    <row r="67" spans="3:14" x14ac:dyDescent="0.2">
      <c r="M67" s="83"/>
    </row>
    <row r="68" spans="3:14" ht="13.5" thickBot="1" x14ac:dyDescent="0.25">
      <c r="C68" s="91" t="s">
        <v>84</v>
      </c>
      <c r="F68" s="95">
        <f>+F56+F59+F60+F63+F66</f>
        <v>30263.55</v>
      </c>
      <c r="G68" s="127">
        <f>+F68-C54</f>
        <v>0</v>
      </c>
      <c r="J68" s="91" t="s">
        <v>82</v>
      </c>
      <c r="M68" s="83"/>
    </row>
    <row r="69" spans="3:14" ht="13.5" thickTop="1" x14ac:dyDescent="0.2">
      <c r="J69" s="91" t="s">
        <v>83</v>
      </c>
      <c r="M69" s="83"/>
      <c r="N69" s="93">
        <f>(N57-N62)*0.4</f>
        <v>235.96879999999985</v>
      </c>
    </row>
    <row r="71" spans="3:14" ht="13.5" thickBot="1" x14ac:dyDescent="0.25">
      <c r="J71" s="91" t="s">
        <v>84</v>
      </c>
      <c r="N71" s="95">
        <f>+N59+N62+N63+N66+N69</f>
        <v>25849.61</v>
      </c>
    </row>
    <row r="72" spans="3:14" ht="13.5" thickTop="1" x14ac:dyDescent="0.2"/>
    <row r="74" spans="3:14" x14ac:dyDescent="0.2">
      <c r="F74" s="75" t="s">
        <v>1</v>
      </c>
    </row>
  </sheetData>
  <mergeCells count="26">
    <mergeCell ref="A47:A48"/>
    <mergeCell ref="A50:A51"/>
    <mergeCell ref="A29:A30"/>
    <mergeCell ref="A32:A33"/>
    <mergeCell ref="A35:A36"/>
    <mergeCell ref="A38:A39"/>
    <mergeCell ref="A41:A42"/>
    <mergeCell ref="A44:A45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26:A27"/>
    <mergeCell ref="J5:J6"/>
    <mergeCell ref="K5:K6"/>
    <mergeCell ref="L5:M5"/>
    <mergeCell ref="A11:A12"/>
    <mergeCell ref="A14:A15"/>
    <mergeCell ref="A17:A18"/>
    <mergeCell ref="A20:A21"/>
    <mergeCell ref="A23:A24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9"/>
  <sheetViews>
    <sheetView topLeftCell="A72" workbookViewId="0">
      <selection activeCell="F84" sqref="F84"/>
    </sheetView>
  </sheetViews>
  <sheetFormatPr defaultRowHeight="12.75" x14ac:dyDescent="0.2"/>
  <cols>
    <col min="1" max="1" width="33.85546875" style="73" bestFit="1" customWidth="1"/>
    <col min="2" max="2" width="9.140625" style="73"/>
    <col min="3" max="4" width="0" style="73" hidden="1" customWidth="1"/>
    <col min="5" max="5" width="9.140625" style="73"/>
    <col min="6" max="7" width="12.85546875" style="73" customWidth="1"/>
    <col min="8" max="16384" width="9.140625" style="73"/>
  </cols>
  <sheetData>
    <row r="1" spans="1:7" x14ac:dyDescent="0.2">
      <c r="A1" s="96"/>
      <c r="B1" s="96"/>
      <c r="C1" s="96"/>
      <c r="D1" s="96"/>
      <c r="E1" s="96"/>
      <c r="F1" s="96"/>
      <c r="G1" s="96"/>
    </row>
    <row r="2" spans="1:7" x14ac:dyDescent="0.2">
      <c r="A2" s="96"/>
      <c r="B2" s="96"/>
      <c r="C2" s="96"/>
      <c r="D2" s="96"/>
      <c r="E2" s="96"/>
      <c r="F2" s="96"/>
      <c r="G2" s="96"/>
    </row>
    <row r="3" spans="1:7" x14ac:dyDescent="0.2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 x14ac:dyDescent="0.2">
      <c r="A4" s="97" t="s">
        <v>85</v>
      </c>
      <c r="B4" s="98"/>
      <c r="C4" s="98"/>
      <c r="D4" s="96"/>
      <c r="E4" s="96"/>
      <c r="F4" s="96"/>
      <c r="G4" s="96"/>
    </row>
    <row r="5" spans="1:7" x14ac:dyDescent="0.2">
      <c r="A5" s="99">
        <v>43405</v>
      </c>
      <c r="B5" s="99"/>
      <c r="C5" s="99"/>
      <c r="D5" s="99"/>
      <c r="E5" s="96"/>
      <c r="F5" s="96"/>
      <c r="G5" s="96"/>
    </row>
    <row r="6" spans="1:7" x14ac:dyDescent="0.2">
      <c r="A6" s="96"/>
      <c r="B6" s="96"/>
      <c r="C6" s="96"/>
      <c r="D6" s="96"/>
      <c r="E6" s="96"/>
      <c r="F6" s="96"/>
      <c r="G6" s="96"/>
    </row>
    <row r="7" spans="1:7" x14ac:dyDescent="0.2">
      <c r="A7" s="96"/>
      <c r="B7" s="96"/>
      <c r="C7" s="96"/>
      <c r="D7" s="96"/>
      <c r="E7" s="96"/>
      <c r="F7" s="96"/>
      <c r="G7" s="96"/>
    </row>
    <row r="8" spans="1:7" x14ac:dyDescent="0.2">
      <c r="A8" s="96" t="s">
        <v>86</v>
      </c>
      <c r="B8" s="96"/>
      <c r="C8" s="96"/>
      <c r="D8" s="96"/>
      <c r="E8" s="96"/>
      <c r="F8" s="96"/>
      <c r="G8" s="100">
        <f>+'SALES SUMMARY'!C105</f>
        <v>838263.11999999976</v>
      </c>
    </row>
    <row r="9" spans="1:7" x14ac:dyDescent="0.2">
      <c r="A9" s="96"/>
      <c r="B9" s="96"/>
      <c r="C9" s="96"/>
      <c r="D9" s="96"/>
      <c r="E9" s="96"/>
      <c r="F9" s="96"/>
      <c r="G9" s="100"/>
    </row>
    <row r="10" spans="1:7" x14ac:dyDescent="0.2">
      <c r="A10" s="96" t="s">
        <v>87</v>
      </c>
      <c r="B10" s="96"/>
      <c r="C10" s="96"/>
      <c r="D10" s="96"/>
      <c r="E10" s="96"/>
      <c r="F10" s="96"/>
      <c r="G10" s="100">
        <f>+'SALES SUMMARY'!AJ105</f>
        <v>56113.159999999996</v>
      </c>
    </row>
    <row r="11" spans="1:7" x14ac:dyDescent="0.2">
      <c r="A11" s="96"/>
      <c r="B11" s="96"/>
      <c r="C11" s="96"/>
      <c r="D11" s="96"/>
      <c r="E11" s="96"/>
      <c r="F11" s="96"/>
      <c r="G11" s="96"/>
    </row>
    <row r="12" spans="1:7" x14ac:dyDescent="0.2">
      <c r="A12" s="96" t="s">
        <v>33</v>
      </c>
      <c r="B12" s="96"/>
      <c r="C12" s="96"/>
      <c r="D12" s="96"/>
      <c r="E12" s="96"/>
      <c r="F12" s="96"/>
      <c r="G12" s="101">
        <f>+'SALES SUMMARY'!AQ105</f>
        <v>82727.762228571431</v>
      </c>
    </row>
    <row r="13" spans="1:7" x14ac:dyDescent="0.2">
      <c r="A13" s="96"/>
      <c r="B13" s="96"/>
      <c r="C13" s="96"/>
      <c r="D13" s="96"/>
      <c r="E13" s="96"/>
      <c r="F13" s="96"/>
      <c r="G13" s="102"/>
    </row>
    <row r="14" spans="1:7" x14ac:dyDescent="0.2">
      <c r="A14" s="96" t="s">
        <v>31</v>
      </c>
      <c r="B14" s="96"/>
      <c r="C14" s="96"/>
      <c r="D14" s="96"/>
      <c r="E14" s="96"/>
      <c r="F14" s="96"/>
      <c r="G14" s="100">
        <f>G8-G10-G12</f>
        <v>699422.19777142827</v>
      </c>
    </row>
    <row r="15" spans="1:7" x14ac:dyDescent="0.2">
      <c r="A15" s="96"/>
      <c r="B15" s="96"/>
      <c r="C15" s="96"/>
      <c r="D15" s="96"/>
      <c r="E15" s="96"/>
      <c r="F15" s="96"/>
      <c r="G15" s="96"/>
    </row>
    <row r="16" spans="1:7" x14ac:dyDescent="0.2">
      <c r="A16" s="96"/>
      <c r="B16" s="96"/>
      <c r="C16" s="96"/>
      <c r="D16" s="96"/>
      <c r="E16" s="96"/>
      <c r="F16" s="96"/>
      <c r="G16" s="103"/>
    </row>
    <row r="17" spans="1:7" ht="13.5" thickBot="1" x14ac:dyDescent="0.25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13988.443955428565</v>
      </c>
    </row>
    <row r="18" spans="1:7" ht="13.5" thickTop="1" x14ac:dyDescent="0.2">
      <c r="A18" s="104"/>
      <c r="B18" s="104"/>
      <c r="C18" s="104"/>
      <c r="D18" s="104"/>
      <c r="E18" s="104"/>
      <c r="F18" s="105"/>
      <c r="G18" s="121"/>
    </row>
    <row r="19" spans="1:7" x14ac:dyDescent="0.2">
      <c r="A19" s="104" t="s">
        <v>105</v>
      </c>
      <c r="B19" s="104"/>
      <c r="C19" s="104"/>
      <c r="D19" s="104"/>
      <c r="E19" s="104"/>
      <c r="F19" s="105"/>
      <c r="G19" s="121">
        <f>+G17*0.12</f>
        <v>1678.6132746514279</v>
      </c>
    </row>
    <row r="20" spans="1:7" x14ac:dyDescent="0.2">
      <c r="A20" s="104"/>
      <c r="B20" s="104"/>
      <c r="C20" s="104"/>
      <c r="D20" s="104"/>
      <c r="E20" s="104"/>
      <c r="F20" s="105"/>
      <c r="G20" s="121"/>
    </row>
    <row r="21" spans="1:7" x14ac:dyDescent="0.2">
      <c r="A21" s="104" t="s">
        <v>106</v>
      </c>
      <c r="B21" s="104"/>
      <c r="C21" s="104"/>
      <c r="D21" s="104"/>
      <c r="E21" s="104"/>
      <c r="F21" s="105"/>
      <c r="G21" s="121">
        <f>+G17*0.1</f>
        <v>1398.8443955428565</v>
      </c>
    </row>
    <row r="22" spans="1:7" x14ac:dyDescent="0.2">
      <c r="A22" s="96"/>
      <c r="B22" s="96"/>
      <c r="C22" s="96"/>
      <c r="D22" s="96"/>
      <c r="E22" s="96"/>
      <c r="F22" s="96"/>
      <c r="G22" s="100"/>
    </row>
    <row r="23" spans="1:7" ht="13.5" thickBot="1" x14ac:dyDescent="0.25">
      <c r="A23" s="104" t="s">
        <v>124</v>
      </c>
      <c r="B23" s="104"/>
      <c r="C23" s="104"/>
      <c r="D23" s="104"/>
      <c r="E23" s="104"/>
      <c r="F23" s="104"/>
      <c r="G23" s="112">
        <f>G17+G19-G21</f>
        <v>14268.212834537138</v>
      </c>
    </row>
    <row r="24" spans="1:7" ht="13.5" thickTop="1" x14ac:dyDescent="0.2">
      <c r="A24" s="96"/>
      <c r="B24" s="96"/>
      <c r="C24" s="96"/>
      <c r="D24" s="96"/>
      <c r="E24" s="96"/>
      <c r="F24" s="96"/>
      <c r="G24" s="96"/>
    </row>
    <row r="25" spans="1:7" x14ac:dyDescent="0.2">
      <c r="A25" s="96"/>
      <c r="B25" s="96"/>
      <c r="C25" s="96"/>
      <c r="D25" s="96"/>
      <c r="E25" s="96"/>
      <c r="F25" s="96"/>
      <c r="G25" s="96"/>
    </row>
    <row r="26" spans="1:7" x14ac:dyDescent="0.2">
      <c r="A26" s="96"/>
      <c r="B26" s="96"/>
      <c r="C26" s="96"/>
      <c r="D26" s="96"/>
      <c r="E26" s="96"/>
      <c r="F26" s="96"/>
      <c r="G26" s="96"/>
    </row>
    <row r="27" spans="1:7" x14ac:dyDescent="0.2">
      <c r="A27" s="96"/>
      <c r="B27" s="96"/>
      <c r="C27" s="96"/>
      <c r="D27" s="96"/>
      <c r="E27" s="96"/>
      <c r="F27" s="96"/>
      <c r="G27" s="96"/>
    </row>
    <row r="28" spans="1:7" x14ac:dyDescent="0.2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5" thickBot="1" x14ac:dyDescent="0.25">
      <c r="A29" s="107"/>
      <c r="B29" s="107"/>
      <c r="C29" s="107"/>
      <c r="D29" s="107"/>
      <c r="E29" s="107"/>
      <c r="F29" s="107"/>
      <c r="G29" s="107"/>
    </row>
    <row r="30" spans="1:7" x14ac:dyDescent="0.2">
      <c r="A30" s="108"/>
      <c r="B30" s="108"/>
      <c r="C30" s="108"/>
      <c r="D30" s="108"/>
      <c r="E30" s="108"/>
      <c r="F30" s="108"/>
      <c r="G30" s="108"/>
    </row>
    <row r="31" spans="1:7" x14ac:dyDescent="0.2">
      <c r="A31" s="109"/>
      <c r="B31" s="109"/>
      <c r="C31" s="109"/>
      <c r="D31" s="109"/>
      <c r="E31" s="109"/>
      <c r="F31" s="109"/>
      <c r="G31" s="109"/>
    </row>
    <row r="32" spans="1:7" x14ac:dyDescent="0.2">
      <c r="A32" s="109"/>
      <c r="B32" s="109"/>
      <c r="C32" s="109"/>
      <c r="D32" s="109"/>
      <c r="E32" s="109"/>
      <c r="F32" s="109"/>
      <c r="G32" s="109"/>
    </row>
    <row r="33" spans="1:7" x14ac:dyDescent="0.2">
      <c r="A33" s="109"/>
      <c r="B33" s="109"/>
      <c r="C33" s="109"/>
      <c r="D33" s="109"/>
      <c r="E33" s="109"/>
      <c r="F33" s="109"/>
      <c r="G33" s="109"/>
    </row>
    <row r="34" spans="1:7" x14ac:dyDescent="0.2">
      <c r="A34" s="109"/>
      <c r="B34" s="109"/>
      <c r="C34" s="109"/>
      <c r="D34" s="109"/>
      <c r="E34" s="109"/>
      <c r="F34" s="109"/>
      <c r="G34" s="109"/>
    </row>
    <row r="35" spans="1:7" x14ac:dyDescent="0.2">
      <c r="A35" s="109"/>
      <c r="B35" s="109"/>
      <c r="C35" s="109"/>
      <c r="D35" s="109"/>
      <c r="E35" s="109"/>
      <c r="F35" s="109"/>
      <c r="G35" s="109"/>
    </row>
    <row r="36" spans="1:7" x14ac:dyDescent="0.2">
      <c r="A36" s="109"/>
      <c r="B36" s="109"/>
      <c r="C36" s="109"/>
      <c r="D36" s="109"/>
      <c r="E36" s="109"/>
      <c r="F36" s="109"/>
      <c r="G36" s="109"/>
    </row>
    <row r="37" spans="1:7" x14ac:dyDescent="0.2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 x14ac:dyDescent="0.2">
      <c r="A38" s="97" t="s">
        <v>85</v>
      </c>
      <c r="B38" s="98"/>
      <c r="C38" s="98"/>
      <c r="D38" s="96"/>
      <c r="E38" s="96"/>
      <c r="F38" s="96"/>
      <c r="G38" s="96"/>
    </row>
    <row r="39" spans="1:7" x14ac:dyDescent="0.2">
      <c r="A39" s="99">
        <f>+A5</f>
        <v>43405</v>
      </c>
      <c r="B39" s="99"/>
      <c r="C39" s="99"/>
      <c r="D39" s="99"/>
      <c r="E39" s="96"/>
      <c r="F39" s="96"/>
      <c r="G39" s="96"/>
    </row>
    <row r="40" spans="1:7" x14ac:dyDescent="0.2">
      <c r="A40" s="96"/>
      <c r="B40" s="96"/>
      <c r="C40" s="96"/>
      <c r="D40" s="96"/>
      <c r="E40" s="96"/>
      <c r="F40" s="96"/>
      <c r="G40" s="96"/>
    </row>
    <row r="41" spans="1:7" x14ac:dyDescent="0.2">
      <c r="A41" s="96"/>
      <c r="B41" s="96"/>
      <c r="C41" s="96"/>
      <c r="D41" s="96"/>
      <c r="E41" s="96"/>
      <c r="F41" s="96"/>
      <c r="G41" s="96"/>
    </row>
    <row r="42" spans="1:7" x14ac:dyDescent="0.2">
      <c r="A42" s="96" t="s">
        <v>86</v>
      </c>
      <c r="B42" s="96"/>
      <c r="C42" s="96"/>
      <c r="D42" s="96"/>
      <c r="E42" s="96"/>
      <c r="F42" s="96"/>
      <c r="G42" s="100">
        <f>G8</f>
        <v>838263.11999999976</v>
      </c>
    </row>
    <row r="43" spans="1:7" x14ac:dyDescent="0.2">
      <c r="A43" s="96"/>
      <c r="B43" s="96"/>
      <c r="C43" s="96"/>
      <c r="D43" s="96"/>
      <c r="E43" s="96"/>
      <c r="F43" s="96"/>
      <c r="G43" s="96"/>
    </row>
    <row r="44" spans="1:7" x14ac:dyDescent="0.2">
      <c r="A44" s="96" t="s">
        <v>87</v>
      </c>
      <c r="B44" s="96"/>
      <c r="C44" s="96"/>
      <c r="D44" s="96"/>
      <c r="E44" s="96"/>
      <c r="F44" s="96"/>
      <c r="G44" s="100">
        <f>+G10</f>
        <v>56113.159999999996</v>
      </c>
    </row>
    <row r="45" spans="1:7" x14ac:dyDescent="0.2">
      <c r="A45" s="96"/>
      <c r="B45" s="96"/>
      <c r="C45" s="96"/>
      <c r="D45" s="96"/>
      <c r="E45" s="96"/>
      <c r="F45" s="96"/>
      <c r="G45" s="96"/>
    </row>
    <row r="46" spans="1:7" x14ac:dyDescent="0.2">
      <c r="A46" s="96" t="s">
        <v>33</v>
      </c>
      <c r="B46" s="96"/>
      <c r="C46" s="96"/>
      <c r="D46" s="96"/>
      <c r="E46" s="96"/>
      <c r="F46" s="96"/>
      <c r="G46" s="101">
        <f>G12</f>
        <v>82727.762228571431</v>
      </c>
    </row>
    <row r="47" spans="1:7" x14ac:dyDescent="0.2">
      <c r="A47" s="96"/>
      <c r="B47" s="96"/>
      <c r="C47" s="96"/>
      <c r="D47" s="96"/>
      <c r="E47" s="96"/>
      <c r="F47" s="96"/>
      <c r="G47" s="102"/>
    </row>
    <row r="48" spans="1:7" x14ac:dyDescent="0.2">
      <c r="A48" s="96" t="s">
        <v>31</v>
      </c>
      <c r="B48" s="96"/>
      <c r="C48" s="96"/>
      <c r="D48" s="96"/>
      <c r="E48" s="96"/>
      <c r="F48" s="96"/>
      <c r="G48" s="100">
        <f>G42-G44-G46</f>
        <v>699422.19777142827</v>
      </c>
    </row>
    <row r="49" spans="1:7" x14ac:dyDescent="0.2">
      <c r="A49" s="96"/>
      <c r="B49" s="96"/>
      <c r="C49" s="96"/>
      <c r="D49" s="96"/>
      <c r="E49" s="96"/>
      <c r="F49" s="96"/>
      <c r="G49" s="96"/>
    </row>
    <row r="50" spans="1:7" x14ac:dyDescent="0.2">
      <c r="A50" s="96"/>
      <c r="B50" s="96"/>
      <c r="C50" s="96"/>
      <c r="D50" s="96"/>
      <c r="E50" s="96"/>
      <c r="F50" s="96"/>
      <c r="G50" s="103"/>
    </row>
    <row r="51" spans="1:7" ht="13.5" thickBot="1" x14ac:dyDescent="0.25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13988.443955428565</v>
      </c>
    </row>
    <row r="52" spans="1:7" ht="13.5" thickTop="1" x14ac:dyDescent="0.2">
      <c r="A52" s="104"/>
      <c r="B52" s="104"/>
      <c r="C52" s="104"/>
      <c r="D52" s="104"/>
      <c r="E52" s="104"/>
      <c r="F52" s="105"/>
      <c r="G52" s="121"/>
    </row>
    <row r="53" spans="1:7" x14ac:dyDescent="0.2">
      <c r="A53" s="104" t="s">
        <v>105</v>
      </c>
      <c r="B53" s="104"/>
      <c r="C53" s="104"/>
      <c r="D53" s="104"/>
      <c r="E53" s="104"/>
      <c r="F53" s="105"/>
      <c r="G53" s="121">
        <f>+G51*0.12</f>
        <v>1678.6132746514279</v>
      </c>
    </row>
    <row r="54" spans="1:7" x14ac:dyDescent="0.2">
      <c r="A54" s="104"/>
      <c r="B54" s="104"/>
      <c r="C54" s="104"/>
      <c r="D54" s="104"/>
      <c r="E54" s="104"/>
      <c r="F54" s="105"/>
      <c r="G54" s="121"/>
    </row>
    <row r="55" spans="1:7" x14ac:dyDescent="0.2">
      <c r="A55" s="104" t="s">
        <v>106</v>
      </c>
      <c r="B55" s="104"/>
      <c r="C55" s="104"/>
      <c r="D55" s="104"/>
      <c r="E55" s="104"/>
      <c r="F55" s="105"/>
      <c r="G55" s="121">
        <f>+G51*0.1</f>
        <v>1398.8443955428565</v>
      </c>
    </row>
    <row r="56" spans="1:7" x14ac:dyDescent="0.2">
      <c r="A56" s="96"/>
      <c r="B56" s="96"/>
      <c r="C56" s="96"/>
      <c r="D56" s="96"/>
      <c r="E56" s="96"/>
      <c r="F56" s="96"/>
      <c r="G56" s="100"/>
    </row>
    <row r="57" spans="1:7" ht="13.5" thickBot="1" x14ac:dyDescent="0.25">
      <c r="A57" s="104" t="s">
        <v>124</v>
      </c>
      <c r="B57" s="104"/>
      <c r="C57" s="104"/>
      <c r="D57" s="104"/>
      <c r="E57" s="104"/>
      <c r="F57" s="104"/>
      <c r="G57" s="112">
        <f>G51+G53-G55</f>
        <v>14268.212834537138</v>
      </c>
    </row>
    <row r="58" spans="1:7" ht="13.5" thickTop="1" x14ac:dyDescent="0.2">
      <c r="A58" s="96"/>
      <c r="B58" s="96"/>
      <c r="C58" s="96"/>
      <c r="D58" s="96"/>
      <c r="E58" s="96"/>
      <c r="F58" s="96"/>
      <c r="G58" s="96"/>
    </row>
    <row r="59" spans="1:7" x14ac:dyDescent="0.2">
      <c r="A59" s="96" t="s">
        <v>90</v>
      </c>
      <c r="B59" s="96"/>
      <c r="C59" s="96"/>
      <c r="D59" s="96"/>
      <c r="E59" s="96"/>
      <c r="F59" s="96"/>
      <c r="G59" s="96"/>
    </row>
    <row r="60" spans="1:7" x14ac:dyDescent="0.2">
      <c r="A60" s="96"/>
      <c r="B60" s="96"/>
      <c r="C60" s="96"/>
      <c r="D60" s="96"/>
      <c r="E60" s="96"/>
      <c r="F60" s="96"/>
      <c r="G60" s="96"/>
    </row>
    <row r="61" spans="1:7" x14ac:dyDescent="0.2">
      <c r="A61" s="96"/>
      <c r="B61" s="96"/>
      <c r="C61" s="96"/>
      <c r="D61" s="96"/>
      <c r="E61" s="96"/>
      <c r="F61" s="96"/>
      <c r="G61" s="96"/>
    </row>
    <row r="62" spans="1:7" x14ac:dyDescent="0.2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 x14ac:dyDescent="0.2">
      <c r="A63" s="96"/>
      <c r="B63" s="96"/>
      <c r="C63" s="96"/>
      <c r="D63" s="96"/>
      <c r="E63" s="96"/>
      <c r="F63" s="96"/>
      <c r="G63" s="96"/>
    </row>
    <row r="64" spans="1:7" x14ac:dyDescent="0.2">
      <c r="A64" s="96"/>
      <c r="B64" s="96"/>
      <c r="C64" s="96"/>
      <c r="D64" s="96"/>
      <c r="E64" s="96"/>
      <c r="F64" s="96"/>
      <c r="G64" s="96"/>
    </row>
    <row r="67" spans="1:7" x14ac:dyDescent="0.2">
      <c r="A67" s="96"/>
      <c r="B67" s="96"/>
      <c r="C67" s="96"/>
      <c r="D67" s="96"/>
      <c r="E67" s="96"/>
      <c r="F67" s="96"/>
      <c r="G67" s="96"/>
    </row>
    <row r="68" spans="1:7" x14ac:dyDescent="0.2">
      <c r="A68" s="96"/>
      <c r="B68" s="96"/>
      <c r="C68" s="96"/>
      <c r="D68" s="96"/>
      <c r="E68" s="96"/>
      <c r="F68" s="96"/>
      <c r="G68" s="96"/>
    </row>
    <row r="69" spans="1:7" x14ac:dyDescent="0.2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 x14ac:dyDescent="0.2">
      <c r="A70" s="97" t="s">
        <v>91</v>
      </c>
      <c r="B70" s="98"/>
      <c r="C70" s="98"/>
      <c r="D70" s="96"/>
      <c r="E70" s="96"/>
      <c r="F70" s="96"/>
      <c r="G70" s="96"/>
    </row>
    <row r="71" spans="1:7" x14ac:dyDescent="0.2">
      <c r="A71" s="99">
        <f>A5</f>
        <v>43405</v>
      </c>
      <c r="B71" s="99"/>
      <c r="C71" s="99"/>
      <c r="D71" s="99"/>
      <c r="E71" s="96"/>
      <c r="F71" s="96"/>
      <c r="G71" s="96"/>
    </row>
    <row r="72" spans="1:7" x14ac:dyDescent="0.2">
      <c r="A72" s="96"/>
      <c r="B72" s="96"/>
      <c r="C72" s="96"/>
      <c r="D72" s="96"/>
      <c r="E72" s="96"/>
      <c r="F72" s="96"/>
      <c r="G72" s="96"/>
    </row>
    <row r="73" spans="1:7" x14ac:dyDescent="0.2">
      <c r="A73" s="96"/>
      <c r="B73" s="96"/>
      <c r="C73" s="96"/>
      <c r="D73" s="96"/>
      <c r="E73" s="96"/>
      <c r="F73" s="96"/>
      <c r="G73" s="96"/>
    </row>
    <row r="74" spans="1:7" x14ac:dyDescent="0.2">
      <c r="A74" s="96" t="s">
        <v>86</v>
      </c>
      <c r="B74" s="96"/>
      <c r="C74" s="96"/>
      <c r="D74" s="96"/>
      <c r="E74" s="96"/>
      <c r="F74" s="96"/>
      <c r="G74" s="100">
        <f>G8</f>
        <v>838263.11999999976</v>
      </c>
    </row>
    <row r="75" spans="1:7" x14ac:dyDescent="0.2">
      <c r="A75" s="96"/>
      <c r="B75" s="96"/>
      <c r="C75" s="96"/>
      <c r="D75" s="96"/>
      <c r="E75" s="96"/>
      <c r="F75" s="96"/>
      <c r="G75" s="96"/>
    </row>
    <row r="76" spans="1:7" x14ac:dyDescent="0.2">
      <c r="A76" s="96" t="s">
        <v>87</v>
      </c>
      <c r="B76" s="96"/>
      <c r="C76" s="96"/>
      <c r="D76" s="96"/>
      <c r="E76" s="96"/>
      <c r="F76" s="96"/>
      <c r="G76" s="100">
        <f>G10</f>
        <v>56113.159999999996</v>
      </c>
    </row>
    <row r="77" spans="1:7" x14ac:dyDescent="0.2">
      <c r="A77" s="96"/>
      <c r="B77" s="96"/>
      <c r="C77" s="96"/>
      <c r="D77" s="96"/>
      <c r="E77" s="96"/>
      <c r="F77" s="96"/>
      <c r="G77" s="96"/>
    </row>
    <row r="78" spans="1:7" x14ac:dyDescent="0.2">
      <c r="A78" s="96" t="s">
        <v>33</v>
      </c>
      <c r="B78" s="96"/>
      <c r="C78" s="96"/>
      <c r="D78" s="96"/>
      <c r="E78" s="96"/>
      <c r="F78" s="96"/>
      <c r="G78" s="101">
        <f>G12</f>
        <v>82727.762228571431</v>
      </c>
    </row>
    <row r="79" spans="1:7" x14ac:dyDescent="0.2">
      <c r="A79" s="96"/>
      <c r="B79" s="96"/>
      <c r="C79" s="96"/>
      <c r="D79" s="96"/>
      <c r="E79" s="96"/>
      <c r="F79" s="96"/>
      <c r="G79" s="110"/>
    </row>
    <row r="80" spans="1:7" x14ac:dyDescent="0.2">
      <c r="A80" s="96" t="s">
        <v>31</v>
      </c>
      <c r="B80" s="96"/>
      <c r="C80" s="96"/>
      <c r="D80" s="96"/>
      <c r="E80" s="96"/>
      <c r="F80" s="96"/>
      <c r="G80" s="100">
        <f>G74-G76-G78</f>
        <v>699422.19777142827</v>
      </c>
    </row>
    <row r="81" spans="1:7" x14ac:dyDescent="0.2">
      <c r="A81" s="96"/>
      <c r="B81" s="96"/>
      <c r="C81" s="96"/>
      <c r="D81" s="96"/>
      <c r="E81" s="96"/>
      <c r="F81" s="96"/>
      <c r="G81" s="96"/>
    </row>
    <row r="82" spans="1:7" x14ac:dyDescent="0.2">
      <c r="A82" s="96"/>
      <c r="B82" s="96"/>
      <c r="C82" s="96"/>
      <c r="D82" s="96"/>
      <c r="E82" s="96"/>
      <c r="F82" s="96"/>
      <c r="G82" s="103"/>
    </row>
    <row r="83" spans="1:7" x14ac:dyDescent="0.2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34971.109888571416</v>
      </c>
    </row>
    <row r="84" spans="1:7" x14ac:dyDescent="0.2">
      <c r="A84" s="104"/>
      <c r="B84" s="104"/>
      <c r="C84" s="104"/>
      <c r="D84" s="104"/>
      <c r="E84" s="104"/>
      <c r="F84" s="105"/>
      <c r="G84" s="121"/>
    </row>
    <row r="85" spans="1:7" x14ac:dyDescent="0.2">
      <c r="A85" s="104" t="s">
        <v>105</v>
      </c>
      <c r="B85" s="104"/>
      <c r="C85" s="104"/>
      <c r="D85" s="104"/>
      <c r="E85" s="104"/>
      <c r="F85" s="105"/>
      <c r="G85" s="121">
        <f>+G83*0.12</f>
        <v>4196.5331866285696</v>
      </c>
    </row>
    <row r="86" spans="1:7" x14ac:dyDescent="0.2">
      <c r="A86" s="104"/>
      <c r="B86" s="104"/>
      <c r="C86" s="104"/>
      <c r="D86" s="104"/>
      <c r="E86" s="104"/>
      <c r="F86" s="105"/>
      <c r="G86" s="121"/>
    </row>
    <row r="87" spans="1:7" x14ac:dyDescent="0.2">
      <c r="A87" s="104" t="s">
        <v>107</v>
      </c>
      <c r="B87" s="104"/>
      <c r="C87" s="104"/>
      <c r="D87" s="104"/>
      <c r="E87" s="104"/>
      <c r="F87" s="105"/>
      <c r="G87" s="121">
        <f>+G83*0.1</f>
        <v>3497.1109888571418</v>
      </c>
    </row>
    <row r="88" spans="1:7" x14ac:dyDescent="0.2">
      <c r="A88" s="96"/>
      <c r="B88" s="96"/>
      <c r="C88" s="96"/>
      <c r="D88" s="96"/>
      <c r="E88" s="96"/>
      <c r="F88" s="96"/>
      <c r="G88" s="100"/>
    </row>
    <row r="89" spans="1:7" ht="13.5" thickBot="1" x14ac:dyDescent="0.25">
      <c r="A89" s="104" t="s">
        <v>124</v>
      </c>
      <c r="B89" s="104"/>
      <c r="C89" s="104"/>
      <c r="D89" s="104"/>
      <c r="E89" s="104"/>
      <c r="F89" s="104"/>
      <c r="G89" s="112">
        <f>+G83+G85-G87</f>
        <v>35670.532086342842</v>
      </c>
    </row>
    <row r="90" spans="1:7" ht="13.5" thickTop="1" x14ac:dyDescent="0.2">
      <c r="A90" s="104"/>
      <c r="B90" s="104"/>
      <c r="C90" s="104"/>
      <c r="D90" s="104"/>
      <c r="E90" s="104"/>
      <c r="F90" s="104"/>
      <c r="G90" s="113"/>
    </row>
    <row r="91" spans="1:7" x14ac:dyDescent="0.2">
      <c r="A91" s="104"/>
      <c r="B91" s="104"/>
      <c r="C91" s="104"/>
      <c r="D91" s="104"/>
      <c r="E91" s="104"/>
      <c r="F91" s="104"/>
      <c r="G91" s="113"/>
    </row>
    <row r="92" spans="1:7" x14ac:dyDescent="0.2">
      <c r="A92" s="96"/>
      <c r="B92" s="96"/>
      <c r="C92" s="96"/>
      <c r="D92" s="96"/>
      <c r="E92" s="96"/>
      <c r="F92" s="96"/>
      <c r="G92" s="96"/>
    </row>
    <row r="93" spans="1:7" x14ac:dyDescent="0.2">
      <c r="A93" s="96"/>
      <c r="B93" s="96"/>
      <c r="C93" s="96"/>
      <c r="D93" s="96"/>
      <c r="E93" s="96"/>
      <c r="F93" s="96"/>
      <c r="G93" s="96"/>
    </row>
    <row r="94" spans="1:7" x14ac:dyDescent="0.2">
      <c r="A94" s="96"/>
      <c r="B94" s="96"/>
      <c r="C94" s="96"/>
      <c r="D94" s="96"/>
      <c r="E94" s="96"/>
      <c r="F94" s="96"/>
      <c r="G94" s="96"/>
    </row>
    <row r="95" spans="1:7" x14ac:dyDescent="0.2">
      <c r="A95" s="96"/>
      <c r="B95" s="96"/>
      <c r="C95" s="96"/>
      <c r="D95" s="96"/>
      <c r="E95" s="96"/>
      <c r="F95" s="96"/>
      <c r="G95" s="96"/>
    </row>
    <row r="96" spans="1:7" x14ac:dyDescent="0.2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5" thickBot="1" x14ac:dyDescent="0.25">
      <c r="A97" s="107"/>
      <c r="B97" s="107"/>
      <c r="C97" s="107"/>
      <c r="D97" s="107"/>
      <c r="E97" s="107"/>
      <c r="F97" s="107"/>
      <c r="G97" s="107"/>
    </row>
    <row r="98" spans="1:7" x14ac:dyDescent="0.2">
      <c r="A98" s="108"/>
      <c r="B98" s="108"/>
      <c r="C98" s="108"/>
      <c r="D98" s="108"/>
      <c r="E98" s="108"/>
      <c r="F98" s="108"/>
      <c r="G98" s="108"/>
    </row>
    <row r="99" spans="1:7" x14ac:dyDescent="0.2">
      <c r="A99" s="109"/>
      <c r="B99" s="109"/>
      <c r="C99" s="109"/>
      <c r="D99" s="109"/>
      <c r="E99" s="109"/>
      <c r="F99" s="109"/>
      <c r="G99" s="109"/>
    </row>
    <row r="100" spans="1:7" x14ac:dyDescent="0.2">
      <c r="A100" s="109"/>
      <c r="B100" s="109"/>
      <c r="C100" s="109"/>
      <c r="D100" s="109"/>
      <c r="E100" s="109"/>
      <c r="F100" s="109"/>
      <c r="G100" s="109"/>
    </row>
    <row r="101" spans="1:7" x14ac:dyDescent="0.2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 x14ac:dyDescent="0.2">
      <c r="A102" s="97" t="s">
        <v>91</v>
      </c>
      <c r="B102" s="98"/>
      <c r="C102" s="98"/>
      <c r="D102" s="96"/>
      <c r="E102" s="96"/>
      <c r="F102" s="96"/>
      <c r="G102" s="96"/>
    </row>
    <row r="103" spans="1:7" x14ac:dyDescent="0.2">
      <c r="A103" s="99">
        <f>A5</f>
        <v>43405</v>
      </c>
      <c r="B103" s="99"/>
      <c r="C103" s="99"/>
      <c r="D103" s="99"/>
      <c r="E103" s="96"/>
      <c r="F103" s="96"/>
      <c r="G103" s="96"/>
    </row>
    <row r="104" spans="1:7" x14ac:dyDescent="0.2">
      <c r="A104" s="96"/>
      <c r="B104" s="96"/>
      <c r="C104" s="96"/>
      <c r="D104" s="96"/>
      <c r="E104" s="96"/>
      <c r="F104" s="96"/>
      <c r="G104" s="96"/>
    </row>
    <row r="105" spans="1:7" x14ac:dyDescent="0.2">
      <c r="A105" s="96"/>
      <c r="B105" s="96"/>
      <c r="C105" s="96"/>
      <c r="D105" s="96"/>
      <c r="E105" s="96"/>
      <c r="F105" s="96"/>
      <c r="G105" s="96"/>
    </row>
    <row r="106" spans="1:7" x14ac:dyDescent="0.2">
      <c r="A106" s="96" t="s">
        <v>86</v>
      </c>
      <c r="B106" s="96"/>
      <c r="C106" s="96"/>
      <c r="D106" s="96"/>
      <c r="E106" s="96"/>
      <c r="F106" s="96"/>
      <c r="G106" s="100">
        <f>G8</f>
        <v>838263.11999999976</v>
      </c>
    </row>
    <row r="107" spans="1:7" x14ac:dyDescent="0.2">
      <c r="A107" s="96"/>
      <c r="B107" s="96"/>
      <c r="C107" s="96"/>
      <c r="D107" s="96"/>
      <c r="E107" s="96"/>
      <c r="F107" s="96"/>
      <c r="G107" s="96"/>
    </row>
    <row r="108" spans="1:7" x14ac:dyDescent="0.2">
      <c r="A108" s="96" t="s">
        <v>87</v>
      </c>
      <c r="B108" s="96"/>
      <c r="C108" s="96"/>
      <c r="D108" s="96"/>
      <c r="E108" s="96"/>
      <c r="F108" s="96"/>
      <c r="G108" s="100">
        <f>G10</f>
        <v>56113.159999999996</v>
      </c>
    </row>
    <row r="109" spans="1:7" x14ac:dyDescent="0.2">
      <c r="A109" s="96"/>
      <c r="B109" s="96"/>
      <c r="C109" s="96"/>
      <c r="D109" s="96"/>
      <c r="E109" s="96"/>
      <c r="F109" s="96"/>
      <c r="G109" s="96"/>
    </row>
    <row r="110" spans="1:7" x14ac:dyDescent="0.2">
      <c r="A110" s="96" t="s">
        <v>33</v>
      </c>
      <c r="B110" s="96"/>
      <c r="C110" s="96"/>
      <c r="D110" s="96"/>
      <c r="E110" s="96"/>
      <c r="F110" s="96"/>
      <c r="G110" s="101">
        <f>G12</f>
        <v>82727.762228571431</v>
      </c>
    </row>
    <row r="111" spans="1:7" x14ac:dyDescent="0.2">
      <c r="A111" s="96"/>
      <c r="B111" s="96"/>
      <c r="C111" s="96"/>
      <c r="D111" s="96"/>
      <c r="E111" s="96"/>
      <c r="F111" s="96"/>
      <c r="G111" s="102"/>
    </row>
    <row r="112" spans="1:7" x14ac:dyDescent="0.2">
      <c r="A112" s="96" t="s">
        <v>31</v>
      </c>
      <c r="B112" s="96"/>
      <c r="C112" s="96"/>
      <c r="D112" s="96"/>
      <c r="E112" s="96"/>
      <c r="F112" s="96"/>
      <c r="G112" s="100">
        <f>G80</f>
        <v>699422.19777142827</v>
      </c>
    </row>
    <row r="113" spans="1:7" x14ac:dyDescent="0.2">
      <c r="A113" s="96"/>
      <c r="B113" s="96"/>
      <c r="C113" s="96"/>
      <c r="D113" s="96"/>
      <c r="E113" s="96"/>
      <c r="F113" s="96"/>
      <c r="G113" s="96"/>
    </row>
    <row r="114" spans="1:7" x14ac:dyDescent="0.2">
      <c r="A114" s="96"/>
      <c r="B114" s="96"/>
      <c r="C114" s="96"/>
      <c r="D114" s="96"/>
      <c r="E114" s="96"/>
      <c r="F114" s="96"/>
      <c r="G114" s="103"/>
    </row>
    <row r="115" spans="1:7" x14ac:dyDescent="0.2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34971.109888571416</v>
      </c>
    </row>
    <row r="116" spans="1:7" x14ac:dyDescent="0.2">
      <c r="A116" s="104"/>
      <c r="B116" s="104"/>
      <c r="C116" s="104"/>
      <c r="D116" s="104"/>
      <c r="E116" s="104"/>
      <c r="F116" s="105"/>
      <c r="G116" s="121"/>
    </row>
    <row r="117" spans="1:7" x14ac:dyDescent="0.2">
      <c r="A117" s="104" t="s">
        <v>105</v>
      </c>
      <c r="B117" s="104"/>
      <c r="C117" s="104"/>
      <c r="D117" s="104"/>
      <c r="E117" s="104"/>
      <c r="F117" s="105"/>
      <c r="G117" s="121">
        <f>+G115*0.12</f>
        <v>4196.5331866285696</v>
      </c>
    </row>
    <row r="118" spans="1:7" x14ac:dyDescent="0.2">
      <c r="A118" s="104"/>
      <c r="B118" s="104"/>
      <c r="C118" s="104"/>
      <c r="D118" s="104"/>
      <c r="E118" s="104"/>
      <c r="F118" s="105"/>
      <c r="G118" s="121"/>
    </row>
    <row r="119" spans="1:7" x14ac:dyDescent="0.2">
      <c r="A119" s="104" t="s">
        <v>106</v>
      </c>
      <c r="B119" s="104"/>
      <c r="C119" s="104"/>
      <c r="D119" s="104"/>
      <c r="E119" s="104"/>
      <c r="F119" s="105"/>
      <c r="G119" s="121">
        <f>+G115*0.1</f>
        <v>3497.1109888571418</v>
      </c>
    </row>
    <row r="120" spans="1:7" x14ac:dyDescent="0.2">
      <c r="A120" s="96"/>
      <c r="B120" s="96"/>
      <c r="C120" s="96"/>
      <c r="D120" s="96"/>
      <c r="E120" s="96"/>
      <c r="F120" s="96"/>
      <c r="G120" s="100"/>
    </row>
    <row r="121" spans="1:7" ht="13.5" thickBot="1" x14ac:dyDescent="0.25">
      <c r="A121" s="104" t="s">
        <v>124</v>
      </c>
      <c r="B121" s="104"/>
      <c r="C121" s="104"/>
      <c r="D121" s="104"/>
      <c r="E121" s="104"/>
      <c r="F121" s="104"/>
      <c r="G121" s="112">
        <f>G115+G117-G119</f>
        <v>35670.532086342842</v>
      </c>
    </row>
    <row r="122" spans="1:7" ht="13.5" thickTop="1" x14ac:dyDescent="0.2">
      <c r="A122" s="96"/>
      <c r="B122" s="96"/>
      <c r="C122" s="96"/>
      <c r="D122" s="96"/>
      <c r="E122" s="96"/>
      <c r="F122" s="96"/>
      <c r="G122" s="100"/>
    </row>
    <row r="123" spans="1:7" x14ac:dyDescent="0.2">
      <c r="A123" s="104"/>
      <c r="B123" s="104"/>
      <c r="C123" s="104"/>
      <c r="D123" s="104"/>
      <c r="E123" s="104"/>
      <c r="F123" s="104"/>
      <c r="G123" s="114"/>
    </row>
    <row r="124" spans="1:7" x14ac:dyDescent="0.2">
      <c r="A124" s="104"/>
      <c r="B124" s="104"/>
      <c r="C124" s="104"/>
      <c r="D124" s="104"/>
      <c r="E124" s="104"/>
      <c r="F124" s="104"/>
      <c r="G124" s="114"/>
    </row>
    <row r="125" spans="1:7" x14ac:dyDescent="0.2">
      <c r="A125" s="115" t="s">
        <v>93</v>
      </c>
      <c r="B125" s="104"/>
      <c r="C125" s="104"/>
      <c r="D125" s="104"/>
      <c r="E125" s="104"/>
      <c r="F125" s="104"/>
      <c r="G125" s="114"/>
    </row>
    <row r="126" spans="1:7" x14ac:dyDescent="0.2">
      <c r="A126" s="104"/>
      <c r="B126" s="104"/>
      <c r="C126" s="104"/>
      <c r="D126" s="104"/>
      <c r="E126" s="104"/>
      <c r="F126" s="104"/>
      <c r="G126" s="114"/>
    </row>
    <row r="127" spans="1:7" x14ac:dyDescent="0.2">
      <c r="A127" s="96"/>
      <c r="B127" s="96"/>
      <c r="C127" s="96"/>
      <c r="D127" s="96"/>
      <c r="E127" s="96"/>
      <c r="F127" s="96"/>
      <c r="G127" s="96"/>
    </row>
    <row r="128" spans="1:7" x14ac:dyDescent="0.2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 x14ac:dyDescent="0.2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 SUMMARY</vt:lpstr>
      <vt:lpstr>ENTRY</vt:lpstr>
      <vt:lpstr>SC</vt:lpstr>
      <vt:lpstr>M &amp; C VALERO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2019-02-20T01:55:01Z</cp:lastPrinted>
  <dcterms:created xsi:type="dcterms:W3CDTF">2013-01-10T00:59:22Z</dcterms:created>
  <dcterms:modified xsi:type="dcterms:W3CDTF">2020-05-30T09:07:06Z</dcterms:modified>
</cp:coreProperties>
</file>